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105" yWindow="165" windowWidth="11910" windowHeight="12750" tabRatio="596" firstSheet="5" activeTab="5"/>
  </bookViews>
  <sheets>
    <sheet name="Malluppdatering" sheetId="33" state="hidden" r:id="rId1"/>
    <sheet name="Komm Arbetsbeskr" sheetId="31" state="hidden" r:id="rId2"/>
    <sheet name="Instruktion och kontomall" sheetId="6" state="hidden" r:id="rId3"/>
    <sheet name="Logg" sheetId="35" state="hidden" r:id="rId4"/>
    <sheet name="2. Bolag, koncern och versioner" sheetId="5" state="hidden" r:id="rId5"/>
    <sheet name="AH Industries " sheetId="39" r:id="rId6"/>
    <sheet name="Aibel" sheetId="43" r:id="rId7"/>
    <sheet name="Arcus-Gruppen" sheetId="11" r:id="rId8"/>
    <sheet name="Biolin Scientific" sheetId="40" r:id="rId9"/>
    <sheet name="Bisnode" sheetId="12" r:id="rId10"/>
    <sheet name="DIAB" sheetId="15" r:id="rId11"/>
    <sheet name="Euromaint" sheetId="16" r:id="rId12"/>
    <sheet name="GS-Hydro" sheetId="17" r:id="rId13"/>
    <sheet name="Hafa Bathroom Group" sheetId="19" r:id="rId14"/>
    <sheet name="HENT" sheetId="46" r:id="rId15"/>
    <sheet name="HL Display " sheetId="38" r:id="rId16"/>
    <sheet name="Inwido" sheetId="21" r:id="rId17"/>
    <sheet name="Jøtul" sheetId="22" r:id="rId18"/>
    <sheet name="KVD " sheetId="41" r:id="rId19"/>
    <sheet name="Ledil" sheetId="47" r:id="rId20"/>
    <sheet name="Mobile Climate Control" sheetId="24" r:id="rId21"/>
    <sheet name="Nebula" sheetId="44" r:id="rId22"/>
    <sheet name="Nordic Cinema Group" sheetId="45" r:id="rId23"/>
  </sheets>
  <definedNames>
    <definedName name="_xlnm.Print_Area" localSheetId="5">'AH Industries '!$A$1:$K$93</definedName>
    <definedName name="_xlnm.Print_Area" localSheetId="6">Aibel!$A$1:$L$94</definedName>
    <definedName name="_xlnm.Print_Area" localSheetId="7">'Arcus-Gruppen'!$A$1:$K$94</definedName>
    <definedName name="_xlnm.Print_Area" localSheetId="8">'Biolin Scientific'!$A$1:$L$95</definedName>
    <definedName name="_xlnm.Print_Area" localSheetId="9">Bisnode!$A$1:$L$99</definedName>
    <definedName name="_xlnm.Print_Area" localSheetId="10">DIAB!$A$1:$K$93</definedName>
    <definedName name="_xlnm.Print_Area" localSheetId="11">Euromaint!$A$1:$L$95</definedName>
    <definedName name="_xlnm.Print_Area" localSheetId="12">'GS-Hydro'!$A$1:$K$93</definedName>
    <definedName name="_xlnm.Print_Area" localSheetId="13">'Hafa Bathroom Group'!$A$1:$K$91</definedName>
    <definedName name="_xlnm.Print_Area" localSheetId="14">HENT!$A$1:$L$94</definedName>
    <definedName name="_xlnm.Print_Area" localSheetId="15">'HL Display '!$A$1:$K$93</definedName>
    <definedName name="_xlnm.Print_Area" localSheetId="16">Inwido!$A$1:$L$95</definedName>
    <definedName name="_xlnm.Print_Area" localSheetId="17">Jøtul!$A$1:$K$94</definedName>
    <definedName name="_xlnm.Print_Area" localSheetId="18">'KVD '!$A$1:$K$95</definedName>
    <definedName name="_xlnm.Print_Area" localSheetId="19">Ledil!$A$1:$K$93</definedName>
    <definedName name="_xlnm.Print_Area" localSheetId="3">Logg!$A$1:$F$54</definedName>
    <definedName name="_xlnm.Print_Area" localSheetId="20">'Mobile Climate Control'!$A$1:$K$93</definedName>
    <definedName name="_xlnm.Print_Area" localSheetId="21">Nebula!$A$1:$L$93</definedName>
    <definedName name="_xlnm.Print_Area" localSheetId="22">'Nordic Cinema Group'!$A$1:$K$95</definedName>
  </definedNames>
  <calcPr calcId="145621"/>
</workbook>
</file>

<file path=xl/calcChain.xml><?xml version="1.0" encoding="utf-8"?>
<calcChain xmlns="http://schemas.openxmlformats.org/spreadsheetml/2006/main">
  <c r="H85" i="40" l="1"/>
  <c r="H86" i="40"/>
  <c r="F73" i="12" l="1"/>
  <c r="F63" i="12"/>
  <c r="F66" i="12" s="1"/>
  <c r="F68" i="12" s="1"/>
  <c r="F74" i="12" l="1"/>
  <c r="F76" i="12" s="1"/>
  <c r="J89" i="47" l="1"/>
  <c r="K88" i="47"/>
  <c r="K89" i="47"/>
  <c r="J73" i="47"/>
  <c r="K73" i="47"/>
  <c r="I73" i="47"/>
  <c r="J63" i="47"/>
  <c r="J66" i="47" s="1"/>
  <c r="J68" i="47" s="1"/>
  <c r="K63" i="47"/>
  <c r="K66" i="47" s="1"/>
  <c r="K68" i="47" s="1"/>
  <c r="I63" i="47"/>
  <c r="I66" i="47" s="1"/>
  <c r="I68" i="47" s="1"/>
  <c r="J55" i="47"/>
  <c r="K55" i="47"/>
  <c r="K87" i="47" s="1"/>
  <c r="I55" i="47"/>
  <c r="I87" i="47" s="1"/>
  <c r="J45" i="47"/>
  <c r="K45" i="47"/>
  <c r="I45" i="47"/>
  <c r="J39" i="47"/>
  <c r="K39" i="47"/>
  <c r="I39" i="47"/>
  <c r="K74" i="47" l="1"/>
  <c r="J74" i="47"/>
  <c r="K46" i="47"/>
  <c r="I46" i="47"/>
  <c r="I74" i="47"/>
  <c r="J46" i="47"/>
  <c r="H89" i="22"/>
  <c r="H55" i="43" l="1"/>
  <c r="K12" i="47" l="1"/>
  <c r="K14" i="47" s="1"/>
  <c r="K82" i="47" s="1"/>
  <c r="K28" i="47" l="1"/>
  <c r="K83" i="47" s="1"/>
  <c r="K17" i="47"/>
  <c r="K20" i="47" s="1"/>
  <c r="I89" i="47"/>
  <c r="H89" i="47"/>
  <c r="G89" i="47"/>
  <c r="J88" i="47"/>
  <c r="I88" i="47"/>
  <c r="H88" i="47"/>
  <c r="G88" i="47"/>
  <c r="J79" i="47"/>
  <c r="F79" i="47"/>
  <c r="E79" i="47"/>
  <c r="K78" i="47"/>
  <c r="J78" i="47"/>
  <c r="I78" i="47"/>
  <c r="H78" i="47"/>
  <c r="G78" i="47"/>
  <c r="F78" i="47"/>
  <c r="E78" i="47"/>
  <c r="J58" i="47"/>
  <c r="F58" i="47"/>
  <c r="E58" i="47"/>
  <c r="K57" i="47"/>
  <c r="J57" i="47"/>
  <c r="I57" i="47"/>
  <c r="H57" i="47"/>
  <c r="G57" i="47"/>
  <c r="F57" i="47"/>
  <c r="E57" i="47"/>
  <c r="J87" i="47"/>
  <c r="H87" i="47"/>
  <c r="G55" i="47"/>
  <c r="G87" i="47" s="1"/>
  <c r="G45" i="47"/>
  <c r="G39" i="47"/>
  <c r="J31" i="47"/>
  <c r="F31" i="47"/>
  <c r="E31" i="47"/>
  <c r="K30" i="47"/>
  <c r="J30" i="47"/>
  <c r="I30" i="47"/>
  <c r="H30" i="47"/>
  <c r="G30" i="47"/>
  <c r="F30" i="47"/>
  <c r="E30" i="47"/>
  <c r="J12" i="47"/>
  <c r="J14" i="47" s="1"/>
  <c r="J28" i="47" s="1"/>
  <c r="J83" i="47" s="1"/>
  <c r="I12" i="47"/>
  <c r="I14" i="47" s="1"/>
  <c r="I82" i="47" s="1"/>
  <c r="H12" i="47"/>
  <c r="H14" i="47" s="1"/>
  <c r="H28" i="47" s="1"/>
  <c r="H83" i="47" s="1"/>
  <c r="G12" i="47"/>
  <c r="G14" i="47" s="1"/>
  <c r="F12" i="47"/>
  <c r="F14" i="47" s="1"/>
  <c r="F82" i="47" s="1"/>
  <c r="E12" i="47"/>
  <c r="E14" i="47" s="1"/>
  <c r="E82" i="47" s="1"/>
  <c r="K23" i="47" l="1"/>
  <c r="K84" i="47"/>
  <c r="G46" i="47"/>
  <c r="E17" i="47"/>
  <c r="E20" i="47" s="1"/>
  <c r="E28" i="47"/>
  <c r="E83" i="47" s="1"/>
  <c r="G28" i="47"/>
  <c r="G83" i="47" s="1"/>
  <c r="G82" i="47"/>
  <c r="G17" i="47"/>
  <c r="G20" i="47" s="1"/>
  <c r="H17" i="47"/>
  <c r="H20" i="47" s="1"/>
  <c r="J17" i="47"/>
  <c r="F28" i="47"/>
  <c r="F83" i="47" s="1"/>
  <c r="I28" i="47"/>
  <c r="I83" i="47" s="1"/>
  <c r="H82" i="47"/>
  <c r="J82" i="47"/>
  <c r="F17" i="47"/>
  <c r="F20" i="47" s="1"/>
  <c r="F84" i="47" s="1"/>
  <c r="I17" i="47"/>
  <c r="I86" i="47" s="1"/>
  <c r="J20" i="47" l="1"/>
  <c r="J23" i="47" s="1"/>
  <c r="J24" i="47" s="1"/>
  <c r="J85" i="47" s="1"/>
  <c r="J86" i="47"/>
  <c r="I20" i="47"/>
  <c r="I23" i="47" s="1"/>
  <c r="I24" i="47" s="1"/>
  <c r="I85" i="47" s="1"/>
  <c r="G23" i="47"/>
  <c r="G24" i="47" s="1"/>
  <c r="G84" i="47"/>
  <c r="E23" i="47"/>
  <c r="E24" i="47" s="1"/>
  <c r="E84" i="47"/>
  <c r="F23" i="47"/>
  <c r="F24" i="47" s="1"/>
  <c r="H84" i="47"/>
  <c r="H23" i="47"/>
  <c r="H24" i="47" s="1"/>
  <c r="J84" i="47" l="1"/>
  <c r="I84" i="47"/>
  <c r="K83" i="45" l="1"/>
  <c r="J83" i="45"/>
  <c r="H55" i="44" l="1"/>
  <c r="H45" i="44"/>
  <c r="H39" i="44"/>
  <c r="H46" i="44" l="1"/>
  <c r="H55" i="46" l="1"/>
  <c r="H87" i="46" s="1"/>
  <c r="H45" i="46"/>
  <c r="H39" i="46"/>
  <c r="H46" i="46" l="1"/>
  <c r="E73" i="43" l="1"/>
  <c r="G73" i="43"/>
  <c r="E73" i="16"/>
  <c r="E63" i="16"/>
  <c r="E66" i="16" s="1"/>
  <c r="E68" i="16" s="1"/>
  <c r="E74" i="16" l="1"/>
  <c r="E63" i="43" l="1"/>
  <c r="E66" i="43" s="1"/>
  <c r="E68" i="43" s="1"/>
  <c r="E74" i="43" s="1"/>
  <c r="E76" i="43" s="1"/>
  <c r="H55" i="45" l="1"/>
  <c r="H45" i="45"/>
  <c r="H39" i="45"/>
  <c r="H46" i="45" l="1"/>
  <c r="J63" i="21" l="1"/>
  <c r="J73" i="21" l="1"/>
  <c r="I73" i="21"/>
  <c r="H73" i="21"/>
  <c r="G73" i="21"/>
  <c r="F73" i="21"/>
  <c r="E73" i="21"/>
  <c r="J66" i="21"/>
  <c r="J68" i="21" s="1"/>
  <c r="I63" i="21"/>
  <c r="I66" i="21" s="1"/>
  <c r="I68" i="21" s="1"/>
  <c r="H63" i="21"/>
  <c r="H66" i="21" s="1"/>
  <c r="H68" i="21" s="1"/>
  <c r="G63" i="21"/>
  <c r="G66" i="21" s="1"/>
  <c r="G68" i="21" s="1"/>
  <c r="F63" i="21"/>
  <c r="F66" i="21" s="1"/>
  <c r="F68" i="21" s="1"/>
  <c r="E63" i="21"/>
  <c r="E66" i="21" s="1"/>
  <c r="E68" i="21" s="1"/>
  <c r="H74" i="21" l="1"/>
  <c r="J74" i="21"/>
  <c r="F74" i="21"/>
  <c r="I74" i="21"/>
  <c r="G74" i="21"/>
  <c r="E74" i="21"/>
  <c r="H55" i="21"/>
  <c r="G55" i="21"/>
  <c r="H45" i="21"/>
  <c r="G45" i="21"/>
  <c r="H39" i="21"/>
  <c r="G39" i="21"/>
  <c r="J88" i="21"/>
  <c r="H46" i="21" l="1"/>
  <c r="G46" i="21"/>
  <c r="E73" i="46"/>
  <c r="E63" i="46"/>
  <c r="E66" i="46" s="1"/>
  <c r="E68" i="46" s="1"/>
  <c r="E74" i="46" l="1"/>
  <c r="E73" i="44"/>
  <c r="E63" i="44"/>
  <c r="E66" i="44" s="1"/>
  <c r="E68" i="44" s="1"/>
  <c r="E74" i="44" l="1"/>
  <c r="I12" i="21" l="1"/>
  <c r="I14" i="21" s="1"/>
  <c r="I82" i="21" s="1"/>
  <c r="I28" i="21" l="1"/>
  <c r="I83" i="21" s="1"/>
  <c r="I17" i="21"/>
  <c r="I20" i="21" l="1"/>
  <c r="G73" i="44"/>
  <c r="G63" i="44"/>
  <c r="G66" i="44" s="1"/>
  <c r="G68" i="44" s="1"/>
  <c r="G74" i="44" l="1"/>
  <c r="I23" i="21"/>
  <c r="I24" i="21" s="1"/>
  <c r="I84" i="21"/>
  <c r="I30" i="40"/>
  <c r="I57" i="40"/>
  <c r="I78" i="40"/>
  <c r="I39" i="40"/>
  <c r="I45" i="40"/>
  <c r="I55" i="40"/>
  <c r="I87" i="40" s="1"/>
  <c r="I12" i="40"/>
  <c r="I14" i="40" s="1"/>
  <c r="I89" i="40"/>
  <c r="I88" i="40"/>
  <c r="I46" i="40" l="1"/>
  <c r="I82" i="40"/>
  <c r="I17" i="40"/>
  <c r="I86" i="40" s="1"/>
  <c r="I28" i="40"/>
  <c r="I83" i="40" s="1"/>
  <c r="G73" i="45"/>
  <c r="G63" i="45"/>
  <c r="G66" i="45" s="1"/>
  <c r="G68" i="45" s="1"/>
  <c r="I20" i="40" l="1"/>
  <c r="G74" i="45"/>
  <c r="I84" i="40" l="1"/>
  <c r="I23" i="40"/>
  <c r="I24" i="40" s="1"/>
  <c r="I85" i="40" s="1"/>
  <c r="G73" i="16"/>
  <c r="G63" i="16"/>
  <c r="G66" i="16" s="1"/>
  <c r="G68" i="16" l="1"/>
  <c r="G74" i="16" s="1"/>
  <c r="G63" i="43" l="1"/>
  <c r="G66" i="43" s="1"/>
  <c r="G68" i="43" s="1"/>
  <c r="G74" i="43" l="1"/>
  <c r="G76" i="43" s="1"/>
  <c r="G55" i="44" l="1"/>
  <c r="J55" i="21"/>
  <c r="J87" i="21" s="1"/>
  <c r="J45" i="21"/>
  <c r="J39" i="21"/>
  <c r="J46" i="21" l="1"/>
  <c r="I87" i="43" l="1"/>
  <c r="I86" i="43"/>
  <c r="I85" i="43"/>
  <c r="I78" i="43"/>
  <c r="I57" i="43"/>
  <c r="I30" i="43"/>
  <c r="I12" i="43"/>
  <c r="I14" i="43" s="1"/>
  <c r="I89" i="11"/>
  <c r="I88" i="11"/>
  <c r="I78" i="11"/>
  <c r="I73" i="11"/>
  <c r="I63" i="11"/>
  <c r="I66" i="11" s="1"/>
  <c r="I68" i="11" s="1"/>
  <c r="I57" i="11"/>
  <c r="I55" i="11"/>
  <c r="I87" i="11" s="1"/>
  <c r="I45" i="11"/>
  <c r="I39" i="11"/>
  <c r="I30" i="11"/>
  <c r="I12" i="11"/>
  <c r="I14" i="11" s="1"/>
  <c r="I82" i="11" s="1"/>
  <c r="J89" i="40"/>
  <c r="J88" i="40"/>
  <c r="J78" i="40"/>
  <c r="J73" i="40"/>
  <c r="J63" i="40"/>
  <c r="J66" i="40" s="1"/>
  <c r="J68" i="40" s="1"/>
  <c r="J57" i="40"/>
  <c r="J55" i="40"/>
  <c r="J87" i="40" s="1"/>
  <c r="J45" i="40"/>
  <c r="J39" i="40"/>
  <c r="J30" i="40"/>
  <c r="J12" i="40"/>
  <c r="J14" i="40" s="1"/>
  <c r="I89" i="12"/>
  <c r="I88" i="12"/>
  <c r="I87" i="12"/>
  <c r="I86" i="12"/>
  <c r="I85" i="12"/>
  <c r="I78" i="12"/>
  <c r="I73" i="12"/>
  <c r="I63" i="12"/>
  <c r="I66" i="12" s="1"/>
  <c r="I68" i="12" s="1"/>
  <c r="I57" i="12"/>
  <c r="I55" i="12"/>
  <c r="I45" i="12"/>
  <c r="I39" i="12"/>
  <c r="I30" i="12"/>
  <c r="I12" i="12"/>
  <c r="I14" i="12" s="1"/>
  <c r="I82" i="12" s="1"/>
  <c r="I89" i="15"/>
  <c r="I88" i="15"/>
  <c r="I78" i="15"/>
  <c r="I73" i="15"/>
  <c r="I63" i="15"/>
  <c r="I66" i="15" s="1"/>
  <c r="I68" i="15" s="1"/>
  <c r="I57" i="15"/>
  <c r="I55" i="15"/>
  <c r="I87" i="15" s="1"/>
  <c r="I45" i="15"/>
  <c r="I39" i="15"/>
  <c r="I30" i="15"/>
  <c r="I12" i="15"/>
  <c r="I14" i="15" s="1"/>
  <c r="I89" i="16"/>
  <c r="I88" i="16"/>
  <c r="I87" i="16"/>
  <c r="I86" i="16"/>
  <c r="I85" i="16"/>
  <c r="I78" i="16"/>
  <c r="I57" i="16"/>
  <c r="I30" i="16"/>
  <c r="I12" i="16"/>
  <c r="I14" i="16" s="1"/>
  <c r="I89" i="17"/>
  <c r="I88" i="17"/>
  <c r="I78" i="17"/>
  <c r="I73" i="17"/>
  <c r="I63" i="17"/>
  <c r="I66" i="17" s="1"/>
  <c r="I68" i="17" s="1"/>
  <c r="I57" i="17"/>
  <c r="I55" i="17"/>
  <c r="I87" i="17" s="1"/>
  <c r="I45" i="17"/>
  <c r="I39" i="17"/>
  <c r="I30" i="17"/>
  <c r="I12" i="17"/>
  <c r="I14" i="17" s="1"/>
  <c r="I82" i="17" s="1"/>
  <c r="I89" i="19"/>
  <c r="I88" i="19"/>
  <c r="I78" i="19"/>
  <c r="I73" i="19"/>
  <c r="I63" i="19"/>
  <c r="I66" i="19" s="1"/>
  <c r="I68" i="19" s="1"/>
  <c r="I57" i="19"/>
  <c r="I55" i="19"/>
  <c r="I87" i="19" s="1"/>
  <c r="I45" i="19"/>
  <c r="I39" i="19"/>
  <c r="I30" i="19"/>
  <c r="I12" i="19"/>
  <c r="I14" i="19" s="1"/>
  <c r="I89" i="46"/>
  <c r="I88" i="46"/>
  <c r="I78" i="46"/>
  <c r="I57" i="46"/>
  <c r="I30" i="46"/>
  <c r="I12" i="46"/>
  <c r="I14" i="46" s="1"/>
  <c r="I89" i="38"/>
  <c r="I88" i="38"/>
  <c r="I78" i="38"/>
  <c r="I73" i="38"/>
  <c r="I63" i="38"/>
  <c r="I66" i="38" s="1"/>
  <c r="I68" i="38" s="1"/>
  <c r="I57" i="38"/>
  <c r="I55" i="38"/>
  <c r="I87" i="38" s="1"/>
  <c r="I45" i="38"/>
  <c r="I39" i="38"/>
  <c r="I30" i="38"/>
  <c r="I12" i="38"/>
  <c r="I14" i="38" s="1"/>
  <c r="I82" i="38" s="1"/>
  <c r="J89" i="21"/>
  <c r="J78" i="21"/>
  <c r="J57" i="21"/>
  <c r="J30" i="21"/>
  <c r="J12" i="21"/>
  <c r="J14" i="21" s="1"/>
  <c r="I89" i="22"/>
  <c r="I88" i="22"/>
  <c r="I78" i="22"/>
  <c r="I73" i="22"/>
  <c r="I63" i="22"/>
  <c r="I66" i="22" s="1"/>
  <c r="I68" i="22" s="1"/>
  <c r="I57" i="22"/>
  <c r="I55" i="22"/>
  <c r="I87" i="22" s="1"/>
  <c r="I45" i="22"/>
  <c r="I39" i="22"/>
  <c r="I30" i="22"/>
  <c r="I12" i="22"/>
  <c r="I14" i="22" s="1"/>
  <c r="I82" i="22" s="1"/>
  <c r="I89" i="41"/>
  <c r="I88" i="41"/>
  <c r="I78" i="41"/>
  <c r="I73" i="41"/>
  <c r="I63" i="41"/>
  <c r="I66" i="41" s="1"/>
  <c r="I68" i="41" s="1"/>
  <c r="I57" i="41"/>
  <c r="I55" i="41"/>
  <c r="I87" i="41" s="1"/>
  <c r="I45" i="41"/>
  <c r="I39" i="41"/>
  <c r="I30" i="41"/>
  <c r="I12" i="41"/>
  <c r="I14" i="41" s="1"/>
  <c r="I89" i="24"/>
  <c r="I88" i="24"/>
  <c r="I78" i="24"/>
  <c r="I73" i="24"/>
  <c r="I63" i="24"/>
  <c r="I66" i="24" s="1"/>
  <c r="I68" i="24" s="1"/>
  <c r="I57" i="24"/>
  <c r="I55" i="24"/>
  <c r="I87" i="24" s="1"/>
  <c r="I45" i="24"/>
  <c r="I39" i="24"/>
  <c r="I30" i="24"/>
  <c r="I12" i="24"/>
  <c r="I14" i="24" s="1"/>
  <c r="I82" i="24" s="1"/>
  <c r="I89" i="44"/>
  <c r="I88" i="44"/>
  <c r="I87" i="44"/>
  <c r="I86" i="44"/>
  <c r="I85" i="44"/>
  <c r="I78" i="44"/>
  <c r="I57" i="44"/>
  <c r="I30" i="44"/>
  <c r="I12" i="44"/>
  <c r="I14" i="44" s="1"/>
  <c r="I89" i="45"/>
  <c r="I88" i="45"/>
  <c r="I87" i="45"/>
  <c r="I78" i="45"/>
  <c r="I57" i="45"/>
  <c r="I30" i="45"/>
  <c r="I12" i="45"/>
  <c r="I14" i="45" s="1"/>
  <c r="I89" i="39"/>
  <c r="I88" i="39"/>
  <c r="I78" i="39"/>
  <c r="I73" i="39"/>
  <c r="I63" i="39"/>
  <c r="I66" i="39" s="1"/>
  <c r="I68" i="39" s="1"/>
  <c r="I57" i="39"/>
  <c r="I55" i="39"/>
  <c r="I87" i="39" s="1"/>
  <c r="I45" i="39"/>
  <c r="I39" i="39"/>
  <c r="I30" i="39"/>
  <c r="I12" i="39"/>
  <c r="I14" i="39" s="1"/>
  <c r="I46" i="17" l="1"/>
  <c r="I46" i="12"/>
  <c r="I46" i="11"/>
  <c r="I46" i="24"/>
  <c r="I46" i="22"/>
  <c r="I46" i="38"/>
  <c r="I74" i="38"/>
  <c r="I74" i="19"/>
  <c r="I46" i="15"/>
  <c r="I28" i="24"/>
  <c r="I83" i="24" s="1"/>
  <c r="I28" i="11"/>
  <c r="I83" i="11" s="1"/>
  <c r="I74" i="39"/>
  <c r="I46" i="39"/>
  <c r="I17" i="22"/>
  <c r="I28" i="22"/>
  <c r="I83" i="22" s="1"/>
  <c r="I17" i="11"/>
  <c r="I46" i="41"/>
  <c r="I46" i="19"/>
  <c r="I17" i="39"/>
  <c r="I82" i="39"/>
  <c r="I28" i="39"/>
  <c r="I83" i="39" s="1"/>
  <c r="I82" i="45"/>
  <c r="I28" i="45"/>
  <c r="I83" i="45" s="1"/>
  <c r="I17" i="45"/>
  <c r="I28" i="38"/>
  <c r="I83" i="38" s="1"/>
  <c r="I17" i="38"/>
  <c r="I86" i="38" s="1"/>
  <c r="I82" i="46"/>
  <c r="I28" i="46"/>
  <c r="I83" i="46" s="1"/>
  <c r="I17" i="46"/>
  <c r="I86" i="46" s="1"/>
  <c r="I28" i="17"/>
  <c r="I83" i="17" s="1"/>
  <c r="I17" i="17"/>
  <c r="I86" i="17" s="1"/>
  <c r="I28" i="41"/>
  <c r="I83" i="41" s="1"/>
  <c r="I17" i="41"/>
  <c r="I86" i="41" s="1"/>
  <c r="I82" i="41"/>
  <c r="I82" i="44"/>
  <c r="I28" i="44"/>
  <c r="I83" i="44" s="1"/>
  <c r="I17" i="44"/>
  <c r="I20" i="44" s="1"/>
  <c r="I17" i="24"/>
  <c r="I86" i="24" s="1"/>
  <c r="J82" i="21"/>
  <c r="J28" i="21"/>
  <c r="J83" i="21" s="1"/>
  <c r="J17" i="21"/>
  <c r="J86" i="21" s="1"/>
  <c r="I82" i="19"/>
  <c r="I28" i="19"/>
  <c r="I83" i="19" s="1"/>
  <c r="I17" i="19"/>
  <c r="I86" i="19" s="1"/>
  <c r="I28" i="15"/>
  <c r="I83" i="15" s="1"/>
  <c r="I17" i="15"/>
  <c r="I82" i="15"/>
  <c r="I74" i="15"/>
  <c r="I74" i="12"/>
  <c r="I82" i="43"/>
  <c r="I28" i="43"/>
  <c r="I83" i="43" s="1"/>
  <c r="I17" i="43"/>
  <c r="I20" i="43" s="1"/>
  <c r="I74" i="24"/>
  <c r="I17" i="16"/>
  <c r="I20" i="16" s="1"/>
  <c r="I82" i="16"/>
  <c r="I28" i="16"/>
  <c r="I83" i="16" s="1"/>
  <c r="I17" i="12"/>
  <c r="I20" i="12" s="1"/>
  <c r="I74" i="41"/>
  <c r="I74" i="22"/>
  <c r="I74" i="17"/>
  <c r="I28" i="12"/>
  <c r="I83" i="12" s="1"/>
  <c r="J28" i="40"/>
  <c r="J83" i="40" s="1"/>
  <c r="J17" i="40"/>
  <c r="J82" i="40"/>
  <c r="J46" i="40"/>
  <c r="J74" i="40"/>
  <c r="I74" i="11"/>
  <c r="I20" i="45" l="1"/>
  <c r="I84" i="45" s="1"/>
  <c r="I86" i="45"/>
  <c r="I20" i="22"/>
  <c r="I86" i="22"/>
  <c r="I20" i="11"/>
  <c r="I86" i="11"/>
  <c r="I20" i="46"/>
  <c r="I23" i="46" s="1"/>
  <c r="I24" i="46" s="1"/>
  <c r="I85" i="46" s="1"/>
  <c r="J20" i="21"/>
  <c r="J84" i="21" s="1"/>
  <c r="I84" i="16"/>
  <c r="I23" i="16"/>
  <c r="I24" i="16" s="1"/>
  <c r="I23" i="44"/>
  <c r="I24" i="44" s="1"/>
  <c r="I84" i="44"/>
  <c r="I20" i="38"/>
  <c r="I86" i="39"/>
  <c r="I20" i="39"/>
  <c r="I84" i="12"/>
  <c r="I23" i="12"/>
  <c r="I24" i="12" s="1"/>
  <c r="I84" i="43"/>
  <c r="I23" i="43"/>
  <c r="I24" i="43" s="1"/>
  <c r="I20" i="19"/>
  <c r="I20" i="41"/>
  <c r="J20" i="40"/>
  <c r="I20" i="15"/>
  <c r="I20" i="24"/>
  <c r="I20" i="17"/>
  <c r="G89" i="44"/>
  <c r="I84" i="46" l="1"/>
  <c r="I23" i="45"/>
  <c r="I24" i="45" s="1"/>
  <c r="I85" i="45" s="1"/>
  <c r="I23" i="22"/>
  <c r="I24" i="22" s="1"/>
  <c r="I85" i="22" s="1"/>
  <c r="I84" i="22"/>
  <c r="I23" i="11"/>
  <c r="I24" i="11" s="1"/>
  <c r="I85" i="11" s="1"/>
  <c r="I84" i="11"/>
  <c r="J23" i="21"/>
  <c r="J24" i="21" s="1"/>
  <c r="J85" i="21" s="1"/>
  <c r="J23" i="40"/>
  <c r="J24" i="40" s="1"/>
  <c r="J84" i="40"/>
  <c r="I84" i="24"/>
  <c r="I23" i="24"/>
  <c r="I24" i="24" s="1"/>
  <c r="I85" i="24" s="1"/>
  <c r="I84" i="19"/>
  <c r="I23" i="19"/>
  <c r="I24" i="19" s="1"/>
  <c r="I85" i="19" s="1"/>
  <c r="I84" i="17"/>
  <c r="I23" i="17"/>
  <c r="I24" i="17" s="1"/>
  <c r="I85" i="17" s="1"/>
  <c r="I84" i="15"/>
  <c r="I23" i="15"/>
  <c r="I24" i="15" s="1"/>
  <c r="I84" i="41"/>
  <c r="I23" i="41"/>
  <c r="I24" i="41" s="1"/>
  <c r="I85" i="41" s="1"/>
  <c r="I84" i="39"/>
  <c r="I23" i="39"/>
  <c r="I24" i="39" s="1"/>
  <c r="I85" i="39" s="1"/>
  <c r="I84" i="38"/>
  <c r="I23" i="38"/>
  <c r="I24" i="38" s="1"/>
  <c r="I85" i="38" s="1"/>
  <c r="K73" i="44" l="1"/>
  <c r="J73" i="44" l="1"/>
  <c r="J63" i="44"/>
  <c r="J66" i="44" s="1"/>
  <c r="J68" i="44" s="1"/>
  <c r="J74" i="44" l="1"/>
  <c r="J89" i="44"/>
  <c r="J88" i="44"/>
  <c r="J78" i="44"/>
  <c r="J57" i="44"/>
  <c r="J30" i="44"/>
  <c r="J55" i="44"/>
  <c r="J87" i="44" s="1"/>
  <c r="J45" i="44"/>
  <c r="J39" i="44"/>
  <c r="J12" i="44"/>
  <c r="J14" i="44" s="1"/>
  <c r="J46" i="44" l="1"/>
  <c r="J82" i="44"/>
  <c r="J28" i="44"/>
  <c r="J83" i="44" s="1"/>
  <c r="J17" i="44"/>
  <c r="J88" i="43"/>
  <c r="J89" i="43"/>
  <c r="J73" i="43"/>
  <c r="J63" i="43"/>
  <c r="J66" i="43" s="1"/>
  <c r="J68" i="43" s="1"/>
  <c r="J55" i="43"/>
  <c r="J87" i="43" s="1"/>
  <c r="J45" i="43"/>
  <c r="J39" i="43"/>
  <c r="J12" i="43"/>
  <c r="J14" i="43" s="1"/>
  <c r="J46" i="43" l="1"/>
  <c r="J74" i="43"/>
  <c r="J76" i="43" s="1"/>
  <c r="J82" i="43"/>
  <c r="J28" i="43"/>
  <c r="J83" i="43" s="1"/>
  <c r="J17" i="43"/>
  <c r="J20" i="43" s="1"/>
  <c r="J86" i="44"/>
  <c r="J20" i="44"/>
  <c r="J89" i="16"/>
  <c r="J88" i="16"/>
  <c r="J78" i="16"/>
  <c r="J73" i="16"/>
  <c r="J63" i="16"/>
  <c r="J66" i="16" s="1"/>
  <c r="J68" i="16" s="1"/>
  <c r="J57" i="16"/>
  <c r="J55" i="16"/>
  <c r="J87" i="16" s="1"/>
  <c r="J45" i="16"/>
  <c r="J39" i="16"/>
  <c r="J30" i="16"/>
  <c r="J12" i="16"/>
  <c r="J14" i="16" s="1"/>
  <c r="J74" i="16" l="1"/>
  <c r="J23" i="43"/>
  <c r="J24" i="43" s="1"/>
  <c r="J84" i="43"/>
  <c r="J23" i="44"/>
  <c r="J24" i="44" s="1"/>
  <c r="J85" i="44" s="1"/>
  <c r="J84" i="44"/>
  <c r="J46" i="16"/>
  <c r="J82" i="16"/>
  <c r="J28" i="16"/>
  <c r="J83" i="16" s="1"/>
  <c r="J17" i="16"/>
  <c r="J86" i="16" s="1"/>
  <c r="J20" i="16" l="1"/>
  <c r="J84" i="16" l="1"/>
  <c r="J23" i="16"/>
  <c r="J24" i="16" s="1"/>
  <c r="J85" i="16" s="1"/>
  <c r="G45" i="44" l="1"/>
  <c r="K45" i="44"/>
  <c r="G39" i="44"/>
  <c r="G87" i="44"/>
  <c r="G46" i="44" l="1"/>
  <c r="J78" i="46" l="1"/>
  <c r="J30" i="46" l="1"/>
  <c r="J57" i="46"/>
  <c r="J12" i="46"/>
  <c r="J14" i="46" s="1"/>
  <c r="J55" i="46"/>
  <c r="J87" i="46" s="1"/>
  <c r="J45" i="46"/>
  <c r="J39" i="46"/>
  <c r="J73" i="46"/>
  <c r="J63" i="46"/>
  <c r="J66" i="46" s="1"/>
  <c r="J68" i="46" s="1"/>
  <c r="J89" i="46"/>
  <c r="J88" i="46"/>
  <c r="J46" i="46" l="1"/>
  <c r="J74" i="46"/>
  <c r="J82" i="46"/>
  <c r="J17" i="46"/>
  <c r="J28" i="46"/>
  <c r="J83" i="46" s="1"/>
  <c r="J20" i="46" l="1"/>
  <c r="J86" i="46"/>
  <c r="L89" i="46"/>
  <c r="K89" i="46"/>
  <c r="H89" i="46"/>
  <c r="G89" i="46"/>
  <c r="F89" i="46"/>
  <c r="E89" i="46"/>
  <c r="L88" i="46"/>
  <c r="K88" i="46"/>
  <c r="H88" i="46"/>
  <c r="G88" i="46"/>
  <c r="F88" i="46"/>
  <c r="E88" i="46"/>
  <c r="F87" i="46"/>
  <c r="E87" i="46"/>
  <c r="K79" i="46"/>
  <c r="F79" i="46"/>
  <c r="E79" i="46"/>
  <c r="L78" i="46"/>
  <c r="K78" i="46"/>
  <c r="H78" i="46"/>
  <c r="G78" i="46"/>
  <c r="F78" i="46"/>
  <c r="E78" i="46"/>
  <c r="L73" i="46"/>
  <c r="K73" i="46"/>
  <c r="G73" i="46"/>
  <c r="L63" i="46"/>
  <c r="L66" i="46" s="1"/>
  <c r="L68" i="46" s="1"/>
  <c r="K63" i="46"/>
  <c r="K66" i="46" s="1"/>
  <c r="K68" i="46" s="1"/>
  <c r="G63" i="46"/>
  <c r="G66" i="46" s="1"/>
  <c r="G68" i="46" s="1"/>
  <c r="K59" i="46"/>
  <c r="K58" i="46"/>
  <c r="F58" i="46"/>
  <c r="E58" i="46"/>
  <c r="L57" i="46"/>
  <c r="K57" i="46"/>
  <c r="H57" i="46"/>
  <c r="G57" i="46"/>
  <c r="F57" i="46"/>
  <c r="E57" i="46"/>
  <c r="L55" i="46"/>
  <c r="L87" i="46" s="1"/>
  <c r="K55" i="46"/>
  <c r="K87" i="46" s="1"/>
  <c r="G55" i="46"/>
  <c r="G87" i="46" s="1"/>
  <c r="L45" i="46"/>
  <c r="K45" i="46"/>
  <c r="G45" i="46"/>
  <c r="L39" i="46"/>
  <c r="K39" i="46"/>
  <c r="G39" i="46"/>
  <c r="K32" i="46"/>
  <c r="K31" i="46"/>
  <c r="F31" i="46"/>
  <c r="E31" i="46"/>
  <c r="L30" i="46"/>
  <c r="K30" i="46"/>
  <c r="H30" i="46"/>
  <c r="G30" i="46"/>
  <c r="F30" i="46"/>
  <c r="E30" i="46"/>
  <c r="L12" i="46"/>
  <c r="L14" i="46" s="1"/>
  <c r="L82" i="46" s="1"/>
  <c r="K12" i="46"/>
  <c r="K14" i="46" s="1"/>
  <c r="K28" i="46" s="1"/>
  <c r="K83" i="46" s="1"/>
  <c r="H12" i="46"/>
  <c r="H14" i="46" s="1"/>
  <c r="G12" i="46"/>
  <c r="G14" i="46" s="1"/>
  <c r="G82" i="46" s="1"/>
  <c r="F12" i="46"/>
  <c r="F14" i="46" s="1"/>
  <c r="F28" i="46" s="1"/>
  <c r="F83" i="46" s="1"/>
  <c r="E12" i="46"/>
  <c r="E14" i="46" s="1"/>
  <c r="J84" i="46" l="1"/>
  <c r="J23" i="46"/>
  <c r="J24" i="46" s="1"/>
  <c r="J85" i="46" s="1"/>
  <c r="K74" i="46"/>
  <c r="G74" i="46"/>
  <c r="L74" i="46"/>
  <c r="K46" i="46"/>
  <c r="L46" i="46"/>
  <c r="L28" i="46"/>
  <c r="L83" i="46" s="1"/>
  <c r="G28" i="46"/>
  <c r="G83" i="46" s="1"/>
  <c r="G46" i="46"/>
  <c r="E82" i="46"/>
  <c r="E28" i="46"/>
  <c r="E83" i="46" s="1"/>
  <c r="E17" i="46"/>
  <c r="E20" i="46" s="1"/>
  <c r="H17" i="46"/>
  <c r="H28" i="46"/>
  <c r="H83" i="46" s="1"/>
  <c r="H82" i="46"/>
  <c r="G17" i="46"/>
  <c r="L17" i="46"/>
  <c r="F82" i="46"/>
  <c r="K82" i="46"/>
  <c r="F17" i="46"/>
  <c r="F20" i="46" s="1"/>
  <c r="K17" i="46"/>
  <c r="H20" i="46" l="1"/>
  <c r="H84" i="46" s="1"/>
  <c r="G20" i="46"/>
  <c r="G23" i="46" s="1"/>
  <c r="G24" i="46" s="1"/>
  <c r="G85" i="46" s="1"/>
  <c r="G86" i="46"/>
  <c r="K86" i="46"/>
  <c r="K20" i="46"/>
  <c r="L20" i="46"/>
  <c r="E23" i="46"/>
  <c r="E24" i="46" s="1"/>
  <c r="E84" i="46"/>
  <c r="F84" i="46"/>
  <c r="F23" i="46"/>
  <c r="F24" i="46" s="1"/>
  <c r="H23" i="46" l="1"/>
  <c r="H24" i="46" s="1"/>
  <c r="G84" i="46"/>
  <c r="L84" i="46"/>
  <c r="L23" i="46"/>
  <c r="L24" i="46" s="1"/>
  <c r="K84" i="46"/>
  <c r="K23" i="46"/>
  <c r="K24" i="46" s="1"/>
  <c r="K85" i="46" s="1"/>
  <c r="G39" i="45" l="1"/>
  <c r="H89" i="45"/>
  <c r="G89" i="45"/>
  <c r="H88" i="45"/>
  <c r="G88" i="45"/>
  <c r="J79" i="45"/>
  <c r="F79" i="45"/>
  <c r="E79" i="45"/>
  <c r="K78" i="45"/>
  <c r="J78" i="45"/>
  <c r="H78" i="45"/>
  <c r="G78" i="45"/>
  <c r="F78" i="45"/>
  <c r="E78" i="45"/>
  <c r="J58" i="45"/>
  <c r="F58" i="45"/>
  <c r="E58" i="45"/>
  <c r="K57" i="45"/>
  <c r="J57" i="45"/>
  <c r="H57" i="45"/>
  <c r="G57" i="45"/>
  <c r="F57" i="45"/>
  <c r="E57" i="45"/>
  <c r="H87" i="45"/>
  <c r="G55" i="45"/>
  <c r="G87" i="45" s="1"/>
  <c r="G45" i="45"/>
  <c r="J31" i="45"/>
  <c r="F31" i="45"/>
  <c r="E31" i="45"/>
  <c r="K30" i="45"/>
  <c r="J30" i="45"/>
  <c r="H30" i="45"/>
  <c r="G30" i="45"/>
  <c r="F30" i="45"/>
  <c r="E30" i="45"/>
  <c r="H12" i="45"/>
  <c r="H14" i="45" s="1"/>
  <c r="H28" i="45" s="1"/>
  <c r="H83" i="45" s="1"/>
  <c r="G12" i="45"/>
  <c r="G14" i="45" s="1"/>
  <c r="F12" i="45"/>
  <c r="F14" i="45" s="1"/>
  <c r="E12" i="45"/>
  <c r="E14" i="45" s="1"/>
  <c r="E28" i="45" s="1"/>
  <c r="E83" i="45" s="1"/>
  <c r="G46" i="45" l="1"/>
  <c r="F82" i="45"/>
  <c r="F17" i="45"/>
  <c r="F20" i="45" s="1"/>
  <c r="F28" i="45"/>
  <c r="F83" i="45" s="1"/>
  <c r="G82" i="45"/>
  <c r="G17" i="45"/>
  <c r="G28" i="45"/>
  <c r="G83" i="45" s="1"/>
  <c r="H17" i="45"/>
  <c r="H20" i="45" s="1"/>
  <c r="H82" i="45"/>
  <c r="E17" i="45"/>
  <c r="E20" i="45" s="1"/>
  <c r="E82" i="45"/>
  <c r="G20" i="45" l="1"/>
  <c r="G23" i="45" s="1"/>
  <c r="G24" i="45" s="1"/>
  <c r="G85" i="45" s="1"/>
  <c r="G86" i="45"/>
  <c r="H23" i="45"/>
  <c r="H24" i="45" s="1"/>
  <c r="H84" i="45"/>
  <c r="G84" i="45"/>
  <c r="E23" i="45"/>
  <c r="E24" i="45" s="1"/>
  <c r="E84" i="45"/>
  <c r="F23" i="45"/>
  <c r="F24" i="45" s="1"/>
  <c r="F84" i="45"/>
  <c r="K89" i="44" l="1"/>
  <c r="H89" i="44"/>
  <c r="K88" i="44"/>
  <c r="H88" i="44"/>
  <c r="G88" i="44"/>
  <c r="K79" i="44"/>
  <c r="F79" i="44"/>
  <c r="E79" i="44"/>
  <c r="L78" i="44"/>
  <c r="K78" i="44"/>
  <c r="H78" i="44"/>
  <c r="G78" i="44"/>
  <c r="F78" i="44"/>
  <c r="E78" i="44"/>
  <c r="K63" i="44"/>
  <c r="K66" i="44" s="1"/>
  <c r="K68" i="44" s="1"/>
  <c r="K74" i="44" s="1"/>
  <c r="K59" i="44"/>
  <c r="K58" i="44"/>
  <c r="F58" i="44"/>
  <c r="E58" i="44"/>
  <c r="L57" i="44"/>
  <c r="K57" i="44"/>
  <c r="H57" i="44"/>
  <c r="G57" i="44"/>
  <c r="F57" i="44"/>
  <c r="E57" i="44"/>
  <c r="K55" i="44"/>
  <c r="K87" i="44" s="1"/>
  <c r="H87" i="44"/>
  <c r="K39" i="44"/>
  <c r="K46" i="44" s="1"/>
  <c r="L32" i="44"/>
  <c r="K32" i="44"/>
  <c r="K31" i="44"/>
  <c r="F31" i="44"/>
  <c r="E31" i="44"/>
  <c r="L30" i="44"/>
  <c r="K30" i="44"/>
  <c r="H30" i="44"/>
  <c r="G30" i="44"/>
  <c r="F30" i="44"/>
  <c r="E30" i="44"/>
  <c r="K12" i="44"/>
  <c r="K14" i="44" s="1"/>
  <c r="K28" i="44" s="1"/>
  <c r="K83" i="44" s="1"/>
  <c r="H12" i="44"/>
  <c r="H14" i="44" s="1"/>
  <c r="H17" i="44" s="1"/>
  <c r="H86" i="44" s="1"/>
  <c r="G12" i="44"/>
  <c r="G14" i="44" s="1"/>
  <c r="F12" i="44"/>
  <c r="F14" i="44" s="1"/>
  <c r="F28" i="44" s="1"/>
  <c r="F83" i="44" s="1"/>
  <c r="E12" i="44"/>
  <c r="E14" i="44" s="1"/>
  <c r="H20" i="44" l="1"/>
  <c r="G82" i="44"/>
  <c r="G17" i="44"/>
  <c r="G28" i="44"/>
  <c r="G83" i="44" s="1"/>
  <c r="E28" i="44"/>
  <c r="E83" i="44" s="1"/>
  <c r="E82" i="44"/>
  <c r="E17" i="44"/>
  <c r="E20" i="44" s="1"/>
  <c r="H23" i="44"/>
  <c r="H24" i="44" s="1"/>
  <c r="H85" i="44" s="1"/>
  <c r="H84" i="44"/>
  <c r="H82" i="44"/>
  <c r="F17" i="44"/>
  <c r="F20" i="44" s="1"/>
  <c r="K17" i="44"/>
  <c r="H28" i="44"/>
  <c r="H83" i="44" s="1"/>
  <c r="F82" i="44"/>
  <c r="K82" i="44"/>
  <c r="L73" i="43"/>
  <c r="L63" i="43"/>
  <c r="L66" i="43" s="1"/>
  <c r="L68" i="43" s="1"/>
  <c r="G20" i="44" l="1"/>
  <c r="G84" i="44" s="1"/>
  <c r="G86" i="44"/>
  <c r="L74" i="43"/>
  <c r="L76" i="43" s="1"/>
  <c r="K20" i="44"/>
  <c r="G23" i="44"/>
  <c r="G24" i="44" s="1"/>
  <c r="G85" i="44" s="1"/>
  <c r="F84" i="44"/>
  <c r="F23" i="44"/>
  <c r="F24" i="44" s="1"/>
  <c r="E23" i="44"/>
  <c r="E24" i="44" s="1"/>
  <c r="E84" i="44"/>
  <c r="K89" i="43"/>
  <c r="H89" i="43"/>
  <c r="G89" i="43"/>
  <c r="K88" i="43"/>
  <c r="H88" i="43"/>
  <c r="G88" i="43"/>
  <c r="F79" i="43"/>
  <c r="E79" i="43"/>
  <c r="L78" i="43"/>
  <c r="K78" i="43"/>
  <c r="H78" i="43"/>
  <c r="G78" i="43"/>
  <c r="F78" i="43"/>
  <c r="E78" i="43"/>
  <c r="K73" i="43"/>
  <c r="K63" i="43"/>
  <c r="K66" i="43" s="1"/>
  <c r="K68" i="43" s="1"/>
  <c r="F58" i="43"/>
  <c r="E58" i="43"/>
  <c r="L57" i="43"/>
  <c r="K57" i="43"/>
  <c r="H57" i="43"/>
  <c r="G57" i="43"/>
  <c r="F57" i="43"/>
  <c r="E57" i="43"/>
  <c r="L55" i="43"/>
  <c r="K55" i="43"/>
  <c r="K87" i="43" s="1"/>
  <c r="G55" i="43"/>
  <c r="G87" i="43" s="1"/>
  <c r="L45" i="43"/>
  <c r="K45" i="43"/>
  <c r="H45" i="43"/>
  <c r="G45" i="43"/>
  <c r="L39" i="43"/>
  <c r="K39" i="43"/>
  <c r="H39" i="43"/>
  <c r="G39" i="43"/>
  <c r="F31" i="43"/>
  <c r="E31" i="43"/>
  <c r="L30" i="43"/>
  <c r="K30" i="43"/>
  <c r="H30" i="43"/>
  <c r="G30" i="43"/>
  <c r="F30" i="43"/>
  <c r="E30" i="43"/>
  <c r="L12" i="43"/>
  <c r="L14" i="43" s="1"/>
  <c r="L82" i="43" s="1"/>
  <c r="K12" i="43"/>
  <c r="K14" i="43" s="1"/>
  <c r="H12" i="43"/>
  <c r="H14" i="43" s="1"/>
  <c r="G12" i="43"/>
  <c r="G14" i="43" s="1"/>
  <c r="G82" i="43" s="1"/>
  <c r="F12" i="43"/>
  <c r="F14" i="43" s="1"/>
  <c r="E12" i="43"/>
  <c r="E14" i="43" s="1"/>
  <c r="E17" i="43" s="1"/>
  <c r="E20" i="43" s="1"/>
  <c r="K46" i="43" l="1"/>
  <c r="G46" i="43"/>
  <c r="L46" i="43"/>
  <c r="K74" i="43"/>
  <c r="K76" i="43" s="1"/>
  <c r="K84" i="44"/>
  <c r="K23" i="44"/>
  <c r="K24" i="44" s="1"/>
  <c r="H17" i="43"/>
  <c r="H20" i="43" s="1"/>
  <c r="H23" i="43" s="1"/>
  <c r="H24" i="43" s="1"/>
  <c r="H82" i="43"/>
  <c r="H28" i="43"/>
  <c r="H83" i="43" s="1"/>
  <c r="E28" i="43"/>
  <c r="E83" i="43" s="1"/>
  <c r="H46" i="43"/>
  <c r="E82" i="43"/>
  <c r="F17" i="43"/>
  <c r="F20" i="43" s="1"/>
  <c r="F82" i="43"/>
  <c r="F28" i="43"/>
  <c r="F83" i="43" s="1"/>
  <c r="K17" i="43"/>
  <c r="K82" i="43"/>
  <c r="K28" i="43"/>
  <c r="K83" i="43" s="1"/>
  <c r="E84" i="43"/>
  <c r="E23" i="43"/>
  <c r="E24" i="43" s="1"/>
  <c r="G17" i="43"/>
  <c r="L17" i="43"/>
  <c r="G28" i="43"/>
  <c r="G83" i="43" s="1"/>
  <c r="L28" i="43"/>
  <c r="L83" i="43" s="1"/>
  <c r="G20" i="43" l="1"/>
  <c r="G23" i="43" s="1"/>
  <c r="G24" i="43" s="1"/>
  <c r="G85" i="43" s="1"/>
  <c r="G86" i="43"/>
  <c r="L20" i="43"/>
  <c r="L84" i="43" s="1"/>
  <c r="H84" i="43"/>
  <c r="F84" i="43"/>
  <c r="F23" i="43"/>
  <c r="F24" i="43" s="1"/>
  <c r="K86" i="43"/>
  <c r="K20" i="43"/>
  <c r="G84" i="43" l="1"/>
  <c r="L23" i="43"/>
  <c r="L24" i="43" s="1"/>
  <c r="K84" i="43"/>
  <c r="K23" i="43"/>
  <c r="K24" i="43" s="1"/>
  <c r="K85" i="43" s="1"/>
  <c r="J78" i="12"/>
  <c r="J57" i="12"/>
  <c r="J73" i="12"/>
  <c r="J63" i="12"/>
  <c r="J66" i="12" s="1"/>
  <c r="J68" i="12" s="1"/>
  <c r="J55" i="12"/>
  <c r="J87" i="12" s="1"/>
  <c r="J45" i="12"/>
  <c r="J39" i="12"/>
  <c r="J12" i="12"/>
  <c r="J14" i="12" s="1"/>
  <c r="J88" i="12"/>
  <c r="J89" i="12"/>
  <c r="J46" i="12" l="1"/>
  <c r="J74" i="12"/>
  <c r="J82" i="12"/>
  <c r="J17" i="12"/>
  <c r="J86" i="12" s="1"/>
  <c r="J28" i="12"/>
  <c r="J83" i="12" s="1"/>
  <c r="J20" i="12" l="1"/>
  <c r="J23" i="12" l="1"/>
  <c r="J24" i="12" s="1"/>
  <c r="J85" i="12" s="1"/>
  <c r="J84" i="12"/>
  <c r="H89" i="16" l="1"/>
  <c r="H63" i="19" l="1"/>
  <c r="H66" i="19" s="1"/>
  <c r="H68" i="19" s="1"/>
  <c r="H73" i="19"/>
  <c r="C20" i="5"/>
  <c r="A20" i="5"/>
  <c r="B20" i="5"/>
  <c r="H74" i="19" l="1"/>
  <c r="H55" i="19" l="1"/>
  <c r="H45" i="19"/>
  <c r="H39" i="19"/>
  <c r="F73" i="19"/>
  <c r="E73" i="19"/>
  <c r="F63" i="19"/>
  <c r="F66" i="19" s="1"/>
  <c r="F68" i="19" s="1"/>
  <c r="E63" i="19"/>
  <c r="E66" i="19" s="1"/>
  <c r="E68" i="19" s="1"/>
  <c r="F74" i="19" l="1"/>
  <c r="H46" i="19"/>
  <c r="E74" i="19"/>
  <c r="G55" i="19" l="1"/>
  <c r="G45" i="19"/>
  <c r="J45" i="19"/>
  <c r="G39" i="19"/>
  <c r="G46" i="19" l="1"/>
  <c r="F89" i="24"/>
  <c r="E89" i="24"/>
  <c r="F88" i="24"/>
  <c r="E88" i="24"/>
  <c r="F89" i="41"/>
  <c r="E89" i="41"/>
  <c r="F88" i="41"/>
  <c r="E88" i="41"/>
  <c r="E89" i="19" l="1"/>
  <c r="E88" i="19"/>
  <c r="E89" i="38"/>
  <c r="E88" i="38"/>
  <c r="F89" i="38"/>
  <c r="F88" i="38"/>
  <c r="F87" i="24" l="1"/>
  <c r="E87" i="24"/>
  <c r="F73" i="38"/>
  <c r="F63" i="38"/>
  <c r="F66" i="38" s="1"/>
  <c r="F68" i="38" s="1"/>
  <c r="F87" i="38"/>
  <c r="E87" i="38"/>
  <c r="F74" i="38" l="1"/>
  <c r="E87" i="19"/>
  <c r="F73" i="41" l="1"/>
  <c r="F63" i="41"/>
  <c r="F66" i="41" s="1"/>
  <c r="F68" i="41" s="1"/>
  <c r="F87" i="41"/>
  <c r="E87" i="41"/>
  <c r="F74" i="41" l="1"/>
  <c r="F73" i="11" l="1"/>
  <c r="F63" i="11"/>
  <c r="F66" i="11" s="1"/>
  <c r="F68" i="11" s="1"/>
  <c r="F74" i="11" l="1"/>
  <c r="H89" i="24" l="1"/>
  <c r="G89" i="24"/>
  <c r="H88" i="24"/>
  <c r="G88" i="24"/>
  <c r="H89" i="41"/>
  <c r="G89" i="41"/>
  <c r="H88" i="41"/>
  <c r="G88" i="41"/>
  <c r="G89" i="22"/>
  <c r="H88" i="22"/>
  <c r="G88" i="22"/>
  <c r="H89" i="21"/>
  <c r="G89" i="21"/>
  <c r="H88" i="21"/>
  <c r="G88" i="21"/>
  <c r="H89" i="38"/>
  <c r="G89" i="38"/>
  <c r="H88" i="38"/>
  <c r="G88" i="38"/>
  <c r="H89" i="19"/>
  <c r="G89" i="19"/>
  <c r="H88" i="19"/>
  <c r="G88" i="19"/>
  <c r="H89" i="17"/>
  <c r="G89" i="17"/>
  <c r="H88" i="17"/>
  <c r="G88" i="17"/>
  <c r="G89" i="16"/>
  <c r="H88" i="16"/>
  <c r="G88" i="16"/>
  <c r="H89" i="15"/>
  <c r="G89" i="15"/>
  <c r="H88" i="15"/>
  <c r="G88" i="15"/>
  <c r="H89" i="12"/>
  <c r="G89" i="12"/>
  <c r="H88" i="12"/>
  <c r="G88" i="12"/>
  <c r="H89" i="40"/>
  <c r="G89" i="40"/>
  <c r="H88" i="40"/>
  <c r="G88" i="40"/>
  <c r="H89" i="11"/>
  <c r="G89" i="11"/>
  <c r="H88" i="11"/>
  <c r="G88" i="11"/>
  <c r="G88" i="39"/>
  <c r="H88" i="39"/>
  <c r="G89" i="39"/>
  <c r="H89" i="39"/>
  <c r="H78" i="24"/>
  <c r="G78" i="24"/>
  <c r="H73" i="24"/>
  <c r="G73" i="24"/>
  <c r="H63" i="24"/>
  <c r="H66" i="24" s="1"/>
  <c r="H68" i="24" s="1"/>
  <c r="G63" i="24"/>
  <c r="G66" i="24" s="1"/>
  <c r="G68" i="24" s="1"/>
  <c r="H57" i="24"/>
  <c r="G57" i="24"/>
  <c r="H55" i="24"/>
  <c r="H87" i="24" s="1"/>
  <c r="G55" i="24"/>
  <c r="G87" i="24" s="1"/>
  <c r="H45" i="24"/>
  <c r="G45" i="24"/>
  <c r="H39" i="24"/>
  <c r="G39" i="24"/>
  <c r="H30" i="24"/>
  <c r="G30" i="24"/>
  <c r="H12" i="24"/>
  <c r="H14" i="24" s="1"/>
  <c r="H28" i="24" s="1"/>
  <c r="H83" i="24" s="1"/>
  <c r="G12" i="24"/>
  <c r="G14" i="24" s="1"/>
  <c r="G28" i="24" s="1"/>
  <c r="G83" i="24" s="1"/>
  <c r="H78" i="41"/>
  <c r="G78" i="41"/>
  <c r="H73" i="41"/>
  <c r="G73" i="41"/>
  <c r="H63" i="41"/>
  <c r="H66" i="41" s="1"/>
  <c r="H68" i="41" s="1"/>
  <c r="G63" i="41"/>
  <c r="G66" i="41" s="1"/>
  <c r="G68" i="41" s="1"/>
  <c r="H57" i="41"/>
  <c r="G57" i="41"/>
  <c r="H55" i="41"/>
  <c r="H87" i="41" s="1"/>
  <c r="G55" i="41"/>
  <c r="G87" i="41" s="1"/>
  <c r="H45" i="41"/>
  <c r="G45" i="41"/>
  <c r="H39" i="41"/>
  <c r="G39" i="41"/>
  <c r="H30" i="41"/>
  <c r="G30" i="41"/>
  <c r="H12" i="41"/>
  <c r="H14" i="41" s="1"/>
  <c r="H28" i="41" s="1"/>
  <c r="H83" i="41" s="1"/>
  <c r="G12" i="41"/>
  <c r="G14" i="41" s="1"/>
  <c r="G28" i="41" s="1"/>
  <c r="G83" i="41" s="1"/>
  <c r="H78" i="22"/>
  <c r="G78" i="22"/>
  <c r="H73" i="22"/>
  <c r="G73" i="22"/>
  <c r="H63" i="22"/>
  <c r="H66" i="22" s="1"/>
  <c r="H68" i="22" s="1"/>
  <c r="G63" i="22"/>
  <c r="G66" i="22" s="1"/>
  <c r="G68" i="22" s="1"/>
  <c r="H57" i="22"/>
  <c r="G57" i="22"/>
  <c r="H55" i="22"/>
  <c r="H87" i="22" s="1"/>
  <c r="G55" i="22"/>
  <c r="G87" i="22" s="1"/>
  <c r="H45" i="22"/>
  <c r="G45" i="22"/>
  <c r="H39" i="22"/>
  <c r="G39" i="22"/>
  <c r="H30" i="22"/>
  <c r="G30" i="22"/>
  <c r="H12" i="22"/>
  <c r="H14" i="22" s="1"/>
  <c r="H28" i="22" s="1"/>
  <c r="H83" i="22" s="1"/>
  <c r="G12" i="22"/>
  <c r="G14" i="22" s="1"/>
  <c r="G28" i="22" s="1"/>
  <c r="G83" i="22" s="1"/>
  <c r="H78" i="21"/>
  <c r="G78" i="21"/>
  <c r="H57" i="21"/>
  <c r="G57" i="21"/>
  <c r="H87" i="21"/>
  <c r="G87" i="21"/>
  <c r="H30" i="21"/>
  <c r="G30" i="21"/>
  <c r="H12" i="21"/>
  <c r="H14" i="21" s="1"/>
  <c r="H28" i="21" s="1"/>
  <c r="H83" i="21" s="1"/>
  <c r="G12" i="21"/>
  <c r="G14" i="21" s="1"/>
  <c r="G28" i="21" s="1"/>
  <c r="G83" i="21" s="1"/>
  <c r="H78" i="38"/>
  <c r="G78" i="38"/>
  <c r="H73" i="38"/>
  <c r="G73" i="38"/>
  <c r="H63" i="38"/>
  <c r="H66" i="38" s="1"/>
  <c r="H68" i="38" s="1"/>
  <c r="G63" i="38"/>
  <c r="G66" i="38" s="1"/>
  <c r="G68" i="38" s="1"/>
  <c r="H57" i="38"/>
  <c r="G57" i="38"/>
  <c r="H55" i="38"/>
  <c r="H87" i="38" s="1"/>
  <c r="G55" i="38"/>
  <c r="G87" i="38" s="1"/>
  <c r="H45" i="38"/>
  <c r="G45" i="38"/>
  <c r="H39" i="38"/>
  <c r="G39" i="38"/>
  <c r="H30" i="38"/>
  <c r="G30" i="38"/>
  <c r="H12" i="38"/>
  <c r="H14" i="38" s="1"/>
  <c r="H28" i="38" s="1"/>
  <c r="H83" i="38" s="1"/>
  <c r="G12" i="38"/>
  <c r="G14" i="38" s="1"/>
  <c r="H78" i="19"/>
  <c r="G78" i="19"/>
  <c r="G73" i="19"/>
  <c r="G63" i="19"/>
  <c r="G66" i="19" s="1"/>
  <c r="G68" i="19" s="1"/>
  <c r="H57" i="19"/>
  <c r="G57" i="19"/>
  <c r="H87" i="19"/>
  <c r="G87" i="19"/>
  <c r="H30" i="19"/>
  <c r="G30" i="19"/>
  <c r="H12" i="19"/>
  <c r="H14" i="19" s="1"/>
  <c r="H28" i="19" s="1"/>
  <c r="H83" i="19" s="1"/>
  <c r="G12" i="19"/>
  <c r="G14" i="19" s="1"/>
  <c r="G28" i="19" s="1"/>
  <c r="G83" i="19" s="1"/>
  <c r="H78" i="17"/>
  <c r="G78" i="17"/>
  <c r="H73" i="17"/>
  <c r="G73" i="17"/>
  <c r="H63" i="17"/>
  <c r="H66" i="17" s="1"/>
  <c r="H68" i="17" s="1"/>
  <c r="G63" i="17"/>
  <c r="G66" i="17" s="1"/>
  <c r="G68" i="17" s="1"/>
  <c r="H57" i="17"/>
  <c r="G57" i="17"/>
  <c r="H55" i="17"/>
  <c r="H87" i="17" s="1"/>
  <c r="G55" i="17"/>
  <c r="G87" i="17" s="1"/>
  <c r="H45" i="17"/>
  <c r="G45" i="17"/>
  <c r="H39" i="17"/>
  <c r="G39" i="17"/>
  <c r="H30" i="17"/>
  <c r="G30" i="17"/>
  <c r="H12" i="17"/>
  <c r="H14" i="17" s="1"/>
  <c r="H28" i="17" s="1"/>
  <c r="H83" i="17" s="1"/>
  <c r="G12" i="17"/>
  <c r="G14" i="17" s="1"/>
  <c r="G28" i="17" s="1"/>
  <c r="G83" i="17" s="1"/>
  <c r="H78" i="16"/>
  <c r="G78" i="16"/>
  <c r="H57" i="16"/>
  <c r="G57" i="16"/>
  <c r="H55" i="16"/>
  <c r="H87" i="16" s="1"/>
  <c r="G55" i="16"/>
  <c r="G87" i="16" s="1"/>
  <c r="H45" i="16"/>
  <c r="G45" i="16"/>
  <c r="H39" i="16"/>
  <c r="G39" i="16"/>
  <c r="H30" i="16"/>
  <c r="G30" i="16"/>
  <c r="H12" i="16"/>
  <c r="H14" i="16" s="1"/>
  <c r="H28" i="16" s="1"/>
  <c r="H83" i="16" s="1"/>
  <c r="G12" i="16"/>
  <c r="G14" i="16" s="1"/>
  <c r="G28" i="16" s="1"/>
  <c r="G83" i="16" s="1"/>
  <c r="H78" i="15"/>
  <c r="G78" i="15"/>
  <c r="H73" i="15"/>
  <c r="G73" i="15"/>
  <c r="H63" i="15"/>
  <c r="H66" i="15" s="1"/>
  <c r="H68" i="15" s="1"/>
  <c r="G63" i="15"/>
  <c r="G66" i="15" s="1"/>
  <c r="G68" i="15" s="1"/>
  <c r="H57" i="15"/>
  <c r="G57" i="15"/>
  <c r="H55" i="15"/>
  <c r="H87" i="15" s="1"/>
  <c r="G55" i="15"/>
  <c r="G87" i="15" s="1"/>
  <c r="H45" i="15"/>
  <c r="G45" i="15"/>
  <c r="H39" i="15"/>
  <c r="G39" i="15"/>
  <c r="H30" i="15"/>
  <c r="G30" i="15"/>
  <c r="H12" i="15"/>
  <c r="H14" i="15" s="1"/>
  <c r="H28" i="15" s="1"/>
  <c r="H83" i="15" s="1"/>
  <c r="G12" i="15"/>
  <c r="G14" i="15" s="1"/>
  <c r="G82" i="15" s="1"/>
  <c r="H78" i="12"/>
  <c r="G78" i="12"/>
  <c r="H73" i="12"/>
  <c r="G73" i="12"/>
  <c r="H63" i="12"/>
  <c r="H66" i="12" s="1"/>
  <c r="H68" i="12" s="1"/>
  <c r="G63" i="12"/>
  <c r="G66" i="12" s="1"/>
  <c r="G68" i="12" s="1"/>
  <c r="H57" i="12"/>
  <c r="G57" i="12"/>
  <c r="H55" i="12"/>
  <c r="H87" i="12" s="1"/>
  <c r="G55" i="12"/>
  <c r="G87" i="12" s="1"/>
  <c r="H45" i="12"/>
  <c r="G45" i="12"/>
  <c r="H39" i="12"/>
  <c r="G39" i="12"/>
  <c r="H30" i="12"/>
  <c r="G30" i="12"/>
  <c r="H12" i="12"/>
  <c r="H14" i="12" s="1"/>
  <c r="H28" i="12" s="1"/>
  <c r="H83" i="12" s="1"/>
  <c r="G12" i="12"/>
  <c r="G14" i="12" s="1"/>
  <c r="H78" i="40"/>
  <c r="G78" i="40"/>
  <c r="H57" i="40"/>
  <c r="G57" i="40"/>
  <c r="H55" i="40"/>
  <c r="H87" i="40" s="1"/>
  <c r="G55" i="40"/>
  <c r="G87" i="40" s="1"/>
  <c r="H45" i="40"/>
  <c r="G45" i="40"/>
  <c r="H39" i="40"/>
  <c r="G39" i="40"/>
  <c r="H30" i="40"/>
  <c r="G30" i="40"/>
  <c r="H12" i="40"/>
  <c r="H14" i="40" s="1"/>
  <c r="H28" i="40" s="1"/>
  <c r="H83" i="40" s="1"/>
  <c r="G12" i="40"/>
  <c r="G14" i="40" s="1"/>
  <c r="G28" i="40" s="1"/>
  <c r="G83" i="40" s="1"/>
  <c r="H78" i="11"/>
  <c r="G78" i="11"/>
  <c r="H73" i="11"/>
  <c r="G73" i="11"/>
  <c r="H63" i="11"/>
  <c r="H66" i="11" s="1"/>
  <c r="H68" i="11" s="1"/>
  <c r="G63" i="11"/>
  <c r="G66" i="11" s="1"/>
  <c r="G68" i="11" s="1"/>
  <c r="H57" i="11"/>
  <c r="G57" i="11"/>
  <c r="H55" i="11"/>
  <c r="H87" i="11" s="1"/>
  <c r="G55" i="11"/>
  <c r="G87" i="11" s="1"/>
  <c r="H45" i="11"/>
  <c r="G45" i="11"/>
  <c r="H39" i="11"/>
  <c r="G39" i="11"/>
  <c r="H30" i="11"/>
  <c r="G30" i="11"/>
  <c r="H12" i="11"/>
  <c r="H14" i="11" s="1"/>
  <c r="H28" i="11" s="1"/>
  <c r="H83" i="11" s="1"/>
  <c r="G12" i="11"/>
  <c r="G14" i="11" s="1"/>
  <c r="G28" i="11" s="1"/>
  <c r="G83" i="11" s="1"/>
  <c r="G55" i="39"/>
  <c r="G87" i="39" s="1"/>
  <c r="G39" i="39"/>
  <c r="G45" i="39"/>
  <c r="H55" i="39"/>
  <c r="H87" i="39" s="1"/>
  <c r="H45" i="39"/>
  <c r="H39" i="39"/>
  <c r="H78" i="39"/>
  <c r="H57" i="39"/>
  <c r="H30" i="39"/>
  <c r="H12" i="39"/>
  <c r="H14" i="39" s="1"/>
  <c r="H28" i="39" s="1"/>
  <c r="H83" i="39" s="1"/>
  <c r="G78" i="39"/>
  <c r="G73" i="39"/>
  <c r="G63" i="39"/>
  <c r="G66" i="39" s="1"/>
  <c r="G68" i="39" s="1"/>
  <c r="G57" i="39"/>
  <c r="G30" i="39"/>
  <c r="G12" i="39"/>
  <c r="G14" i="39" s="1"/>
  <c r="G28" i="39" s="1"/>
  <c r="G83" i="39" s="1"/>
  <c r="G28" i="15" l="1"/>
  <c r="G83" i="15" s="1"/>
  <c r="G82" i="11"/>
  <c r="H74" i="12"/>
  <c r="H76" i="12" s="1"/>
  <c r="G28" i="12"/>
  <c r="G83" i="12" s="1"/>
  <c r="G82" i="12"/>
  <c r="H46" i="15"/>
  <c r="G82" i="40"/>
  <c r="G82" i="38"/>
  <c r="G28" i="38"/>
  <c r="G83" i="38" s="1"/>
  <c r="G17" i="24"/>
  <c r="G86" i="24" s="1"/>
  <c r="G82" i="24"/>
  <c r="G46" i="24"/>
  <c r="G17" i="41"/>
  <c r="G86" i="41" s="1"/>
  <c r="G82" i="41"/>
  <c r="G17" i="22"/>
  <c r="G86" i="22" s="1"/>
  <c r="G46" i="22"/>
  <c r="G82" i="22"/>
  <c r="G17" i="21"/>
  <c r="G86" i="21" s="1"/>
  <c r="G82" i="21"/>
  <c r="G17" i="19"/>
  <c r="G86" i="19" s="1"/>
  <c r="G82" i="19"/>
  <c r="G17" i="17"/>
  <c r="G86" i="17" s="1"/>
  <c r="G82" i="17"/>
  <c r="H17" i="17"/>
  <c r="H86" i="17" s="1"/>
  <c r="G17" i="16"/>
  <c r="G82" i="16"/>
  <c r="G17" i="15"/>
  <c r="G86" i="15" s="1"/>
  <c r="G17" i="12"/>
  <c r="G17" i="40"/>
  <c r="G86" i="40" s="1"/>
  <c r="G17" i="11"/>
  <c r="G86" i="11" s="1"/>
  <c r="G17" i="39"/>
  <c r="G86" i="39" s="1"/>
  <c r="G82" i="39"/>
  <c r="G17" i="38"/>
  <c r="G86" i="38" s="1"/>
  <c r="G46" i="38"/>
  <c r="G74" i="39"/>
  <c r="G76" i="39" s="1"/>
  <c r="H74" i="24"/>
  <c r="H46" i="24"/>
  <c r="H46" i="11"/>
  <c r="G46" i="41"/>
  <c r="H46" i="41"/>
  <c r="H74" i="41"/>
  <c r="H46" i="22"/>
  <c r="H74" i="22"/>
  <c r="G46" i="17"/>
  <c r="H46" i="40"/>
  <c r="H46" i="39"/>
  <c r="H74" i="38"/>
  <c r="H46" i="38"/>
  <c r="G74" i="17"/>
  <c r="H46" i="17"/>
  <c r="H46" i="16"/>
  <c r="G46" i="16"/>
  <c r="G46" i="15"/>
  <c r="H74" i="15"/>
  <c r="H46" i="12"/>
  <c r="G46" i="12"/>
  <c r="G46" i="40"/>
  <c r="G46" i="11"/>
  <c r="H74" i="11"/>
  <c r="G74" i="24"/>
  <c r="H82" i="24"/>
  <c r="H17" i="24"/>
  <c r="H86" i="24" s="1"/>
  <c r="H17" i="41"/>
  <c r="H86" i="41" s="1"/>
  <c r="H82" i="41"/>
  <c r="G74" i="41"/>
  <c r="G74" i="22"/>
  <c r="H17" i="22"/>
  <c r="H86" i="22" s="1"/>
  <c r="H82" i="22"/>
  <c r="H17" i="21"/>
  <c r="H86" i="21" s="1"/>
  <c r="H82" i="21"/>
  <c r="G74" i="38"/>
  <c r="H17" i="38"/>
  <c r="H86" i="38" s="1"/>
  <c r="H82" i="38"/>
  <c r="G74" i="19"/>
  <c r="H17" i="19"/>
  <c r="H86" i="19" s="1"/>
  <c r="H82" i="19"/>
  <c r="H74" i="17"/>
  <c r="H82" i="17"/>
  <c r="H17" i="16"/>
  <c r="H20" i="16" s="1"/>
  <c r="H82" i="16"/>
  <c r="G74" i="15"/>
  <c r="H82" i="15"/>
  <c r="H17" i="15"/>
  <c r="H86" i="15" s="1"/>
  <c r="G74" i="12"/>
  <c r="G76" i="12" s="1"/>
  <c r="H17" i="12"/>
  <c r="H82" i="12"/>
  <c r="H17" i="40"/>
  <c r="H82" i="40"/>
  <c r="G74" i="11"/>
  <c r="H82" i="11"/>
  <c r="H17" i="11"/>
  <c r="H86" i="11" s="1"/>
  <c r="G46" i="39"/>
  <c r="H17" i="39"/>
  <c r="H86" i="39" s="1"/>
  <c r="H82" i="39"/>
  <c r="G20" i="16" l="1"/>
  <c r="G84" i="16" s="1"/>
  <c r="G86" i="16"/>
  <c r="H20" i="21"/>
  <c r="H23" i="21" s="1"/>
  <c r="H24" i="21" s="1"/>
  <c r="H85" i="21" s="1"/>
  <c r="G20" i="12"/>
  <c r="G84" i="12" s="1"/>
  <c r="G86" i="12"/>
  <c r="H20" i="12"/>
  <c r="H23" i="12" s="1"/>
  <c r="H24" i="12" s="1"/>
  <c r="G20" i="24"/>
  <c r="G84" i="24" s="1"/>
  <c r="H20" i="24"/>
  <c r="H23" i="24" s="1"/>
  <c r="H24" i="24" s="1"/>
  <c r="H85" i="24" s="1"/>
  <c r="H20" i="41"/>
  <c r="H23" i="41" s="1"/>
  <c r="H24" i="41" s="1"/>
  <c r="H85" i="41" s="1"/>
  <c r="G20" i="41"/>
  <c r="G84" i="41" s="1"/>
  <c r="G20" i="38"/>
  <c r="G84" i="38" s="1"/>
  <c r="H20" i="38"/>
  <c r="H84" i="38" s="1"/>
  <c r="G20" i="19"/>
  <c r="G84" i="19" s="1"/>
  <c r="H20" i="19"/>
  <c r="H84" i="19" s="1"/>
  <c r="H20" i="40"/>
  <c r="H84" i="40" s="1"/>
  <c r="G20" i="40"/>
  <c r="G84" i="40" s="1"/>
  <c r="G20" i="21"/>
  <c r="G84" i="21" s="1"/>
  <c r="G20" i="22"/>
  <c r="G84" i="22" s="1"/>
  <c r="H20" i="22"/>
  <c r="H84" i="22" s="1"/>
  <c r="H20" i="17"/>
  <c r="H84" i="17" s="1"/>
  <c r="G20" i="17"/>
  <c r="G84" i="17" s="1"/>
  <c r="H20" i="15"/>
  <c r="H84" i="15" s="1"/>
  <c r="G20" i="15"/>
  <c r="G84" i="15" s="1"/>
  <c r="G20" i="11"/>
  <c r="G84" i="11" s="1"/>
  <c r="H20" i="11"/>
  <c r="H84" i="11" s="1"/>
  <c r="H20" i="39"/>
  <c r="H23" i="39" s="1"/>
  <c r="H24" i="39" s="1"/>
  <c r="H85" i="39" s="1"/>
  <c r="G20" i="39"/>
  <c r="G84" i="39" s="1"/>
  <c r="G23" i="12"/>
  <c r="G24" i="12" s="1"/>
  <c r="G85" i="12" s="1"/>
  <c r="G23" i="16"/>
  <c r="G24" i="16" s="1"/>
  <c r="G85" i="16" s="1"/>
  <c r="H84" i="16"/>
  <c r="H23" i="16"/>
  <c r="H24" i="16" s="1"/>
  <c r="H84" i="21" l="1"/>
  <c r="H84" i="12"/>
  <c r="G23" i="21"/>
  <c r="G24" i="21" s="1"/>
  <c r="G85" i="21" s="1"/>
  <c r="G23" i="24"/>
  <c r="G24" i="24" s="1"/>
  <c r="G85" i="24" s="1"/>
  <c r="G23" i="38"/>
  <c r="G24" i="38" s="1"/>
  <c r="G85" i="38" s="1"/>
  <c r="H84" i="24"/>
  <c r="H84" i="41"/>
  <c r="H23" i="22"/>
  <c r="H24" i="22" s="1"/>
  <c r="H85" i="22" s="1"/>
  <c r="H23" i="17"/>
  <c r="H24" i="17" s="1"/>
  <c r="H85" i="17" s="1"/>
  <c r="G23" i="17"/>
  <c r="G24" i="17" s="1"/>
  <c r="G85" i="17" s="1"/>
  <c r="G23" i="15"/>
  <c r="G24" i="15" s="1"/>
  <c r="G85" i="15" s="1"/>
  <c r="H23" i="11"/>
  <c r="H24" i="11" s="1"/>
  <c r="H85" i="11" s="1"/>
  <c r="G23" i="39"/>
  <c r="G24" i="39" s="1"/>
  <c r="G85" i="39" s="1"/>
  <c r="H23" i="38"/>
  <c r="H24" i="38" s="1"/>
  <c r="H85" i="38" s="1"/>
  <c r="H23" i="40"/>
  <c r="H24" i="40" s="1"/>
  <c r="G23" i="40"/>
  <c r="G24" i="40" s="1"/>
  <c r="G85" i="40" s="1"/>
  <c r="H23" i="15"/>
  <c r="H24" i="15" s="1"/>
  <c r="H85" i="15" s="1"/>
  <c r="H23" i="19"/>
  <c r="H24" i="19" s="1"/>
  <c r="H85" i="19" s="1"/>
  <c r="G23" i="41"/>
  <c r="G24" i="41" s="1"/>
  <c r="G85" i="41" s="1"/>
  <c r="G23" i="11"/>
  <c r="G24" i="11" s="1"/>
  <c r="G85" i="11" s="1"/>
  <c r="G23" i="22"/>
  <c r="G24" i="22" s="1"/>
  <c r="G85" i="22" s="1"/>
  <c r="G23" i="19"/>
  <c r="G24" i="19" s="1"/>
  <c r="G85" i="19" s="1"/>
  <c r="H84" i="39"/>
  <c r="K88" i="21" l="1"/>
  <c r="K87" i="38" l="1"/>
  <c r="K88" i="38"/>
  <c r="K89" i="38"/>
  <c r="E73" i="11" l="1"/>
  <c r="J73" i="11"/>
  <c r="E63" i="11"/>
  <c r="E66" i="11" s="1"/>
  <c r="E68" i="11" s="1"/>
  <c r="J63" i="11"/>
  <c r="J66" i="11" s="1"/>
  <c r="J68" i="11" s="1"/>
  <c r="E74" i="11" l="1"/>
  <c r="J74" i="11"/>
  <c r="J73" i="19" l="1"/>
  <c r="K73" i="19"/>
  <c r="J63" i="19"/>
  <c r="J66" i="19" s="1"/>
  <c r="J68" i="19" s="1"/>
  <c r="K63" i="19"/>
  <c r="K66" i="19" s="1"/>
  <c r="K68" i="19" s="1"/>
  <c r="K74" i="19" l="1"/>
  <c r="J74" i="19"/>
  <c r="K55" i="40"/>
  <c r="K87" i="40" s="1"/>
  <c r="K45" i="40"/>
  <c r="K39" i="40"/>
  <c r="K46" i="40" l="1"/>
  <c r="L90" i="40"/>
  <c r="F58" i="39" l="1"/>
  <c r="E58" i="39"/>
  <c r="F57" i="39"/>
  <c r="E57" i="39"/>
  <c r="E73" i="41"/>
  <c r="E63" i="41"/>
  <c r="E66" i="41" s="1"/>
  <c r="E68" i="41" s="1"/>
  <c r="K55" i="41"/>
  <c r="K45" i="41"/>
  <c r="K39" i="41"/>
  <c r="J73" i="38"/>
  <c r="E73" i="38"/>
  <c r="J63" i="38"/>
  <c r="J66" i="38" s="1"/>
  <c r="J68" i="38" s="1"/>
  <c r="E63" i="38"/>
  <c r="E66" i="38" s="1"/>
  <c r="E68" i="38" s="1"/>
  <c r="K55" i="39"/>
  <c r="K45" i="39"/>
  <c r="K39" i="39"/>
  <c r="E63" i="39"/>
  <c r="E66" i="39" s="1"/>
  <c r="E68" i="39" s="1"/>
  <c r="J63" i="39"/>
  <c r="J66" i="39" s="1"/>
  <c r="J68" i="39" s="1"/>
  <c r="J73" i="39"/>
  <c r="E73" i="39"/>
  <c r="E74" i="38" l="1"/>
  <c r="J74" i="38"/>
  <c r="K46" i="39"/>
  <c r="E74" i="41"/>
  <c r="K46" i="41"/>
  <c r="E74" i="39"/>
  <c r="E76" i="39" s="1"/>
  <c r="J74" i="39"/>
  <c r="J88" i="41"/>
  <c r="F58" i="38" l="1"/>
  <c r="E58" i="38"/>
  <c r="F57" i="38"/>
  <c r="E57" i="38"/>
  <c r="K73" i="11" l="1"/>
  <c r="K63" i="11"/>
  <c r="K66" i="11" s="1"/>
  <c r="K68" i="11" s="1"/>
  <c r="K55" i="11"/>
  <c r="K45" i="11"/>
  <c r="K39" i="11"/>
  <c r="K46" i="11" l="1"/>
  <c r="K74" i="11"/>
  <c r="J57" i="39" l="1"/>
  <c r="J55" i="41" l="1"/>
  <c r="J45" i="41"/>
  <c r="J39" i="41"/>
  <c r="J46" i="41" l="1"/>
  <c r="L88" i="40"/>
  <c r="L88" i="16"/>
  <c r="K88" i="19"/>
  <c r="L88" i="21"/>
  <c r="K88" i="41"/>
  <c r="K88" i="24"/>
  <c r="J88" i="11"/>
  <c r="K88" i="40"/>
  <c r="K88" i="12"/>
  <c r="J88" i="15"/>
  <c r="K88" i="16"/>
  <c r="J88" i="17"/>
  <c r="J88" i="19"/>
  <c r="J88" i="38"/>
  <c r="J88" i="22"/>
  <c r="J88" i="24"/>
  <c r="K88" i="39"/>
  <c r="J88" i="39"/>
  <c r="J87" i="41" l="1"/>
  <c r="J89" i="41"/>
  <c r="K89" i="41" l="1"/>
  <c r="J79" i="41"/>
  <c r="F79" i="41"/>
  <c r="E79" i="41"/>
  <c r="K78" i="41"/>
  <c r="J78" i="41"/>
  <c r="F78" i="41"/>
  <c r="E78" i="41"/>
  <c r="J73" i="41"/>
  <c r="J63" i="41"/>
  <c r="J66" i="41" s="1"/>
  <c r="J68" i="41" s="1"/>
  <c r="J58" i="41"/>
  <c r="F58" i="41"/>
  <c r="E58" i="41"/>
  <c r="K57" i="41"/>
  <c r="J57" i="41"/>
  <c r="F57" i="41"/>
  <c r="E57" i="41"/>
  <c r="K87" i="41"/>
  <c r="J31" i="41"/>
  <c r="F31" i="41"/>
  <c r="E31" i="41"/>
  <c r="K30" i="41"/>
  <c r="J30" i="41"/>
  <c r="F30" i="41"/>
  <c r="E30" i="41"/>
  <c r="K12" i="41"/>
  <c r="K14" i="41" s="1"/>
  <c r="K28" i="41" s="1"/>
  <c r="K83" i="41" s="1"/>
  <c r="J12" i="41"/>
  <c r="J14" i="41" s="1"/>
  <c r="J28" i="41" s="1"/>
  <c r="J83" i="41" s="1"/>
  <c r="F12" i="41"/>
  <c r="F14" i="41" s="1"/>
  <c r="F28" i="41" s="1"/>
  <c r="F83" i="41" s="1"/>
  <c r="E12" i="41"/>
  <c r="E14" i="41" s="1"/>
  <c r="E28" i="41" s="1"/>
  <c r="E83" i="41" s="1"/>
  <c r="E17" i="41" l="1"/>
  <c r="E20" i="41" s="1"/>
  <c r="E23" i="41" s="1"/>
  <c r="E24" i="41" s="1"/>
  <c r="J82" i="41"/>
  <c r="E82" i="41"/>
  <c r="J17" i="41"/>
  <c r="K82" i="41"/>
  <c r="K17" i="41"/>
  <c r="F82" i="41"/>
  <c r="F17" i="41"/>
  <c r="F20" i="41" s="1"/>
  <c r="J74" i="41"/>
  <c r="L89" i="40"/>
  <c r="K89" i="40"/>
  <c r="K79" i="40"/>
  <c r="F79" i="40"/>
  <c r="E79" i="40"/>
  <c r="L78" i="40"/>
  <c r="K78" i="40"/>
  <c r="F78" i="40"/>
  <c r="E78" i="40"/>
  <c r="K58" i="40"/>
  <c r="F58" i="40"/>
  <c r="E58" i="40"/>
  <c r="L57" i="40"/>
  <c r="K57" i="40"/>
  <c r="F57" i="40"/>
  <c r="E57" i="40"/>
  <c r="L87" i="40"/>
  <c r="K31" i="40"/>
  <c r="F31" i="40"/>
  <c r="E31" i="40"/>
  <c r="L30" i="40"/>
  <c r="K30" i="40"/>
  <c r="F30" i="40"/>
  <c r="E30" i="40"/>
  <c r="L12" i="40"/>
  <c r="L14" i="40" s="1"/>
  <c r="L28" i="40" s="1"/>
  <c r="L83" i="40" s="1"/>
  <c r="K12" i="40"/>
  <c r="K14" i="40" s="1"/>
  <c r="K28" i="40" s="1"/>
  <c r="K83" i="40" s="1"/>
  <c r="F12" i="40"/>
  <c r="F14" i="40" s="1"/>
  <c r="F28" i="40" s="1"/>
  <c r="F83" i="40" s="1"/>
  <c r="E12" i="40"/>
  <c r="E14" i="40" s="1"/>
  <c r="E28" i="40" s="1"/>
  <c r="E83" i="40" s="1"/>
  <c r="E84" i="41" l="1"/>
  <c r="J20" i="41"/>
  <c r="J84" i="41" s="1"/>
  <c r="J86" i="41"/>
  <c r="K20" i="41"/>
  <c r="K23" i="41" s="1"/>
  <c r="K24" i="41" s="1"/>
  <c r="F23" i="41"/>
  <c r="F24" i="41" s="1"/>
  <c r="F84" i="41"/>
  <c r="E82" i="40"/>
  <c r="E17" i="40"/>
  <c r="E20" i="40" s="1"/>
  <c r="L82" i="40"/>
  <c r="L17" i="40"/>
  <c r="F82" i="40"/>
  <c r="F17" i="40"/>
  <c r="F20" i="40" s="1"/>
  <c r="K82" i="40"/>
  <c r="K17" i="40"/>
  <c r="K20" i="40" s="1"/>
  <c r="J79" i="11"/>
  <c r="K79" i="12"/>
  <c r="J79" i="15"/>
  <c r="K79" i="16"/>
  <c r="J79" i="17"/>
  <c r="J79" i="19"/>
  <c r="J79" i="38"/>
  <c r="K79" i="21"/>
  <c r="J79" i="22"/>
  <c r="J79" i="24"/>
  <c r="J58" i="11"/>
  <c r="K58" i="12"/>
  <c r="J58" i="15"/>
  <c r="K58" i="16"/>
  <c r="J58" i="17"/>
  <c r="J58" i="19"/>
  <c r="J58" i="38"/>
  <c r="K58" i="21"/>
  <c r="J58" i="24"/>
  <c r="J31" i="11"/>
  <c r="K31" i="12"/>
  <c r="J31" i="15"/>
  <c r="K31" i="16"/>
  <c r="J31" i="17"/>
  <c r="J31" i="19"/>
  <c r="J31" i="38"/>
  <c r="K31" i="21"/>
  <c r="J31" i="22"/>
  <c r="J31" i="24"/>
  <c r="J23" i="41" l="1"/>
  <c r="J24" i="41" s="1"/>
  <c r="J85" i="41" s="1"/>
  <c r="K84" i="41"/>
  <c r="K84" i="40"/>
  <c r="K23" i="40"/>
  <c r="K24" i="40" s="1"/>
  <c r="F23" i="40"/>
  <c r="F24" i="40" s="1"/>
  <c r="F84" i="40"/>
  <c r="L86" i="40"/>
  <c r="L20" i="40"/>
  <c r="E84" i="40"/>
  <c r="E23" i="40"/>
  <c r="E24" i="40" s="1"/>
  <c r="L84" i="40" l="1"/>
  <c r="L23" i="40"/>
  <c r="L24" i="40" s="1"/>
  <c r="L85" i="40" s="1"/>
  <c r="K89" i="39" l="1"/>
  <c r="J89" i="39"/>
  <c r="K87" i="39"/>
  <c r="F79" i="39"/>
  <c r="E79" i="39"/>
  <c r="K78" i="39"/>
  <c r="J78" i="39"/>
  <c r="F78" i="39"/>
  <c r="E78" i="39"/>
  <c r="K57" i="39"/>
  <c r="J55" i="39"/>
  <c r="J87" i="39" s="1"/>
  <c r="J45" i="39"/>
  <c r="J39" i="39"/>
  <c r="F31" i="39"/>
  <c r="E31" i="39"/>
  <c r="K30" i="39"/>
  <c r="J30" i="39"/>
  <c r="F30" i="39"/>
  <c r="E30" i="39"/>
  <c r="K12" i="39"/>
  <c r="K14" i="39" s="1"/>
  <c r="K28" i="39" s="1"/>
  <c r="K83" i="39" s="1"/>
  <c r="J12" i="39"/>
  <c r="J14" i="39" s="1"/>
  <c r="J28" i="39" s="1"/>
  <c r="J83" i="39" s="1"/>
  <c r="F12" i="39"/>
  <c r="F14" i="39" s="1"/>
  <c r="F28" i="39" s="1"/>
  <c r="F83" i="39" s="1"/>
  <c r="E12" i="39"/>
  <c r="E14" i="39" s="1"/>
  <c r="E28" i="39" s="1"/>
  <c r="E83" i="39" s="1"/>
  <c r="E17" i="39" l="1"/>
  <c r="E20" i="39" s="1"/>
  <c r="E23" i="39" s="1"/>
  <c r="E24" i="39" s="1"/>
  <c r="E82" i="39"/>
  <c r="J46" i="39"/>
  <c r="J82" i="39"/>
  <c r="J17" i="39"/>
  <c r="J86" i="39" s="1"/>
  <c r="K82" i="39"/>
  <c r="K17" i="39"/>
  <c r="F82" i="39"/>
  <c r="F17" i="39"/>
  <c r="F20" i="39" s="1"/>
  <c r="J89" i="38"/>
  <c r="F79" i="38"/>
  <c r="E79" i="38"/>
  <c r="K78" i="38"/>
  <c r="J78" i="38"/>
  <c r="F78" i="38"/>
  <c r="E78" i="38"/>
  <c r="K57" i="38"/>
  <c r="J57" i="38"/>
  <c r="J55" i="38"/>
  <c r="J87" i="38" s="1"/>
  <c r="J45" i="38"/>
  <c r="J39" i="38"/>
  <c r="F31" i="38"/>
  <c r="E31" i="38"/>
  <c r="K30" i="38"/>
  <c r="J30" i="38"/>
  <c r="F30" i="38"/>
  <c r="E30" i="38"/>
  <c r="K12" i="38"/>
  <c r="K14" i="38" s="1"/>
  <c r="K28" i="38" s="1"/>
  <c r="K83" i="38" s="1"/>
  <c r="J12" i="38"/>
  <c r="J14" i="38" s="1"/>
  <c r="J28" i="38" s="1"/>
  <c r="J83" i="38" s="1"/>
  <c r="F12" i="38"/>
  <c r="F14" i="38" s="1"/>
  <c r="F28" i="38" s="1"/>
  <c r="F83" i="38" s="1"/>
  <c r="E12" i="38"/>
  <c r="E14" i="38" s="1"/>
  <c r="E28" i="38" s="1"/>
  <c r="E83" i="38" s="1"/>
  <c r="E84" i="39" l="1"/>
  <c r="K82" i="38"/>
  <c r="J20" i="39"/>
  <c r="J84" i="39" s="1"/>
  <c r="J46" i="38"/>
  <c r="K20" i="39"/>
  <c r="K84" i="39" s="1"/>
  <c r="F84" i="39"/>
  <c r="F23" i="39"/>
  <c r="F24" i="39" s="1"/>
  <c r="F82" i="38"/>
  <c r="F17" i="38"/>
  <c r="F20" i="38" s="1"/>
  <c r="E82" i="38"/>
  <c r="E17" i="38"/>
  <c r="E20" i="38" s="1"/>
  <c r="J82" i="38"/>
  <c r="J17" i="38"/>
  <c r="K17" i="38"/>
  <c r="J23" i="39" l="1"/>
  <c r="J24" i="39" s="1"/>
  <c r="J85" i="39" s="1"/>
  <c r="J20" i="38"/>
  <c r="J23" i="38" s="1"/>
  <c r="J24" i="38" s="1"/>
  <c r="J85" i="38" s="1"/>
  <c r="J86" i="38"/>
  <c r="K20" i="38"/>
  <c r="K84" i="38" s="1"/>
  <c r="K23" i="39"/>
  <c r="K24" i="39" s="1"/>
  <c r="E84" i="38"/>
  <c r="E23" i="38"/>
  <c r="E24" i="38" s="1"/>
  <c r="F84" i="38"/>
  <c r="F23" i="38"/>
  <c r="F24" i="38" s="1"/>
  <c r="J84" i="38" l="1"/>
  <c r="K23" i="38"/>
  <c r="K24" i="38" s="1"/>
  <c r="F73" i="17" l="1"/>
  <c r="F63" i="17"/>
  <c r="F66" i="17" s="1"/>
  <c r="F68" i="17" s="1"/>
  <c r="F74" i="17" l="1"/>
  <c r="K78" i="11" l="1"/>
  <c r="K57" i="11"/>
  <c r="K30" i="11"/>
  <c r="K12" i="11"/>
  <c r="K14" i="11" s="1"/>
  <c r="K28" i="11" s="1"/>
  <c r="K83" i="11" s="1"/>
  <c r="K17" i="11" l="1"/>
  <c r="K82" i="11"/>
  <c r="K20" i="11" l="1"/>
  <c r="K23" i="11" s="1"/>
  <c r="K24" i="11" s="1"/>
  <c r="K84" i="11" l="1"/>
  <c r="J63" i="17" l="1"/>
  <c r="J66" i="17" s="1"/>
  <c r="J68" i="17" s="1"/>
  <c r="J73" i="17"/>
  <c r="J74" i="17" l="1"/>
  <c r="J89" i="11"/>
  <c r="K89" i="12"/>
  <c r="J89" i="15"/>
  <c r="K89" i="16"/>
  <c r="J89" i="17"/>
  <c r="J89" i="19"/>
  <c r="K89" i="21"/>
  <c r="J89" i="22"/>
  <c r="J89" i="24"/>
  <c r="J55" i="11" l="1"/>
  <c r="J87" i="11" s="1"/>
  <c r="K55" i="12"/>
  <c r="K87" i="12" s="1"/>
  <c r="J55" i="15"/>
  <c r="J87" i="15" s="1"/>
  <c r="K55" i="16"/>
  <c r="K87" i="16" s="1"/>
  <c r="J55" i="17"/>
  <c r="J87" i="17" s="1"/>
  <c r="J55" i="19"/>
  <c r="J87" i="19" s="1"/>
  <c r="K55" i="21"/>
  <c r="K87" i="21" s="1"/>
  <c r="J55" i="22"/>
  <c r="J87" i="22" s="1"/>
  <c r="J55" i="24"/>
  <c r="J87" i="24" s="1"/>
  <c r="J45" i="11"/>
  <c r="K45" i="12"/>
  <c r="J45" i="15"/>
  <c r="K45" i="16"/>
  <c r="J45" i="17"/>
  <c r="K45" i="21"/>
  <c r="J45" i="22"/>
  <c r="J45" i="24"/>
  <c r="J39" i="11"/>
  <c r="K39" i="12"/>
  <c r="J39" i="15"/>
  <c r="K39" i="16"/>
  <c r="J39" i="17"/>
  <c r="J39" i="19"/>
  <c r="J46" i="19" s="1"/>
  <c r="K39" i="21"/>
  <c r="J39" i="22"/>
  <c r="J39" i="24"/>
  <c r="J78" i="11"/>
  <c r="J57" i="11"/>
  <c r="J30" i="11"/>
  <c r="J12" i="11"/>
  <c r="J14" i="11" s="1"/>
  <c r="K78" i="12"/>
  <c r="K73" i="12"/>
  <c r="K66" i="12"/>
  <c r="K68" i="12" s="1"/>
  <c r="K57" i="12"/>
  <c r="K30" i="12"/>
  <c r="K12" i="12"/>
  <c r="K14" i="12" s="1"/>
  <c r="J78" i="15"/>
  <c r="J73" i="15"/>
  <c r="J63" i="15"/>
  <c r="J66" i="15" s="1"/>
  <c r="J68" i="15" s="1"/>
  <c r="J57" i="15"/>
  <c r="J30" i="15"/>
  <c r="J12" i="15"/>
  <c r="J14" i="15" s="1"/>
  <c r="K78" i="16"/>
  <c r="K57" i="16"/>
  <c r="K30" i="16"/>
  <c r="K12" i="16"/>
  <c r="K14" i="16" s="1"/>
  <c r="J78" i="17"/>
  <c r="J59" i="17"/>
  <c r="J57" i="17"/>
  <c r="J32" i="17"/>
  <c r="J30" i="17"/>
  <c r="J12" i="17"/>
  <c r="J14" i="17" s="1"/>
  <c r="J28" i="17" s="1"/>
  <c r="J83" i="17" s="1"/>
  <c r="J78" i="19"/>
  <c r="J57" i="19"/>
  <c r="J30" i="19"/>
  <c r="J12" i="19"/>
  <c r="J14" i="19" s="1"/>
  <c r="J28" i="19" s="1"/>
  <c r="J83" i="19" s="1"/>
  <c r="K78" i="21"/>
  <c r="K73" i="21"/>
  <c r="K63" i="21"/>
  <c r="K66" i="21" s="1"/>
  <c r="K68" i="21" s="1"/>
  <c r="K57" i="21"/>
  <c r="K30" i="21"/>
  <c r="K12" i="21"/>
  <c r="K14" i="21" s="1"/>
  <c r="K28" i="21" s="1"/>
  <c r="K83" i="21" s="1"/>
  <c r="J78" i="22"/>
  <c r="J73" i="22"/>
  <c r="J63" i="22"/>
  <c r="J66" i="22" s="1"/>
  <c r="J68" i="22" s="1"/>
  <c r="J57" i="22"/>
  <c r="J30" i="22"/>
  <c r="J12" i="22"/>
  <c r="J14" i="22" s="1"/>
  <c r="J28" i="22" s="1"/>
  <c r="J83" i="22" s="1"/>
  <c r="J78" i="24"/>
  <c r="J73" i="24"/>
  <c r="J63" i="24"/>
  <c r="J66" i="24" s="1"/>
  <c r="J68" i="24" s="1"/>
  <c r="J57" i="24"/>
  <c r="J30" i="24"/>
  <c r="J12" i="24"/>
  <c r="J14" i="24" s="1"/>
  <c r="J28" i="24" s="1"/>
  <c r="J83" i="24" s="1"/>
  <c r="K82" i="12" l="1"/>
  <c r="K28" i="12"/>
  <c r="K83" i="12" s="1"/>
  <c r="J82" i="15"/>
  <c r="J28" i="15"/>
  <c r="J83" i="15" s="1"/>
  <c r="K82" i="16"/>
  <c r="K28" i="16"/>
  <c r="K83" i="16" s="1"/>
  <c r="J82" i="11"/>
  <c r="J28" i="11"/>
  <c r="J83" i="11" s="1"/>
  <c r="J46" i="15"/>
  <c r="K46" i="21"/>
  <c r="J46" i="17"/>
  <c r="J46" i="24"/>
  <c r="J46" i="22"/>
  <c r="J46" i="11"/>
  <c r="K46" i="16"/>
  <c r="K46" i="12"/>
  <c r="J74" i="24"/>
  <c r="J74" i="22"/>
  <c r="K74" i="21"/>
  <c r="J74" i="15"/>
  <c r="K74" i="12"/>
  <c r="J82" i="24"/>
  <c r="J17" i="24"/>
  <c r="K82" i="21"/>
  <c r="K17" i="21"/>
  <c r="J82" i="22"/>
  <c r="J17" i="22"/>
  <c r="J82" i="19"/>
  <c r="J17" i="19"/>
  <c r="J82" i="17"/>
  <c r="J17" i="17"/>
  <c r="K17" i="16"/>
  <c r="K20" i="16" s="1"/>
  <c r="J17" i="15"/>
  <c r="K17" i="12"/>
  <c r="J17" i="11"/>
  <c r="J20" i="11" s="1"/>
  <c r="J20" i="24" l="1"/>
  <c r="J84" i="24" s="1"/>
  <c r="J86" i="24"/>
  <c r="J20" i="22"/>
  <c r="J84" i="22" s="1"/>
  <c r="J86" i="22"/>
  <c r="J20" i="19"/>
  <c r="J23" i="19" s="1"/>
  <c r="J24" i="19" s="1"/>
  <c r="J85" i="19" s="1"/>
  <c r="J86" i="19"/>
  <c r="J20" i="17"/>
  <c r="J84" i="17" s="1"/>
  <c r="J86" i="17"/>
  <c r="J20" i="15"/>
  <c r="J23" i="15" s="1"/>
  <c r="J24" i="15" s="1"/>
  <c r="J85" i="15" s="1"/>
  <c r="J86" i="15"/>
  <c r="K20" i="21"/>
  <c r="K23" i="21" s="1"/>
  <c r="K24" i="21" s="1"/>
  <c r="K85" i="21" s="1"/>
  <c r="K86" i="21"/>
  <c r="K20" i="12"/>
  <c r="K23" i="12" s="1"/>
  <c r="K24" i="12" s="1"/>
  <c r="K85" i="12" s="1"/>
  <c r="K86" i="12"/>
  <c r="K23" i="16"/>
  <c r="K24" i="16" s="1"/>
  <c r="K84" i="16"/>
  <c r="J23" i="11"/>
  <c r="J24" i="11" s="1"/>
  <c r="J84" i="11"/>
  <c r="J84" i="15" l="1"/>
  <c r="J23" i="24"/>
  <c r="J24" i="24" s="1"/>
  <c r="J85" i="24" s="1"/>
  <c r="J23" i="22"/>
  <c r="J24" i="22" s="1"/>
  <c r="J85" i="22" s="1"/>
  <c r="K84" i="21"/>
  <c r="J84" i="19"/>
  <c r="J23" i="17"/>
  <c r="J24" i="17" s="1"/>
  <c r="J85" i="17" s="1"/>
  <c r="K84" i="12"/>
  <c r="E32" i="17" l="1"/>
  <c r="L39" i="12" l="1"/>
  <c r="B5" i="5" l="1"/>
  <c r="B4" i="5"/>
  <c r="B3" i="5"/>
  <c r="B2" i="5"/>
  <c r="B1" i="5"/>
  <c r="K55" i="22" l="1"/>
  <c r="K39" i="22"/>
  <c r="K12" i="22"/>
  <c r="K14" i="22" s="1"/>
  <c r="L55" i="12"/>
  <c r="L87" i="16"/>
  <c r="L12" i="16"/>
  <c r="L14" i="16" s="1"/>
  <c r="L12" i="12"/>
  <c r="L14" i="12" s="1"/>
  <c r="K55" i="24"/>
  <c r="K87" i="24" s="1"/>
  <c r="K39" i="24"/>
  <c r="K12" i="24"/>
  <c r="K14" i="24" s="1"/>
  <c r="K55" i="19"/>
  <c r="K87" i="19" s="1"/>
  <c r="K39" i="19"/>
  <c r="K12" i="19"/>
  <c r="K14" i="19" s="1"/>
  <c r="K55" i="15"/>
  <c r="K39" i="15"/>
  <c r="K12" i="15"/>
  <c r="K14" i="15" s="1"/>
  <c r="L55" i="21"/>
  <c r="L87" i="21" s="1"/>
  <c r="L39" i="21"/>
  <c r="L12" i="21"/>
  <c r="L14" i="21" s="1"/>
  <c r="K55" i="17"/>
  <c r="K39" i="17"/>
  <c r="K12" i="17"/>
  <c r="K14" i="17" s="1"/>
  <c r="K89" i="24"/>
  <c r="F79" i="24"/>
  <c r="E79" i="24"/>
  <c r="K78" i="24"/>
  <c r="F78" i="24"/>
  <c r="E78" i="24"/>
  <c r="K73" i="24"/>
  <c r="F73" i="24"/>
  <c r="E73" i="24"/>
  <c r="K63" i="24"/>
  <c r="K66" i="24" s="1"/>
  <c r="K68" i="24" s="1"/>
  <c r="F63" i="24"/>
  <c r="F66" i="24" s="1"/>
  <c r="F68" i="24" s="1"/>
  <c r="E63" i="24"/>
  <c r="E66" i="24" s="1"/>
  <c r="E68" i="24" s="1"/>
  <c r="F59" i="24"/>
  <c r="F58" i="24"/>
  <c r="E58" i="24"/>
  <c r="K57" i="24"/>
  <c r="F57" i="24"/>
  <c r="E57" i="24"/>
  <c r="K45" i="24"/>
  <c r="K32" i="24"/>
  <c r="F31" i="24"/>
  <c r="E31" i="24"/>
  <c r="K30" i="24"/>
  <c r="F30" i="24"/>
  <c r="E30" i="24"/>
  <c r="F12" i="24"/>
  <c r="F14" i="24" s="1"/>
  <c r="F28" i="24" s="1"/>
  <c r="F83" i="24" s="1"/>
  <c r="E12" i="24"/>
  <c r="E14" i="24" s="1"/>
  <c r="E28" i="24" s="1"/>
  <c r="E83" i="24" s="1"/>
  <c r="F79" i="22"/>
  <c r="E79" i="22"/>
  <c r="K78" i="22"/>
  <c r="F78" i="22"/>
  <c r="E78" i="22"/>
  <c r="K73" i="22"/>
  <c r="F73" i="22"/>
  <c r="E73" i="22"/>
  <c r="K63" i="22"/>
  <c r="K66" i="22" s="1"/>
  <c r="K68" i="22" s="1"/>
  <c r="F63" i="22"/>
  <c r="F66" i="22" s="1"/>
  <c r="F68" i="22" s="1"/>
  <c r="E63" i="22"/>
  <c r="E66" i="22" s="1"/>
  <c r="E68" i="22" s="1"/>
  <c r="F58" i="22"/>
  <c r="E58" i="22"/>
  <c r="K57" i="22"/>
  <c r="F57" i="22"/>
  <c r="E57" i="22"/>
  <c r="K45" i="22"/>
  <c r="F31" i="22"/>
  <c r="E31" i="22"/>
  <c r="K30" i="22"/>
  <c r="F30" i="22"/>
  <c r="E30" i="22"/>
  <c r="F12" i="22"/>
  <c r="F14" i="22" s="1"/>
  <c r="F28" i="22" s="1"/>
  <c r="F83" i="22" s="1"/>
  <c r="E12" i="22"/>
  <c r="E14" i="22" s="1"/>
  <c r="E28" i="22" s="1"/>
  <c r="E83" i="22" s="1"/>
  <c r="L89" i="21"/>
  <c r="F79" i="21"/>
  <c r="E79" i="21"/>
  <c r="L78" i="21"/>
  <c r="F78" i="21"/>
  <c r="E78" i="21"/>
  <c r="L73" i="21"/>
  <c r="L63" i="21"/>
  <c r="L66" i="21" s="1"/>
  <c r="L68" i="21" s="1"/>
  <c r="F58" i="21"/>
  <c r="E58" i="21"/>
  <c r="L57" i="21"/>
  <c r="F57" i="21"/>
  <c r="E57" i="21"/>
  <c r="L45" i="21"/>
  <c r="F31" i="21"/>
  <c r="E31" i="21"/>
  <c r="L30" i="21"/>
  <c r="F30" i="21"/>
  <c r="E30" i="21"/>
  <c r="F12" i="21"/>
  <c r="F14" i="21" s="1"/>
  <c r="F28" i="21" s="1"/>
  <c r="F83" i="21" s="1"/>
  <c r="E12" i="21"/>
  <c r="E14" i="21" s="1"/>
  <c r="E28" i="21" s="1"/>
  <c r="E83" i="21" s="1"/>
  <c r="K89" i="19"/>
  <c r="F79" i="19"/>
  <c r="E79" i="19"/>
  <c r="K78" i="19"/>
  <c r="F78" i="19"/>
  <c r="E78" i="19"/>
  <c r="F58" i="19"/>
  <c r="E58" i="19"/>
  <c r="K57" i="19"/>
  <c r="F57" i="19"/>
  <c r="E57" i="19"/>
  <c r="K45" i="19"/>
  <c r="F31" i="19"/>
  <c r="E31" i="19"/>
  <c r="K30" i="19"/>
  <c r="F30" i="19"/>
  <c r="E30" i="19"/>
  <c r="F12" i="19"/>
  <c r="F14" i="19" s="1"/>
  <c r="F28" i="19" s="1"/>
  <c r="F83" i="19" s="1"/>
  <c r="E12" i="19"/>
  <c r="E14" i="19" s="1"/>
  <c r="E28" i="19" s="1"/>
  <c r="E83" i="19" s="1"/>
  <c r="F79" i="17"/>
  <c r="E79" i="17"/>
  <c r="K78" i="17"/>
  <c r="F78" i="17"/>
  <c r="E78" i="17"/>
  <c r="K73" i="17"/>
  <c r="E73" i="17"/>
  <c r="K63" i="17"/>
  <c r="K66" i="17" s="1"/>
  <c r="K68" i="17" s="1"/>
  <c r="E63" i="17"/>
  <c r="E66" i="17" s="1"/>
  <c r="E68" i="17" s="1"/>
  <c r="E59" i="17"/>
  <c r="F58" i="17"/>
  <c r="E58" i="17"/>
  <c r="K57" i="17"/>
  <c r="F57" i="17"/>
  <c r="E57" i="17"/>
  <c r="K45" i="17"/>
  <c r="K32" i="17"/>
  <c r="F32" i="17"/>
  <c r="F31" i="17"/>
  <c r="E31" i="17"/>
  <c r="K30" i="17"/>
  <c r="F30" i="17"/>
  <c r="E30" i="17"/>
  <c r="F12" i="17"/>
  <c r="F14" i="17" s="1"/>
  <c r="F28" i="17" s="1"/>
  <c r="F83" i="17" s="1"/>
  <c r="E12" i="17"/>
  <c r="E14" i="17" s="1"/>
  <c r="E28" i="17" s="1"/>
  <c r="E83" i="17" s="1"/>
  <c r="L89" i="16"/>
  <c r="F79" i="16"/>
  <c r="E79" i="16"/>
  <c r="L78" i="16"/>
  <c r="F78" i="16"/>
  <c r="E78" i="16"/>
  <c r="F58" i="16"/>
  <c r="E58" i="16"/>
  <c r="L57" i="16"/>
  <c r="F57" i="16"/>
  <c r="E57" i="16"/>
  <c r="F31" i="16"/>
  <c r="E31" i="16"/>
  <c r="L30" i="16"/>
  <c r="F30" i="16"/>
  <c r="E30" i="16"/>
  <c r="F12" i="16"/>
  <c r="F14" i="16" s="1"/>
  <c r="F28" i="16" s="1"/>
  <c r="F83" i="16" s="1"/>
  <c r="E12" i="16"/>
  <c r="E14" i="16" s="1"/>
  <c r="E28" i="16" s="1"/>
  <c r="E83" i="16" s="1"/>
  <c r="F79" i="15"/>
  <c r="E79" i="15"/>
  <c r="K78" i="15"/>
  <c r="F78" i="15"/>
  <c r="E78" i="15"/>
  <c r="K73" i="15"/>
  <c r="F73" i="15"/>
  <c r="E73" i="15"/>
  <c r="K63" i="15"/>
  <c r="K66" i="15" s="1"/>
  <c r="K68" i="15" s="1"/>
  <c r="F63" i="15"/>
  <c r="F66" i="15" s="1"/>
  <c r="F68" i="15" s="1"/>
  <c r="E63" i="15"/>
  <c r="E66" i="15" s="1"/>
  <c r="E68" i="15" s="1"/>
  <c r="F59" i="15"/>
  <c r="F58" i="15"/>
  <c r="E58" i="15"/>
  <c r="K57" i="15"/>
  <c r="F57" i="15"/>
  <c r="E57" i="15"/>
  <c r="K45" i="15"/>
  <c r="K32" i="15"/>
  <c r="F32" i="15"/>
  <c r="F31" i="15"/>
  <c r="E31" i="15"/>
  <c r="K30" i="15"/>
  <c r="F30" i="15"/>
  <c r="E30" i="15"/>
  <c r="F12" i="15"/>
  <c r="F14" i="15" s="1"/>
  <c r="F28" i="15" s="1"/>
  <c r="F83" i="15" s="1"/>
  <c r="E12" i="15"/>
  <c r="E14" i="15" s="1"/>
  <c r="E28" i="15" s="1"/>
  <c r="E83" i="15" s="1"/>
  <c r="F79" i="12"/>
  <c r="E79" i="12"/>
  <c r="L78" i="12"/>
  <c r="F78" i="12"/>
  <c r="E78" i="12"/>
  <c r="L73" i="12"/>
  <c r="E73" i="12"/>
  <c r="L63" i="12"/>
  <c r="L66" i="12" s="1"/>
  <c r="L68" i="12" s="1"/>
  <c r="E63" i="12"/>
  <c r="F58" i="12"/>
  <c r="E58" i="12"/>
  <c r="L57" i="12"/>
  <c r="F57" i="12"/>
  <c r="E57" i="12"/>
  <c r="L45" i="12"/>
  <c r="L46" i="12" s="1"/>
  <c r="F31" i="12"/>
  <c r="E31" i="12"/>
  <c r="L30" i="12"/>
  <c r="F30" i="12"/>
  <c r="E30" i="12"/>
  <c r="F12" i="12"/>
  <c r="F14" i="12" s="1"/>
  <c r="F28" i="12" s="1"/>
  <c r="F83" i="12" s="1"/>
  <c r="E12" i="12"/>
  <c r="E14" i="12" s="1"/>
  <c r="E28" i="12" s="1"/>
  <c r="E83" i="12" s="1"/>
  <c r="F79" i="11"/>
  <c r="E79" i="11"/>
  <c r="F78" i="11"/>
  <c r="E78" i="11"/>
  <c r="F58" i="11"/>
  <c r="E58" i="11"/>
  <c r="F57" i="11"/>
  <c r="E57" i="11"/>
  <c r="F31" i="11"/>
  <c r="E31" i="11"/>
  <c r="F30" i="11"/>
  <c r="E30" i="11"/>
  <c r="F12" i="11"/>
  <c r="F14" i="11" s="1"/>
  <c r="F28" i="11" s="1"/>
  <c r="F83" i="11" s="1"/>
  <c r="E12" i="11"/>
  <c r="E14" i="11" s="1"/>
  <c r="E28" i="11" s="1"/>
  <c r="E83" i="11" s="1"/>
  <c r="C5" i="5"/>
  <c r="C4" i="5"/>
  <c r="C3" i="5"/>
  <c r="C2" i="5"/>
  <c r="C1" i="5"/>
  <c r="E66" i="12" l="1"/>
  <c r="E68" i="12" s="1"/>
  <c r="E74" i="12" s="1"/>
  <c r="E76" i="12" s="1"/>
  <c r="L74" i="21"/>
  <c r="K82" i="19"/>
  <c r="K28" i="19"/>
  <c r="K83" i="19" s="1"/>
  <c r="K28" i="17"/>
  <c r="K83" i="17" s="1"/>
  <c r="L82" i="21"/>
  <c r="L28" i="21"/>
  <c r="L83" i="21" s="1"/>
  <c r="L28" i="12"/>
  <c r="L83" i="12" s="1"/>
  <c r="K28" i="22"/>
  <c r="K83" i="22" s="1"/>
  <c r="K82" i="24"/>
  <c r="K28" i="24"/>
  <c r="K83" i="24" s="1"/>
  <c r="L74" i="12"/>
  <c r="K28" i="15"/>
  <c r="K83" i="15" s="1"/>
  <c r="L82" i="16"/>
  <c r="L28" i="16"/>
  <c r="L83" i="16" s="1"/>
  <c r="F74" i="22"/>
  <c r="E82" i="22"/>
  <c r="E82" i="21"/>
  <c r="E82" i="19"/>
  <c r="E82" i="17"/>
  <c r="E82" i="16"/>
  <c r="E82" i="15"/>
  <c r="E82" i="12"/>
  <c r="E82" i="11"/>
  <c r="F17" i="17"/>
  <c r="F20" i="17" s="1"/>
  <c r="F23" i="17" s="1"/>
  <c r="F24" i="17" s="1"/>
  <c r="K74" i="15"/>
  <c r="E74" i="15"/>
  <c r="F74" i="24"/>
  <c r="K74" i="17"/>
  <c r="K46" i="22"/>
  <c r="K46" i="19"/>
  <c r="K46" i="24"/>
  <c r="E74" i="22"/>
  <c r="K74" i="22"/>
  <c r="K46" i="17"/>
  <c r="E74" i="17"/>
  <c r="L46" i="21"/>
  <c r="E17" i="17"/>
  <c r="E20" i="17" s="1"/>
  <c r="E84" i="17" s="1"/>
  <c r="K46" i="15"/>
  <c r="E17" i="24"/>
  <c r="E20" i="24" s="1"/>
  <c r="E84" i="24" s="1"/>
  <c r="E82" i="24"/>
  <c r="L17" i="16"/>
  <c r="F82" i="24"/>
  <c r="F17" i="24"/>
  <c r="F20" i="24" s="1"/>
  <c r="E74" i="24"/>
  <c r="K74" i="24"/>
  <c r="F17" i="21"/>
  <c r="F20" i="21" s="1"/>
  <c r="F23" i="21" s="1"/>
  <c r="F24" i="21" s="1"/>
  <c r="F82" i="21"/>
  <c r="E17" i="21"/>
  <c r="E20" i="21" s="1"/>
  <c r="F82" i="17"/>
  <c r="K17" i="24"/>
  <c r="K17" i="17"/>
  <c r="F82" i="16"/>
  <c r="F17" i="16"/>
  <c r="F20" i="16" s="1"/>
  <c r="F84" i="16" s="1"/>
  <c r="E17" i="16"/>
  <c r="E20" i="16" s="1"/>
  <c r="E84" i="16" s="1"/>
  <c r="F74" i="15"/>
  <c r="L17" i="12"/>
  <c r="E17" i="15"/>
  <c r="E20" i="15" s="1"/>
  <c r="E23" i="15" s="1"/>
  <c r="E24" i="15" s="1"/>
  <c r="F17" i="15"/>
  <c r="F20" i="15" s="1"/>
  <c r="F82" i="15"/>
  <c r="F17" i="11"/>
  <c r="F20" i="11" s="1"/>
  <c r="F23" i="11" s="1"/>
  <c r="F24" i="11" s="1"/>
  <c r="F82" i="11"/>
  <c r="E17" i="11"/>
  <c r="E20" i="11" s="1"/>
  <c r="E23" i="11" s="1"/>
  <c r="E24" i="11" s="1"/>
  <c r="F17" i="12"/>
  <c r="F20" i="12" s="1"/>
  <c r="F82" i="12"/>
  <c r="E17" i="19"/>
  <c r="E20" i="19" s="1"/>
  <c r="E17" i="12"/>
  <c r="E20" i="12" s="1"/>
  <c r="F17" i="19"/>
  <c r="F20" i="19" s="1"/>
  <c r="F82" i="19"/>
  <c r="E17" i="22"/>
  <c r="E20" i="22" s="1"/>
  <c r="F17" i="22"/>
  <c r="F20" i="22" s="1"/>
  <c r="F82" i="22"/>
  <c r="L17" i="21"/>
  <c r="K17" i="19"/>
  <c r="K17" i="15"/>
  <c r="K17" i="22"/>
  <c r="F84" i="17" l="1"/>
  <c r="E23" i="17"/>
  <c r="E24" i="17" s="1"/>
  <c r="K20" i="24"/>
  <c r="K84" i="24" s="1"/>
  <c r="K20" i="22"/>
  <c r="L20" i="21"/>
  <c r="L23" i="21" s="1"/>
  <c r="L24" i="21" s="1"/>
  <c r="K20" i="19"/>
  <c r="K23" i="19" s="1"/>
  <c r="K24" i="19" s="1"/>
  <c r="K20" i="17"/>
  <c r="L20" i="16"/>
  <c r="L23" i="16" s="1"/>
  <c r="L24" i="16" s="1"/>
  <c r="L85" i="16" s="1"/>
  <c r="L86" i="16"/>
  <c r="K20" i="15"/>
  <c r="K23" i="15" s="1"/>
  <c r="K24" i="15" s="1"/>
  <c r="L20" i="12"/>
  <c r="F23" i="16"/>
  <c r="F24" i="16" s="1"/>
  <c r="F84" i="11"/>
  <c r="E84" i="15"/>
  <c r="E23" i="24"/>
  <c r="E24" i="24" s="1"/>
  <c r="E23" i="16"/>
  <c r="E24" i="16" s="1"/>
  <c r="E84" i="11"/>
  <c r="F84" i="24"/>
  <c r="F23" i="24"/>
  <c r="F24" i="24" s="1"/>
  <c r="F84" i="21"/>
  <c r="E84" i="21"/>
  <c r="E23" i="21"/>
  <c r="E24" i="21" s="1"/>
  <c r="F23" i="15"/>
  <c r="F24" i="15" s="1"/>
  <c r="F84" i="15"/>
  <c r="F84" i="22"/>
  <c r="F23" i="22"/>
  <c r="F24" i="22" s="1"/>
  <c r="E84" i="22"/>
  <c r="E23" i="22"/>
  <c r="E24" i="22" s="1"/>
  <c r="F84" i="19"/>
  <c r="F23" i="19"/>
  <c r="F24" i="19" s="1"/>
  <c r="E23" i="12"/>
  <c r="E24" i="12" s="1"/>
  <c r="E84" i="12"/>
  <c r="F23" i="12"/>
  <c r="F24" i="12" s="1"/>
  <c r="F84" i="12"/>
  <c r="E23" i="19"/>
  <c r="E24" i="19" s="1"/>
  <c r="E84" i="19"/>
  <c r="K23" i="24" l="1"/>
  <c r="K24" i="24" s="1"/>
  <c r="K23" i="22"/>
  <c r="K24" i="22" s="1"/>
  <c r="L84" i="21"/>
  <c r="K23" i="17"/>
  <c r="K24" i="17" s="1"/>
  <c r="K84" i="19"/>
  <c r="L84" i="16"/>
  <c r="L23" i="12"/>
  <c r="L24" i="12" s="1"/>
</calcChain>
</file>

<file path=xl/comments1.xml><?xml version="1.0" encoding="utf-8"?>
<comments xmlns="http://schemas.openxmlformats.org/spreadsheetml/2006/main">
  <authors>
    <author>Carina Melander</author>
  </authors>
  <commentList>
    <comment ref="C70" authorId="0">
      <text>
        <r>
          <rPr>
            <b/>
            <sz val="9"/>
            <color indexed="81"/>
            <rFont val="Tahoma"/>
            <family val="2"/>
          </rPr>
          <t>Carina Melander:</t>
        </r>
        <r>
          <rPr>
            <sz val="9"/>
            <color indexed="81"/>
            <rFont val="Tahoma"/>
            <family val="2"/>
          </rPr>
          <t xml:space="preserve">
170051 enligt Maria på denna rad för att räntan kapitaliseras</t>
        </r>
      </text>
    </comment>
  </commentList>
</comments>
</file>

<file path=xl/sharedStrings.xml><?xml version="1.0" encoding="utf-8"?>
<sst xmlns="http://schemas.openxmlformats.org/spreadsheetml/2006/main" count="2290" uniqueCount="445">
  <si>
    <t>SEKm</t>
  </si>
  <si>
    <t>INCOME STATEMENT</t>
  </si>
  <si>
    <t>Net sales</t>
  </si>
  <si>
    <t xml:space="preserve"> </t>
  </si>
  <si>
    <t>Operating expenses</t>
  </si>
  <si>
    <t>Other income/expenses</t>
  </si>
  <si>
    <t>Share of profits of associates</t>
  </si>
  <si>
    <t>Divestment result</t>
  </si>
  <si>
    <t>EBITDA</t>
  </si>
  <si>
    <t>EBITA</t>
  </si>
  <si>
    <t xml:space="preserve">Amortisation and impairment of intangible assets </t>
  </si>
  <si>
    <t>Impairment of goodwill</t>
  </si>
  <si>
    <t>EBIT</t>
  </si>
  <si>
    <t>Financial income</t>
  </si>
  <si>
    <t>Financial expenses</t>
  </si>
  <si>
    <t xml:space="preserve">EBT </t>
  </si>
  <si>
    <t>891000+891500+897000+894000</t>
  </si>
  <si>
    <t>Tax</t>
  </si>
  <si>
    <t>Profit/loss from discontinued operations</t>
  </si>
  <si>
    <t>Profit for the year</t>
  </si>
  <si>
    <t>Attributable to equity holders of the parent</t>
  </si>
  <si>
    <t>Attributable to minority interests</t>
  </si>
  <si>
    <t>BALANCE SHEET</t>
  </si>
  <si>
    <t>107000+107090</t>
  </si>
  <si>
    <t>Goodwill</t>
  </si>
  <si>
    <t>Other intangible assets</t>
  </si>
  <si>
    <t>111000+111090+113000+112090+123000+113090+111500+111590+116000+116050+123100+123150+122000</t>
  </si>
  <si>
    <t>Tangible assets</t>
  </si>
  <si>
    <t>Financial assets, interest-bearing</t>
  </si>
  <si>
    <t>Financial assets, non-interest bearing</t>
  </si>
  <si>
    <t>Total non-current assets</t>
  </si>
  <si>
    <t>140000+140100+140200</t>
  </si>
  <si>
    <t>Inventories</t>
  </si>
  <si>
    <t>167400+166000+166050+166200+167200+168200</t>
  </si>
  <si>
    <t>Receivables, interest-bearing</t>
  </si>
  <si>
    <t>Receivables, non-interest bearing</t>
  </si>
  <si>
    <t>182000+190000</t>
  </si>
  <si>
    <t>Cash, bank, other short term investments</t>
  </si>
  <si>
    <t>Assets classified as held for sale</t>
  </si>
  <si>
    <t>Total current assets</t>
  </si>
  <si>
    <t>Total assets</t>
  </si>
  <si>
    <t>Equity attributable to equity holders of the parent</t>
  </si>
  <si>
    <t>Equity attributable to minority interests</t>
  </si>
  <si>
    <t xml:space="preserve">Provisions, interest bearing </t>
  </si>
  <si>
    <t xml:space="preserve">Provisions, non-interest bearing </t>
  </si>
  <si>
    <t>Liabilities, interest-bearing</t>
  </si>
  <si>
    <t>Liabilities, non-interest bearing</t>
  </si>
  <si>
    <t>Financial liabilities, other</t>
  </si>
  <si>
    <t>Liabilities attributable to assets held for sale</t>
  </si>
  <si>
    <t>Total equity &amp; liabilities</t>
  </si>
  <si>
    <t>Cash flow from operating activities before changes in working capital</t>
  </si>
  <si>
    <t>911400+911500+945100+911600</t>
  </si>
  <si>
    <t>Changes in working capital</t>
  </si>
  <si>
    <t>Cash flow from operating activities</t>
  </si>
  <si>
    <t>940200+912700+940400+940600</t>
  </si>
  <si>
    <t>Investments in fixed assets</t>
  </si>
  <si>
    <t>940300+940100+940500</t>
  </si>
  <si>
    <t>Divestments of fixed assets</t>
  </si>
  <si>
    <t>Cash flow before acquisition and divestment of company</t>
  </si>
  <si>
    <t>Net investments in companies</t>
  </si>
  <si>
    <t>Cash flow after investing activities</t>
  </si>
  <si>
    <t>Change in loans</t>
  </si>
  <si>
    <t>New issues</t>
  </si>
  <si>
    <t>914200+914201</t>
  </si>
  <si>
    <t>Dividend paid</t>
  </si>
  <si>
    <t xml:space="preserve">Others </t>
  </si>
  <si>
    <t>Cash flow from financing activities</t>
  </si>
  <si>
    <t>Cash flow for the year</t>
  </si>
  <si>
    <t>EBITA margin (%)</t>
  </si>
  <si>
    <t>EBT margin (%)</t>
  </si>
  <si>
    <t>Return on equity (%)</t>
  </si>
  <si>
    <t>Return on capital employed (%)</t>
  </si>
  <si>
    <t>Equity ratio (%)</t>
  </si>
  <si>
    <t>Interest-bearing net debt</t>
  </si>
  <si>
    <t>Debt/equity ratio, times</t>
  </si>
  <si>
    <t>Average number of employees</t>
  </si>
  <si>
    <t>SELECT</t>
  </si>
  <si>
    <t>Company.[Name] AS Namn</t>
  </si>
  <si>
    <t>FROM</t>
  </si>
  <si>
    <t>CompanyStructure</t>
  </si>
  <si>
    <t>INNER JOIN</t>
  </si>
  <si>
    <t>Company</t>
  </si>
  <si>
    <t>ON</t>
  </si>
  <si>
    <t>CompanyStructure.Company = Company.RefNo</t>
  </si>
  <si>
    <t>WHERE</t>
  </si>
  <si>
    <t>AND</t>
  </si>
  <si>
    <t>Company.RefNO&lt;&gt;57</t>
  </si>
  <si>
    <t>ORDER BY</t>
  </si>
  <si>
    <t>Company.[Name] ASC</t>
  </si>
  <si>
    <t>Namn</t>
  </si>
  <si>
    <t>DIAB Group</t>
  </si>
  <si>
    <t>Hafa Bathroom Group</t>
  </si>
  <si>
    <t>HL Display</t>
  </si>
  <si>
    <t>Lindab</t>
  </si>
  <si>
    <t>Övriga innehav</t>
  </si>
  <si>
    <t>Superfos</t>
  </si>
  <si>
    <t>Listar ut alla bolag</t>
  </si>
  <si>
    <t>Company.RefNo AS BolagsNr,</t>
  </si>
  <si>
    <t>BolagsNr</t>
  </si>
  <si>
    <t>Kontodefinitioner radvis. Används i alla bolag.</t>
  </si>
  <si>
    <t>Bolagsförteckning</t>
  </si>
  <si>
    <t>Användarguide</t>
  </si>
  <si>
    <t>Detta dokument används för att hämta upp den flerårsöversikt per bolag</t>
  </si>
  <si>
    <t>1)</t>
  </si>
  <si>
    <t/>
  </si>
  <si>
    <t>CASH FLOW</t>
  </si>
  <si>
    <t>Använda formatkoder</t>
  </si>
  <si>
    <t>Länkad cell - skriv ej in värden i dessa, ändra istället i orginalvärde</t>
  </si>
  <si>
    <t>Inmatningsfält - här anges nödvändiga urval</t>
  </si>
  <si>
    <t>Celler i vilka ExOpenfunktioner och frågor finns. Ändra om nödvändigt</t>
  </si>
  <si>
    <t>(Endast översta informationsraden, rubrikerna under länkar upp)</t>
  </si>
  <si>
    <t xml:space="preserve">KEY FIGURES </t>
  </si>
  <si>
    <t xml:space="preserve">NOTE  </t>
  </si>
  <si>
    <t xml:space="preserve">Informationsfält. I bolagsflikarna anges år, period och not i dessa. </t>
  </si>
  <si>
    <t>som publiceras på hemsidan. Den är skapad för att vara både så automatisk</t>
  </si>
  <si>
    <t xml:space="preserve">och lätthanterlig som möjligt. </t>
  </si>
  <si>
    <t>Steg-för-steg guide</t>
  </si>
  <si>
    <t xml:space="preserve">    överens med respektive rad.</t>
  </si>
  <si>
    <t>Uppdatera kalkylbladet (ExOpen Report - Update Spreadsheet)</t>
  </si>
  <si>
    <t xml:space="preserve">    Dessa urval ligger i de dolda raderna 1:21. Skriv även in bolagsnamnet</t>
  </si>
  <si>
    <t xml:space="preserve">    rubrikraden. Dessa perioder formateras om på rad 20 och används </t>
  </si>
  <si>
    <t xml:space="preserve">    sedan av ExOpenfunktionerna. Om noter skall användas, ange även </t>
  </si>
  <si>
    <r>
      <rPr>
        <b/>
        <sz val="11"/>
        <color indexed="8"/>
        <rFont val="Calibri"/>
        <family val="2"/>
      </rPr>
      <t>1.</t>
    </r>
    <r>
      <rPr>
        <sz val="11"/>
        <color theme="1"/>
        <rFont val="Calibri"/>
        <family val="2"/>
        <scheme val="minor"/>
      </rPr>
      <t xml:space="preserve"> Kontrollera att kontona i varje rad i kontodefinitionen nedan stämmer</t>
    </r>
  </si>
  <si>
    <r>
      <rPr>
        <b/>
        <sz val="11"/>
        <color indexed="8"/>
        <rFont val="Calibri"/>
        <family val="2"/>
      </rPr>
      <t xml:space="preserve">2. </t>
    </r>
    <r>
      <rPr>
        <sz val="11"/>
        <color theme="1"/>
        <rFont val="Calibri"/>
        <family val="2"/>
        <scheme val="minor"/>
      </rPr>
      <t>Stäm av att länkarna till konton i bolagsmallen ser korrekta ut.</t>
    </r>
  </si>
  <si>
    <r>
      <rPr>
        <b/>
        <sz val="11"/>
        <color indexed="8"/>
        <rFont val="Calibri"/>
        <family val="2"/>
      </rPr>
      <t xml:space="preserve">4. </t>
    </r>
    <r>
      <rPr>
        <sz val="11"/>
        <color theme="1"/>
        <rFont val="Calibri"/>
        <family val="2"/>
        <scheme val="minor"/>
      </rPr>
      <t>Bolag för bolag (flik för flik), gå igenom de urval som måste göras.</t>
    </r>
  </si>
  <si>
    <r>
      <rPr>
        <b/>
        <sz val="11"/>
        <color indexed="8"/>
        <rFont val="Calibri"/>
        <family val="2"/>
      </rPr>
      <t>5.</t>
    </r>
    <r>
      <rPr>
        <sz val="11"/>
        <color theme="1"/>
        <rFont val="Calibri"/>
        <family val="2"/>
        <scheme val="minor"/>
      </rPr>
      <t xml:space="preserve"> Uppdatera arbetsboken (ExOpen Report - Update Workbook)</t>
    </r>
  </si>
  <si>
    <t xml:space="preserve">    År och perioder anges direkt i rapporten, i den översta</t>
  </si>
  <si>
    <r>
      <rPr>
        <b/>
        <sz val="11"/>
        <color indexed="8"/>
        <rFont val="Calibri"/>
        <family val="2"/>
      </rPr>
      <t>3.</t>
    </r>
    <r>
      <rPr>
        <sz val="11"/>
        <color theme="1"/>
        <rFont val="Calibri"/>
        <family val="2"/>
        <scheme val="minor"/>
      </rPr>
      <t xml:space="preserve"> Kopiera upp bolagsmallen i önskat antal exemplar och döp flikarna </t>
    </r>
  </si>
  <si>
    <t xml:space="preserve">    till respektive bolagsnamn.</t>
  </si>
  <si>
    <t xml:space="preserve">    i rubrikraden. Bolagsnummer hittas i bladet "2. Bolag och versioner".</t>
  </si>
  <si>
    <t>för att se aktuella listor av bolag och versioner.</t>
  </si>
  <si>
    <t>Versioner</t>
  </si>
  <si>
    <t>VersionsNr</t>
  </si>
  <si>
    <t>Utfall</t>
  </si>
  <si>
    <t>Budget</t>
  </si>
  <si>
    <t>TEST</t>
  </si>
  <si>
    <t>IB</t>
  </si>
  <si>
    <t>Förvärvsbalanser</t>
  </si>
  <si>
    <t>Listar versioner</t>
  </si>
  <si>
    <t>Proforma1</t>
  </si>
  <si>
    <t>Proforma2</t>
  </si>
  <si>
    <t>-</t>
  </si>
  <si>
    <t>221100+221900</t>
  </si>
  <si>
    <t>RESULTATRÄKNING</t>
  </si>
  <si>
    <t>Nettoomsättning</t>
  </si>
  <si>
    <t>Rörelsens kostnader</t>
  </si>
  <si>
    <t>Övriga intäkter/kostnader</t>
  </si>
  <si>
    <t>Andelar i intresseföretags resultat</t>
  </si>
  <si>
    <t>Resultat från avyttringar</t>
  </si>
  <si>
    <t>Mkr</t>
  </si>
  <si>
    <t>Av- och nedskrivning av immateriella tillgångar</t>
  </si>
  <si>
    <t>Nedskrivning av goodwill</t>
  </si>
  <si>
    <t>Finansiella intäkter</t>
  </si>
  <si>
    <t>Finansiella kostnader</t>
  </si>
  <si>
    <t>Skatt</t>
  </si>
  <si>
    <t>Årets/periodens resultat</t>
  </si>
  <si>
    <t>Resultat hänförligt till moderbolagets ägare</t>
  </si>
  <si>
    <t>Övriga immateriella anläggningstillgångar</t>
  </si>
  <si>
    <t>Materiella anläggningstillgångar</t>
  </si>
  <si>
    <t>Finansiella tillgångar, räntebärande</t>
  </si>
  <si>
    <t>Finansiella tillgångar, ej räntebärande</t>
  </si>
  <si>
    <t>Summa anläggningstillgångar</t>
  </si>
  <si>
    <t>Lager</t>
  </si>
  <si>
    <t>Fordringar, räntebärande</t>
  </si>
  <si>
    <t>Fordringar, ej räntebärande</t>
  </si>
  <si>
    <t>Kassa, bank och övriga kortfristiga placeringar</t>
  </si>
  <si>
    <t>Tillgångar som innehas för försäljning</t>
  </si>
  <si>
    <t>Summa omsättningstillgångar</t>
  </si>
  <si>
    <t>TOTAL ASSETS</t>
  </si>
  <si>
    <t>SUMMA TILLGÅNGAR</t>
  </si>
  <si>
    <t>Eget kapital hänförligt till moderbolagets ägare</t>
  </si>
  <si>
    <t>Avsättningar, räntebärande</t>
  </si>
  <si>
    <t>Avsättningar, ej räntebärande</t>
  </si>
  <si>
    <t>Skulder, räntebärande</t>
  </si>
  <si>
    <t>Skulder, ej räntebärande</t>
  </si>
  <si>
    <t>Skulder hänförliga till Tillgångar som innehas för försäljning</t>
  </si>
  <si>
    <t>SUMMA EGET KAPITAL OCH SKULDER</t>
  </si>
  <si>
    <t>Kassaflöde från löpande verksamhet före förändring av rörelsekapital</t>
  </si>
  <si>
    <t>Förändring av rörelsekapital</t>
  </si>
  <si>
    <t>Kassaflöde från löpande verksamhet</t>
  </si>
  <si>
    <t>Investeringar i anläggningstillgångar</t>
  </si>
  <si>
    <t>Kassaflöde före förvärv och avyttring av företag</t>
  </si>
  <si>
    <t>Nettoinvesteringar i företag</t>
  </si>
  <si>
    <t>Kassaflöde efter investeringar</t>
  </si>
  <si>
    <t>Förändring av lån</t>
  </si>
  <si>
    <t>Nyemission</t>
  </si>
  <si>
    <t>Lämnad utdelning</t>
  </si>
  <si>
    <t>Övrigt</t>
  </si>
  <si>
    <t>Kassaflöde från finansieringsverksamheten</t>
  </si>
  <si>
    <t>Årets/periodens kassaflöde</t>
  </si>
  <si>
    <t>237700+284510</t>
  </si>
  <si>
    <t>919800+913800</t>
  </si>
  <si>
    <t>2)</t>
  </si>
  <si>
    <t>3)</t>
  </si>
  <si>
    <t>781081+781061+781501+781070+781051+781091+772120+772110+772130+772140+772150+772200+772115+772125+772135+772145+772155+772500</t>
  </si>
  <si>
    <t>DKKm</t>
  </si>
  <si>
    <t>NOKm</t>
  </si>
  <si>
    <t>EURm</t>
  </si>
  <si>
    <t>AH Industries</t>
  </si>
  <si>
    <t>Bisnode</t>
  </si>
  <si>
    <t>DIAB</t>
  </si>
  <si>
    <t>GS-Hydro</t>
  </si>
  <si>
    <t>Inwido</t>
  </si>
  <si>
    <t>Medisize</t>
  </si>
  <si>
    <t>Av- och nedskrivningar</t>
  </si>
  <si>
    <t>Depreciation and impairment</t>
  </si>
  <si>
    <t>Listar koncerner</t>
  </si>
  <si>
    <t>Koncern</t>
  </si>
  <si>
    <t>Koncernnamn</t>
  </si>
  <si>
    <t>Woodrose</t>
  </si>
  <si>
    <t>test</t>
  </si>
  <si>
    <t>Gadelius BV-konc</t>
  </si>
  <si>
    <t>Innehav</t>
  </si>
  <si>
    <t>Atle operativ koncern</t>
  </si>
  <si>
    <t>Tornet koncernen</t>
  </si>
  <si>
    <t>Laholm Intressenter</t>
  </si>
  <si>
    <t>Atle Industri IAS</t>
  </si>
  <si>
    <t>övriga bolag</t>
  </si>
  <si>
    <t>Koncerner</t>
  </si>
  <si>
    <r>
      <rPr>
        <b/>
        <sz val="11"/>
        <color indexed="8"/>
        <rFont val="Calibri"/>
        <family val="2"/>
      </rPr>
      <t>7.</t>
    </r>
    <r>
      <rPr>
        <sz val="11"/>
        <color theme="1"/>
        <rFont val="Calibri"/>
        <family val="2"/>
        <scheme val="minor"/>
      </rPr>
      <t xml:space="preserve"> Töm dolda celler i alla blad genom att:</t>
    </r>
  </si>
  <si>
    <t xml:space="preserve">     -Markera alla blad</t>
  </si>
  <si>
    <t xml:space="preserve">    -Ta tag i kolumnhuvud och dra vänster så att du ser att 4 kolumner blir valda. Ta bort allt innehåll via Start --&gt; Radera --&gt; Allt</t>
  </si>
  <si>
    <t xml:space="preserve">    -Repetera samma process för radhuvudet</t>
  </si>
  <si>
    <r>
      <rPr>
        <b/>
        <sz val="14"/>
        <color rgb="FFFF0000"/>
        <rFont val="Calibri"/>
        <family val="2"/>
      </rPr>
      <t>6.</t>
    </r>
    <r>
      <rPr>
        <sz val="14"/>
        <color rgb="FFFF0000"/>
        <rFont val="Calibri"/>
        <family val="2"/>
        <scheme val="minor"/>
      </rPr>
      <t xml:space="preserve"> SPARA ARBETSBOKEN PÅ LÄMPLIG PLATS, MED ETT NAMN SOM ANTYDER ATT BOKEN ÄR UPPDATERAD FÖR EN VISS PERIOD. SPARA SOM EXCEL 97-2003-FORMAT</t>
    </r>
  </si>
  <si>
    <t>Anticimex, 556696-2568</t>
  </si>
  <si>
    <t>Arcus, 987 470 569</t>
  </si>
  <si>
    <t>BTJ Group, 556678-3998</t>
  </si>
  <si>
    <t>EuroMaint Gruppen AB 556731-5402</t>
  </si>
  <si>
    <t>Inwido, 556633-3828</t>
  </si>
  <si>
    <t>Jötul, 989 519 247</t>
  </si>
  <si>
    <t>Medisize, 2046714-2</t>
  </si>
  <si>
    <t>Bisnode, 556681-5725</t>
  </si>
  <si>
    <t>Nettoskuldsstruktur</t>
  </si>
  <si>
    <t>Test 2</t>
  </si>
  <si>
    <t>Kommentarer:</t>
  </si>
  <si>
    <r>
      <t xml:space="preserve">    dessa i rubrikraden. </t>
    </r>
    <r>
      <rPr>
        <sz val="16"/>
        <color rgb="FFFF0000"/>
        <rFont val="Calibri"/>
        <family val="2"/>
        <scheme val="minor"/>
      </rPr>
      <t>OBS registrera antal anställda på rad 107 och inte i kolumnhuvudet då dessa celler senare klipps bort!!!!</t>
    </r>
  </si>
  <si>
    <t>Finansiella skulder, övriga</t>
  </si>
  <si>
    <t>Avyttringar av anläggningstillgångar</t>
  </si>
  <si>
    <t xml:space="preserve"> -</t>
  </si>
  <si>
    <t>Malluppdatering</t>
  </si>
  <si>
    <t>2009-11-11</t>
  </si>
  <si>
    <t>Stavningskontroll av engelsk och svensk RR, BR, CF samt nyckeltal</t>
  </si>
  <si>
    <t>Antal anställda ska fyllas i under nyckeltal. Tidigare ifyllt bland de rader som döljs högst upp i bladet.</t>
  </si>
  <si>
    <t>När dolda rader klipps bort förloras referensen under nyckeltal.</t>
  </si>
  <si>
    <t>Korrigering av engelska beloppsenheter i fotnötter, se årsredovisning.</t>
  </si>
  <si>
    <t>Data hämtas enbart för de fyra första kolumnerna, dvs årets och förra årets kvartalssiffror. Tidigare</t>
  </si>
  <si>
    <t>Q3 och Q1-3 avstämt mot flerårsöversikten publicerad 2009-11-05 på hemsidan.</t>
  </si>
  <si>
    <t xml:space="preserve">helårstal är låsta och avstämda mot årsredovisningen. </t>
  </si>
  <si>
    <t>Undantag Camfil - där hämtas data i alla kolumner, pga data ändras för 2005, 2006</t>
  </si>
  <si>
    <t>TOTAL EQUITY &amp; LIABILITIES</t>
  </si>
  <si>
    <t xml:space="preserve">Provisions, interest-bearing </t>
  </si>
  <si>
    <t>Note stycket BR i engelsk version.</t>
  </si>
  <si>
    <t>Stora bokstäver på "TOTAL EQUITY &amp; LIABILITIES".</t>
  </si>
  <si>
    <t>Kvar att kolla/göra</t>
  </si>
  <si>
    <t>Prognos 2009</t>
  </si>
  <si>
    <t>Ändringar/kommentarer:</t>
  </si>
  <si>
    <t>SB Seating</t>
  </si>
  <si>
    <t>RAPPORT ÖVER KASSAFLÖDEN</t>
  </si>
  <si>
    <t>RAPPORT ÖVER FINANSIELL STÄLLNING</t>
  </si>
  <si>
    <t>STATEMENT OF FINANCIAL POSITION</t>
  </si>
  <si>
    <t>STATEMENT OF CASH FLOWS</t>
  </si>
  <si>
    <t>Attributable to owners of the parent</t>
  </si>
  <si>
    <t>Property, plant and equipment</t>
  </si>
  <si>
    <t>Equity attributable to owners of the parent</t>
  </si>
  <si>
    <t>Liabilities attributable to Assets held for sale</t>
  </si>
  <si>
    <t>Investments in non-current assets</t>
  </si>
  <si>
    <t>Disposals of non-current assets</t>
  </si>
  <si>
    <t>Cash flow before acquisition and divestment of companies</t>
  </si>
  <si>
    <t>Resultat från avvecklade verksamheter</t>
  </si>
  <si>
    <r>
      <t>301100+</t>
    </r>
    <r>
      <rPr>
        <sz val="11"/>
        <color rgb="FFFF0000"/>
        <rFont val="Calibri"/>
        <family val="2"/>
        <scheme val="minor"/>
      </rPr>
      <t>302100</t>
    </r>
    <r>
      <rPr>
        <sz val="11"/>
        <color rgb="FF3F3F76"/>
        <rFont val="Calibri"/>
        <family val="2"/>
        <scheme val="minor"/>
      </rPr>
      <t>+302200+302350+302300+302400</t>
    </r>
  </si>
  <si>
    <t>Konton markerade med rött avser konton som inte är aktiva i Ratos rapporteringsmallar men finns med i kontoplanen</t>
  </si>
  <si>
    <r>
      <t>791000+817100+811100+</t>
    </r>
    <r>
      <rPr>
        <sz val="11"/>
        <color rgb="FFFF0000"/>
        <rFont val="Calibri"/>
        <family val="2"/>
        <scheme val="minor"/>
      </rPr>
      <t>800000</t>
    </r>
  </si>
  <si>
    <r>
      <rPr>
        <sz val="11"/>
        <color rgb="FFFF0000"/>
        <rFont val="Calibri"/>
        <family val="2"/>
        <scheme val="minor"/>
      </rPr>
      <t>792000</t>
    </r>
    <r>
      <rPr>
        <sz val="11"/>
        <color rgb="FF3F3F76"/>
        <rFont val="Calibri"/>
        <family val="2"/>
        <scheme val="minor"/>
      </rPr>
      <t>+802100+802110+801100+812100+</t>
    </r>
    <r>
      <rPr>
        <sz val="11"/>
        <color rgb="FFFF0000"/>
        <rFont val="Calibri"/>
        <family val="2"/>
        <scheme val="minor"/>
      </rPr>
      <t>797200</t>
    </r>
  </si>
  <si>
    <r>
      <t>821000+836200+821020+826300+826400+821100+822100+839000+833000+823500+829901+</t>
    </r>
    <r>
      <rPr>
        <sz val="11"/>
        <color rgb="FFFF0000"/>
        <rFont val="Calibri"/>
        <family val="2"/>
        <scheme val="minor"/>
      </rPr>
      <t>825100+826200+831100+836300+834000+839100+843100+849100</t>
    </r>
  </si>
  <si>
    <r>
      <t>131100+133100+135300+132300+134300+</t>
    </r>
    <r>
      <rPr>
        <sz val="11"/>
        <color rgb="FFFF0000"/>
        <rFont val="Calibri"/>
        <family val="2"/>
        <scheme val="minor"/>
      </rPr>
      <t>135100</t>
    </r>
    <r>
      <rPr>
        <sz val="11"/>
        <color rgb="FF3F3F76"/>
        <rFont val="Calibri"/>
        <family val="2"/>
        <scheme val="minor"/>
      </rPr>
      <t>+135500+135700+138700+138900+</t>
    </r>
    <r>
      <rPr>
        <sz val="11"/>
        <color rgb="FFFF0000"/>
        <rFont val="Calibri"/>
        <family val="2"/>
        <scheme val="minor"/>
      </rPr>
      <t>181000+126000</t>
    </r>
  </si>
  <si>
    <r>
      <t>235000+235010+235020+236200+237200+237600+238000+241000+233100+233500+233510+286200+287200+284600+284000+</t>
    </r>
    <r>
      <rPr>
        <sz val="11"/>
        <color rgb="FFFF0000"/>
        <rFont val="Calibri"/>
        <family val="2"/>
        <scheme val="minor"/>
      </rPr>
      <t>231000+234000</t>
    </r>
  </si>
  <si>
    <t>Attributable to non-controlling interests</t>
  </si>
  <si>
    <t>Proforma3</t>
  </si>
  <si>
    <t>Non-controlling interests</t>
  </si>
  <si>
    <t>Innehav utan bestämmande inflytande</t>
  </si>
  <si>
    <t>Resultat hänförligt till innehav utan bestämmande inflytande</t>
  </si>
  <si>
    <t>Profit for the year/period</t>
  </si>
  <si>
    <t>1)2)</t>
  </si>
  <si>
    <r>
      <t>303100+401100+720000+750000+769000+760000+</t>
    </r>
    <r>
      <rPr>
        <sz val="11"/>
        <color rgb="FFFF0000"/>
        <rFont val="Calibri"/>
        <family val="2"/>
        <scheme val="minor"/>
      </rPr>
      <t>500000+510000+519100+519900+540000+550000+560000+580000+590000+600000+610000+620000+630000+640000+645000+645100+650000</t>
    </r>
    <r>
      <rPr>
        <sz val="11"/>
        <color rgb="FF3F3F76"/>
        <rFont val="Calibri"/>
        <family val="2"/>
        <scheme val="minor"/>
      </rPr>
      <t>+659000+690000+690200+790010</t>
    </r>
  </si>
  <si>
    <t>913900+913901</t>
  </si>
  <si>
    <t>Prognos mars</t>
  </si>
  <si>
    <t>Prognos juni</t>
  </si>
  <si>
    <t>Prognos sept</t>
  </si>
  <si>
    <t>Prognos nov</t>
  </si>
  <si>
    <t>Prognos jan</t>
  </si>
  <si>
    <t>Prognos feb</t>
  </si>
  <si>
    <t>Prognos april</t>
  </si>
  <si>
    <t>Prognos maj</t>
  </si>
  <si>
    <t>Prognos juli</t>
  </si>
  <si>
    <t>Prognos aug</t>
  </si>
  <si>
    <t>Prognos okt</t>
  </si>
  <si>
    <t>Stofa Holding Aps, 33069030</t>
  </si>
  <si>
    <t>Stofa</t>
  </si>
  <si>
    <t>-974204+974124+974110+974134+397600-974149-974150-974214+974171+974173-974183-974160</t>
  </si>
  <si>
    <t>Klart:</t>
  </si>
  <si>
    <t>Klarmark</t>
  </si>
  <si>
    <t>Ansv:</t>
  </si>
  <si>
    <t>Nettoskuldsstruktur from 1009</t>
  </si>
  <si>
    <t>Biolin Scientific</t>
  </si>
  <si>
    <t>ÅUV2010</t>
  </si>
  <si>
    <t>CompanyStructure.Concern = 40</t>
  </si>
  <si>
    <t>Biolin Scientific, 556249-4293</t>
  </si>
  <si>
    <t>151000+166300+167300+168400+148000+168500+170000+170050+164000+168900+168800</t>
  </si>
  <si>
    <t>945500-932400-932500+910400+910600+910601+910700+910900-791000-897000+811100+911101+911200+911300</t>
  </si>
  <si>
    <t>Arcus-Gruppen</t>
  </si>
  <si>
    <t>228000+228500+228600+229000+241105+241110+241100+225100+241115</t>
  </si>
  <si>
    <t>Mobile Climate Control</t>
  </si>
  <si>
    <t>GS Hydro OY EUR</t>
  </si>
  <si>
    <t>HL Display Holding AB, 556809-4394</t>
  </si>
  <si>
    <t>KVD Kvarndammen Gruppen AB, 556826-5697</t>
  </si>
  <si>
    <t>Mobile Climate Control, 556723-5642</t>
  </si>
  <si>
    <t xml:space="preserve">Tagit bort kolumn för verkligt utfall 2009 </t>
  </si>
  <si>
    <t>Arcus</t>
  </si>
  <si>
    <t>Tagit bort proforma 2009, vi skriver en not om att ny pensionordning påverkar med +95 mnok</t>
  </si>
  <si>
    <t>Tagit bort profroma för 2007</t>
  </si>
  <si>
    <t>Kommentar kring flerårsöversikten 1103:</t>
  </si>
  <si>
    <t>Tagit bort verklig 2007</t>
  </si>
  <si>
    <t>GS Hydro</t>
  </si>
  <si>
    <t>Tagit bort proforma 2007</t>
  </si>
  <si>
    <t>Ha kvar både proforma och utfall för 2009 (både ny koncern- och kapitalstruktur)</t>
  </si>
  <si>
    <t>Ha kvar både proforma och utfall för 2009 (proforma avser förvärv)</t>
  </si>
  <si>
    <t>Genomgång tillsammans med Emma vilka kolumner vi skall ta bort för gamla år:</t>
  </si>
  <si>
    <t>Ingen balansräkning för Q1 och Q2 2010 eftersom den nya koncenstrukturen och finansieringen inte var på plats då (aug 2010)</t>
  </si>
  <si>
    <t>Rensat i fotnötter för samtliga innehav och tagit bort nästan alla kommentarer avseende 2008 och 2009.</t>
  </si>
  <si>
    <t>Ändrat tempus avseende proformerat samt tagit bort proformaberäknat och ersatt med proformerat.</t>
  </si>
  <si>
    <t>Instruktioner kontomall</t>
  </si>
  <si>
    <t>Lagt till kto 237900 och 287900 på rad Skulder, ej räntebärande</t>
  </si>
  <si>
    <t>Euromaint</t>
  </si>
  <si>
    <t xml:space="preserve">    in August 2011, new financing and disposal of Fairfield.</t>
  </si>
  <si>
    <t>Ratos konc 2000-XX -- 2006-12</t>
  </si>
  <si>
    <t>Ratos konc 2007-01 -- 2008-06</t>
  </si>
  <si>
    <t>Ratos konc 2008-07 -- 2008-12</t>
  </si>
  <si>
    <t>Ratos konc 2009-01 -- 2009-03</t>
  </si>
  <si>
    <t>Ratos konc 2010-01 -- 2010-06</t>
  </si>
  <si>
    <t>Prognos 2010-01 -- 2010-07</t>
  </si>
  <si>
    <t>Ratos konc 2010-07</t>
  </si>
  <si>
    <t>Ratos konc 2009-04 -- 2009-12</t>
  </si>
  <si>
    <t>Innehav 2010-08 -- 2010-11</t>
  </si>
  <si>
    <t>Prognos 2010-08 -- 2010-10</t>
  </si>
  <si>
    <t>Ratos konc 2010-08 -- 2010-11</t>
  </si>
  <si>
    <t>Prognos 2010-11 -- 2010-12</t>
  </si>
  <si>
    <t>Ratos konc 2010-12</t>
  </si>
  <si>
    <t>Innehav 2010-12 Q4</t>
  </si>
  <si>
    <t>Innehav 2010-12 -- 2011-01</t>
  </si>
  <si>
    <t>Ratos konc 2011-01</t>
  </si>
  <si>
    <t>Prognos 2011-01 -- 2011-04</t>
  </si>
  <si>
    <t>Ratos konc 2011-02 -- 2011-04</t>
  </si>
  <si>
    <t>Innehav 2011-02 -- 2011-04</t>
  </si>
  <si>
    <t>Ratos konc 2011-05 --2011-12</t>
  </si>
  <si>
    <t>Innehav 2011-05 --</t>
  </si>
  <si>
    <t>Prognos 2011-05 --</t>
  </si>
  <si>
    <t>ÅUV 2011</t>
  </si>
  <si>
    <t>Innehav 2011-08 --</t>
  </si>
  <si>
    <t>Jämförelsestörande poster i EBITA</t>
  </si>
  <si>
    <t>Operativ EBITA</t>
  </si>
  <si>
    <t>Items affecting comparability in EBITA</t>
  </si>
  <si>
    <t>944001+944002+944003+944004+944005</t>
  </si>
  <si>
    <t>EBITA before items affecting comparability</t>
  </si>
  <si>
    <t>Prognos dec</t>
  </si>
  <si>
    <r>
      <t>772000+772300+772350+772360+772400+772600+772700+772800+773010+773030+777000+782200+</t>
    </r>
    <r>
      <rPr>
        <sz val="11"/>
        <color rgb="FFFF0000"/>
        <rFont val="Calibri"/>
        <family val="2"/>
        <scheme val="minor"/>
      </rPr>
      <t>807100</t>
    </r>
    <r>
      <rPr>
        <sz val="11"/>
        <color rgb="FF3F3F76"/>
        <rFont val="Calibri"/>
        <family val="2"/>
        <scheme val="minor"/>
      </rPr>
      <t>+773020+773015+773025+773035+781110+781080+782100+781060+781120+781130+783200+781090+782400+782500+781050+781500+783600+770020+770030+770040+770050+770060+770070</t>
    </r>
  </si>
  <si>
    <t>Proforma 4</t>
  </si>
  <si>
    <t>ÅUV    2010</t>
  </si>
  <si>
    <t>ÅUV    2011</t>
  </si>
  <si>
    <t>101000+101090+102000+102090+103000+103090+104000+104090+105000+105090+106000+106090+108000+108090+108500+108590+109000+109090+109500</t>
  </si>
  <si>
    <t>AH Industries Holding AS, 30799348</t>
  </si>
  <si>
    <r>
      <t>841000+846300+846110+846120+843000+849000+849200+827100+827101+</t>
    </r>
    <r>
      <rPr>
        <sz val="11"/>
        <color rgb="FFFF0000"/>
        <rFont val="Calibri"/>
        <family val="2"/>
        <scheme val="minor"/>
      </rPr>
      <t>823000+839200+846100+839800+829900+846200+846400</t>
    </r>
  </si>
  <si>
    <t>132000+132050+132200+134200+135400+135600+138100+170051</t>
  </si>
  <si>
    <t>Innehav 2012-08 --</t>
  </si>
  <si>
    <t>ÅUV    2009</t>
  </si>
  <si>
    <t>ÅUV    2012</t>
  </si>
  <si>
    <t>1) Earnings for 2011 are pro forma taking new financing into account.</t>
  </si>
  <si>
    <t>1) Earnings for 2010 are pro forma taking into account new group and capital structure.</t>
  </si>
  <si>
    <t>Image Matters Group Holding AS, 30816595</t>
  </si>
  <si>
    <t>Ratos konc 2012-01 -- 2012-12</t>
  </si>
  <si>
    <t>Innehav 2013-01</t>
  </si>
  <si>
    <t>Prognos 2013-01--</t>
  </si>
  <si>
    <t xml:space="preserve">   </t>
  </si>
  <si>
    <r>
      <t>914202+914203+914204+914205+913400+913700+913701+913801+913802+913803+</t>
    </r>
    <r>
      <rPr>
        <b/>
        <sz val="11"/>
        <color rgb="FFFF0000"/>
        <rFont val="Calibri"/>
        <family val="2"/>
        <scheme val="minor"/>
      </rPr>
      <t>914206+914207</t>
    </r>
  </si>
  <si>
    <t>Aibel</t>
  </si>
  <si>
    <r>
      <t>236300+237300+237500+237800+239900+242000+244000+286300+287300+251000+299000+284550+284500+244010+289800+289900+</t>
    </r>
    <r>
      <rPr>
        <sz val="11"/>
        <color rgb="FFFF0000"/>
        <rFont val="Calibri"/>
        <family val="2"/>
        <scheme val="minor"/>
      </rPr>
      <t>225900</t>
    </r>
    <r>
      <rPr>
        <sz val="11"/>
        <color rgb="FF3F3F76"/>
        <rFont val="Calibri"/>
        <family val="2"/>
        <scheme val="minor"/>
      </rPr>
      <t>+</t>
    </r>
    <r>
      <rPr>
        <sz val="11"/>
        <color rgb="FFFF0000"/>
        <rFont val="Calibri"/>
        <family val="2"/>
        <scheme val="minor"/>
      </rPr>
      <t>299900</t>
    </r>
    <r>
      <rPr>
        <sz val="11"/>
        <color rgb="FF3F3F76"/>
        <rFont val="Calibri"/>
        <family val="2"/>
        <scheme val="minor"/>
      </rPr>
      <t>+237900+287900</t>
    </r>
  </si>
  <si>
    <t>Nebula</t>
  </si>
  <si>
    <r>
      <t>772100+</t>
    </r>
    <r>
      <rPr>
        <sz val="11"/>
        <color rgb="FFFF0000"/>
        <rFont val="Calibri"/>
        <family val="2"/>
        <scheme val="minor"/>
      </rPr>
      <t>781000</t>
    </r>
  </si>
  <si>
    <t>Nordic Cinema Group</t>
  </si>
  <si>
    <t>Innehav 2013-05--</t>
  </si>
  <si>
    <t>Innehav 2013-03--</t>
  </si>
  <si>
    <t>Ratos konc 2013-01 -- 2013-03</t>
  </si>
  <si>
    <t>Nya SF (Nordic Cinema Group)</t>
  </si>
  <si>
    <t>Nya SF (NCG) ver 2</t>
  </si>
  <si>
    <t>1) Earnings for 2013 and 2012 are pro forma taking into account Ratos's acquisition and new financing.</t>
  </si>
  <si>
    <t>HENT</t>
  </si>
  <si>
    <t>Ratos konc 2013-07 använd ej</t>
  </si>
  <si>
    <t>Ratos konc 2013-04 -- 2013-06x</t>
  </si>
  <si>
    <t>ÅUV    2013</t>
  </si>
  <si>
    <t>Proforma 5</t>
  </si>
  <si>
    <t>KVD</t>
  </si>
  <si>
    <t>1) Earnings for 2010 are pro forma taking Ratos's acquisition into account.</t>
  </si>
  <si>
    <t>2) Earnings for 2010 are adjusted for reversed goodwill amortisation.</t>
  </si>
  <si>
    <r>
      <t>391100+397100+397400+397200+397500+397300+397600+399900+397700+799100+799200+793000+790000+690100+</t>
    </r>
    <r>
      <rPr>
        <sz val="11"/>
        <color rgb="FFFF0000"/>
        <rFont val="Calibri"/>
        <family val="2"/>
        <scheme val="minor"/>
      </rPr>
      <t>789900</t>
    </r>
    <r>
      <rPr>
        <sz val="11"/>
        <color rgb="FF3F3F76"/>
        <rFont val="Calibri"/>
        <family val="2"/>
        <scheme val="minor"/>
      </rPr>
      <t>+799000+799300</t>
    </r>
  </si>
  <si>
    <r>
      <t>208100+208200+208450+208400+</t>
    </r>
    <r>
      <rPr>
        <sz val="11"/>
        <color rgb="FFFF0000"/>
        <rFont val="Calibri"/>
        <family val="2"/>
        <scheme val="minor"/>
      </rPr>
      <t>209900</t>
    </r>
    <r>
      <rPr>
        <sz val="11"/>
        <color rgb="FF3F3F76"/>
        <rFont val="Calibri"/>
        <family val="2"/>
        <scheme val="minor"/>
      </rPr>
      <t>+209200+209100+235030+235040+</t>
    </r>
    <r>
      <rPr>
        <sz val="11"/>
        <color rgb="FFFF0000"/>
        <rFont val="Calibri"/>
        <family val="2"/>
        <scheme val="minor"/>
      </rPr>
      <t>208300+208800</t>
    </r>
    <r>
      <rPr>
        <sz val="11"/>
        <color theme="4" tint="-0.499984740745262"/>
        <rFont val="Calibri"/>
        <family val="2"/>
        <scheme val="minor"/>
      </rPr>
      <t>+233520+233530</t>
    </r>
    <r>
      <rPr>
        <sz val="11"/>
        <color rgb="FF3F3F76"/>
        <rFont val="Calibri"/>
        <family val="2"/>
        <scheme val="minor"/>
      </rPr>
      <t>+284501+284502+208460+284503</t>
    </r>
  </si>
  <si>
    <t>2)3)</t>
  </si>
  <si>
    <t>2) Financial expenses excluding interest on shareholder loan.</t>
  </si>
  <si>
    <t>1) 2)</t>
  </si>
  <si>
    <t xml:space="preserve">1) Adjustment of EBITA (operating expenses) of historical non-cash accounting errors for 2013 and 2012 in Norway with SEK -5.1 m respectively SEK -11.6 m </t>
  </si>
  <si>
    <t>1) Earnings for 2012 are pro forma taking into account Ratos's acquisition, new financing and amortisation of intangible assets</t>
  </si>
  <si>
    <t xml:space="preserve">    according to final purchase price allocation</t>
  </si>
  <si>
    <t>2) Earnings for 2013 are pro forma taking into account Ratos's acquisition, new financing, amortisation of intangible assets</t>
  </si>
  <si>
    <t xml:space="preserve">    according to final purchase price allocation and provisions.</t>
  </si>
  <si>
    <t>Ratos konc 2014-01 --</t>
  </si>
  <si>
    <t>Ratos konc 2013-01 -- 2013-12</t>
  </si>
  <si>
    <t>Proforma 6</t>
  </si>
  <si>
    <t>Proforma 7</t>
  </si>
  <si>
    <t>Jøtul</t>
  </si>
  <si>
    <t xml:space="preserve">    (NOK -4.6 m respectively NOK -10.0 m).</t>
  </si>
  <si>
    <t>Discontinued operations</t>
  </si>
  <si>
    <t>Cash flow for the year, adjusted for discontinued operations</t>
  </si>
  <si>
    <t>NOTE</t>
  </si>
  <si>
    <t>Q4</t>
  </si>
  <si>
    <t>Operativ EBITA-marginal (%)</t>
  </si>
  <si>
    <t>Operating EBITA</t>
  </si>
  <si>
    <t>Operating EBITA-margin (%)</t>
  </si>
  <si>
    <t>1) Earnings for 2014 and 2013 are pro forma taking into account Ratos's acquisition and new financing.</t>
  </si>
  <si>
    <t>Ledil</t>
  </si>
  <si>
    <t>2012/2013</t>
  </si>
  <si>
    <t>2011/2012</t>
  </si>
  <si>
    <t>2010/2011</t>
  </si>
  <si>
    <t>ÅUV    2014</t>
  </si>
  <si>
    <t>1) Earnings and average number of employees 2010 are pro forma taking the acquisition of RM Group into account.</t>
  </si>
  <si>
    <t>2) AH Industries’ Tower &amp; Foundation operations are recognised as discontinued operations for 2014 and 2013 in accordance with IFRS.</t>
  </si>
  <si>
    <t xml:space="preserve">2) Farfield are recognised as discontinued operations for 2013 in accordance with IFRS. </t>
  </si>
  <si>
    <t>2) The operations in Denmark are recognised as discontinued operations for 2011 and 2010 in accordance with IFRS.</t>
  </si>
  <si>
    <t xml:space="preserve">2) Financial years 2012/13, 2011/12 and 2010/11 for Ledil Oy relate to and cover the period 1 October to 30 September and are reported according to Finnish accounting practice. </t>
  </si>
  <si>
    <t>3) Equity at 31 December 2014 includes shareholder loan of NOK 46m.</t>
  </si>
  <si>
    <t>1) Earnings and average number of employees for 2011 and 2010 are pro forma taking into account a new group strucuture, acquisition of Sophion Bioscience</t>
  </si>
  <si>
    <t>2) The operations in France are recognised as discontinued operations for 2014 and 2013 in accordance with IFRS.</t>
  </si>
  <si>
    <t>2) The operations in Germany and Belgium are recognised as discontinued operations for 2014, 2013 and 2012 in accordance with IFRS.</t>
  </si>
  <si>
    <t>1) The operation Product Information is recoginsed as discontinued operations for 2012 in accordance with IFRS.</t>
  </si>
  <si>
    <t xml:space="preserve">1) The Refurmishment business area and Euromaint Industry are recognised as discontinued operations for 2011 and 2010 in accordance with IFRS.  </t>
  </si>
  <si>
    <t>2) The operation Home Improvement is recognised as discontinued operations for 2012 in accordance with IFRS.</t>
  </si>
  <si>
    <t xml:space="preserve">3) Osstell are recognised as discontinued operations for 2014 and 2013 in accordance with IFRS. </t>
  </si>
  <si>
    <t>10) Nordic Cinema Group has been adjusted for 2014 and 2013 and is now stated on the basis of IFRS-adapted accounting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</si>
</sst>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 _k_r_-;\-* #,##0\ _k_r_-;_-* &quot;-&quot;\ _k_r_-;_-@_-"/>
    <numFmt numFmtId="43" formatCode="_-* #,##0.00\ _k_r_-;\-* #,##0.00\ _k_r_-;_-* &quot;-&quot;??\ _k_r_-;_-@_-"/>
    <numFmt numFmtId="164" formatCode="0.0"/>
    <numFmt numFmtId="165" formatCode="#,##0.0"/>
    <numFmt numFmtId="166" formatCode="_-* #,##0.0\ _k_r_-;\-* #,##0.0\ _k_r_-;_-* &quot;-&quot;\ _k_r_-;_-@_-"/>
    <numFmt numFmtId="167" formatCode="#,##0_ ;\-#,##0\ "/>
  </numFmts>
  <fonts count="49" x14ac:knownFonts="1">
    <font>
      <sz val="11"/>
      <color theme="1"/>
      <name val="Calibri"/>
      <family val="2"/>
      <scheme val="minor"/>
    </font>
    <font>
      <sz val="11"/>
      <color indexed="8"/>
      <name val="Calibri"/>
      <family val="2"/>
    </font>
    <font>
      <sz val="8"/>
      <name val="Verdana"/>
      <family val="2"/>
    </font>
    <font>
      <sz val="8"/>
      <color indexed="8"/>
      <name val="Verdana"/>
      <family val="2"/>
    </font>
    <font>
      <sz val="10"/>
      <name val="Arial"/>
      <family val="2"/>
    </font>
    <font>
      <b/>
      <sz val="8"/>
      <name val="Verdana"/>
      <family val="2"/>
    </font>
    <font>
      <sz val="8"/>
      <color indexed="9"/>
      <name val="Verdana"/>
      <family val="2"/>
    </font>
    <font>
      <b/>
      <sz val="8"/>
      <color indexed="9"/>
      <name val="Verdana"/>
      <family val="2"/>
    </font>
    <font>
      <sz val="11"/>
      <color indexed="8"/>
      <name val="Calibri"/>
      <family val="2"/>
    </font>
    <font>
      <sz val="10"/>
      <color indexed="9"/>
      <name val="Verdana"/>
      <family val="2"/>
    </font>
    <font>
      <b/>
      <sz val="11"/>
      <color indexed="8"/>
      <name val="Calibri"/>
      <family val="2"/>
    </font>
    <font>
      <i/>
      <sz val="11"/>
      <color indexed="8"/>
      <name val="Calibri"/>
      <family val="2"/>
    </font>
    <font>
      <b/>
      <i/>
      <u/>
      <sz val="16"/>
      <color indexed="18"/>
      <name val="Calibri"/>
      <family val="2"/>
    </font>
    <font>
      <i/>
      <u/>
      <sz val="14"/>
      <color indexed="18"/>
      <name val="Calibri"/>
      <family val="2"/>
    </font>
    <font>
      <sz val="7"/>
      <color indexed="9"/>
      <name val="Verdana"/>
      <family val="2"/>
    </font>
    <font>
      <b/>
      <sz val="7"/>
      <color indexed="9"/>
      <name val="Verdana"/>
      <family val="2"/>
    </font>
    <font>
      <sz val="10"/>
      <color indexed="52"/>
      <name val="Calibri"/>
      <family val="2"/>
    </font>
    <font>
      <sz val="10"/>
      <color indexed="8"/>
      <name val="Calibri"/>
      <family val="2"/>
    </font>
    <font>
      <sz val="10"/>
      <color indexed="62"/>
      <name val="Calibri"/>
      <family val="2"/>
    </font>
    <font>
      <sz val="7"/>
      <color indexed="8"/>
      <name val="Calibri"/>
      <family val="2"/>
    </font>
    <font>
      <sz val="11"/>
      <color indexed="18"/>
      <name val="Calibri"/>
      <family val="2"/>
    </font>
    <font>
      <b/>
      <i/>
      <sz val="11"/>
      <color indexed="8"/>
      <name val="Calibri"/>
      <family val="2"/>
    </font>
    <font>
      <sz val="11"/>
      <color rgb="FF3F3F76"/>
      <name val="Calibri"/>
      <family val="2"/>
      <scheme val="minor"/>
    </font>
    <font>
      <sz val="11"/>
      <color rgb="FFFA7D00"/>
      <name val="Calibri"/>
      <family val="2"/>
      <scheme val="minor"/>
    </font>
    <font>
      <b/>
      <sz val="11"/>
      <color theme="1"/>
      <name val="Calibri"/>
      <family val="2"/>
      <scheme val="minor"/>
    </font>
    <font>
      <sz val="11"/>
      <name val="Calibri"/>
      <family val="2"/>
      <scheme val="minor"/>
    </font>
    <font>
      <sz val="14"/>
      <color rgb="FFFF0000"/>
      <name val="Calibri"/>
      <family val="2"/>
      <scheme val="minor"/>
    </font>
    <font>
      <b/>
      <sz val="14"/>
      <color rgb="FFFF0000"/>
      <name val="Calibri"/>
      <family val="2"/>
    </font>
    <font>
      <sz val="8"/>
      <color theme="1"/>
      <name val="Verdana"/>
      <family val="2"/>
    </font>
    <font>
      <sz val="16"/>
      <color rgb="FFFF0000"/>
      <name val="Calibri"/>
      <family val="2"/>
      <scheme val="minor"/>
    </font>
    <font>
      <b/>
      <sz val="10"/>
      <color theme="1"/>
      <name val="Arial"/>
      <family val="2"/>
    </font>
    <font>
      <sz val="10"/>
      <color theme="1"/>
      <name val="Arial"/>
      <family val="2"/>
    </font>
    <font>
      <b/>
      <sz val="12"/>
      <color theme="1"/>
      <name val="Arial"/>
      <family val="2"/>
    </font>
    <font>
      <sz val="11"/>
      <color rgb="FFFF0000"/>
      <name val="Calibri"/>
      <family val="2"/>
      <scheme val="minor"/>
    </font>
    <font>
      <b/>
      <sz val="10"/>
      <name val="Verdana"/>
      <family val="2"/>
    </font>
    <font>
      <sz val="11"/>
      <color theme="4" tint="-0.499984740745262"/>
      <name val="Calibri"/>
      <family val="2"/>
      <scheme val="minor"/>
    </font>
    <font>
      <b/>
      <sz val="11"/>
      <color rgb="FFFF0000"/>
      <name val="Calibri"/>
      <family val="2"/>
      <scheme val="minor"/>
    </font>
    <font>
      <b/>
      <u/>
      <sz val="11"/>
      <color theme="1"/>
      <name val="Calibri"/>
      <family val="2"/>
      <scheme val="minor"/>
    </font>
    <font>
      <sz val="9"/>
      <color indexed="81"/>
      <name val="Tahoma"/>
      <family val="2"/>
    </font>
    <font>
      <b/>
      <sz val="9"/>
      <color indexed="81"/>
      <name val="Tahoma"/>
      <family val="2"/>
    </font>
    <font>
      <b/>
      <sz val="14"/>
      <color indexed="9"/>
      <name val="Gill Sans MT"/>
      <family val="2"/>
    </font>
    <font>
      <sz val="9"/>
      <color indexed="8"/>
      <name val="Gill Sans MT"/>
      <family val="2"/>
    </font>
    <font>
      <sz val="9"/>
      <color theme="1"/>
      <name val="Gill Sans MT"/>
      <family val="2"/>
    </font>
    <font>
      <b/>
      <sz val="9"/>
      <color indexed="9"/>
      <name val="Gill Sans MT"/>
      <family val="2"/>
    </font>
    <font>
      <b/>
      <sz val="9"/>
      <name val="Gill Sans MT"/>
      <family val="2"/>
    </font>
    <font>
      <sz val="9"/>
      <name val="Gill Sans MT"/>
      <family val="2"/>
    </font>
    <font>
      <b/>
      <sz val="9"/>
      <color rgb="FFFF0000"/>
      <name val="Gill Sans MT"/>
      <family val="2"/>
    </font>
    <font>
      <sz val="9"/>
      <color rgb="FFFF0000"/>
      <name val="Gill Sans MT"/>
      <family val="2"/>
    </font>
    <font>
      <b/>
      <sz val="9"/>
      <color theme="0"/>
      <name val="Gill Sans MT"/>
      <family val="2"/>
    </font>
  </fonts>
  <fills count="15">
    <fill>
      <patternFill patternType="none"/>
    </fill>
    <fill>
      <patternFill patternType="gray125"/>
    </fill>
    <fill>
      <patternFill patternType="solid">
        <fgColor indexed="54"/>
        <bgColor indexed="64"/>
      </patternFill>
    </fill>
    <fill>
      <patternFill patternType="solid">
        <fgColor indexed="11"/>
        <bgColor indexed="64"/>
      </patternFill>
    </fill>
    <fill>
      <patternFill patternType="solid">
        <fgColor indexed="13"/>
        <bgColor indexed="64"/>
      </patternFill>
    </fill>
    <fill>
      <patternFill patternType="solid">
        <fgColor indexed="9"/>
        <bgColor indexed="64"/>
      </patternFill>
    </fill>
    <fill>
      <patternFill patternType="solid">
        <fgColor rgb="FFFFCC99"/>
      </patternFill>
    </fill>
    <fill>
      <patternFill patternType="solid">
        <fgColor rgb="FF475B73"/>
        <bgColor indexed="64"/>
      </patternFill>
    </fill>
    <fill>
      <patternFill patternType="solid">
        <fgColor theme="0"/>
        <bgColor indexed="64"/>
      </patternFill>
    </fill>
    <fill>
      <patternFill patternType="solid">
        <fgColor theme="0"/>
        <bgColor indexed="46"/>
      </patternFill>
    </fill>
    <fill>
      <patternFill patternType="solid">
        <fgColor rgb="FFFFCC99"/>
        <bgColor indexed="64"/>
      </patternFill>
    </fill>
    <fill>
      <patternFill patternType="solid">
        <fgColor theme="2"/>
        <bgColor indexed="64"/>
      </patternFill>
    </fill>
    <fill>
      <patternFill patternType="solid">
        <fgColor rgb="FF4C6178"/>
        <bgColor indexed="64"/>
      </patternFill>
    </fill>
    <fill>
      <patternFill patternType="solid">
        <fgColor rgb="FFC5C5C7"/>
        <bgColor indexed="46"/>
      </patternFill>
    </fill>
    <fill>
      <patternFill patternType="solid">
        <fgColor rgb="FFC5C5C7"/>
        <bgColor indexed="64"/>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7F7F7F"/>
      </left>
      <right style="thin">
        <color rgb="FF7F7F7F"/>
      </right>
      <top/>
      <bottom/>
      <diagonal/>
    </border>
    <border>
      <left/>
      <right/>
      <top/>
      <bottom style="dotted">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auto="1"/>
      </bottom>
      <diagonal/>
    </border>
    <border>
      <left style="thin">
        <color indexed="64"/>
      </left>
      <right style="thin">
        <color indexed="64"/>
      </right>
      <top/>
      <bottom style="thin">
        <color indexed="64"/>
      </bottom>
      <diagonal/>
    </border>
    <border>
      <left/>
      <right/>
      <top style="hair">
        <color auto="1"/>
      </top>
      <bottom/>
      <diagonal/>
    </border>
    <border>
      <left/>
      <right/>
      <top/>
      <bottom style="hair">
        <color auto="1"/>
      </bottom>
      <diagonal/>
    </border>
  </borders>
  <cellStyleXfs count="6">
    <xf numFmtId="0" fontId="0" fillId="0" borderId="0"/>
    <xf numFmtId="43" fontId="1" fillId="0" borderId="0" applyFont="0" applyFill="0" applyBorder="0" applyAlignment="0" applyProtection="0"/>
    <xf numFmtId="0" fontId="22" fillId="6" borderId="4" applyNumberFormat="0" applyAlignment="0" applyProtection="0"/>
    <xf numFmtId="0" fontId="23" fillId="0" borderId="5" applyNumberFormat="0" applyFill="0" applyAlignment="0" applyProtection="0"/>
    <xf numFmtId="0" fontId="4" fillId="0" borderId="0"/>
    <xf numFmtId="9" fontId="1" fillId="0" borderId="0" applyFont="0" applyFill="0" applyBorder="0" applyAlignment="0" applyProtection="0"/>
  </cellStyleXfs>
  <cellXfs count="300">
    <xf numFmtId="0" fontId="0" fillId="0" borderId="0" xfId="0"/>
    <xf numFmtId="0" fontId="7" fillId="2" borderId="0" xfId="0" applyFont="1" applyFill="1" applyBorder="1"/>
    <xf numFmtId="0" fontId="2" fillId="0" borderId="0" xfId="0" applyFont="1" applyFill="1" applyBorder="1"/>
    <xf numFmtId="0" fontId="2" fillId="0" borderId="0" xfId="0" applyFont="1" applyFill="1" applyBorder="1" applyAlignment="1">
      <alignment horizontal="left"/>
    </xf>
    <xf numFmtId="0" fontId="2" fillId="0" borderId="0" xfId="0" applyFont="1" applyFill="1" applyBorder="1" applyAlignment="1"/>
    <xf numFmtId="0" fontId="6" fillId="0" borderId="0" xfId="0" applyFont="1" applyFill="1" applyBorder="1"/>
    <xf numFmtId="0" fontId="2" fillId="0" borderId="0" xfId="0" applyFont="1" applyFill="1" applyBorder="1" applyAlignment="1">
      <alignment vertical="center"/>
    </xf>
    <xf numFmtId="0" fontId="5" fillId="0" borderId="0" xfId="0" applyFont="1" applyFill="1" applyBorder="1" applyAlignment="1">
      <alignment vertical="center"/>
    </xf>
    <xf numFmtId="0" fontId="2" fillId="0" borderId="0" xfId="0" applyFont="1" applyFill="1" applyBorder="1" applyAlignment="1">
      <alignment wrapText="1"/>
    </xf>
    <xf numFmtId="0" fontId="2" fillId="0" borderId="0" xfId="0" applyFont="1" applyFill="1"/>
    <xf numFmtId="3" fontId="2" fillId="0" borderId="0" xfId="0" applyNumberFormat="1" applyFont="1" applyFill="1" applyBorder="1" applyAlignment="1">
      <alignment horizontal="left" vertical="center"/>
    </xf>
    <xf numFmtId="0" fontId="2" fillId="0" borderId="0" xfId="0" applyFont="1" applyFill="1" applyAlignment="1">
      <alignment wrapText="1"/>
    </xf>
    <xf numFmtId="0" fontId="2" fillId="0" borderId="0" xfId="0" applyFont="1" applyFill="1" applyAlignment="1"/>
    <xf numFmtId="0" fontId="5" fillId="0" borderId="0" xfId="0" applyFont="1" applyFill="1"/>
    <xf numFmtId="0" fontId="5" fillId="0" borderId="0" xfId="0" applyFont="1" applyFill="1" applyAlignment="1">
      <alignment wrapText="1"/>
    </xf>
    <xf numFmtId="0" fontId="5" fillId="0" borderId="0" xfId="0" applyFont="1" applyFill="1" applyBorder="1"/>
    <xf numFmtId="3" fontId="5" fillId="0" borderId="0" xfId="0" applyNumberFormat="1" applyFont="1" applyFill="1" applyBorder="1" applyAlignment="1">
      <alignment vertical="center"/>
    </xf>
    <xf numFmtId="0" fontId="2" fillId="0" borderId="0" xfId="0" applyFont="1" applyFill="1" applyBorder="1" applyAlignment="1">
      <alignment horizontal="left" vertical="center"/>
    </xf>
    <xf numFmtId="3" fontId="5" fillId="0" borderId="0" xfId="0" applyNumberFormat="1" applyFont="1" applyFill="1" applyBorder="1" applyAlignment="1">
      <alignment horizontal="left" vertical="center"/>
    </xf>
    <xf numFmtId="0" fontId="22" fillId="6" borderId="4" xfId="2" applyAlignment="1">
      <alignment horizontal="left"/>
    </xf>
    <xf numFmtId="0" fontId="9" fillId="0" borderId="0" xfId="0" applyFont="1" applyFill="1" applyBorder="1"/>
    <xf numFmtId="0" fontId="0" fillId="0" borderId="0" xfId="0" applyBorder="1"/>
    <xf numFmtId="0" fontId="0" fillId="0" borderId="0" xfId="0" applyBorder="1" applyAlignment="1">
      <alignment horizontal="center"/>
    </xf>
    <xf numFmtId="0" fontId="0" fillId="0" borderId="0" xfId="0" applyAlignment="1">
      <alignment horizontal="center"/>
    </xf>
    <xf numFmtId="0" fontId="10" fillId="0" borderId="0" xfId="0" applyFont="1" applyBorder="1" applyAlignment="1">
      <alignment horizontal="center"/>
    </xf>
    <xf numFmtId="0" fontId="10" fillId="0" borderId="0" xfId="0" applyFont="1" applyBorder="1"/>
    <xf numFmtId="0" fontId="13" fillId="0" borderId="0" xfId="0" applyFont="1" applyBorder="1" applyAlignment="1">
      <alignment horizontal="center"/>
    </xf>
    <xf numFmtId="0" fontId="7" fillId="2" borderId="0" xfId="0" applyFont="1" applyFill="1" applyBorder="1" applyAlignment="1">
      <alignment horizontal="right"/>
    </xf>
    <xf numFmtId="0" fontId="14" fillId="0" borderId="0" xfId="0" applyFont="1" applyFill="1" applyBorder="1"/>
    <xf numFmtId="0" fontId="15" fillId="2" borderId="0" xfId="0" applyFont="1" applyFill="1" applyBorder="1" applyAlignment="1">
      <alignment horizontal="right"/>
    </xf>
    <xf numFmtId="0" fontId="16" fillId="0" borderId="5" xfId="3" applyFont="1"/>
    <xf numFmtId="0" fontId="17" fillId="0" borderId="0" xfId="0" applyFont="1" applyBorder="1"/>
    <xf numFmtId="0" fontId="18" fillId="6" borderId="4" xfId="2" applyFont="1"/>
    <xf numFmtId="0" fontId="17" fillId="3" borderId="0" xfId="0" applyFont="1" applyFill="1" applyBorder="1"/>
    <xf numFmtId="0" fontId="0" fillId="0" borderId="0" xfId="0" applyBorder="1" applyAlignment="1"/>
    <xf numFmtId="0" fontId="0" fillId="3" borderId="0" xfId="0" applyFill="1"/>
    <xf numFmtId="0" fontId="8" fillId="3" borderId="0" xfId="0" applyFont="1" applyFill="1"/>
    <xf numFmtId="0" fontId="8" fillId="3" borderId="0" xfId="0" applyFont="1" applyFill="1" applyAlignment="1"/>
    <xf numFmtId="0" fontId="10" fillId="3" borderId="0" xfId="0" applyNumberFormat="1" applyFont="1" applyFill="1"/>
    <xf numFmtId="0" fontId="10" fillId="3" borderId="0" xfId="0" applyFont="1" applyFill="1"/>
    <xf numFmtId="0" fontId="19" fillId="0" borderId="0" xfId="0" applyFont="1"/>
    <xf numFmtId="0" fontId="19" fillId="0" borderId="0" xfId="0" applyFont="1" applyAlignment="1">
      <alignment vertical="top"/>
    </xf>
    <xf numFmtId="0" fontId="0" fillId="0" borderId="0" xfId="0" applyFill="1" applyBorder="1"/>
    <xf numFmtId="0" fontId="12" fillId="0" borderId="0" xfId="0" applyFont="1" applyBorder="1" applyAlignment="1"/>
    <xf numFmtId="0" fontId="11" fillId="0" borderId="0" xfId="0" applyFont="1" applyBorder="1" applyAlignment="1"/>
    <xf numFmtId="0" fontId="0" fillId="0" borderId="0" xfId="0" applyAlignment="1">
      <alignment horizontal="left"/>
    </xf>
    <xf numFmtId="0" fontId="20" fillId="0" borderId="0" xfId="0" applyFont="1" applyAlignment="1">
      <alignment horizontal="left"/>
    </xf>
    <xf numFmtId="0" fontId="21" fillId="0" borderId="0" xfId="0" applyFont="1" applyFill="1" applyBorder="1"/>
    <xf numFmtId="0" fontId="0" fillId="0" borderId="0" xfId="0" applyAlignment="1"/>
    <xf numFmtId="1" fontId="7" fillId="2" borderId="0" xfId="0" applyNumberFormat="1" applyFont="1" applyFill="1" applyBorder="1" applyAlignment="1">
      <alignment horizontal="left"/>
    </xf>
    <xf numFmtId="0" fontId="0" fillId="3" borderId="0" xfId="0" applyNumberFormat="1" applyFont="1" applyFill="1" applyAlignment="1">
      <alignment horizontal="left"/>
    </xf>
    <xf numFmtId="0" fontId="0" fillId="3" borderId="0" xfId="0" applyFill="1" applyAlignment="1">
      <alignment horizontal="left"/>
    </xf>
    <xf numFmtId="0" fontId="10" fillId="3" borderId="0" xfId="0" applyNumberFormat="1" applyFont="1" applyFill="1" applyAlignment="1">
      <alignment horizontal="left"/>
    </xf>
    <xf numFmtId="0" fontId="22" fillId="4" borderId="4" xfId="2" applyFill="1" applyAlignment="1">
      <alignment horizontal="left"/>
    </xf>
    <xf numFmtId="0" fontId="3" fillId="5" borderId="0" xfId="0" applyFont="1" applyFill="1" applyBorder="1"/>
    <xf numFmtId="0" fontId="24" fillId="0" borderId="0" xfId="0" applyFont="1"/>
    <xf numFmtId="0" fontId="1" fillId="3" borderId="0" xfId="0" applyFont="1" applyFill="1" applyAlignment="1"/>
    <xf numFmtId="0" fontId="25" fillId="0" borderId="6" xfId="0" applyNumberFormat="1" applyFont="1" applyBorder="1"/>
    <xf numFmtId="0" fontId="25" fillId="0" borderId="7" xfId="0" applyNumberFormat="1" applyFont="1" applyBorder="1"/>
    <xf numFmtId="0" fontId="26" fillId="0" borderId="0" xfId="0" applyFont="1" applyFill="1" applyBorder="1"/>
    <xf numFmtId="0" fontId="0" fillId="0" borderId="0" xfId="0" applyAlignment="1">
      <alignment horizontal="right"/>
    </xf>
    <xf numFmtId="0" fontId="28" fillId="0" borderId="0" xfId="0" applyFont="1"/>
    <xf numFmtId="0" fontId="3" fillId="0" borderId="0" xfId="0" applyFont="1"/>
    <xf numFmtId="0" fontId="28" fillId="0" borderId="0" xfId="0" applyFont="1" applyAlignment="1"/>
    <xf numFmtId="0" fontId="3" fillId="0" borderId="0" xfId="0" applyFont="1" applyAlignment="1">
      <alignment vertical="top"/>
    </xf>
    <xf numFmtId="0" fontId="30" fillId="0" borderId="0" xfId="0" applyFont="1"/>
    <xf numFmtId="0" fontId="30" fillId="0" borderId="0" xfId="0" quotePrefix="1" applyFont="1"/>
    <xf numFmtId="0" fontId="31" fillId="0" borderId="0" xfId="0" applyFont="1"/>
    <xf numFmtId="0" fontId="32" fillId="0" borderId="0" xfId="0" applyFont="1"/>
    <xf numFmtId="0" fontId="0" fillId="8" borderId="0" xfId="0" applyFill="1"/>
    <xf numFmtId="0" fontId="34" fillId="0" borderId="0" xfId="0" applyFont="1" applyFill="1" applyBorder="1"/>
    <xf numFmtId="0" fontId="22" fillId="10" borderId="4" xfId="2" applyFill="1" applyAlignment="1">
      <alignment horizontal="left"/>
    </xf>
    <xf numFmtId="0" fontId="25" fillId="8" borderId="0" xfId="0" applyFont="1" applyFill="1"/>
    <xf numFmtId="0" fontId="22" fillId="6" borderId="8" xfId="2" quotePrefix="1" applyBorder="1" applyAlignment="1">
      <alignment horizontal="left"/>
    </xf>
    <xf numFmtId="0" fontId="0" fillId="8" borderId="0" xfId="0" applyFill="1" applyBorder="1"/>
    <xf numFmtId="0" fontId="0" fillId="8" borderId="9" xfId="0" applyFill="1" applyBorder="1"/>
    <xf numFmtId="0" fontId="24" fillId="11" borderId="10" xfId="0" applyFont="1" applyFill="1" applyBorder="1"/>
    <xf numFmtId="0" fontId="24" fillId="0" borderId="6" xfId="0" applyFont="1" applyBorder="1"/>
    <xf numFmtId="0" fontId="0" fillId="8" borderId="11" xfId="0" applyFill="1" applyBorder="1"/>
    <xf numFmtId="0" fontId="0" fillId="8" borderId="7" xfId="0" applyFill="1" applyBorder="1"/>
    <xf numFmtId="0" fontId="0" fillId="8" borderId="12" xfId="0" applyFill="1" applyBorder="1"/>
    <xf numFmtId="0" fontId="0" fillId="0" borderId="6" xfId="0" applyBorder="1"/>
    <xf numFmtId="0" fontId="0" fillId="0" borderId="6" xfId="0" applyBorder="1" applyAlignment="1">
      <alignment horizontal="right"/>
    </xf>
    <xf numFmtId="0" fontId="0" fillId="0" borderId="11" xfId="0" applyBorder="1" applyAlignment="1">
      <alignment horizontal="right"/>
    </xf>
    <xf numFmtId="0" fontId="0" fillId="0" borderId="7" xfId="0" applyBorder="1" applyAlignment="1">
      <alignment horizontal="right"/>
    </xf>
    <xf numFmtId="0" fontId="0" fillId="8" borderId="11" xfId="0" applyFill="1" applyBorder="1" applyAlignment="1">
      <alignment horizontal="right"/>
    </xf>
    <xf numFmtId="0" fontId="0" fillId="8" borderId="12" xfId="0" applyFill="1" applyBorder="1" applyAlignment="1">
      <alignment horizontal="right"/>
    </xf>
    <xf numFmtId="0" fontId="0" fillId="8" borderId="0" xfId="0" applyFill="1" applyBorder="1" applyAlignment="1">
      <alignment horizontal="right"/>
    </xf>
    <xf numFmtId="0" fontId="0" fillId="0" borderId="7" xfId="0" applyBorder="1"/>
    <xf numFmtId="0" fontId="0" fillId="0" borderId="3" xfId="0" applyBorder="1"/>
    <xf numFmtId="0" fontId="37" fillId="0" borderId="6" xfId="0" applyFont="1" applyBorder="1"/>
    <xf numFmtId="0" fontId="37" fillId="0" borderId="7" xfId="0" applyFont="1" applyBorder="1"/>
    <xf numFmtId="0" fontId="24" fillId="11" borderId="10" xfId="0" applyFont="1" applyFill="1" applyBorder="1" applyAlignment="1">
      <alignment horizontal="right"/>
    </xf>
    <xf numFmtId="0" fontId="33" fillId="8" borderId="11" xfId="0" applyFont="1" applyFill="1" applyBorder="1"/>
    <xf numFmtId="0" fontId="42" fillId="0" borderId="0" xfId="0" applyFont="1"/>
    <xf numFmtId="0" fontId="44" fillId="0" borderId="0" xfId="0" applyNumberFormat="1" applyFont="1" applyFill="1"/>
    <xf numFmtId="3" fontId="44" fillId="0" borderId="0" xfId="0" applyNumberFormat="1" applyFont="1" applyFill="1" applyBorder="1" applyAlignment="1">
      <alignment horizontal="left"/>
    </xf>
    <xf numFmtId="0" fontId="42" fillId="0" borderId="0" xfId="0" applyFont="1" applyFill="1"/>
    <xf numFmtId="0" fontId="43" fillId="7" borderId="0" xfId="0" applyFont="1" applyFill="1" applyBorder="1"/>
    <xf numFmtId="0" fontId="43" fillId="7" borderId="0" xfId="0" applyFont="1" applyFill="1" applyBorder="1" applyAlignment="1">
      <alignment horizontal="left"/>
    </xf>
    <xf numFmtId="0" fontId="43" fillId="7" borderId="0" xfId="0" applyFont="1" applyFill="1" applyBorder="1" applyAlignment="1">
      <alignment horizontal="right" vertical="center"/>
    </xf>
    <xf numFmtId="1" fontId="43" fillId="7" borderId="0" xfId="0" applyNumberFormat="1" applyFont="1" applyFill="1" applyBorder="1" applyAlignment="1">
      <alignment horizontal="right" vertical="center" wrapText="1"/>
    </xf>
    <xf numFmtId="0" fontId="43" fillId="7" borderId="0" xfId="0" applyFont="1" applyFill="1" applyBorder="1" applyAlignment="1">
      <alignment horizontal="right"/>
    </xf>
    <xf numFmtId="1" fontId="43" fillId="7" borderId="0" xfId="0" applyNumberFormat="1" applyFont="1" applyFill="1" applyBorder="1" applyAlignment="1">
      <alignment horizontal="right" vertical="top" wrapText="1"/>
    </xf>
    <xf numFmtId="0" fontId="41" fillId="0" borderId="0" xfId="0" applyFont="1"/>
    <xf numFmtId="0" fontId="45" fillId="0" borderId="0" xfId="0" applyNumberFormat="1" applyFont="1" applyFill="1"/>
    <xf numFmtId="0" fontId="45" fillId="0" borderId="0" xfId="0" applyFont="1" applyFill="1"/>
    <xf numFmtId="3" fontId="44" fillId="0" borderId="0" xfId="0" applyNumberFormat="1" applyFont="1" applyFill="1" applyBorder="1" applyAlignment="1">
      <alignment horizontal="right" vertical="center" wrapText="1"/>
    </xf>
    <xf numFmtId="3" fontId="44" fillId="9" borderId="0" xfId="0" applyNumberFormat="1" applyFont="1" applyFill="1" applyBorder="1" applyAlignment="1">
      <alignment horizontal="right" vertical="center" wrapText="1"/>
    </xf>
    <xf numFmtId="3" fontId="44" fillId="8" borderId="0" xfId="0" applyNumberFormat="1" applyFont="1" applyFill="1" applyBorder="1" applyAlignment="1">
      <alignment horizontal="right" vertical="center" wrapText="1"/>
    </xf>
    <xf numFmtId="0" fontId="45" fillId="0" borderId="0" xfId="0" applyFont="1" applyFill="1" applyBorder="1"/>
    <xf numFmtId="3" fontId="45" fillId="0" borderId="0" xfId="0" applyNumberFormat="1" applyFont="1" applyFill="1" applyBorder="1" applyAlignment="1">
      <alignment horizontal="right" vertical="center" wrapText="1"/>
    </xf>
    <xf numFmtId="3" fontId="45" fillId="9" borderId="0" xfId="0" applyNumberFormat="1" applyFont="1" applyFill="1" applyBorder="1" applyAlignment="1">
      <alignment horizontal="right" vertical="center" wrapText="1"/>
    </xf>
    <xf numFmtId="3" fontId="45" fillId="8" borderId="0" xfId="0" applyNumberFormat="1" applyFont="1" applyFill="1" applyBorder="1" applyAlignment="1">
      <alignment horizontal="right" vertical="center" wrapText="1"/>
    </xf>
    <xf numFmtId="0" fontId="45" fillId="0" borderId="1" xfId="0" applyNumberFormat="1" applyFont="1" applyFill="1" applyBorder="1"/>
    <xf numFmtId="0" fontId="45" fillId="0" borderId="1" xfId="0" applyFont="1" applyFill="1" applyBorder="1"/>
    <xf numFmtId="3" fontId="45" fillId="0" borderId="1" xfId="0" applyNumberFormat="1" applyFont="1" applyFill="1" applyBorder="1" applyAlignment="1">
      <alignment horizontal="right" vertical="center" wrapText="1"/>
    </xf>
    <xf numFmtId="3" fontId="45" fillId="9" borderId="1" xfId="0" applyNumberFormat="1" applyFont="1" applyFill="1" applyBorder="1" applyAlignment="1">
      <alignment horizontal="right" vertical="center" wrapText="1"/>
    </xf>
    <xf numFmtId="3" fontId="45" fillId="8" borderId="1" xfId="0" applyNumberFormat="1" applyFont="1" applyFill="1" applyBorder="1" applyAlignment="1">
      <alignment horizontal="right" vertical="center" wrapText="1"/>
    </xf>
    <xf numFmtId="3" fontId="44" fillId="0" borderId="0" xfId="0" applyNumberFormat="1" applyFont="1" applyFill="1" applyBorder="1" applyAlignment="1">
      <alignment vertical="center"/>
    </xf>
    <xf numFmtId="0" fontId="45" fillId="0" borderId="0" xfId="0" applyFont="1" applyFill="1" applyBorder="1" applyAlignment="1">
      <alignment horizontal="left"/>
    </xf>
    <xf numFmtId="0" fontId="45" fillId="0" borderId="1" xfId="0" applyFont="1" applyFill="1" applyBorder="1" applyAlignment="1">
      <alignment horizontal="left" vertical="center"/>
    </xf>
    <xf numFmtId="0" fontId="44" fillId="0" borderId="0" xfId="0" applyNumberFormat="1" applyFont="1" applyFill="1" applyBorder="1"/>
    <xf numFmtId="3" fontId="44" fillId="0" borderId="0" xfId="0" applyNumberFormat="1" applyFont="1" applyFill="1" applyBorder="1" applyAlignment="1">
      <alignment horizontal="left" vertical="center"/>
    </xf>
    <xf numFmtId="0" fontId="45" fillId="0" borderId="13" xfId="0" applyNumberFormat="1" applyFont="1" applyFill="1" applyBorder="1"/>
    <xf numFmtId="0" fontId="45" fillId="0" borderId="13" xfId="0" applyFont="1" applyFill="1" applyBorder="1"/>
    <xf numFmtId="3" fontId="45" fillId="0" borderId="13" xfId="0" applyNumberFormat="1" applyFont="1" applyFill="1" applyBorder="1" applyAlignment="1">
      <alignment horizontal="right" vertical="center" wrapText="1"/>
    </xf>
    <xf numFmtId="3" fontId="45" fillId="9" borderId="13" xfId="0" applyNumberFormat="1" applyFont="1" applyFill="1" applyBorder="1" applyAlignment="1">
      <alignment horizontal="right" vertical="center" wrapText="1"/>
    </xf>
    <xf numFmtId="0" fontId="44" fillId="0" borderId="14" xfId="0" applyNumberFormat="1" applyFont="1" applyFill="1" applyBorder="1"/>
    <xf numFmtId="0" fontId="45" fillId="0" borderId="14" xfId="0" applyFont="1" applyFill="1" applyBorder="1"/>
    <xf numFmtId="3" fontId="44" fillId="0" borderId="14" xfId="0" applyNumberFormat="1" applyFont="1" applyFill="1" applyBorder="1" applyAlignment="1">
      <alignment horizontal="right" vertical="center" wrapText="1"/>
    </xf>
    <xf numFmtId="3" fontId="44" fillId="9" borderId="14" xfId="0" applyNumberFormat="1" applyFont="1" applyFill="1" applyBorder="1" applyAlignment="1">
      <alignment horizontal="right" vertical="center" wrapText="1"/>
    </xf>
    <xf numFmtId="3" fontId="43" fillId="7" borderId="0" xfId="0" applyNumberFormat="1" applyFont="1" applyFill="1" applyBorder="1" applyAlignment="1">
      <alignment horizontal="right" vertical="center" wrapText="1"/>
    </xf>
    <xf numFmtId="0" fontId="43" fillId="7" borderId="0" xfId="0" applyFont="1" applyFill="1" applyBorder="1" applyAlignment="1">
      <alignment horizontal="right" vertical="top"/>
    </xf>
    <xf numFmtId="3" fontId="43" fillId="7" borderId="0" xfId="0" applyNumberFormat="1" applyFont="1" applyFill="1" applyBorder="1" applyAlignment="1">
      <alignment horizontal="right" vertical="top" wrapText="1"/>
    </xf>
    <xf numFmtId="0" fontId="41" fillId="0" borderId="0" xfId="0" applyFont="1" applyAlignment="1">
      <alignment vertical="top"/>
    </xf>
    <xf numFmtId="3" fontId="42" fillId="0" borderId="0" xfId="0" applyNumberFormat="1" applyFont="1"/>
    <xf numFmtId="3" fontId="45" fillId="0" borderId="0" xfId="0" applyNumberFormat="1" applyFont="1" applyFill="1" applyBorder="1" applyAlignment="1">
      <alignment horizontal="left" vertical="center"/>
    </xf>
    <xf numFmtId="41" fontId="44" fillId="0" borderId="0" xfId="0" applyNumberFormat="1" applyFont="1" applyFill="1" applyBorder="1" applyAlignment="1">
      <alignment horizontal="right" vertical="center" wrapText="1"/>
    </xf>
    <xf numFmtId="41" fontId="44" fillId="9" borderId="0" xfId="0" applyNumberFormat="1" applyFont="1" applyFill="1" applyBorder="1" applyAlignment="1">
      <alignment horizontal="right" vertical="center" wrapText="1"/>
    </xf>
    <xf numFmtId="0" fontId="44" fillId="0" borderId="2" xfId="0" applyNumberFormat="1" applyFont="1" applyFill="1" applyBorder="1"/>
    <xf numFmtId="0" fontId="44" fillId="0" borderId="1" xfId="0" applyFont="1" applyFill="1" applyBorder="1"/>
    <xf numFmtId="41" fontId="44" fillId="0" borderId="1" xfId="0" applyNumberFormat="1" applyFont="1" applyFill="1" applyBorder="1" applyAlignment="1">
      <alignment horizontal="right" vertical="center" wrapText="1"/>
    </xf>
    <xf numFmtId="41" fontId="44" fillId="9" borderId="1" xfId="0" applyNumberFormat="1" applyFont="1" applyFill="1" applyBorder="1" applyAlignment="1">
      <alignment horizontal="right" vertical="center" wrapText="1"/>
    </xf>
    <xf numFmtId="3" fontId="44" fillId="0" borderId="1" xfId="0" applyNumberFormat="1" applyFont="1" applyFill="1" applyBorder="1" applyAlignment="1">
      <alignment horizontal="right" vertical="center" wrapText="1"/>
    </xf>
    <xf numFmtId="3" fontId="44" fillId="8" borderId="1" xfId="0" applyNumberFormat="1" applyFont="1" applyFill="1" applyBorder="1" applyAlignment="1">
      <alignment horizontal="right" vertical="center" wrapText="1"/>
    </xf>
    <xf numFmtId="0" fontId="44" fillId="0" borderId="0" xfId="0" applyFont="1" applyFill="1" applyBorder="1"/>
    <xf numFmtId="0" fontId="43" fillId="7" borderId="0" xfId="0" applyFont="1" applyFill="1" applyBorder="1" applyAlignment="1">
      <alignment horizontal="left" vertical="center"/>
    </xf>
    <xf numFmtId="0" fontId="45" fillId="0" borderId="0" xfId="0" applyFont="1" applyFill="1" applyAlignment="1">
      <alignment wrapText="1"/>
    </xf>
    <xf numFmtId="3" fontId="45" fillId="0" borderId="0" xfId="0" applyNumberFormat="1" applyFont="1" applyFill="1" applyBorder="1" applyAlignment="1">
      <alignment horizontal="right" wrapText="1"/>
    </xf>
    <xf numFmtId="3" fontId="45" fillId="9" borderId="0" xfId="0" applyNumberFormat="1" applyFont="1" applyFill="1" applyBorder="1" applyAlignment="1">
      <alignment horizontal="right" wrapText="1"/>
    </xf>
    <xf numFmtId="3" fontId="45" fillId="8" borderId="0" xfId="0" applyNumberFormat="1" applyFont="1" applyFill="1" applyBorder="1" applyAlignment="1">
      <alignment horizontal="right" wrapText="1"/>
    </xf>
    <xf numFmtId="0" fontId="45" fillId="0" borderId="1" xfId="0" applyFont="1" applyFill="1" applyBorder="1" applyAlignment="1"/>
    <xf numFmtId="0" fontId="44" fillId="0" borderId="0" xfId="0" applyFont="1" applyFill="1" applyBorder="1" applyAlignment="1"/>
    <xf numFmtId="41" fontId="44" fillId="8" borderId="0" xfId="0" applyNumberFormat="1" applyFont="1" applyFill="1" applyBorder="1" applyAlignment="1">
      <alignment horizontal="right" vertical="center" wrapText="1"/>
    </xf>
    <xf numFmtId="0" fontId="44" fillId="0" borderId="3" xfId="0" applyFont="1" applyFill="1" applyBorder="1" applyAlignment="1">
      <alignment horizontal="left"/>
    </xf>
    <xf numFmtId="0" fontId="44" fillId="0" borderId="0" xfId="0" applyFont="1" applyFill="1" applyBorder="1" applyAlignment="1">
      <alignment wrapText="1"/>
    </xf>
    <xf numFmtId="3" fontId="45" fillId="0" borderId="1" xfId="0" applyNumberFormat="1" applyFont="1" applyFill="1" applyBorder="1" applyAlignment="1">
      <alignment horizontal="left" vertical="center"/>
    </xf>
    <xf numFmtId="49" fontId="44" fillId="0" borderId="2" xfId="0" applyNumberFormat="1" applyFont="1" applyFill="1" applyBorder="1" applyAlignment="1">
      <alignment horizontal="left"/>
    </xf>
    <xf numFmtId="0" fontId="44" fillId="0" borderId="2" xfId="0" applyFont="1" applyFill="1" applyBorder="1"/>
    <xf numFmtId="3" fontId="44" fillId="8" borderId="2" xfId="0" applyNumberFormat="1" applyFont="1" applyFill="1" applyBorder="1" applyAlignment="1">
      <alignment horizontal="right" vertical="center" wrapText="1"/>
    </xf>
    <xf numFmtId="3" fontId="44" fillId="9" borderId="1" xfId="0" applyNumberFormat="1" applyFont="1" applyFill="1" applyBorder="1" applyAlignment="1">
      <alignment horizontal="right" vertical="center" wrapText="1"/>
    </xf>
    <xf numFmtId="41" fontId="44" fillId="8" borderId="2" xfId="0" applyNumberFormat="1" applyFont="1" applyFill="1" applyBorder="1" applyAlignment="1">
      <alignment horizontal="right" vertical="center" wrapText="1"/>
    </xf>
    <xf numFmtId="0" fontId="45" fillId="0" borderId="0" xfId="0" applyNumberFormat="1" applyFont="1" applyFill="1" applyBorder="1" applyAlignment="1">
      <alignment horizontal="right" vertical="center" wrapText="1"/>
    </xf>
    <xf numFmtId="164" fontId="45" fillId="0" borderId="0" xfId="0" applyNumberFormat="1" applyFont="1" applyFill="1" applyBorder="1" applyAlignment="1">
      <alignment horizontal="right" vertical="center"/>
    </xf>
    <xf numFmtId="164" fontId="45" fillId="9" borderId="0" xfId="0" applyNumberFormat="1" applyFont="1" applyFill="1" applyBorder="1" applyAlignment="1">
      <alignment horizontal="right" vertical="center"/>
    </xf>
    <xf numFmtId="164" fontId="45" fillId="8" borderId="0" xfId="0" applyNumberFormat="1" applyFont="1" applyFill="1" applyBorder="1" applyAlignment="1">
      <alignment horizontal="right" vertical="center"/>
    </xf>
    <xf numFmtId="164" fontId="45" fillId="0" borderId="0" xfId="5" applyNumberFormat="1" applyFont="1" applyFill="1" applyBorder="1" applyAlignment="1">
      <alignment horizontal="right" vertical="center"/>
    </xf>
    <xf numFmtId="164" fontId="45" fillId="8" borderId="0" xfId="5" applyNumberFormat="1" applyFont="1" applyFill="1" applyBorder="1" applyAlignment="1">
      <alignment horizontal="right" vertical="center"/>
    </xf>
    <xf numFmtId="1" fontId="45" fillId="0" borderId="0" xfId="5" applyNumberFormat="1" applyFont="1" applyFill="1" applyBorder="1" applyAlignment="1">
      <alignment horizontal="right" vertical="center"/>
    </xf>
    <xf numFmtId="1" fontId="45" fillId="8" borderId="0" xfId="5" applyNumberFormat="1" applyFont="1" applyFill="1" applyBorder="1" applyAlignment="1">
      <alignment horizontal="right" vertical="center"/>
    </xf>
    <xf numFmtId="3" fontId="45" fillId="0" borderId="0" xfId="0" applyNumberFormat="1" applyFont="1" applyFill="1" applyBorder="1" applyAlignment="1">
      <alignment horizontal="right" vertical="center"/>
    </xf>
    <xf numFmtId="3" fontId="45" fillId="8" borderId="0" xfId="0" applyNumberFormat="1" applyFont="1" applyFill="1" applyBorder="1" applyAlignment="1">
      <alignment horizontal="right" vertical="center"/>
    </xf>
    <xf numFmtId="164" fontId="45" fillId="0" borderId="0" xfId="1" applyNumberFormat="1" applyFont="1" applyFill="1" applyBorder="1" applyAlignment="1">
      <alignment horizontal="right" vertical="center"/>
    </xf>
    <xf numFmtId="164" fontId="45" fillId="8" borderId="0" xfId="1" applyNumberFormat="1" applyFont="1" applyFill="1" applyBorder="1" applyAlignment="1">
      <alignment horizontal="right" vertical="center"/>
    </xf>
    <xf numFmtId="3" fontId="45" fillId="0" borderId="1" xfId="0" applyNumberFormat="1" applyFont="1" applyFill="1" applyBorder="1" applyAlignment="1">
      <alignment horizontal="right" vertical="center"/>
    </xf>
    <xf numFmtId="3" fontId="45" fillId="8" borderId="1" xfId="0" applyNumberFormat="1" applyFont="1" applyFill="1" applyBorder="1" applyAlignment="1">
      <alignment horizontal="right" vertical="center"/>
    </xf>
    <xf numFmtId="0" fontId="45" fillId="0" borderId="3" xfId="0" applyFont="1" applyFill="1" applyBorder="1" applyAlignment="1"/>
    <xf numFmtId="0" fontId="41" fillId="0" borderId="0" xfId="0" applyFont="1" applyFill="1" applyBorder="1" applyAlignment="1"/>
    <xf numFmtId="0" fontId="42" fillId="0" borderId="0" xfId="0" applyFont="1" applyAlignment="1"/>
    <xf numFmtId="0" fontId="42" fillId="0" borderId="0" xfId="0" applyFont="1" applyAlignment="1">
      <alignment horizontal="right" vertical="center"/>
    </xf>
    <xf numFmtId="3" fontId="44" fillId="0" borderId="2" xfId="0" applyNumberFormat="1" applyFont="1" applyFill="1" applyBorder="1" applyAlignment="1">
      <alignment horizontal="right" vertical="center" wrapText="1"/>
    </xf>
    <xf numFmtId="3" fontId="44" fillId="9" borderId="2" xfId="0" applyNumberFormat="1" applyFont="1" applyFill="1" applyBorder="1" applyAlignment="1">
      <alignment horizontal="right" vertical="center" wrapText="1"/>
    </xf>
    <xf numFmtId="1" fontId="45" fillId="9" borderId="0" xfId="0" applyNumberFormat="1" applyFont="1" applyFill="1" applyBorder="1" applyAlignment="1">
      <alignment horizontal="right" vertical="center"/>
    </xf>
    <xf numFmtId="1" fontId="45" fillId="0" borderId="0" xfId="0" applyNumberFormat="1" applyFont="1" applyFill="1" applyBorder="1" applyAlignment="1">
      <alignment horizontal="right" vertical="center"/>
    </xf>
    <xf numFmtId="3" fontId="45" fillId="9" borderId="0" xfId="0" applyNumberFormat="1" applyFont="1" applyFill="1" applyBorder="1" applyAlignment="1">
      <alignment horizontal="right" vertical="center"/>
    </xf>
    <xf numFmtId="165" fontId="45" fillId="9" borderId="0" xfId="0" applyNumberFormat="1" applyFont="1" applyFill="1" applyBorder="1" applyAlignment="1">
      <alignment horizontal="right" vertical="center"/>
    </xf>
    <xf numFmtId="165" fontId="45" fillId="0" borderId="0" xfId="0" applyNumberFormat="1" applyFont="1" applyFill="1" applyBorder="1" applyAlignment="1">
      <alignment horizontal="right" vertical="center"/>
    </xf>
    <xf numFmtId="3" fontId="45" fillId="9" borderId="1" xfId="0" applyNumberFormat="1" applyFont="1" applyFill="1" applyBorder="1" applyAlignment="1">
      <alignment horizontal="right" vertical="center"/>
    </xf>
    <xf numFmtId="0" fontId="45" fillId="0" borderId="0" xfId="0" applyFont="1" applyFill="1" applyBorder="1" applyAlignment="1"/>
    <xf numFmtId="165" fontId="44" fillId="0" borderId="0" xfId="0" applyNumberFormat="1" applyFont="1" applyFill="1" applyBorder="1" applyAlignment="1">
      <alignment horizontal="right" vertical="center" wrapText="1"/>
    </xf>
    <xf numFmtId="165" fontId="44" fillId="9" borderId="0" xfId="0" applyNumberFormat="1" applyFont="1" applyFill="1" applyBorder="1" applyAlignment="1">
      <alignment horizontal="right" vertical="center" wrapText="1"/>
    </xf>
    <xf numFmtId="165" fontId="45" fillId="0" borderId="0" xfId="0" applyNumberFormat="1" applyFont="1" applyFill="1" applyBorder="1" applyAlignment="1">
      <alignment horizontal="right" vertical="center" wrapText="1"/>
    </xf>
    <xf numFmtId="165" fontId="45" fillId="9" borderId="0" xfId="0" applyNumberFormat="1" applyFont="1" applyFill="1" applyBorder="1" applyAlignment="1">
      <alignment horizontal="right" vertical="center" wrapText="1"/>
    </xf>
    <xf numFmtId="165" fontId="45" fillId="0" borderId="1" xfId="0" applyNumberFormat="1" applyFont="1" applyFill="1" applyBorder="1" applyAlignment="1">
      <alignment horizontal="right" vertical="center" wrapText="1"/>
    </xf>
    <xf numFmtId="165" fontId="45" fillId="9" borderId="1" xfId="0" applyNumberFormat="1" applyFont="1" applyFill="1" applyBorder="1" applyAlignment="1">
      <alignment horizontal="right" vertical="center" wrapText="1"/>
    </xf>
    <xf numFmtId="165" fontId="45" fillId="0" borderId="13" xfId="0" applyNumberFormat="1" applyFont="1" applyFill="1" applyBorder="1" applyAlignment="1">
      <alignment horizontal="right" vertical="center" wrapText="1"/>
    </xf>
    <xf numFmtId="165" fontId="44" fillId="0" borderId="14" xfId="0" applyNumberFormat="1" applyFont="1" applyFill="1" applyBorder="1" applyAlignment="1">
      <alignment horizontal="right" vertical="center" wrapText="1"/>
    </xf>
    <xf numFmtId="165" fontId="44" fillId="0" borderId="1" xfId="0" applyNumberFormat="1" applyFont="1" applyFill="1" applyBorder="1" applyAlignment="1">
      <alignment horizontal="right" vertical="center" wrapText="1"/>
    </xf>
    <xf numFmtId="165" fontId="45" fillId="9" borderId="0" xfId="0" applyNumberFormat="1" applyFont="1" applyFill="1" applyBorder="1" applyAlignment="1">
      <alignment horizontal="right" wrapText="1"/>
    </xf>
    <xf numFmtId="165" fontId="45" fillId="0" borderId="0" xfId="0" applyNumberFormat="1" applyFont="1" applyFill="1" applyBorder="1" applyAlignment="1">
      <alignment horizontal="right" wrapText="1"/>
    </xf>
    <xf numFmtId="165" fontId="44" fillId="8" borderId="0" xfId="0" applyNumberFormat="1" applyFont="1" applyFill="1" applyBorder="1" applyAlignment="1">
      <alignment horizontal="right" vertical="center" wrapText="1"/>
    </xf>
    <xf numFmtId="165" fontId="44" fillId="0" borderId="2" xfId="0" applyNumberFormat="1" applyFont="1" applyFill="1" applyBorder="1" applyAlignment="1">
      <alignment horizontal="right" vertical="center" wrapText="1"/>
    </xf>
    <xf numFmtId="165" fontId="42" fillId="0" borderId="0" xfId="0" applyNumberFormat="1" applyFont="1"/>
    <xf numFmtId="165" fontId="45" fillId="9" borderId="13" xfId="0" applyNumberFormat="1" applyFont="1" applyFill="1" applyBorder="1" applyAlignment="1">
      <alignment horizontal="right" vertical="center" wrapText="1"/>
    </xf>
    <xf numFmtId="165" fontId="44" fillId="9" borderId="14" xfId="0" applyNumberFormat="1" applyFont="1" applyFill="1" applyBorder="1" applyAlignment="1">
      <alignment horizontal="right" vertical="center" wrapText="1"/>
    </xf>
    <xf numFmtId="166" fontId="44" fillId="0" borderId="0" xfId="0" applyNumberFormat="1" applyFont="1" applyFill="1" applyBorder="1" applyAlignment="1">
      <alignment horizontal="right" vertical="center" wrapText="1"/>
    </xf>
    <xf numFmtId="166" fontId="44" fillId="0" borderId="1" xfId="0" applyNumberFormat="1" applyFont="1" applyFill="1" applyBorder="1" applyAlignment="1">
      <alignment horizontal="right" vertical="center" wrapText="1"/>
    </xf>
    <xf numFmtId="165" fontId="44" fillId="9" borderId="1" xfId="0" applyNumberFormat="1" applyFont="1" applyFill="1" applyBorder="1" applyAlignment="1">
      <alignment horizontal="right" vertical="center" wrapText="1"/>
    </xf>
    <xf numFmtId="41" fontId="44" fillId="0" borderId="2" xfId="0" applyNumberFormat="1" applyFont="1" applyFill="1" applyBorder="1" applyAlignment="1">
      <alignment horizontal="right" vertical="center" wrapText="1"/>
    </xf>
    <xf numFmtId="165" fontId="44" fillId="9" borderId="2" xfId="0" applyNumberFormat="1" applyFont="1" applyFill="1" applyBorder="1" applyAlignment="1">
      <alignment horizontal="right" vertical="center" wrapText="1"/>
    </xf>
    <xf numFmtId="0" fontId="45" fillId="8" borderId="0" xfId="0" applyFont="1" applyFill="1" applyBorder="1"/>
    <xf numFmtId="3" fontId="42" fillId="8" borderId="0" xfId="0" applyNumberFormat="1" applyFont="1" applyFill="1"/>
    <xf numFmtId="0" fontId="46" fillId="0" borderId="0" xfId="0" applyFont="1" applyFill="1" applyAlignment="1">
      <alignment horizontal="right"/>
    </xf>
    <xf numFmtId="3" fontId="47" fillId="0" borderId="0" xfId="0" applyNumberFormat="1" applyFont="1" applyFill="1" applyBorder="1" applyAlignment="1">
      <alignment horizontal="right" vertical="center" wrapText="1"/>
    </xf>
    <xf numFmtId="0" fontId="45" fillId="8" borderId="0" xfId="0" applyFont="1" applyFill="1" applyBorder="1" applyAlignment="1"/>
    <xf numFmtId="0" fontId="45" fillId="8" borderId="3" xfId="0" applyFont="1" applyFill="1" applyBorder="1" applyAlignment="1"/>
    <xf numFmtId="41" fontId="44" fillId="9" borderId="2" xfId="0" applyNumberFormat="1" applyFont="1" applyFill="1" applyBorder="1" applyAlignment="1">
      <alignment horizontal="right" vertical="center" wrapText="1"/>
    </xf>
    <xf numFmtId="0" fontId="42" fillId="8" borderId="0" xfId="0" applyFont="1" applyFill="1"/>
    <xf numFmtId="0" fontId="45" fillId="8" borderId="1" xfId="0" applyFont="1" applyFill="1" applyBorder="1"/>
    <xf numFmtId="0" fontId="42" fillId="0" borderId="0" xfId="0" applyFont="1" applyFill="1" applyAlignment="1">
      <alignment horizontal="right"/>
    </xf>
    <xf numFmtId="0" fontId="42" fillId="0" borderId="0" xfId="0" applyFont="1" applyAlignment="1">
      <alignment horizontal="right"/>
    </xf>
    <xf numFmtId="3" fontId="42" fillId="0" borderId="0" xfId="0" applyNumberFormat="1" applyFont="1" applyAlignment="1">
      <alignment horizontal="right"/>
    </xf>
    <xf numFmtId="3" fontId="42" fillId="8" borderId="0" xfId="0" applyNumberFormat="1" applyFont="1" applyFill="1" applyAlignment="1">
      <alignment horizontal="right"/>
    </xf>
    <xf numFmtId="3" fontId="42" fillId="0" borderId="0" xfId="0" applyNumberFormat="1" applyFont="1" applyFill="1"/>
    <xf numFmtId="3" fontId="44" fillId="0" borderId="0" xfId="0" applyNumberFormat="1" applyFont="1" applyFill="1" applyBorder="1"/>
    <xf numFmtId="41" fontId="44" fillId="8" borderId="1" xfId="0" applyNumberFormat="1" applyFont="1" applyFill="1" applyBorder="1" applyAlignment="1">
      <alignment horizontal="right" vertical="center" wrapText="1"/>
    </xf>
    <xf numFmtId="0" fontId="43" fillId="12" borderId="0" xfId="0" applyFont="1" applyFill="1" applyBorder="1"/>
    <xf numFmtId="0" fontId="43" fillId="12" borderId="0" xfId="0" applyFont="1" applyFill="1" applyBorder="1" applyAlignment="1">
      <alignment horizontal="left"/>
    </xf>
    <xf numFmtId="0" fontId="43" fillId="12" borderId="0" xfId="0" applyFont="1" applyFill="1" applyBorder="1" applyAlignment="1">
      <alignment horizontal="right" vertical="center"/>
    </xf>
    <xf numFmtId="1" fontId="43" fillId="12" borderId="0" xfId="0" applyNumberFormat="1" applyFont="1" applyFill="1" applyBorder="1" applyAlignment="1">
      <alignment horizontal="right" vertical="center" wrapText="1"/>
    </xf>
    <xf numFmtId="0" fontId="43" fillId="12" borderId="0" xfId="0" applyFont="1" applyFill="1" applyBorder="1" applyAlignment="1">
      <alignment horizontal="right"/>
    </xf>
    <xf numFmtId="1" fontId="43" fillId="12" borderId="0" xfId="0" applyNumberFormat="1" applyFont="1" applyFill="1" applyBorder="1" applyAlignment="1">
      <alignment horizontal="right" vertical="top" wrapText="1"/>
    </xf>
    <xf numFmtId="3" fontId="43" fillId="12" borderId="0" xfId="0" applyNumberFormat="1" applyFont="1" applyFill="1" applyBorder="1" applyAlignment="1">
      <alignment horizontal="right" vertical="center" wrapText="1"/>
    </xf>
    <xf numFmtId="0" fontId="43" fillId="12" borderId="0" xfId="0" applyFont="1" applyFill="1" applyBorder="1" applyAlignment="1">
      <alignment horizontal="right" vertical="top"/>
    </xf>
    <xf numFmtId="3" fontId="43" fillId="12" borderId="0" xfId="0" applyNumberFormat="1" applyFont="1" applyFill="1" applyBorder="1" applyAlignment="1">
      <alignment horizontal="right" vertical="top" wrapText="1"/>
    </xf>
    <xf numFmtId="0" fontId="43" fillId="12" borderId="0" xfId="0" applyFont="1" applyFill="1" applyBorder="1" applyAlignment="1">
      <alignment horizontal="left" vertical="center"/>
    </xf>
    <xf numFmtId="1" fontId="48" fillId="12" borderId="0" xfId="0" applyNumberFormat="1" applyFont="1" applyFill="1" applyBorder="1" applyAlignment="1">
      <alignment horizontal="right" vertical="center" wrapText="1"/>
    </xf>
    <xf numFmtId="3" fontId="48" fillId="12" borderId="0" xfId="0" applyNumberFormat="1" applyFont="1" applyFill="1" applyBorder="1" applyAlignment="1">
      <alignment horizontal="right" vertical="center" wrapText="1"/>
    </xf>
    <xf numFmtId="0" fontId="44" fillId="8" borderId="1" xfId="0" applyFont="1" applyFill="1" applyBorder="1"/>
    <xf numFmtId="0" fontId="44" fillId="8" borderId="0" xfId="0" applyFont="1" applyFill="1" applyBorder="1"/>
    <xf numFmtId="3" fontId="43" fillId="8" borderId="0" xfId="0" applyNumberFormat="1" applyFont="1" applyFill="1" applyBorder="1" applyAlignment="1">
      <alignment horizontal="right" vertical="center" wrapText="1"/>
    </xf>
    <xf numFmtId="0" fontId="45" fillId="8" borderId="0" xfId="0" applyNumberFormat="1" applyFont="1" applyFill="1" applyBorder="1" applyAlignment="1">
      <alignment horizontal="right" vertical="center" wrapText="1"/>
    </xf>
    <xf numFmtId="3" fontId="44" fillId="13" borderId="0" xfId="0" applyNumberFormat="1" applyFont="1" applyFill="1" applyBorder="1" applyAlignment="1">
      <alignment horizontal="right" vertical="center" wrapText="1"/>
    </xf>
    <xf numFmtId="3" fontId="45" fillId="13" borderId="0" xfId="0" applyNumberFormat="1" applyFont="1" applyFill="1" applyBorder="1" applyAlignment="1">
      <alignment horizontal="right" vertical="center" wrapText="1"/>
    </xf>
    <xf numFmtId="3" fontId="45" fillId="13" borderId="1" xfId="0" applyNumberFormat="1" applyFont="1" applyFill="1" applyBorder="1" applyAlignment="1">
      <alignment horizontal="right" vertical="center" wrapText="1"/>
    </xf>
    <xf numFmtId="3" fontId="45" fillId="13" borderId="13" xfId="0" applyNumberFormat="1" applyFont="1" applyFill="1" applyBorder="1" applyAlignment="1">
      <alignment horizontal="right" vertical="center" wrapText="1"/>
    </xf>
    <xf numFmtId="3" fontId="44" fillId="13" borderId="14" xfId="0" applyNumberFormat="1" applyFont="1" applyFill="1" applyBorder="1" applyAlignment="1">
      <alignment horizontal="right" vertical="center" wrapText="1"/>
    </xf>
    <xf numFmtId="165" fontId="44" fillId="13" borderId="0" xfId="0" applyNumberFormat="1" applyFont="1" applyFill="1" applyBorder="1" applyAlignment="1">
      <alignment horizontal="right" vertical="center" wrapText="1"/>
    </xf>
    <xf numFmtId="165" fontId="45" fillId="13" borderId="0" xfId="0" applyNumberFormat="1" applyFont="1" applyFill="1" applyBorder="1" applyAlignment="1">
      <alignment horizontal="right" vertical="center" wrapText="1"/>
    </xf>
    <xf numFmtId="165" fontId="45" fillId="13" borderId="1" xfId="0" applyNumberFormat="1" applyFont="1" applyFill="1" applyBorder="1" applyAlignment="1">
      <alignment horizontal="right" vertical="center" wrapText="1"/>
    </xf>
    <xf numFmtId="165" fontId="45" fillId="13" borderId="13" xfId="0" applyNumberFormat="1" applyFont="1" applyFill="1" applyBorder="1" applyAlignment="1">
      <alignment horizontal="right" vertical="center" wrapText="1"/>
    </xf>
    <xf numFmtId="165" fontId="44" fillId="13" borderId="14" xfId="0" applyNumberFormat="1" applyFont="1" applyFill="1" applyBorder="1" applyAlignment="1">
      <alignment horizontal="right" vertical="center" wrapText="1"/>
    </xf>
    <xf numFmtId="41" fontId="44" fillId="13" borderId="0" xfId="0" applyNumberFormat="1" applyFont="1" applyFill="1" applyBorder="1" applyAlignment="1">
      <alignment horizontal="right" vertical="center" wrapText="1"/>
    </xf>
    <xf numFmtId="41" fontId="44" fillId="13" borderId="1" xfId="0" applyNumberFormat="1" applyFont="1" applyFill="1" applyBorder="1" applyAlignment="1">
      <alignment horizontal="right" vertical="center" wrapText="1"/>
    </xf>
    <xf numFmtId="3" fontId="45" fillId="13" borderId="0" xfId="0" applyNumberFormat="1" applyFont="1" applyFill="1" applyBorder="1" applyAlignment="1">
      <alignment horizontal="right" wrapText="1"/>
    </xf>
    <xf numFmtId="3" fontId="44" fillId="14" borderId="0" xfId="0" applyNumberFormat="1" applyFont="1" applyFill="1" applyBorder="1" applyAlignment="1">
      <alignment horizontal="right" vertical="center" wrapText="1"/>
    </xf>
    <xf numFmtId="3" fontId="44" fillId="13" borderId="1" xfId="0" applyNumberFormat="1" applyFont="1" applyFill="1" applyBorder="1" applyAlignment="1">
      <alignment horizontal="right" vertical="center" wrapText="1"/>
    </xf>
    <xf numFmtId="3" fontId="44" fillId="13" borderId="2" xfId="0" applyNumberFormat="1" applyFont="1" applyFill="1" applyBorder="1" applyAlignment="1">
      <alignment horizontal="right" vertical="center" wrapText="1"/>
    </xf>
    <xf numFmtId="165" fontId="45" fillId="13" borderId="0" xfId="0" applyNumberFormat="1" applyFont="1" applyFill="1" applyBorder="1" applyAlignment="1">
      <alignment horizontal="right" wrapText="1"/>
    </xf>
    <xf numFmtId="165" fontId="44" fillId="13" borderId="2" xfId="0" applyNumberFormat="1" applyFont="1" applyFill="1" applyBorder="1" applyAlignment="1">
      <alignment horizontal="right" vertical="center" wrapText="1"/>
    </xf>
    <xf numFmtId="41" fontId="44" fillId="14" borderId="0" xfId="0" applyNumberFormat="1" applyFont="1" applyFill="1" applyBorder="1" applyAlignment="1">
      <alignment horizontal="right" vertical="center" wrapText="1"/>
    </xf>
    <xf numFmtId="41" fontId="44" fillId="14" borderId="2" xfId="0" applyNumberFormat="1" applyFont="1" applyFill="1" applyBorder="1" applyAlignment="1">
      <alignment horizontal="right" vertical="center" wrapText="1"/>
    </xf>
    <xf numFmtId="3" fontId="44" fillId="14" borderId="2" xfId="0" applyNumberFormat="1" applyFont="1" applyFill="1" applyBorder="1" applyAlignment="1">
      <alignment horizontal="right" vertical="center" wrapText="1"/>
    </xf>
    <xf numFmtId="167" fontId="44" fillId="13" borderId="0" xfId="0" applyNumberFormat="1" applyFont="1" applyFill="1" applyBorder="1" applyAlignment="1">
      <alignment horizontal="right" vertical="center" wrapText="1"/>
    </xf>
    <xf numFmtId="167" fontId="44" fillId="13" borderId="1" xfId="0" applyNumberFormat="1" applyFont="1" applyFill="1" applyBorder="1" applyAlignment="1">
      <alignment horizontal="right" vertical="center" wrapText="1"/>
    </xf>
    <xf numFmtId="165" fontId="44" fillId="14" borderId="0" xfId="0" applyNumberFormat="1" applyFont="1" applyFill="1" applyBorder="1" applyAlignment="1">
      <alignment horizontal="right" vertical="center" wrapText="1"/>
    </xf>
    <xf numFmtId="165" fontId="44" fillId="13" borderId="1" xfId="0" applyNumberFormat="1" applyFont="1" applyFill="1" applyBorder="1" applyAlignment="1">
      <alignment horizontal="right" vertical="center" wrapText="1"/>
    </xf>
    <xf numFmtId="3" fontId="45" fillId="14" borderId="1" xfId="0" applyNumberFormat="1" applyFont="1" applyFill="1" applyBorder="1" applyAlignment="1">
      <alignment horizontal="right" vertical="center" wrapText="1"/>
    </xf>
    <xf numFmtId="164" fontId="45" fillId="13" borderId="0" xfId="0" applyNumberFormat="1" applyFont="1" applyFill="1" applyBorder="1" applyAlignment="1">
      <alignment horizontal="right" vertical="center"/>
    </xf>
    <xf numFmtId="1" fontId="45" fillId="13" borderId="0" xfId="0" applyNumberFormat="1" applyFont="1" applyFill="1" applyBorder="1" applyAlignment="1">
      <alignment horizontal="right" vertical="center"/>
    </xf>
    <xf numFmtId="3" fontId="45" fillId="13" borderId="0" xfId="0" applyNumberFormat="1" applyFont="1" applyFill="1" applyBorder="1" applyAlignment="1">
      <alignment horizontal="right" vertical="center"/>
    </xf>
    <xf numFmtId="165" fontId="45" fillId="13" borderId="0" xfId="0" applyNumberFormat="1" applyFont="1" applyFill="1" applyBorder="1" applyAlignment="1">
      <alignment horizontal="right" vertical="center"/>
    </xf>
    <xf numFmtId="3" fontId="45" fillId="13" borderId="1" xfId="0" applyNumberFormat="1" applyFont="1" applyFill="1" applyBorder="1" applyAlignment="1">
      <alignment horizontal="right" vertical="center"/>
    </xf>
    <xf numFmtId="0" fontId="42" fillId="14" borderId="0" xfId="0" applyFont="1" applyFill="1"/>
    <xf numFmtId="164" fontId="45" fillId="14" borderId="0" xfId="0" applyNumberFormat="1" applyFont="1" applyFill="1" applyBorder="1" applyAlignment="1">
      <alignment horizontal="right" vertical="center"/>
    </xf>
    <xf numFmtId="164" fontId="45" fillId="14" borderId="0" xfId="5" applyNumberFormat="1" applyFont="1" applyFill="1" applyBorder="1" applyAlignment="1">
      <alignment horizontal="right" vertical="center"/>
    </xf>
    <xf numFmtId="1" fontId="45" fillId="14" borderId="0" xfId="5" applyNumberFormat="1" applyFont="1" applyFill="1" applyBorder="1" applyAlignment="1">
      <alignment horizontal="right" vertical="center"/>
    </xf>
    <xf numFmtId="3" fontId="45" fillId="14" borderId="0" xfId="0" applyNumberFormat="1" applyFont="1" applyFill="1" applyBorder="1" applyAlignment="1">
      <alignment horizontal="right" vertical="center"/>
    </xf>
    <xf numFmtId="164" fontId="45" fillId="14" borderId="0" xfId="1" applyNumberFormat="1" applyFont="1" applyFill="1" applyBorder="1" applyAlignment="1">
      <alignment horizontal="right" vertical="center"/>
    </xf>
    <xf numFmtId="3" fontId="45" fillId="14" borderId="1" xfId="0" applyNumberFormat="1" applyFont="1" applyFill="1" applyBorder="1" applyAlignment="1">
      <alignment horizontal="right" vertical="center"/>
    </xf>
    <xf numFmtId="3" fontId="44" fillId="14" borderId="1" xfId="0" applyNumberFormat="1" applyFont="1" applyFill="1" applyBorder="1" applyAlignment="1">
      <alignment horizontal="right" vertical="center" wrapText="1"/>
    </xf>
    <xf numFmtId="2" fontId="42" fillId="8" borderId="0" xfId="0" applyNumberFormat="1" applyFont="1" applyFill="1" applyAlignment="1"/>
    <xf numFmtId="0" fontId="45" fillId="0" borderId="1" xfId="0" applyFont="1" applyFill="1" applyBorder="1" applyAlignment="1">
      <alignment horizontal="left" wrapText="1"/>
    </xf>
    <xf numFmtId="0" fontId="44" fillId="0" borderId="1" xfId="0" applyFont="1" applyFill="1" applyBorder="1" applyAlignment="1">
      <alignment horizontal="left" wrapText="1"/>
    </xf>
    <xf numFmtId="49" fontId="44" fillId="0" borderId="3" xfId="0" applyNumberFormat="1" applyFont="1" applyFill="1" applyBorder="1" applyAlignment="1">
      <alignment horizontal="left"/>
    </xf>
    <xf numFmtId="0" fontId="45" fillId="0" borderId="1" xfId="0" applyFont="1" applyFill="1" applyBorder="1" applyAlignment="1">
      <alignment horizontal="left" wrapText="1"/>
    </xf>
    <xf numFmtId="165" fontId="44" fillId="0" borderId="3" xfId="0" applyNumberFormat="1" applyFont="1" applyFill="1" applyBorder="1" applyAlignment="1">
      <alignment horizontal="right" vertical="center" wrapText="1"/>
    </xf>
    <xf numFmtId="1" fontId="43" fillId="12" borderId="0" xfId="0" quotePrefix="1" applyNumberFormat="1" applyFont="1" applyFill="1" applyBorder="1" applyAlignment="1">
      <alignment horizontal="right" vertical="center" wrapText="1"/>
    </xf>
    <xf numFmtId="1" fontId="43" fillId="7" borderId="0" xfId="0" quotePrefix="1" applyNumberFormat="1" applyFont="1" applyFill="1" applyBorder="1" applyAlignment="1">
      <alignment horizontal="right" vertical="center" wrapText="1"/>
    </xf>
    <xf numFmtId="3" fontId="45" fillId="8" borderId="13" xfId="0" applyNumberFormat="1" applyFont="1" applyFill="1" applyBorder="1" applyAlignment="1">
      <alignment horizontal="right" vertical="center" wrapText="1"/>
    </xf>
    <xf numFmtId="3" fontId="44" fillId="8" borderId="14" xfId="0" applyNumberFormat="1" applyFont="1" applyFill="1" applyBorder="1" applyAlignment="1">
      <alignment horizontal="right" vertical="center" wrapText="1"/>
    </xf>
    <xf numFmtId="0" fontId="45" fillId="8" borderId="1" xfId="0" applyFont="1" applyFill="1" applyBorder="1" applyAlignment="1">
      <alignment horizontal="left" wrapText="1"/>
    </xf>
    <xf numFmtId="0" fontId="12" fillId="0" borderId="0" xfId="0" applyFont="1" applyBorder="1" applyAlignment="1">
      <alignment horizontal="center"/>
    </xf>
    <xf numFmtId="0" fontId="45" fillId="0" borderId="1" xfId="0" applyFont="1" applyFill="1" applyBorder="1" applyAlignment="1">
      <alignment horizontal="left" wrapText="1"/>
    </xf>
    <xf numFmtId="0" fontId="45" fillId="0" borderId="0" xfId="0" applyFont="1" applyFill="1" applyAlignment="1">
      <alignment horizontal="left" wrapText="1"/>
    </xf>
    <xf numFmtId="0" fontId="44" fillId="0" borderId="3" xfId="0" applyFont="1" applyFill="1" applyBorder="1" applyAlignment="1">
      <alignment horizontal="left" wrapText="1"/>
    </xf>
    <xf numFmtId="3" fontId="40" fillId="12" borderId="0" xfId="0" applyNumberFormat="1" applyFont="1" applyFill="1" applyBorder="1" applyAlignment="1">
      <alignment horizontal="center" vertical="center"/>
    </xf>
    <xf numFmtId="3" fontId="43" fillId="7" borderId="0" xfId="0" applyNumberFormat="1" applyFont="1" applyFill="1" applyBorder="1" applyAlignment="1">
      <alignment horizontal="center"/>
    </xf>
    <xf numFmtId="0" fontId="44" fillId="0" borderId="0" xfId="0" applyFont="1" applyFill="1" applyAlignment="1">
      <alignment horizontal="left" wrapText="1"/>
    </xf>
  </cellXfs>
  <cellStyles count="6">
    <cellStyle name="Indata" xfId="2" builtinId="20"/>
    <cellStyle name="Länkad cell" xfId="3" builtinId="24"/>
    <cellStyle name="Normal" xfId="0" builtinId="0"/>
    <cellStyle name="Normal 2" xfId="4"/>
    <cellStyle name="Procent" xfId="5" builtinId="5"/>
    <cellStyle name="Tusental" xfId="1" builtinId="3"/>
  </cellStyles>
  <dxfs count="0"/>
  <tableStyles count="0" defaultTableStyle="TableStyleMedium9" defaultPivotStyle="PivotStyleLight16"/>
  <colors>
    <mruColors>
      <color rgb="FFC5C5C7"/>
      <color rgb="FFA7A7A7"/>
      <color rgb="FFCDC6B9"/>
      <color rgb="FF4C6178"/>
      <color rgb="FFE5E0EC"/>
      <color rgb="FF475B73"/>
      <color rgb="FFFFCC99"/>
      <color rgb="FFFCD5B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28574</xdr:colOff>
      <xdr:row>1</xdr:row>
      <xdr:rowOff>161925</xdr:rowOff>
    </xdr:from>
    <xdr:to>
      <xdr:col>13</xdr:col>
      <xdr:colOff>590549</xdr:colOff>
      <xdr:row>8</xdr:row>
      <xdr:rowOff>19050</xdr:rowOff>
    </xdr:to>
    <xdr:sp macro="" textlink="">
      <xdr:nvSpPr>
        <xdr:cNvPr id="2" name="textruta 1"/>
        <xdr:cNvSpPr txBox="1"/>
      </xdr:nvSpPr>
      <xdr:spPr>
        <a:xfrm>
          <a:off x="28574" y="352425"/>
          <a:ext cx="8486775" cy="1190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b="1"/>
            <a:t>Aktieägarlåneräntor:</a:t>
          </a:r>
        </a:p>
        <a:p>
          <a:r>
            <a:rPr lang="sv-SE" sz="1100"/>
            <a:t>Följande bolag har aktieägarlåneräntor:</a:t>
          </a:r>
        </a:p>
        <a:p>
          <a:r>
            <a:rPr lang="sv-SE" sz="1100" baseline="0"/>
            <a:t>AH Ind, Bisnode,  DIAB, EuroMaint,  Jötul och SBS. Av dessa har Bisnode och SB Seating även lån från externer. Ränta till Ratos kapitalisers per årskiften. Även extern ränta kapitaliseras i Bisnode. Aktieägarlån till Inwido konverterades  till aktier i oktober  2009 (nyemission /apportem i Inwido). Aktieägarlån i Jötul konverterades till preferensaktier i februari/juni 2012, dock ett nytt med mindre belopp Q2 2013.</a:t>
          </a:r>
        </a:p>
        <a:p>
          <a:endParaRPr lang="sv-SE" sz="1100" baseline="0"/>
        </a:p>
        <a:p>
          <a:endParaRPr lang="sv-SE" sz="1100"/>
        </a:p>
      </xdr:txBody>
    </xdr:sp>
    <xdr:clientData/>
  </xdr:twoCellAnchor>
  <xdr:twoCellAnchor>
    <xdr:from>
      <xdr:col>0</xdr:col>
      <xdr:colOff>57150</xdr:colOff>
      <xdr:row>9</xdr:row>
      <xdr:rowOff>152399</xdr:rowOff>
    </xdr:from>
    <xdr:to>
      <xdr:col>13</xdr:col>
      <xdr:colOff>514350</xdr:colOff>
      <xdr:row>48</xdr:row>
      <xdr:rowOff>9524</xdr:rowOff>
    </xdr:to>
    <xdr:sp macro="" textlink="">
      <xdr:nvSpPr>
        <xdr:cNvPr id="4" name="textruta 3"/>
        <xdr:cNvSpPr txBox="1"/>
      </xdr:nvSpPr>
      <xdr:spPr>
        <a:xfrm>
          <a:off x="57150" y="1676399"/>
          <a:ext cx="8382000" cy="7286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b="1"/>
            <a:t>Att göra i samband med</a:t>
          </a:r>
          <a:r>
            <a:rPr lang="sv-SE" sz="1100" b="1" baseline="0"/>
            <a:t> kvartalsbokslut:</a:t>
          </a:r>
        </a:p>
        <a:p>
          <a:endParaRPr lang="sv-SE" sz="1100" b="1" baseline="0"/>
        </a:p>
        <a:p>
          <a:r>
            <a:rPr lang="sv-SE" sz="1100" b="0" baseline="0"/>
            <a:t>Före inrapportering: </a:t>
          </a:r>
        </a:p>
        <a:p>
          <a:r>
            <a:rPr lang="sv-SE" sz="1100" b="0" baseline="0"/>
            <a:t>- Pricka alla historiska tal mot akutell flerårsöversikt på hemsidan samt jämförelseperioden mot flerårsöversikt motsvarande period föregående år.</a:t>
          </a:r>
        </a:p>
        <a:p>
          <a:r>
            <a:rPr lang="sv-SE" sz="1100" b="0" baseline="0"/>
            <a:t>- I de fall vi har ändrat något innehav från Utfall till Proforma måste vi ändra detta i den aktuella fliken.</a:t>
          </a:r>
        </a:p>
        <a:p>
          <a:endParaRPr lang="sv-SE" sz="1100" baseline="0"/>
        </a:p>
        <a:p>
          <a:r>
            <a:rPr lang="sv-SE" sz="1100" baseline="0"/>
            <a:t>I takt med att innehaven rapporterar in  sina bokslut uppdateras UTI och flerårsöversikt för respektive innehav. </a:t>
          </a:r>
        </a:p>
        <a:p>
          <a:r>
            <a:rPr lang="sv-SE" sz="1100" baseline="0"/>
            <a:t>- Tryck på Update för filen Flerårsöversikt och spara ner aktuell flik för respektive innehav  och skicka till respektive team tillsammans med UTI</a:t>
          </a:r>
        </a:p>
        <a:p>
          <a:r>
            <a:rPr lang="sv-SE" sz="1100" baseline="0"/>
            <a:t>- När alla team sagt Ok till utskickad UTI och flerårsöversikt sparas aktuell fil med alla flerårsöversikter ner som Öppet arbetsex. </a:t>
          </a:r>
          <a:r>
            <a:rPr lang="sv-SE" sz="1100" i="1" baseline="0"/>
            <a:t>Denna version lämnas till Anna för granskning att allt ser OK ut. </a:t>
          </a:r>
          <a:r>
            <a:rPr lang="sv-SE" sz="1100" baseline="0"/>
            <a:t>I detta läge är bara de akutella fotnötterna uppdaterade (med datum och belopp). </a:t>
          </a:r>
        </a:p>
        <a:p>
          <a:r>
            <a:rPr lang="sv-SE" sz="1100" baseline="0"/>
            <a:t>- Vid datum enligt tidplan stäms "bullets" i delårsrapporten av med Emma mot flerårsöversiktern för eventuell uppdatering av fotnötterna.</a:t>
          </a:r>
        </a:p>
        <a:p>
          <a:endParaRPr lang="sv-SE" sz="1100" baseline="0"/>
        </a:p>
        <a:p>
          <a:r>
            <a:rPr lang="sv-SE" sz="1100" baseline="0"/>
            <a:t>När  filen med alla flerårsöversikter anses slutlig sker följand:</a:t>
          </a:r>
        </a:p>
        <a:p>
          <a:endParaRPr lang="sv-SE" sz="1100" baseline="0"/>
        </a:p>
        <a:p>
          <a:r>
            <a:rPr lang="sv-SE" sz="1100" baseline="0"/>
            <a:t>- Skapa en separat mapp men namnet Hemsida samt en undermapp med namnet Till Helena</a:t>
          </a:r>
        </a:p>
        <a:p>
          <a:r>
            <a:rPr lang="sv-SE" sz="1100" baseline="0"/>
            <a:t>- Spara ner en svensk fil och en engelsk fil i mappen Till Helene/Anna</a:t>
          </a:r>
        </a:p>
        <a:p>
          <a:r>
            <a:rPr lang="sv-SE" sz="1100" baseline="0"/>
            <a:t>- Öppna upp alla rader och kolumner som döljer exopenkommandon i alla flikar samt kolumnerna längst till höger där det framgår kontonamn    </a:t>
          </a:r>
        </a:p>
        <a:p>
          <a:r>
            <a:rPr lang="sv-SE" sz="1100" baseline="0"/>
            <a:t>  på svenska och englska</a:t>
          </a:r>
        </a:p>
        <a:p>
          <a:r>
            <a:rPr lang="sv-SE" sz="1100" baseline="0"/>
            <a:t>- Kopiera in värden i kolumnerna E-H från valutarad till fotnot (obs - tänk på att gå lita längre ned än vad du ser på AH Ind-fliken eftersom de             </a:t>
          </a:r>
        </a:p>
        <a:p>
          <a:r>
            <a:rPr lang="sv-SE" sz="1100" baseline="0"/>
            <a:t>  bara har en fotnot, för vissa andra innehav har vi flera rader).</a:t>
          </a:r>
        </a:p>
        <a:p>
          <a:r>
            <a:rPr lang="sv-SE" sz="1100" baseline="0"/>
            <a:t>- Klistra in "formler och talformat" (ligger under klistra in special) i alla sifferceller  (börja på rad 26)</a:t>
          </a:r>
        </a:p>
        <a:p>
          <a:r>
            <a:rPr lang="sv-SE" sz="1100" baseline="0"/>
            <a:t>- Ta nu bort raderna 1-23 samt kolumnerna A-D samt kolumnerna längst till höger (markera alla flikar)</a:t>
          </a:r>
        </a:p>
        <a:p>
          <a:r>
            <a:rPr lang="sv-SE" sz="1100" baseline="0"/>
            <a:t>(-Ta bort 2007 i varje flik men tänk då på att man måste "knappa" in nyckeltalen för  Avkastning på eget kapital och avkastning på sysselsatt kapital för 2008)</a:t>
          </a:r>
        </a:p>
        <a:p>
          <a:r>
            <a:rPr lang="sv-SE" sz="1100" baseline="0"/>
            <a:t>- Spara ner hel arbesbok, svensk och engelsk, i mappen Till Helena med d exakt det namn den hade föregående kvartal.</a:t>
          </a:r>
        </a:p>
        <a:p>
          <a:r>
            <a:rPr lang="sv-SE" sz="1100" baseline="0"/>
            <a:t>- Spara ner respektive flik med exakt de namn de hade föregående kvartal. direkt under mappen Hemsida.</a:t>
          </a:r>
        </a:p>
        <a:p>
          <a:endParaRPr lang="sv-SE" sz="1100" baseline="0">
            <a:solidFill>
              <a:srgbClr val="FF0000"/>
            </a:solidFill>
          </a:endParaRPr>
        </a:p>
        <a:p>
          <a:endParaRPr lang="sv-SE" sz="1100" baseline="0"/>
        </a:p>
        <a:p>
          <a:r>
            <a:rPr lang="sv-SE" sz="1100" baseline="0"/>
            <a:t>I samband med publicering på Ratos hemsida lägger Jessica ut alla de separata excelfilerna per innehav (svenska/engelska) och Helena/Jessica lägger ut hel arbetsbok, svenska/engelska, samt innehavstabeller svenska/engelska. </a:t>
          </a:r>
        </a:p>
        <a:p>
          <a:r>
            <a:rPr lang="sv-SE" sz="1100" baseline="0"/>
            <a:t>- Linda kollar alla de separata bladen att de ser ok ut, att det inte kommer upp varningstexter och att man står högst upp i varje arbetsark med markören och att den är sparad i 100%. När Linda gjort denna kontroll ZIP-ar hon filern och skickar till Jessica  (se nedan:)</a:t>
          </a:r>
        </a:p>
        <a:p>
          <a:endParaRPr lang="sv-SE" sz="1100" baseline="0"/>
        </a:p>
        <a:p>
          <a:r>
            <a:rPr lang="sv-SE" sz="1100" baseline="0"/>
            <a:t>Lägg upp en ZIP-mapp under mappen Hemsida. Koperia över alla separata flikar till denna mapp. Högerklicka på ZIP-mappen och välj Skicka till komprimerad fil. I detta läge skapas en zippad mapp under Hemsida. Klicka på den zippade mappen och se att alla flikar ligger där, om det gär det kan du nu ta bort den mapp vi döpt till ZIP (men som inte är zippad).</a:t>
          </a:r>
        </a:p>
        <a:p>
          <a:endParaRPr lang="sv-SE" sz="1100" baseline="0"/>
        </a:p>
        <a:p>
          <a:r>
            <a:rPr lang="sv-SE" sz="1100" baseline="0"/>
            <a:t>- Helena/Jessica kollar i de hela arbetsböckerna att alla innehav är med och att markören står på rätt ställe i alla flikar.</a:t>
          </a:r>
        </a:p>
        <a:p>
          <a:endParaRPr lang="sv-SE" sz="1100" baseline="0"/>
        </a:p>
        <a:p>
          <a:r>
            <a:rPr lang="sv-SE" sz="1100" baseline="0"/>
            <a:t>OBS kom ihåg att be Linda/Helena kolla att det inte kommer upp några konstiga varningstexter med att makron och länkar brutits (ett sätt att komma förbi är att spara i vanlig excel och sedan tillbaka till gammal version, ej makroaktivera fil)</a:t>
          </a:r>
        </a:p>
        <a:p>
          <a:endParaRPr lang="sv-SE" sz="1100" baseline="0"/>
        </a:p>
        <a:p>
          <a:endParaRPr lang="sv-SE" sz="110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32</xdr:row>
      <xdr:rowOff>0</xdr:rowOff>
    </xdr:from>
    <xdr:to>
      <xdr:col>8</xdr:col>
      <xdr:colOff>0</xdr:colOff>
      <xdr:row>109</xdr:row>
      <xdr:rowOff>0</xdr:rowOff>
    </xdr:to>
    <xdr:sp macro="" textlink="">
      <xdr:nvSpPr>
        <xdr:cNvPr id="2" name="Rounded Rectangle 1"/>
        <xdr:cNvSpPr/>
      </xdr:nvSpPr>
      <xdr:spPr>
        <a:xfrm>
          <a:off x="612321" y="3864429"/>
          <a:ext cx="9511393" cy="14178642"/>
        </a:xfrm>
        <a:prstGeom prst="roundRect">
          <a:avLst>
            <a:gd name="adj" fmla="val 4692"/>
          </a:avLst>
        </a:prstGeom>
        <a:no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1</xdr:col>
      <xdr:colOff>0</xdr:colOff>
      <xdr:row>1</xdr:row>
      <xdr:rowOff>0</xdr:rowOff>
    </xdr:from>
    <xdr:to>
      <xdr:col>4</xdr:col>
      <xdr:colOff>0</xdr:colOff>
      <xdr:row>31</xdr:row>
      <xdr:rowOff>0</xdr:rowOff>
    </xdr:to>
    <xdr:sp macro="" textlink="">
      <xdr:nvSpPr>
        <xdr:cNvPr id="3" name="Rounded Rectangle 2"/>
        <xdr:cNvSpPr/>
      </xdr:nvSpPr>
      <xdr:spPr>
        <a:xfrm>
          <a:off x="609600" y="190500"/>
          <a:ext cx="5295900" cy="3429000"/>
        </a:xfrm>
        <a:prstGeom prst="roundRect">
          <a:avLst>
            <a:gd name="adj" fmla="val 6492"/>
          </a:avLst>
        </a:prstGeom>
        <a:no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5</xdr:col>
      <xdr:colOff>149678</xdr:colOff>
      <xdr:row>1</xdr:row>
      <xdr:rowOff>0</xdr:rowOff>
    </xdr:from>
    <xdr:to>
      <xdr:col>8</xdr:col>
      <xdr:colOff>0</xdr:colOff>
      <xdr:row>31</xdr:row>
      <xdr:rowOff>0</xdr:rowOff>
    </xdr:to>
    <xdr:sp macro="" textlink="">
      <xdr:nvSpPr>
        <xdr:cNvPr id="4" name="Rounded Rectangle 3"/>
        <xdr:cNvSpPr/>
      </xdr:nvSpPr>
      <xdr:spPr>
        <a:xfrm>
          <a:off x="6279296" y="190500"/>
          <a:ext cx="4691263" cy="4639235"/>
        </a:xfrm>
        <a:prstGeom prst="roundRect">
          <a:avLst>
            <a:gd name="adj" fmla="val 6492"/>
          </a:avLst>
        </a:prstGeom>
        <a:no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28</xdr:row>
      <xdr:rowOff>0</xdr:rowOff>
    </xdr:from>
    <xdr:to>
      <xdr:col>7</xdr:col>
      <xdr:colOff>610913</xdr:colOff>
      <xdr:row>72</xdr:row>
      <xdr:rowOff>0</xdr:rowOff>
    </xdr:to>
    <xdr:sp macro="" textlink="">
      <xdr:nvSpPr>
        <xdr:cNvPr id="2" name="Rounded Rectangle 1"/>
        <xdr:cNvSpPr/>
      </xdr:nvSpPr>
      <xdr:spPr>
        <a:xfrm>
          <a:off x="183931" y="1333500"/>
          <a:ext cx="4125310" cy="4841328"/>
        </a:xfrm>
        <a:prstGeom prst="roundRect">
          <a:avLst>
            <a:gd name="adj" fmla="val 6492"/>
          </a:avLst>
        </a:prstGeom>
        <a:no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4</xdr:col>
      <xdr:colOff>0</xdr:colOff>
      <xdr:row>22</xdr:row>
      <xdr:rowOff>1</xdr:rowOff>
    </xdr:from>
    <xdr:to>
      <xdr:col>8</xdr:col>
      <xdr:colOff>0</xdr:colOff>
      <xdr:row>26</xdr:row>
      <xdr:rowOff>1</xdr:rowOff>
    </xdr:to>
    <xdr:sp macro="" textlink="">
      <xdr:nvSpPr>
        <xdr:cNvPr id="3" name="Rounded Rectangle 2"/>
        <xdr:cNvSpPr/>
      </xdr:nvSpPr>
      <xdr:spPr>
        <a:xfrm>
          <a:off x="180975" y="190501"/>
          <a:ext cx="3724275" cy="762000"/>
        </a:xfrm>
        <a:prstGeom prst="roundRect">
          <a:avLst>
            <a:gd name="adj" fmla="val 6492"/>
          </a:avLst>
        </a:prstGeom>
        <a:no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13</xdr:col>
      <xdr:colOff>3283</xdr:colOff>
      <xdr:row>28</xdr:row>
      <xdr:rowOff>0</xdr:rowOff>
    </xdr:from>
    <xdr:to>
      <xdr:col>15</xdr:col>
      <xdr:colOff>610913</xdr:colOff>
      <xdr:row>72</xdr:row>
      <xdr:rowOff>0</xdr:rowOff>
    </xdr:to>
    <xdr:sp macro="" textlink="">
      <xdr:nvSpPr>
        <xdr:cNvPr id="4" name="Rounded Rectangle 3"/>
        <xdr:cNvSpPr/>
      </xdr:nvSpPr>
      <xdr:spPr>
        <a:xfrm>
          <a:off x="4443904" y="1333500"/>
          <a:ext cx="3215509" cy="4841328"/>
        </a:xfrm>
        <a:prstGeom prst="roundRect">
          <a:avLst>
            <a:gd name="adj" fmla="val 6492"/>
          </a:avLst>
        </a:prstGeom>
        <a:no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9</xdr:col>
      <xdr:colOff>0</xdr:colOff>
      <xdr:row>28</xdr:row>
      <xdr:rowOff>0</xdr:rowOff>
    </xdr:from>
    <xdr:to>
      <xdr:col>11</xdr:col>
      <xdr:colOff>473159</xdr:colOff>
      <xdr:row>72</xdr:row>
      <xdr:rowOff>0</xdr:rowOff>
    </xdr:to>
    <xdr:sp macro="" textlink="">
      <xdr:nvSpPr>
        <xdr:cNvPr id="5" name="Rounded Rectangle 4"/>
        <xdr:cNvSpPr/>
      </xdr:nvSpPr>
      <xdr:spPr>
        <a:xfrm>
          <a:off x="9099176" y="5334000"/>
          <a:ext cx="3218601" cy="4269441"/>
        </a:xfrm>
        <a:prstGeom prst="roundRect">
          <a:avLst>
            <a:gd name="adj" fmla="val 6492"/>
          </a:avLst>
        </a:prstGeom>
        <a:no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workbookViewId="0">
      <selection activeCell="A18" sqref="A18"/>
    </sheetView>
  </sheetViews>
  <sheetFormatPr defaultColWidth="9.140625" defaultRowHeight="12.75" x14ac:dyDescent="0.2"/>
  <cols>
    <col min="1" max="16384" width="9.140625" style="67"/>
  </cols>
  <sheetData>
    <row r="1" spans="1:1" s="68" customFormat="1" ht="15.75" x14ac:dyDescent="0.25">
      <c r="A1" s="68" t="s">
        <v>239</v>
      </c>
    </row>
    <row r="2" spans="1:1" s="65" customFormat="1" x14ac:dyDescent="0.2"/>
    <row r="3" spans="1:1" s="65" customFormat="1" x14ac:dyDescent="0.2">
      <c r="A3" s="66" t="s">
        <v>240</v>
      </c>
    </row>
    <row r="4" spans="1:1" x14ac:dyDescent="0.2">
      <c r="A4" s="67" t="s">
        <v>241</v>
      </c>
    </row>
    <row r="5" spans="1:1" x14ac:dyDescent="0.2">
      <c r="A5" s="67" t="s">
        <v>244</v>
      </c>
    </row>
    <row r="6" spans="1:1" x14ac:dyDescent="0.2">
      <c r="A6" s="67" t="s">
        <v>252</v>
      </c>
    </row>
    <row r="7" spans="1:1" x14ac:dyDescent="0.2">
      <c r="A7" s="67" t="s">
        <v>251</v>
      </c>
    </row>
    <row r="10" spans="1:1" x14ac:dyDescent="0.2">
      <c r="A10" s="67" t="s">
        <v>242</v>
      </c>
    </row>
    <row r="11" spans="1:1" x14ac:dyDescent="0.2">
      <c r="A11" s="67" t="s">
        <v>243</v>
      </c>
    </row>
    <row r="13" spans="1:1" x14ac:dyDescent="0.2">
      <c r="A13" s="67" t="s">
        <v>245</v>
      </c>
    </row>
    <row r="14" spans="1:1" x14ac:dyDescent="0.2">
      <c r="A14" s="67" t="s">
        <v>247</v>
      </c>
    </row>
    <row r="15" spans="1:1" x14ac:dyDescent="0.2">
      <c r="A15" s="67" t="s">
        <v>248</v>
      </c>
    </row>
    <row r="17" spans="1:1" x14ac:dyDescent="0.2">
      <c r="A17" s="67" t="s">
        <v>246</v>
      </c>
    </row>
    <row r="20" spans="1:1" x14ac:dyDescent="0.2">
      <c r="A20" s="65" t="s">
        <v>253</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Q106"/>
  <sheetViews>
    <sheetView showGridLines="0" zoomScale="90" zoomScaleNormal="90" zoomScaleSheetLayoutView="85" workbookViewId="0">
      <selection sqref="A1:L1"/>
    </sheetView>
  </sheetViews>
  <sheetFormatPr defaultRowHeight="15" x14ac:dyDescent="0.25"/>
  <cols>
    <col min="1" max="1" width="26" customWidth="1"/>
    <col min="2" max="2" width="16" customWidth="1"/>
    <col min="3" max="3" width="8.28515625" customWidth="1"/>
    <col min="4" max="4" width="4.85546875" customWidth="1"/>
    <col min="5" max="6" width="9.7109375" style="60" customWidth="1"/>
    <col min="7" max="10" width="9.7109375" style="61" customWidth="1"/>
    <col min="11" max="12" width="9.7109375" style="60" customWidth="1"/>
  </cols>
  <sheetData>
    <row r="1" spans="1:12" ht="18" customHeight="1" x14ac:dyDescent="0.35">
      <c r="A1" s="297" t="s">
        <v>199</v>
      </c>
      <c r="B1" s="297"/>
      <c r="C1" s="297"/>
      <c r="D1" s="297"/>
      <c r="E1" s="297"/>
      <c r="F1" s="297"/>
      <c r="G1" s="297"/>
      <c r="H1" s="297"/>
      <c r="I1" s="297"/>
      <c r="J1" s="297"/>
      <c r="K1" s="297"/>
      <c r="L1" s="298"/>
    </row>
    <row r="2" spans="1:12" ht="15" customHeight="1" x14ac:dyDescent="0.35">
      <c r="A2" s="95" t="s">
        <v>0</v>
      </c>
      <c r="B2" s="96"/>
      <c r="C2" s="96"/>
      <c r="D2" s="96"/>
      <c r="E2" s="220"/>
      <c r="F2" s="220"/>
      <c r="G2" s="97"/>
      <c r="H2" s="97"/>
      <c r="I2" s="97"/>
      <c r="J2" s="97"/>
      <c r="K2" s="220"/>
      <c r="L2" s="220"/>
    </row>
    <row r="3" spans="1:12" ht="12.75" customHeight="1" x14ac:dyDescent="0.35">
      <c r="A3" s="227"/>
      <c r="B3" s="227"/>
      <c r="C3" s="228"/>
      <c r="D3" s="229"/>
      <c r="E3" s="230">
        <v>2014</v>
      </c>
      <c r="F3" s="230">
        <v>2013</v>
      </c>
      <c r="G3" s="230">
        <v>2014</v>
      </c>
      <c r="H3" s="230">
        <v>2013</v>
      </c>
      <c r="I3" s="230">
        <v>2012</v>
      </c>
      <c r="J3" s="230">
        <v>2012</v>
      </c>
      <c r="K3" s="230">
        <v>2011</v>
      </c>
      <c r="L3" s="101">
        <v>2010</v>
      </c>
    </row>
    <row r="4" spans="1:12" ht="12.75" customHeight="1" x14ac:dyDescent="0.35">
      <c r="A4" s="231"/>
      <c r="B4" s="231"/>
      <c r="C4" s="228"/>
      <c r="D4" s="229"/>
      <c r="E4" s="230" t="s">
        <v>421</v>
      </c>
      <c r="F4" s="230" t="s">
        <v>421</v>
      </c>
      <c r="G4" s="230"/>
      <c r="H4" s="230"/>
      <c r="I4" s="230"/>
      <c r="J4" s="230"/>
      <c r="K4" s="230"/>
      <c r="L4" s="101"/>
    </row>
    <row r="5" spans="1:12" s="40" customFormat="1" ht="12.75" customHeight="1" x14ac:dyDescent="0.35">
      <c r="A5" s="228" t="s">
        <v>1</v>
      </c>
      <c r="B5" s="231"/>
      <c r="C5" s="228"/>
      <c r="D5" s="228" t="s">
        <v>112</v>
      </c>
      <c r="E5" s="232" t="s">
        <v>192</v>
      </c>
      <c r="F5" s="232" t="s">
        <v>192</v>
      </c>
      <c r="G5" s="232" t="s">
        <v>192</v>
      </c>
      <c r="H5" s="232" t="s">
        <v>192</v>
      </c>
      <c r="I5" s="232" t="s">
        <v>103</v>
      </c>
      <c r="J5" s="232"/>
      <c r="K5" s="232"/>
      <c r="L5" s="103"/>
    </row>
    <row r="6" spans="1:12" ht="1.5" customHeight="1" x14ac:dyDescent="0.35">
      <c r="A6" s="94"/>
      <c r="B6" s="94"/>
      <c r="C6" s="94"/>
      <c r="D6" s="94"/>
      <c r="E6" s="221"/>
      <c r="F6" s="221"/>
      <c r="G6" s="94"/>
      <c r="H6" s="94"/>
      <c r="I6" s="94"/>
      <c r="J6" s="94"/>
      <c r="K6" s="221"/>
      <c r="L6" s="221"/>
    </row>
    <row r="7" spans="1:12" ht="15" customHeight="1" x14ac:dyDescent="0.35">
      <c r="A7" s="105" t="s">
        <v>2</v>
      </c>
      <c r="B7" s="106"/>
      <c r="C7" s="106"/>
      <c r="D7" s="106"/>
      <c r="E7" s="243">
        <v>954.34700000000021</v>
      </c>
      <c r="F7" s="107">
        <v>950.98399999999992</v>
      </c>
      <c r="G7" s="243">
        <v>3501.616</v>
      </c>
      <c r="H7" s="108">
        <v>3539.5709999999999</v>
      </c>
      <c r="I7" s="107">
        <v>3869.0210000000002</v>
      </c>
      <c r="J7" s="108">
        <v>3935.4380000000001</v>
      </c>
      <c r="K7" s="107">
        <v>4310.2309999999998</v>
      </c>
      <c r="L7" s="108">
        <v>4451.4859999999999</v>
      </c>
    </row>
    <row r="8" spans="1:12" ht="15" customHeight="1" x14ac:dyDescent="0.35">
      <c r="A8" s="105" t="s">
        <v>4</v>
      </c>
      <c r="B8" s="110"/>
      <c r="C8" s="110"/>
      <c r="D8" s="110"/>
      <c r="E8" s="244">
        <v>-834.4409999999998</v>
      </c>
      <c r="F8" s="111">
        <v>-798.08799999999962</v>
      </c>
      <c r="G8" s="244">
        <v>-3164.5259999999998</v>
      </c>
      <c r="H8" s="112">
        <v>-3120.5929999999998</v>
      </c>
      <c r="I8" s="111">
        <v>-3422.857</v>
      </c>
      <c r="J8" s="112">
        <v>-3478.098</v>
      </c>
      <c r="K8" s="111">
        <v>-3756.6869999999999</v>
      </c>
      <c r="L8" s="112">
        <v>-3820.2500000000005</v>
      </c>
    </row>
    <row r="9" spans="1:12" ht="15" customHeight="1" x14ac:dyDescent="0.35">
      <c r="A9" s="105" t="s">
        <v>5</v>
      </c>
      <c r="B9" s="110"/>
      <c r="C9" s="110"/>
      <c r="D9" s="110"/>
      <c r="E9" s="244">
        <v>24.879000000000005</v>
      </c>
      <c r="F9" s="111">
        <v>23.794000000000004</v>
      </c>
      <c r="G9" s="244">
        <v>69.62299999999999</v>
      </c>
      <c r="H9" s="112">
        <v>41.957999999999998</v>
      </c>
      <c r="I9" s="111">
        <v>34.204000000000001</v>
      </c>
      <c r="J9" s="112">
        <v>34.466999999999999</v>
      </c>
      <c r="K9" s="111">
        <v>29.018000000000001</v>
      </c>
      <c r="L9" s="112">
        <v>49.02</v>
      </c>
    </row>
    <row r="10" spans="1:12" ht="15" customHeight="1" x14ac:dyDescent="0.35">
      <c r="A10" s="105" t="s">
        <v>6</v>
      </c>
      <c r="B10" s="110"/>
      <c r="C10" s="110"/>
      <c r="D10" s="110"/>
      <c r="E10" s="244"/>
      <c r="F10" s="111"/>
      <c r="G10" s="244"/>
      <c r="H10" s="112"/>
      <c r="I10" s="111"/>
      <c r="J10" s="112"/>
      <c r="K10" s="111"/>
      <c r="L10" s="112"/>
    </row>
    <row r="11" spans="1:12" ht="15" customHeight="1" x14ac:dyDescent="0.35">
      <c r="A11" s="114" t="s">
        <v>7</v>
      </c>
      <c r="B11" s="115"/>
      <c r="C11" s="115"/>
      <c r="D11" s="115"/>
      <c r="E11" s="245">
        <v>-4.0000000000004476E-3</v>
      </c>
      <c r="F11" s="116">
        <v>1.3189999999999991</v>
      </c>
      <c r="G11" s="245">
        <v>6.1139999999999999</v>
      </c>
      <c r="H11" s="117">
        <v>-6.73</v>
      </c>
      <c r="I11" s="116">
        <v>1.855</v>
      </c>
      <c r="J11" s="117">
        <v>162.828</v>
      </c>
      <c r="K11" s="116">
        <v>-5.2249999999999996</v>
      </c>
      <c r="L11" s="117">
        <v>-9.32</v>
      </c>
    </row>
    <row r="12" spans="1:12" ht="15" customHeight="1" x14ac:dyDescent="0.25">
      <c r="A12" s="119" t="s">
        <v>8</v>
      </c>
      <c r="B12" s="119"/>
      <c r="C12" s="119"/>
      <c r="D12" s="119"/>
      <c r="E12" s="243">
        <f>SUM(E7:E11)</f>
        <v>144.78100000000043</v>
      </c>
      <c r="F12" s="107">
        <f t="shared" ref="F12" si="0">SUM(F7:F11)</f>
        <v>178.0090000000003</v>
      </c>
      <c r="G12" s="243">
        <f>SUM(G7:G11)</f>
        <v>412.82700000000011</v>
      </c>
      <c r="H12" s="108">
        <f>SUM(H7:H11)</f>
        <v>454.20600000000002</v>
      </c>
      <c r="I12" s="107">
        <f t="shared" ref="I12" si="1">SUM(I7:I11)</f>
        <v>482.22300000000024</v>
      </c>
      <c r="J12" s="108">
        <f t="shared" ref="J12" si="2">SUM(J7:J11)</f>
        <v>654.6350000000001</v>
      </c>
      <c r="K12" s="107">
        <f t="shared" ref="K12" si="3">SUM(K7:K11)</f>
        <v>577.33699999999988</v>
      </c>
      <c r="L12" s="108">
        <f>SUM(L7:L11)</f>
        <v>670.93599999999935</v>
      </c>
    </row>
    <row r="13" spans="1:12" ht="15" customHeight="1" x14ac:dyDescent="0.35">
      <c r="A13" s="114" t="s">
        <v>205</v>
      </c>
      <c r="B13" s="115"/>
      <c r="C13" s="115"/>
      <c r="D13" s="115"/>
      <c r="E13" s="245">
        <v>-28.608000000000004</v>
      </c>
      <c r="F13" s="116">
        <v>-28.810999999999993</v>
      </c>
      <c r="G13" s="245">
        <v>-115.24</v>
      </c>
      <c r="H13" s="117">
        <v>-110.10600000000001</v>
      </c>
      <c r="I13" s="116">
        <v>-142.84800000000001</v>
      </c>
      <c r="J13" s="117">
        <v>-143.971</v>
      </c>
      <c r="K13" s="116">
        <v>-129.91299999999998</v>
      </c>
      <c r="L13" s="117">
        <v>-135.09</v>
      </c>
    </row>
    <row r="14" spans="1:12" ht="15" customHeight="1" x14ac:dyDescent="0.25">
      <c r="A14" s="119" t="s">
        <v>9</v>
      </c>
      <c r="B14" s="119"/>
      <c r="C14" s="119"/>
      <c r="D14" s="119"/>
      <c r="E14" s="243">
        <f>SUM(E12:E13)</f>
        <v>116.17300000000043</v>
      </c>
      <c r="F14" s="107">
        <f t="shared" ref="F14" si="4">SUM(F12:F13)</f>
        <v>149.19800000000032</v>
      </c>
      <c r="G14" s="243">
        <f>SUM(G12:G13)</f>
        <v>297.5870000000001</v>
      </c>
      <c r="H14" s="108">
        <f>SUM(H12:H13)</f>
        <v>344.1</v>
      </c>
      <c r="I14" s="107">
        <f>SUM(I12:I13)</f>
        <v>339.37500000000023</v>
      </c>
      <c r="J14" s="108">
        <f>SUM(J12:J13)</f>
        <v>510.6640000000001</v>
      </c>
      <c r="K14" s="107">
        <f t="shared" ref="K14" si="5">SUM(K12:K13)</f>
        <v>447.42399999999986</v>
      </c>
      <c r="L14" s="108">
        <f>SUM(L12:L13)</f>
        <v>535.84599999999932</v>
      </c>
    </row>
    <row r="15" spans="1:12" ht="15" customHeight="1" x14ac:dyDescent="0.35">
      <c r="A15" s="105" t="s">
        <v>10</v>
      </c>
      <c r="B15" s="120"/>
      <c r="C15" s="120"/>
      <c r="D15" s="120"/>
      <c r="E15" s="244">
        <v>-8.6120000000000001</v>
      </c>
      <c r="F15" s="111">
        <v>-13.672000000000004</v>
      </c>
      <c r="G15" s="244">
        <v>-53.658999999999999</v>
      </c>
      <c r="H15" s="112">
        <v>-53.868000000000002</v>
      </c>
      <c r="I15" s="111">
        <v>-51.642999999999994</v>
      </c>
      <c r="J15" s="112">
        <v>-53.993000000000002</v>
      </c>
      <c r="K15" s="111">
        <v>-84.957999999999998</v>
      </c>
      <c r="L15" s="112">
        <v>-101.97000000000001</v>
      </c>
    </row>
    <row r="16" spans="1:12" ht="15" customHeight="1" x14ac:dyDescent="0.35">
      <c r="A16" s="114" t="s">
        <v>11</v>
      </c>
      <c r="B16" s="115"/>
      <c r="C16" s="115"/>
      <c r="D16" s="115"/>
      <c r="E16" s="245"/>
      <c r="F16" s="116"/>
      <c r="G16" s="245"/>
      <c r="H16" s="117"/>
      <c r="I16" s="116">
        <v>-118.199</v>
      </c>
      <c r="J16" s="117">
        <v>-250.864</v>
      </c>
      <c r="K16" s="116">
        <v>-15</v>
      </c>
      <c r="L16" s="117"/>
    </row>
    <row r="17" spans="1:12" ht="15" customHeight="1" x14ac:dyDescent="0.25">
      <c r="A17" s="119" t="s">
        <v>12</v>
      </c>
      <c r="B17" s="119"/>
      <c r="C17" s="119"/>
      <c r="D17" s="119"/>
      <c r="E17" s="243">
        <f>SUM(E14:E16)</f>
        <v>107.56100000000043</v>
      </c>
      <c r="F17" s="107">
        <f t="shared" ref="F17" si="6">SUM(F14:F16)</f>
        <v>135.52600000000032</v>
      </c>
      <c r="G17" s="243">
        <f>SUM(G14:G16)</f>
        <v>243.92800000000011</v>
      </c>
      <c r="H17" s="108">
        <f>SUM(H14:H16)</f>
        <v>290.23200000000003</v>
      </c>
      <c r="I17" s="107">
        <f t="shared" ref="I17" si="7">SUM(I14:I16)</f>
        <v>169.53300000000024</v>
      </c>
      <c r="J17" s="108">
        <f t="shared" ref="J17" si="8">SUM(J14:J16)</f>
        <v>205.8070000000001</v>
      </c>
      <c r="K17" s="107">
        <f t="shared" ref="K17" si="9">SUM(K14:K16)</f>
        <v>347.46599999999989</v>
      </c>
      <c r="L17" s="108">
        <f>SUM(L14:L16)</f>
        <v>433.87599999999929</v>
      </c>
    </row>
    <row r="18" spans="1:12" ht="15" customHeight="1" x14ac:dyDescent="0.35">
      <c r="A18" s="105" t="s">
        <v>13</v>
      </c>
      <c r="B18" s="110"/>
      <c r="C18" s="110"/>
      <c r="D18" s="110"/>
      <c r="E18" s="244">
        <v>1.667</v>
      </c>
      <c r="F18" s="111">
        <v>-9.9650000000000016</v>
      </c>
      <c r="G18" s="244">
        <v>2.569</v>
      </c>
      <c r="H18" s="112">
        <v>4.7300000000000004</v>
      </c>
      <c r="I18" s="111">
        <v>27.486000000000001</v>
      </c>
      <c r="J18" s="112">
        <v>31.835000000000001</v>
      </c>
      <c r="K18" s="111">
        <v>15.597</v>
      </c>
      <c r="L18" s="112">
        <v>106.45</v>
      </c>
    </row>
    <row r="19" spans="1:12" ht="15" customHeight="1" x14ac:dyDescent="0.35">
      <c r="A19" s="114" t="s">
        <v>14</v>
      </c>
      <c r="B19" s="115"/>
      <c r="C19" s="115"/>
      <c r="D19" s="115"/>
      <c r="E19" s="245">
        <v>-58.228000000000002</v>
      </c>
      <c r="F19" s="116">
        <v>-37.555</v>
      </c>
      <c r="G19" s="245">
        <v>-172.68200000000002</v>
      </c>
      <c r="H19" s="117">
        <v>-161.23400000000001</v>
      </c>
      <c r="I19" s="116">
        <v>-166.00500000000002</v>
      </c>
      <c r="J19" s="117">
        <v>-167.929</v>
      </c>
      <c r="K19" s="116">
        <v>-159.90600000000001</v>
      </c>
      <c r="L19" s="117">
        <v>-164.26500000000001</v>
      </c>
    </row>
    <row r="20" spans="1:12" ht="15" customHeight="1" x14ac:dyDescent="0.25">
      <c r="A20" s="119" t="s">
        <v>15</v>
      </c>
      <c r="B20" s="119"/>
      <c r="C20" s="119"/>
      <c r="D20" s="119"/>
      <c r="E20" s="243">
        <f>SUM(E17:E19)</f>
        <v>51.000000000000433</v>
      </c>
      <c r="F20" s="107">
        <f t="shared" ref="F20" si="10">SUM(F17:F19)</f>
        <v>88.006000000000313</v>
      </c>
      <c r="G20" s="243">
        <f>SUM(G17:G19)</f>
        <v>73.815000000000083</v>
      </c>
      <c r="H20" s="108">
        <f>SUM(H17:H19)</f>
        <v>133.72800000000004</v>
      </c>
      <c r="I20" s="107">
        <f t="shared" ref="I20" si="11">SUM(I17:I19)</f>
        <v>31.014000000000209</v>
      </c>
      <c r="J20" s="108">
        <f t="shared" ref="J20" si="12">SUM(J17:J19)</f>
        <v>69.713000000000108</v>
      </c>
      <c r="K20" s="107">
        <f t="shared" ref="K20" si="13">SUM(K17:K19)</f>
        <v>203.15699999999987</v>
      </c>
      <c r="L20" s="108">
        <f>SUM(L17:L19)</f>
        <v>376.06099999999935</v>
      </c>
    </row>
    <row r="21" spans="1:12" ht="15" customHeight="1" x14ac:dyDescent="0.35">
      <c r="A21" s="105" t="s">
        <v>17</v>
      </c>
      <c r="B21" s="110"/>
      <c r="C21" s="110"/>
      <c r="D21" s="110"/>
      <c r="E21" s="244">
        <v>-11.126999999999995</v>
      </c>
      <c r="F21" s="111">
        <v>-31.873000000000005</v>
      </c>
      <c r="G21" s="244">
        <v>-26.027999999999999</v>
      </c>
      <c r="H21" s="112">
        <v>-32.262</v>
      </c>
      <c r="I21" s="111">
        <v>-33.207000000000001</v>
      </c>
      <c r="J21" s="112">
        <v>-33.600999999999999</v>
      </c>
      <c r="K21" s="111">
        <v>-45.600999999999999</v>
      </c>
      <c r="L21" s="112">
        <v>-90.948999999999998</v>
      </c>
    </row>
    <row r="22" spans="1:12" ht="15" customHeight="1" x14ac:dyDescent="0.35">
      <c r="A22" s="114" t="s">
        <v>18</v>
      </c>
      <c r="B22" s="121"/>
      <c r="C22" s="121"/>
      <c r="D22" s="121"/>
      <c r="E22" s="245">
        <v>-44.706999999999994</v>
      </c>
      <c r="F22" s="116">
        <v>-247.72799999999998</v>
      </c>
      <c r="G22" s="245">
        <v>-83.028999999999996</v>
      </c>
      <c r="H22" s="117">
        <v>-260.68299999999999</v>
      </c>
      <c r="I22" s="116"/>
      <c r="J22" s="117"/>
      <c r="K22" s="116"/>
      <c r="L22" s="117"/>
    </row>
    <row r="23" spans="1:12" ht="15" customHeight="1" x14ac:dyDescent="0.35">
      <c r="A23" s="122" t="s">
        <v>281</v>
      </c>
      <c r="B23" s="123"/>
      <c r="C23" s="123"/>
      <c r="D23" s="123"/>
      <c r="E23" s="243">
        <f>SUM(E20:E22)</f>
        <v>-4.8339999999995555</v>
      </c>
      <c r="F23" s="107">
        <f t="shared" ref="F23" si="14">SUM(F20:F22)</f>
        <v>-191.59499999999969</v>
      </c>
      <c r="G23" s="243">
        <f>SUM(G20:G22)</f>
        <v>-35.241999999999912</v>
      </c>
      <c r="H23" s="108">
        <f>SUM(H20:H22)</f>
        <v>-159.21699999999996</v>
      </c>
      <c r="I23" s="107">
        <f t="shared" ref="I23" si="15">SUM(I20:I22)</f>
        <v>-2.1929999999997918</v>
      </c>
      <c r="J23" s="108">
        <f t="shared" ref="J23" si="16">SUM(J20:J22)</f>
        <v>36.112000000000108</v>
      </c>
      <c r="K23" s="107">
        <f t="shared" ref="K23" si="17">SUM(K20:K22)</f>
        <v>157.55599999999987</v>
      </c>
      <c r="L23" s="108">
        <f>SUM(L20:L22)</f>
        <v>285.11199999999934</v>
      </c>
    </row>
    <row r="24" spans="1:12" ht="15" customHeight="1" x14ac:dyDescent="0.35">
      <c r="A24" s="105" t="s">
        <v>261</v>
      </c>
      <c r="B24" s="110"/>
      <c r="C24" s="110"/>
      <c r="D24" s="110"/>
      <c r="E24" s="244">
        <f t="shared" ref="E24:L24" si="18">E23-E25</f>
        <v>-3.9979999999995557</v>
      </c>
      <c r="F24" s="111">
        <f t="shared" si="18"/>
        <v>-192.42299999999969</v>
      </c>
      <c r="G24" s="244">
        <f t="shared" si="18"/>
        <v>-35.033999999999914</v>
      </c>
      <c r="H24" s="112">
        <f t="shared" si="18"/>
        <v>-160.98099999999997</v>
      </c>
      <c r="I24" s="111">
        <f t="shared" ref="I24" si="19">I23-I25</f>
        <v>-4.8539999999997914</v>
      </c>
      <c r="J24" s="112">
        <f t="shared" si="18"/>
        <v>33.450000000000109</v>
      </c>
      <c r="K24" s="111">
        <f t="shared" ref="K24" si="20">K23-K25</f>
        <v>156.10899999999987</v>
      </c>
      <c r="L24" s="112">
        <f t="shared" si="18"/>
        <v>271.57499999999936</v>
      </c>
    </row>
    <row r="25" spans="1:12" ht="15" customHeight="1" x14ac:dyDescent="0.35">
      <c r="A25" s="105" t="s">
        <v>276</v>
      </c>
      <c r="B25" s="110"/>
      <c r="C25" s="110"/>
      <c r="D25" s="110"/>
      <c r="E25" s="244">
        <v>-0.83599999999999997</v>
      </c>
      <c r="F25" s="111">
        <v>0.82799999999999996</v>
      </c>
      <c r="G25" s="244">
        <v>-0.20799999999999999</v>
      </c>
      <c r="H25" s="112">
        <v>1.764</v>
      </c>
      <c r="I25" s="111">
        <v>2.661</v>
      </c>
      <c r="J25" s="112">
        <v>2.6619999999999999</v>
      </c>
      <c r="K25" s="111">
        <v>1.4470000000000001</v>
      </c>
      <c r="L25" s="112">
        <v>13.537000000000001</v>
      </c>
    </row>
    <row r="26" spans="1:12" ht="10.5" customHeight="1" x14ac:dyDescent="0.35">
      <c r="A26" s="110"/>
      <c r="B26" s="110"/>
      <c r="C26" s="110"/>
      <c r="D26" s="110"/>
      <c r="E26" s="244"/>
      <c r="F26" s="111"/>
      <c r="G26" s="244"/>
      <c r="H26" s="112"/>
      <c r="I26" s="111"/>
      <c r="J26" s="112"/>
      <c r="K26" s="111"/>
      <c r="L26" s="111"/>
    </row>
    <row r="27" spans="1:12" ht="15" customHeight="1" x14ac:dyDescent="0.35">
      <c r="A27" s="124" t="s">
        <v>360</v>
      </c>
      <c r="B27" s="125"/>
      <c r="C27" s="125"/>
      <c r="D27" s="125"/>
      <c r="E27" s="246">
        <v>-23</v>
      </c>
      <c r="F27" s="126">
        <v>-8.5399999999999974</v>
      </c>
      <c r="G27" s="246">
        <v>-48</v>
      </c>
      <c r="H27" s="127">
        <v>-102.45099999999999</v>
      </c>
      <c r="I27" s="126">
        <v>-76.900000000000006</v>
      </c>
      <c r="J27" s="127">
        <v>85.9</v>
      </c>
      <c r="K27" s="126">
        <v>-78</v>
      </c>
      <c r="L27" s="126">
        <v>-58</v>
      </c>
    </row>
    <row r="28" spans="1:12" ht="15" customHeight="1" x14ac:dyDescent="0.35">
      <c r="A28" s="128" t="s">
        <v>423</v>
      </c>
      <c r="B28" s="129"/>
      <c r="C28" s="129"/>
      <c r="D28" s="129"/>
      <c r="E28" s="247">
        <f>E14-E27</f>
        <v>139.17300000000043</v>
      </c>
      <c r="F28" s="130">
        <f t="shared" ref="F28:L28" si="21">F14-F27</f>
        <v>157.73800000000031</v>
      </c>
      <c r="G28" s="247">
        <f t="shared" si="21"/>
        <v>345.5870000000001</v>
      </c>
      <c r="H28" s="131">
        <f t="shared" si="21"/>
        <v>446.55100000000004</v>
      </c>
      <c r="I28" s="130">
        <f>I14-I27</f>
        <v>416.2750000000002</v>
      </c>
      <c r="J28" s="131">
        <f>J14-J27</f>
        <v>424.76400000000012</v>
      </c>
      <c r="K28" s="130">
        <f t="shared" si="21"/>
        <v>525.42399999999986</v>
      </c>
      <c r="L28" s="130">
        <f t="shared" si="21"/>
        <v>593.84599999999932</v>
      </c>
    </row>
    <row r="29" spans="1:12" ht="16.5" x14ac:dyDescent="0.35">
      <c r="A29" s="110"/>
      <c r="B29" s="110"/>
      <c r="C29" s="110"/>
      <c r="D29" s="110"/>
      <c r="E29" s="111"/>
      <c r="F29" s="111"/>
      <c r="G29" s="111"/>
      <c r="H29" s="111"/>
      <c r="I29" s="111"/>
      <c r="J29" s="111"/>
      <c r="K29" s="111"/>
      <c r="L29" s="111"/>
    </row>
    <row r="30" spans="1:12" ht="12.75" customHeight="1" x14ac:dyDescent="0.35">
      <c r="A30" s="227"/>
      <c r="B30" s="227"/>
      <c r="C30" s="228"/>
      <c r="D30" s="229"/>
      <c r="E30" s="230">
        <f>E$3</f>
        <v>2014</v>
      </c>
      <c r="F30" s="230">
        <f t="shared" ref="F30:L30" si="22">F$3</f>
        <v>2013</v>
      </c>
      <c r="G30" s="230">
        <f>G$3</f>
        <v>2014</v>
      </c>
      <c r="H30" s="230">
        <f>H$3</f>
        <v>2013</v>
      </c>
      <c r="I30" s="230">
        <f t="shared" si="22"/>
        <v>2012</v>
      </c>
      <c r="J30" s="230">
        <v>2012</v>
      </c>
      <c r="K30" s="230">
        <f t="shared" si="22"/>
        <v>2011</v>
      </c>
      <c r="L30" s="101">
        <f t="shared" si="22"/>
        <v>2010</v>
      </c>
    </row>
    <row r="31" spans="1:12" ht="12.75" customHeight="1" x14ac:dyDescent="0.35">
      <c r="A31" s="231"/>
      <c r="B31" s="231"/>
      <c r="C31" s="228"/>
      <c r="D31" s="229"/>
      <c r="E31" s="233" t="str">
        <f>E$4</f>
        <v>Q4</v>
      </c>
      <c r="F31" s="233" t="str">
        <f t="shared" ref="F31" si="23">F$4</f>
        <v>Q4</v>
      </c>
      <c r="G31" s="233"/>
      <c r="H31" s="233"/>
      <c r="I31" s="233"/>
      <c r="J31" s="233"/>
      <c r="K31" s="233" t="str">
        <f>IF(K$4="","",K$4)</f>
        <v/>
      </c>
      <c r="L31" s="132"/>
    </row>
    <row r="32" spans="1:12" s="41" customFormat="1" ht="15" customHeight="1" x14ac:dyDescent="0.35">
      <c r="A32" s="228" t="s">
        <v>259</v>
      </c>
      <c r="B32" s="234"/>
      <c r="C32" s="228"/>
      <c r="D32" s="228"/>
      <c r="E32" s="235"/>
      <c r="F32" s="235"/>
      <c r="G32" s="235"/>
      <c r="H32" s="235"/>
      <c r="I32" s="235"/>
      <c r="J32" s="235"/>
      <c r="K32" s="235"/>
      <c r="L32" s="134"/>
    </row>
    <row r="33" spans="1:12" ht="1.5" customHeight="1" x14ac:dyDescent="0.35">
      <c r="A33" s="94"/>
      <c r="B33" s="94"/>
      <c r="C33" s="94"/>
      <c r="D33" s="94"/>
      <c r="E33" s="222"/>
      <c r="F33" s="222"/>
      <c r="G33" s="136"/>
      <c r="H33" s="136"/>
      <c r="I33" s="136"/>
      <c r="J33" s="136"/>
      <c r="K33" s="222"/>
      <c r="L33" s="223"/>
    </row>
    <row r="34" spans="1:12" ht="15" customHeight="1" x14ac:dyDescent="0.35">
      <c r="A34" s="105" t="s">
        <v>24</v>
      </c>
      <c r="B34" s="137"/>
      <c r="C34" s="137"/>
      <c r="D34" s="137"/>
      <c r="E34" s="244"/>
      <c r="F34" s="111"/>
      <c r="G34" s="244">
        <v>3922.8949999999995</v>
      </c>
      <c r="H34" s="112">
        <v>3836.5870000000004</v>
      </c>
      <c r="I34" s="111"/>
      <c r="J34" s="112">
        <v>4095.7960000000003</v>
      </c>
      <c r="K34" s="111">
        <v>4767.402</v>
      </c>
      <c r="L34" s="112">
        <v>4529.8500000000004</v>
      </c>
    </row>
    <row r="35" spans="1:12" ht="15" customHeight="1" x14ac:dyDescent="0.35">
      <c r="A35" s="105" t="s">
        <v>25</v>
      </c>
      <c r="B35" s="106"/>
      <c r="C35" s="106"/>
      <c r="D35" s="106"/>
      <c r="E35" s="244"/>
      <c r="F35" s="111"/>
      <c r="G35" s="244">
        <v>427.68699999999995</v>
      </c>
      <c r="H35" s="112">
        <v>469.34700000000009</v>
      </c>
      <c r="I35" s="111"/>
      <c r="J35" s="112">
        <v>518.04399999999998</v>
      </c>
      <c r="K35" s="111">
        <v>611.96500000000003</v>
      </c>
      <c r="L35" s="112">
        <v>652.42300000000046</v>
      </c>
    </row>
    <row r="36" spans="1:12" ht="15" customHeight="1" x14ac:dyDescent="0.35">
      <c r="A36" s="105" t="s">
        <v>262</v>
      </c>
      <c r="B36" s="106"/>
      <c r="C36" s="106"/>
      <c r="D36" s="106"/>
      <c r="E36" s="244"/>
      <c r="F36" s="111"/>
      <c r="G36" s="244">
        <v>148.352</v>
      </c>
      <c r="H36" s="112">
        <v>152.38700000000006</v>
      </c>
      <c r="I36" s="111"/>
      <c r="J36" s="112">
        <v>185.18800000000016</v>
      </c>
      <c r="K36" s="111">
        <v>281.07299999999998</v>
      </c>
      <c r="L36" s="112">
        <v>284.69799999999992</v>
      </c>
    </row>
    <row r="37" spans="1:12" ht="15" customHeight="1" x14ac:dyDescent="0.35">
      <c r="A37" s="105" t="s">
        <v>28</v>
      </c>
      <c r="B37" s="106"/>
      <c r="C37" s="106"/>
      <c r="D37" s="106"/>
      <c r="E37" s="244"/>
      <c r="F37" s="111"/>
      <c r="G37" s="244">
        <v>15.743</v>
      </c>
      <c r="H37" s="112">
        <v>6.6760000000000002</v>
      </c>
      <c r="I37" s="111"/>
      <c r="J37" s="112">
        <v>6.8869999999999996</v>
      </c>
      <c r="K37" s="111">
        <v>15.603999999999999</v>
      </c>
      <c r="L37" s="112">
        <v>11.831000000000001</v>
      </c>
    </row>
    <row r="38" spans="1:12" ht="15" customHeight="1" x14ac:dyDescent="0.35">
      <c r="A38" s="114" t="s">
        <v>29</v>
      </c>
      <c r="B38" s="115"/>
      <c r="C38" s="115"/>
      <c r="D38" s="115"/>
      <c r="E38" s="245"/>
      <c r="F38" s="116"/>
      <c r="G38" s="245">
        <v>132.44800000000001</v>
      </c>
      <c r="H38" s="117">
        <v>92.341999999999999</v>
      </c>
      <c r="I38" s="116"/>
      <c r="J38" s="117">
        <v>101.16499999999999</v>
      </c>
      <c r="K38" s="116">
        <v>140.74299999999999</v>
      </c>
      <c r="L38" s="117">
        <v>142.18299999999999</v>
      </c>
    </row>
    <row r="39" spans="1:12" ht="15" customHeight="1" x14ac:dyDescent="0.35">
      <c r="A39" s="95" t="s">
        <v>30</v>
      </c>
      <c r="B39" s="119"/>
      <c r="C39" s="119"/>
      <c r="D39" s="119"/>
      <c r="E39" s="253"/>
      <c r="F39" s="138"/>
      <c r="G39" s="253">
        <f>SUM(G34:G38)</f>
        <v>4647.125</v>
      </c>
      <c r="H39" s="139">
        <f>SUM(H34:H38)</f>
        <v>4557.3389999999999</v>
      </c>
      <c r="I39" s="138">
        <f t="shared" ref="I39" si="24">SUM(I34:I38)</f>
        <v>0</v>
      </c>
      <c r="J39" s="139">
        <f>SUM(J34:J38)</f>
        <v>4907.08</v>
      </c>
      <c r="K39" s="107">
        <f t="shared" ref="K39:L39" si="25">SUM(K34:K38)</f>
        <v>5816.7870000000012</v>
      </c>
      <c r="L39" s="108">
        <f t="shared" si="25"/>
        <v>5620.9850000000015</v>
      </c>
    </row>
    <row r="40" spans="1:12" ht="15" customHeight="1" x14ac:dyDescent="0.35">
      <c r="A40" s="105" t="s">
        <v>32</v>
      </c>
      <c r="B40" s="110"/>
      <c r="C40" s="110"/>
      <c r="D40" s="110"/>
      <c r="E40" s="244"/>
      <c r="F40" s="111"/>
      <c r="G40" s="244">
        <v>6.6000000000000003E-2</v>
      </c>
      <c r="H40" s="112">
        <v>0.123</v>
      </c>
      <c r="I40" s="111"/>
      <c r="J40" s="112">
        <v>1.43</v>
      </c>
      <c r="K40" s="111">
        <v>5.9260000000000002</v>
      </c>
      <c r="L40" s="112">
        <v>5.8570000000000011</v>
      </c>
    </row>
    <row r="41" spans="1:12" ht="15" customHeight="1" x14ac:dyDescent="0.35">
      <c r="A41" s="105" t="s">
        <v>34</v>
      </c>
      <c r="B41" s="110"/>
      <c r="C41" s="110"/>
      <c r="D41" s="110"/>
      <c r="E41" s="244"/>
      <c r="F41" s="111"/>
      <c r="G41" s="244">
        <v>0.35299999999999998</v>
      </c>
      <c r="H41" s="112">
        <v>3.5179999999999998</v>
      </c>
      <c r="I41" s="111"/>
      <c r="J41" s="112">
        <v>4.9829999999999997</v>
      </c>
      <c r="K41" s="111">
        <v>2.5059999999999998</v>
      </c>
      <c r="L41" s="112">
        <v>7.2810000000000006</v>
      </c>
    </row>
    <row r="42" spans="1:12" ht="15" customHeight="1" x14ac:dyDescent="0.35">
      <c r="A42" s="105" t="s">
        <v>35</v>
      </c>
      <c r="B42" s="110"/>
      <c r="C42" s="110"/>
      <c r="D42" s="110"/>
      <c r="E42" s="244"/>
      <c r="F42" s="111"/>
      <c r="G42" s="244">
        <v>716.68900000000008</v>
      </c>
      <c r="H42" s="112">
        <v>765.63900000000012</v>
      </c>
      <c r="I42" s="111"/>
      <c r="J42" s="112">
        <v>812.88800000000003</v>
      </c>
      <c r="K42" s="111">
        <v>865.08999999999992</v>
      </c>
      <c r="L42" s="112">
        <v>888.20100000000014</v>
      </c>
    </row>
    <row r="43" spans="1:12" ht="15" customHeight="1" x14ac:dyDescent="0.35">
      <c r="A43" s="105" t="s">
        <v>37</v>
      </c>
      <c r="B43" s="110"/>
      <c r="C43" s="110"/>
      <c r="D43" s="110"/>
      <c r="E43" s="244"/>
      <c r="F43" s="111"/>
      <c r="G43" s="244">
        <v>248.054</v>
      </c>
      <c r="H43" s="112">
        <v>228.52600000000001</v>
      </c>
      <c r="I43" s="111"/>
      <c r="J43" s="112">
        <v>185.93100000000001</v>
      </c>
      <c r="K43" s="111">
        <v>206.916</v>
      </c>
      <c r="L43" s="112">
        <v>259.16700000000003</v>
      </c>
    </row>
    <row r="44" spans="1:12" ht="15" customHeight="1" x14ac:dyDescent="0.35">
      <c r="A44" s="114" t="s">
        <v>38</v>
      </c>
      <c r="B44" s="115"/>
      <c r="C44" s="115"/>
      <c r="D44" s="115"/>
      <c r="E44" s="245"/>
      <c r="F44" s="116"/>
      <c r="G44" s="245">
        <v>99.358999999999995</v>
      </c>
      <c r="H44" s="117"/>
      <c r="I44" s="116"/>
      <c r="J44" s="117"/>
      <c r="K44" s="116"/>
      <c r="L44" s="117"/>
    </row>
    <row r="45" spans="1:12" ht="15" customHeight="1" x14ac:dyDescent="0.35">
      <c r="A45" s="140" t="s">
        <v>39</v>
      </c>
      <c r="B45" s="141"/>
      <c r="C45" s="141"/>
      <c r="D45" s="141"/>
      <c r="E45" s="254"/>
      <c r="F45" s="142"/>
      <c r="G45" s="254">
        <f>SUM(G40:G44)</f>
        <v>1064.521</v>
      </c>
      <c r="H45" s="143">
        <f>SUM(H40:H44)</f>
        <v>997.80600000000004</v>
      </c>
      <c r="I45" s="142">
        <f t="shared" ref="I45" si="26">SUM(I40:I44)</f>
        <v>0</v>
      </c>
      <c r="J45" s="143">
        <f>SUM(J40:J44)</f>
        <v>1005.2320000000001</v>
      </c>
      <c r="K45" s="144">
        <f t="shared" ref="K45" si="27">SUM(K40:K44)</f>
        <v>1080.4379999999999</v>
      </c>
      <c r="L45" s="161">
        <f>SUM(L40:L44)</f>
        <v>1160.5060000000003</v>
      </c>
    </row>
    <row r="46" spans="1:12" ht="15" customHeight="1" x14ac:dyDescent="0.35">
      <c r="A46" s="95" t="s">
        <v>168</v>
      </c>
      <c r="B46" s="146"/>
      <c r="C46" s="146"/>
      <c r="D46" s="146"/>
      <c r="E46" s="253"/>
      <c r="F46" s="138"/>
      <c r="G46" s="253">
        <f>G45+G39</f>
        <v>5711.6459999999997</v>
      </c>
      <c r="H46" s="139">
        <f>H45+H39</f>
        <v>5555.1450000000004</v>
      </c>
      <c r="I46" s="138">
        <f t="shared" ref="I46" si="28">I39+I45</f>
        <v>0</v>
      </c>
      <c r="J46" s="139">
        <f>J45+J39</f>
        <v>5912.3119999999999</v>
      </c>
      <c r="K46" s="107">
        <f t="shared" ref="K46" si="29">K39+K45</f>
        <v>6897.2250000000013</v>
      </c>
      <c r="L46" s="108">
        <f>L39+L45</f>
        <v>6781.4910000000018</v>
      </c>
    </row>
    <row r="47" spans="1:12" ht="15" customHeight="1" x14ac:dyDescent="0.35">
      <c r="A47" s="105" t="s">
        <v>263</v>
      </c>
      <c r="B47" s="110"/>
      <c r="C47" s="110"/>
      <c r="D47" s="110"/>
      <c r="E47" s="244"/>
      <c r="F47" s="111"/>
      <c r="G47" s="244">
        <v>1881.3430000000001</v>
      </c>
      <c r="H47" s="112">
        <v>1969.2430000000002</v>
      </c>
      <c r="I47" s="111"/>
      <c r="J47" s="112">
        <v>2136.4029999999998</v>
      </c>
      <c r="K47" s="111">
        <v>2339.3220000000001</v>
      </c>
      <c r="L47" s="112">
        <v>2231.9920000000002</v>
      </c>
    </row>
    <row r="48" spans="1:12" ht="15" customHeight="1" x14ac:dyDescent="0.35">
      <c r="A48" s="105" t="s">
        <v>278</v>
      </c>
      <c r="B48" s="110"/>
      <c r="C48" s="110"/>
      <c r="D48" s="110"/>
      <c r="E48" s="244"/>
      <c r="F48" s="111"/>
      <c r="G48" s="244">
        <v>0.33100000000000002</v>
      </c>
      <c r="H48" s="112">
        <v>19.984000000000002</v>
      </c>
      <c r="I48" s="111"/>
      <c r="J48" s="112">
        <v>23.899000000000001</v>
      </c>
      <c r="K48" s="111">
        <v>19.568000000000001</v>
      </c>
      <c r="L48" s="112">
        <v>47.041000000000004</v>
      </c>
    </row>
    <row r="49" spans="1:12" ht="15" customHeight="1" x14ac:dyDescent="0.35">
      <c r="A49" s="105" t="s">
        <v>250</v>
      </c>
      <c r="B49" s="110"/>
      <c r="C49" s="110"/>
      <c r="D49" s="110"/>
      <c r="E49" s="244"/>
      <c r="F49" s="111"/>
      <c r="G49" s="244">
        <v>345.459</v>
      </c>
      <c r="H49" s="112">
        <v>237.39699999999999</v>
      </c>
      <c r="I49" s="111"/>
      <c r="J49" s="112">
        <v>175.024</v>
      </c>
      <c r="K49" s="111">
        <v>216.51100000000002</v>
      </c>
      <c r="L49" s="112">
        <v>244.89900000000003</v>
      </c>
    </row>
    <row r="50" spans="1:12" ht="15" customHeight="1" x14ac:dyDescent="0.35">
      <c r="A50" s="105" t="s">
        <v>44</v>
      </c>
      <c r="B50" s="110"/>
      <c r="C50" s="110"/>
      <c r="D50" s="110"/>
      <c r="E50" s="244"/>
      <c r="F50" s="111"/>
      <c r="G50" s="244">
        <v>251.61500000000001</v>
      </c>
      <c r="H50" s="112">
        <v>195.67099999999999</v>
      </c>
      <c r="I50" s="111"/>
      <c r="J50" s="112">
        <v>217.16800000000001</v>
      </c>
      <c r="K50" s="111">
        <v>275.59800000000001</v>
      </c>
      <c r="L50" s="112">
        <v>304.34800000000001</v>
      </c>
    </row>
    <row r="51" spans="1:12" ht="15" customHeight="1" x14ac:dyDescent="0.35">
      <c r="A51" s="105" t="s">
        <v>45</v>
      </c>
      <c r="B51" s="110"/>
      <c r="C51" s="110"/>
      <c r="D51" s="110"/>
      <c r="E51" s="244"/>
      <c r="F51" s="111"/>
      <c r="G51" s="244">
        <v>1901.4930000000002</v>
      </c>
      <c r="H51" s="112">
        <v>1862.9859999999996</v>
      </c>
      <c r="I51" s="111"/>
      <c r="J51" s="112">
        <v>2096.9109999999996</v>
      </c>
      <c r="K51" s="111">
        <v>2435.7910000000002</v>
      </c>
      <c r="L51" s="112">
        <v>2322.2820000000006</v>
      </c>
    </row>
    <row r="52" spans="1:12" ht="15" customHeight="1" x14ac:dyDescent="0.35">
      <c r="A52" s="105" t="s">
        <v>46</v>
      </c>
      <c r="B52" s="110"/>
      <c r="C52" s="110"/>
      <c r="D52" s="110"/>
      <c r="E52" s="244"/>
      <c r="F52" s="111"/>
      <c r="G52" s="244">
        <v>1227.5039999999999</v>
      </c>
      <c r="H52" s="112">
        <v>1261.8</v>
      </c>
      <c r="I52" s="111"/>
      <c r="J52" s="112">
        <v>1250.239</v>
      </c>
      <c r="K52" s="111">
        <v>1605.095</v>
      </c>
      <c r="L52" s="112">
        <v>1630.9290000000001</v>
      </c>
    </row>
    <row r="53" spans="1:12" ht="15" customHeight="1" x14ac:dyDescent="0.35">
      <c r="A53" s="105" t="s">
        <v>47</v>
      </c>
      <c r="B53" s="110"/>
      <c r="C53" s="110"/>
      <c r="D53" s="110"/>
      <c r="E53" s="244"/>
      <c r="F53" s="111"/>
      <c r="G53" s="244">
        <v>4.5739999999999998</v>
      </c>
      <c r="H53" s="112">
        <v>8.0640000000000001</v>
      </c>
      <c r="I53" s="111"/>
      <c r="J53" s="112">
        <v>12.667999999999999</v>
      </c>
      <c r="K53" s="111">
        <v>5.34</v>
      </c>
      <c r="L53" s="112"/>
    </row>
    <row r="54" spans="1:12" ht="15" customHeight="1" x14ac:dyDescent="0.35">
      <c r="A54" s="114" t="s">
        <v>264</v>
      </c>
      <c r="B54" s="115"/>
      <c r="C54" s="115"/>
      <c r="D54" s="115"/>
      <c r="E54" s="245"/>
      <c r="F54" s="116"/>
      <c r="G54" s="245">
        <v>99.326999999999998</v>
      </c>
      <c r="H54" s="117"/>
      <c r="I54" s="116"/>
      <c r="J54" s="117"/>
      <c r="K54" s="116"/>
      <c r="L54" s="117"/>
    </row>
    <row r="55" spans="1:12" ht="15" customHeight="1" x14ac:dyDescent="0.35">
      <c r="A55" s="95" t="s">
        <v>249</v>
      </c>
      <c r="B55" s="146"/>
      <c r="C55" s="146"/>
      <c r="D55" s="146"/>
      <c r="E55" s="253"/>
      <c r="F55" s="138"/>
      <c r="G55" s="253">
        <f>SUM(G47:G54)</f>
        <v>5711.6459999999997</v>
      </c>
      <c r="H55" s="139">
        <f>SUM(H47:H54)</f>
        <v>5555.1450000000004</v>
      </c>
      <c r="I55" s="138">
        <f t="shared" ref="I55" si="30">SUM(I47:I54)</f>
        <v>0</v>
      </c>
      <c r="J55" s="139">
        <f>SUM(J47:J54)</f>
        <v>5912.3119999999981</v>
      </c>
      <c r="K55" s="107">
        <f t="shared" ref="K55" si="31">SUM(K47:K54)</f>
        <v>6897.2250000000013</v>
      </c>
      <c r="L55" s="108">
        <f>SUM(L47:L54)</f>
        <v>6781.4910000000009</v>
      </c>
    </row>
    <row r="56" spans="1:12" ht="15" customHeight="1" x14ac:dyDescent="0.35">
      <c r="A56" s="146"/>
      <c r="B56" s="146"/>
      <c r="C56" s="146"/>
      <c r="D56" s="146"/>
      <c r="E56" s="111"/>
      <c r="F56" s="111"/>
      <c r="G56" s="111"/>
      <c r="H56" s="111"/>
      <c r="I56" s="111"/>
      <c r="J56" s="111"/>
      <c r="K56" s="111"/>
      <c r="L56" s="111"/>
    </row>
    <row r="57" spans="1:12" ht="12.75" customHeight="1" x14ac:dyDescent="0.35">
      <c r="A57" s="236"/>
      <c r="B57" s="227"/>
      <c r="C57" s="229"/>
      <c r="D57" s="229"/>
      <c r="E57" s="230">
        <f>E$3</f>
        <v>2014</v>
      </c>
      <c r="F57" s="230">
        <f t="shared" ref="F57:L57" si="32">F$3</f>
        <v>2013</v>
      </c>
      <c r="G57" s="230">
        <f t="shared" si="32"/>
        <v>2014</v>
      </c>
      <c r="H57" s="230">
        <f t="shared" si="32"/>
        <v>2013</v>
      </c>
      <c r="I57" s="230">
        <f t="shared" si="32"/>
        <v>2012</v>
      </c>
      <c r="J57" s="230">
        <f t="shared" si="32"/>
        <v>2012</v>
      </c>
      <c r="K57" s="230">
        <f t="shared" si="32"/>
        <v>2011</v>
      </c>
      <c r="L57" s="101">
        <f t="shared" si="32"/>
        <v>2010</v>
      </c>
    </row>
    <row r="58" spans="1:12" ht="12.75" customHeight="1" x14ac:dyDescent="0.35">
      <c r="A58" s="231"/>
      <c r="B58" s="231"/>
      <c r="C58" s="229"/>
      <c r="D58" s="229"/>
      <c r="E58" s="233" t="str">
        <f>E$4</f>
        <v>Q4</v>
      </c>
      <c r="F58" s="233" t="str">
        <f t="shared" ref="F58" si="33">F$4</f>
        <v>Q4</v>
      </c>
      <c r="G58" s="233"/>
      <c r="H58" s="233"/>
      <c r="I58" s="233"/>
      <c r="J58" s="233"/>
      <c r="K58" s="233" t="str">
        <f>IF(K$4="","",K$4)</f>
        <v/>
      </c>
      <c r="L58" s="132"/>
    </row>
    <row r="59" spans="1:12" s="41" customFormat="1" ht="15" customHeight="1" x14ac:dyDescent="0.35">
      <c r="A59" s="236" t="s">
        <v>260</v>
      </c>
      <c r="B59" s="234"/>
      <c r="C59" s="228"/>
      <c r="D59" s="228"/>
      <c r="E59" s="235"/>
      <c r="F59" s="235"/>
      <c r="G59" s="235"/>
      <c r="H59" s="235"/>
      <c r="I59" s="235"/>
      <c r="J59" s="235"/>
      <c r="K59" s="235"/>
      <c r="L59" s="134"/>
    </row>
    <row r="60" spans="1:12" ht="1.5" customHeight="1" x14ac:dyDescent="0.35">
      <c r="A60" s="94"/>
      <c r="B60" s="94"/>
      <c r="C60" s="94"/>
      <c r="D60" s="94"/>
      <c r="E60" s="222"/>
      <c r="F60" s="222"/>
      <c r="G60" s="136"/>
      <c r="H60" s="136"/>
      <c r="I60" s="136"/>
      <c r="J60" s="136"/>
      <c r="K60" s="222"/>
      <c r="L60" s="222"/>
    </row>
    <row r="61" spans="1:12" ht="35.25" customHeight="1" x14ac:dyDescent="0.35">
      <c r="A61" s="295" t="s">
        <v>50</v>
      </c>
      <c r="B61" s="295"/>
      <c r="C61" s="148"/>
      <c r="D61" s="148"/>
      <c r="E61" s="255">
        <v>111.50999999999999</v>
      </c>
      <c r="F61" s="149">
        <v>151.90900000000002</v>
      </c>
      <c r="G61" s="255">
        <v>250.42099999999999</v>
      </c>
      <c r="H61" s="150">
        <v>311.95299999999997</v>
      </c>
      <c r="I61" s="149"/>
      <c r="J61" s="150">
        <v>300.93399999999997</v>
      </c>
      <c r="K61" s="149">
        <v>327</v>
      </c>
      <c r="L61" s="150">
        <v>483.077</v>
      </c>
    </row>
    <row r="62" spans="1:12" ht="15" customHeight="1" x14ac:dyDescent="0.35">
      <c r="A62" s="294" t="s">
        <v>52</v>
      </c>
      <c r="B62" s="294"/>
      <c r="C62" s="152"/>
      <c r="D62" s="152"/>
      <c r="E62" s="245">
        <v>9.727999999999998</v>
      </c>
      <c r="F62" s="116">
        <v>4.1859999999999982</v>
      </c>
      <c r="G62" s="245">
        <v>-11.169999999999998</v>
      </c>
      <c r="H62" s="117">
        <v>52.465000000000003</v>
      </c>
      <c r="I62" s="116"/>
      <c r="J62" s="117">
        <v>-81.260000000000005</v>
      </c>
      <c r="K62" s="116">
        <v>34</v>
      </c>
      <c r="L62" s="117">
        <v>-19.14</v>
      </c>
    </row>
    <row r="63" spans="1:12" ht="16.5" customHeight="1" x14ac:dyDescent="0.35">
      <c r="A63" s="299" t="s">
        <v>53</v>
      </c>
      <c r="B63" s="299"/>
      <c r="C63" s="153"/>
      <c r="D63" s="153"/>
      <c r="E63" s="243">
        <f>SUM(E61:E62)</f>
        <v>121.23799999999999</v>
      </c>
      <c r="F63" s="107">
        <f>SUM(F61:F62)</f>
        <v>156.09500000000003</v>
      </c>
      <c r="G63" s="256">
        <f t="shared" ref="G63:H63" si="34">SUM(G61:G62)</f>
        <v>239.251</v>
      </c>
      <c r="H63" s="139">
        <f t="shared" si="34"/>
        <v>364.41800000000001</v>
      </c>
      <c r="I63" s="138">
        <f>SUM(I61:I62)</f>
        <v>0</v>
      </c>
      <c r="J63" s="139">
        <f>SUM(J61:J62)</f>
        <v>219.67399999999998</v>
      </c>
      <c r="K63" s="107">
        <v>360</v>
      </c>
      <c r="L63" s="108">
        <f>SUM(L61:L62)</f>
        <v>463.93700000000001</v>
      </c>
    </row>
    <row r="64" spans="1:12" ht="15" customHeight="1" x14ac:dyDescent="0.35">
      <c r="A64" s="295" t="s">
        <v>265</v>
      </c>
      <c r="B64" s="295"/>
      <c r="C64" s="110"/>
      <c r="D64" s="110"/>
      <c r="E64" s="244">
        <v>-46.756</v>
      </c>
      <c r="F64" s="111">
        <v>-70.491</v>
      </c>
      <c r="G64" s="244">
        <v>-157.83500000000001</v>
      </c>
      <c r="H64" s="112">
        <v>-121.6</v>
      </c>
      <c r="I64" s="111"/>
      <c r="J64" s="112">
        <v>-99.542000000000002</v>
      </c>
      <c r="K64" s="111">
        <v>-133.35</v>
      </c>
      <c r="L64" s="112">
        <v>-95.481999999999999</v>
      </c>
    </row>
    <row r="65" spans="1:12" ht="15" customHeight="1" x14ac:dyDescent="0.35">
      <c r="A65" s="294" t="s">
        <v>266</v>
      </c>
      <c r="B65" s="294"/>
      <c r="C65" s="115"/>
      <c r="D65" s="115"/>
      <c r="E65" s="245">
        <v>-4.899</v>
      </c>
      <c r="F65" s="116">
        <v>19.943000000000005</v>
      </c>
      <c r="G65" s="245">
        <v>1.9650000000000001</v>
      </c>
      <c r="H65" s="117">
        <v>33.140999999999998</v>
      </c>
      <c r="I65" s="116"/>
      <c r="J65" s="117">
        <v>3.8609999999999998</v>
      </c>
      <c r="K65" s="116">
        <v>2.3039999999999998</v>
      </c>
      <c r="L65" s="117">
        <v>22.89</v>
      </c>
    </row>
    <row r="66" spans="1:12" s="61" customFormat="1" ht="16.5" customHeight="1" x14ac:dyDescent="0.35">
      <c r="A66" s="155" t="s">
        <v>267</v>
      </c>
      <c r="B66" s="155"/>
      <c r="C66" s="156"/>
      <c r="D66" s="156"/>
      <c r="E66" s="243">
        <f>SUM(E63:E65)</f>
        <v>69.582999999999984</v>
      </c>
      <c r="F66" s="108">
        <f>SUM(F63:F65)</f>
        <v>105.54700000000003</v>
      </c>
      <c r="G66" s="256">
        <f>SUM(G63:G65)</f>
        <v>83.381</v>
      </c>
      <c r="H66" s="139">
        <f t="shared" ref="H66" si="35">SUM(H63:H65)</f>
        <v>275.959</v>
      </c>
      <c r="I66" s="138">
        <f>SUM(I63:I65)</f>
        <v>0</v>
      </c>
      <c r="J66" s="139">
        <f>SUM(J63:J65)</f>
        <v>123.99299999999998</v>
      </c>
      <c r="K66" s="138">
        <f t="shared" ref="K66" si="36">SUM(K63:K65)</f>
        <v>228.95400000000001</v>
      </c>
      <c r="L66" s="154">
        <f>SUM(L63:L65)</f>
        <v>391.34500000000003</v>
      </c>
    </row>
    <row r="67" spans="1:12" ht="15" customHeight="1" x14ac:dyDescent="0.35">
      <c r="A67" s="294" t="s">
        <v>59</v>
      </c>
      <c r="B67" s="294"/>
      <c r="C67" s="157"/>
      <c r="D67" s="157"/>
      <c r="E67" s="245">
        <v>-0.32400000000000562</v>
      </c>
      <c r="F67" s="118">
        <v>8.3469999999999978</v>
      </c>
      <c r="G67" s="245">
        <v>35.234999999999978</v>
      </c>
      <c r="H67" s="117">
        <v>23.84</v>
      </c>
      <c r="I67" s="116"/>
      <c r="J67" s="117">
        <v>394.12799999999999</v>
      </c>
      <c r="K67" s="116">
        <v>-333.81700000000001</v>
      </c>
      <c r="L67" s="117">
        <v>-178.947</v>
      </c>
    </row>
    <row r="68" spans="1:12" ht="16.5" customHeight="1" x14ac:dyDescent="0.35">
      <c r="A68" s="299" t="s">
        <v>60</v>
      </c>
      <c r="B68" s="299"/>
      <c r="C68" s="146"/>
      <c r="D68" s="146"/>
      <c r="E68" s="243">
        <f>SUM(E66:E67)</f>
        <v>69.258999999999972</v>
      </c>
      <c r="F68" s="108">
        <f>SUM(F66:F67)</f>
        <v>113.89400000000002</v>
      </c>
      <c r="G68" s="256">
        <f>SUM(G66:G67)</f>
        <v>118.61599999999999</v>
      </c>
      <c r="H68" s="139">
        <f>SUM(H66:H67)</f>
        <v>299.79899999999998</v>
      </c>
      <c r="I68" s="138">
        <f t="shared" ref="I68" si="37">SUM(I66:I67)</f>
        <v>0</v>
      </c>
      <c r="J68" s="139">
        <f>SUM(J66:J67)</f>
        <v>518.12099999999998</v>
      </c>
      <c r="K68" s="107">
        <f t="shared" ref="K68" si="38">SUM(K66:K67)</f>
        <v>-104.863</v>
      </c>
      <c r="L68" s="108">
        <f>SUM(L66:L67)</f>
        <v>212.39800000000002</v>
      </c>
    </row>
    <row r="69" spans="1:12" ht="15" customHeight="1" x14ac:dyDescent="0.35">
      <c r="A69" s="295" t="s">
        <v>61</v>
      </c>
      <c r="B69" s="295"/>
      <c r="C69" s="110"/>
      <c r="D69" s="110"/>
      <c r="E69" s="244">
        <v>-8.9949999999998909</v>
      </c>
      <c r="F69" s="111">
        <v>-89.887</v>
      </c>
      <c r="G69" s="244">
        <v>11.619000000000142</v>
      </c>
      <c r="H69" s="112">
        <v>-264.42500000000001</v>
      </c>
      <c r="I69" s="111"/>
      <c r="J69" s="112">
        <v>-433.65300000000002</v>
      </c>
      <c r="K69" s="111">
        <v>117</v>
      </c>
      <c r="L69" s="112">
        <v>-294.14799999999997</v>
      </c>
    </row>
    <row r="70" spans="1:12" ht="15" customHeight="1" x14ac:dyDescent="0.35">
      <c r="A70" s="295" t="s">
        <v>62</v>
      </c>
      <c r="B70" s="295"/>
      <c r="C70" s="110"/>
      <c r="D70" s="110"/>
      <c r="E70" s="244"/>
      <c r="F70" s="111"/>
      <c r="G70" s="244"/>
      <c r="H70" s="112"/>
      <c r="I70" s="111"/>
      <c r="J70" s="112"/>
      <c r="K70" s="111">
        <v>0.72499999999999998</v>
      </c>
      <c r="L70" s="112"/>
    </row>
    <row r="71" spans="1:12" ht="15" customHeight="1" x14ac:dyDescent="0.35">
      <c r="A71" s="295" t="s">
        <v>64</v>
      </c>
      <c r="B71" s="295"/>
      <c r="C71" s="110"/>
      <c r="D71" s="110"/>
      <c r="E71" s="244">
        <v>0.47399999999999998</v>
      </c>
      <c r="F71" s="111">
        <v>-0.20100000000000001</v>
      </c>
      <c r="G71" s="244">
        <v>0.47399999999999998</v>
      </c>
      <c r="H71" s="112">
        <v>-0.20100000000000001</v>
      </c>
      <c r="I71" s="111"/>
      <c r="J71" s="112">
        <v>-109.334</v>
      </c>
      <c r="K71" s="111">
        <v>-13.552</v>
      </c>
      <c r="L71" s="112">
        <v>-0.54700000000000004</v>
      </c>
    </row>
    <row r="72" spans="1:12" ht="15" customHeight="1" x14ac:dyDescent="0.35">
      <c r="A72" s="294" t="s">
        <v>65</v>
      </c>
      <c r="B72" s="294"/>
      <c r="C72" s="115"/>
      <c r="D72" s="115"/>
      <c r="E72" s="245">
        <v>-29.790999999999997</v>
      </c>
      <c r="F72" s="116">
        <v>-0.64800000000000002</v>
      </c>
      <c r="G72" s="245">
        <v>-65.652999999999992</v>
      </c>
      <c r="H72" s="117">
        <v>-1.179</v>
      </c>
      <c r="I72" s="116"/>
      <c r="J72" s="117">
        <v>9.984</v>
      </c>
      <c r="K72" s="116">
        <v>-50.603000000000002</v>
      </c>
      <c r="L72" s="117">
        <v>-3.5150000000000001</v>
      </c>
    </row>
    <row r="73" spans="1:12" ht="16.5" customHeight="1" x14ac:dyDescent="0.35">
      <c r="A73" s="158" t="s">
        <v>66</v>
      </c>
      <c r="B73" s="158"/>
      <c r="C73" s="159"/>
      <c r="D73" s="159"/>
      <c r="E73" s="258">
        <f>SUM(E69:E72)</f>
        <v>-38.311999999999884</v>
      </c>
      <c r="F73" s="182">
        <f>SUM(F69:F72)</f>
        <v>-90.73599999999999</v>
      </c>
      <c r="G73" s="257">
        <f t="shared" ref="G73:H73" si="39">SUM(G69:G72)</f>
        <v>-53.559999999999846</v>
      </c>
      <c r="H73" s="182">
        <f t="shared" si="39"/>
        <v>-265.80500000000001</v>
      </c>
      <c r="I73" s="142">
        <f t="shared" ref="I73" si="40">SUM(I69:I72)</f>
        <v>0</v>
      </c>
      <c r="J73" s="161">
        <f>SUM(J69:J72)</f>
        <v>-533.00300000000004</v>
      </c>
      <c r="K73" s="181">
        <f t="shared" ref="K73" si="41">SUM(K69:K72)</f>
        <v>53.57</v>
      </c>
      <c r="L73" s="182">
        <f>SUM(L69:L72)</f>
        <v>-298.20999999999998</v>
      </c>
    </row>
    <row r="74" spans="1:12" ht="16.5" customHeight="1" x14ac:dyDescent="0.35">
      <c r="A74" s="299" t="s">
        <v>67</v>
      </c>
      <c r="B74" s="299"/>
      <c r="C74" s="146"/>
      <c r="D74" s="146"/>
      <c r="E74" s="243">
        <f>SUM(E73+E68)</f>
        <v>30.947000000000088</v>
      </c>
      <c r="F74" s="108">
        <f>SUM(F73+F68)</f>
        <v>23.15800000000003</v>
      </c>
      <c r="G74" s="256">
        <f t="shared" ref="G74:H74" si="42">SUM(G73+G68)</f>
        <v>65.056000000000139</v>
      </c>
      <c r="H74" s="139">
        <f t="shared" si="42"/>
        <v>33.993999999999971</v>
      </c>
      <c r="I74" s="138">
        <f t="shared" ref="I74" si="43">SUM(I73+I68)</f>
        <v>0</v>
      </c>
      <c r="J74" s="109">
        <f>J73+J68</f>
        <v>-14.882000000000062</v>
      </c>
      <c r="K74" s="107">
        <f t="shared" ref="K74" si="44">SUM(K73+K68)</f>
        <v>-51.292999999999999</v>
      </c>
      <c r="L74" s="108">
        <f>SUM(L73+L68)</f>
        <v>-85.811999999999955</v>
      </c>
    </row>
    <row r="75" spans="1:12" s="61" customFormat="1" ht="16.5" customHeight="1" x14ac:dyDescent="0.35">
      <c r="A75" s="283" t="s">
        <v>418</v>
      </c>
      <c r="B75" s="284"/>
      <c r="C75" s="239"/>
      <c r="D75" s="239"/>
      <c r="E75" s="268">
        <v>-1</v>
      </c>
      <c r="F75" s="118">
        <v>6</v>
      </c>
      <c r="G75" s="268">
        <v>-42</v>
      </c>
      <c r="H75" s="118">
        <v>5</v>
      </c>
      <c r="I75" s="145"/>
      <c r="J75" s="145"/>
      <c r="K75" s="145"/>
      <c r="L75" s="226"/>
    </row>
    <row r="76" spans="1:12" s="61" customFormat="1" ht="16.5" customHeight="1" x14ac:dyDescent="0.35">
      <c r="A76" s="285" t="s">
        <v>419</v>
      </c>
      <c r="B76" s="282"/>
      <c r="C76" s="282"/>
      <c r="D76" s="240"/>
      <c r="E76" s="256">
        <f>SUM(E74:E75)</f>
        <v>29.947000000000088</v>
      </c>
      <c r="F76" s="109">
        <f>SUM(F74:F75)</f>
        <v>29.15800000000003</v>
      </c>
      <c r="G76" s="256">
        <f>SUM(G74:G75)</f>
        <v>23.056000000000139</v>
      </c>
      <c r="H76" s="109">
        <f>SUM(H74:H75)</f>
        <v>38.993999999999971</v>
      </c>
      <c r="I76" s="109"/>
      <c r="J76" s="109"/>
      <c r="K76" s="109"/>
      <c r="L76" s="109"/>
    </row>
    <row r="77" spans="1:12" ht="15" customHeight="1" x14ac:dyDescent="0.35">
      <c r="A77" s="146"/>
      <c r="B77" s="146"/>
      <c r="C77" s="146"/>
      <c r="D77" s="146"/>
      <c r="E77" s="111"/>
      <c r="F77" s="111"/>
      <c r="G77" s="163"/>
      <c r="H77" s="163"/>
      <c r="I77" s="163"/>
      <c r="J77" s="163"/>
      <c r="K77" s="111"/>
      <c r="L77" s="111"/>
    </row>
    <row r="78" spans="1:12" ht="12.75" customHeight="1" x14ac:dyDescent="0.35">
      <c r="A78" s="236"/>
      <c r="B78" s="227"/>
      <c r="C78" s="229"/>
      <c r="D78" s="229"/>
      <c r="E78" s="230">
        <f>E$3</f>
        <v>2014</v>
      </c>
      <c r="F78" s="230">
        <f t="shared" ref="F78:L78" si="45">F$3</f>
        <v>2013</v>
      </c>
      <c r="G78" s="230">
        <f>G$3</f>
        <v>2014</v>
      </c>
      <c r="H78" s="230">
        <f>H$3</f>
        <v>2013</v>
      </c>
      <c r="I78" s="230">
        <f t="shared" si="45"/>
        <v>2012</v>
      </c>
      <c r="J78" s="230">
        <f t="shared" si="45"/>
        <v>2012</v>
      </c>
      <c r="K78" s="230">
        <f t="shared" si="45"/>
        <v>2011</v>
      </c>
      <c r="L78" s="101">
        <f t="shared" si="45"/>
        <v>2010</v>
      </c>
    </row>
    <row r="79" spans="1:12" ht="12.75" customHeight="1" x14ac:dyDescent="0.35">
      <c r="A79" s="231"/>
      <c r="B79" s="231"/>
      <c r="C79" s="229"/>
      <c r="D79" s="229"/>
      <c r="E79" s="230" t="str">
        <f>E$4</f>
        <v>Q4</v>
      </c>
      <c r="F79" s="230" t="str">
        <f t="shared" ref="F79" si="46">F$4</f>
        <v>Q4</v>
      </c>
      <c r="G79" s="233"/>
      <c r="H79" s="233"/>
      <c r="I79" s="230"/>
      <c r="J79" s="230"/>
      <c r="K79" s="230" t="str">
        <f>IF(K$4="","",K$4)</f>
        <v/>
      </c>
      <c r="L79" s="101"/>
    </row>
    <row r="80" spans="1:12" s="41" customFormat="1" ht="15" customHeight="1" x14ac:dyDescent="0.35">
      <c r="A80" s="236" t="s">
        <v>111</v>
      </c>
      <c r="B80" s="234"/>
      <c r="C80" s="228"/>
      <c r="D80" s="228"/>
      <c r="E80" s="232"/>
      <c r="F80" s="232"/>
      <c r="G80" s="232"/>
      <c r="H80" s="232"/>
      <c r="I80" s="232"/>
      <c r="J80" s="232"/>
      <c r="K80" s="232"/>
      <c r="L80" s="103"/>
    </row>
    <row r="81" spans="1:12" ht="1.5" customHeight="1" x14ac:dyDescent="0.35">
      <c r="A81" s="94"/>
      <c r="B81" s="94"/>
      <c r="C81" s="94"/>
      <c r="D81" s="94"/>
      <c r="E81" s="221"/>
      <c r="F81" s="221"/>
      <c r="G81" s="94"/>
      <c r="H81" s="94"/>
      <c r="I81" s="94"/>
      <c r="J81" s="94"/>
      <c r="K81" s="221"/>
      <c r="L81" s="221"/>
    </row>
    <row r="82" spans="1:12" ht="15" customHeight="1" x14ac:dyDescent="0.35">
      <c r="A82" s="295" t="s">
        <v>68</v>
      </c>
      <c r="B82" s="295"/>
      <c r="C82" s="106"/>
      <c r="D82" s="106"/>
      <c r="E82" s="269">
        <f>IF(E7=0,"-",IF(E14=0,"-",(E14/E7))*100)</f>
        <v>12.173035593971628</v>
      </c>
      <c r="F82" s="164">
        <f>IF(F14=0,"-",IF(F7=0,"-",F14/F7))*100</f>
        <v>15.688802335265404</v>
      </c>
      <c r="G82" s="269">
        <f>IF(G7=0,"",IF(G14=0,"",(G14/G7))*100)</f>
        <v>8.4985618068914501</v>
      </c>
      <c r="H82" s="165">
        <f>IF(H7=0,"",IF(H14=0,"",(H14/H7))*100)</f>
        <v>9.7215170991060784</v>
      </c>
      <c r="I82" s="164">
        <f>IF(I14=0,"-",IF(I7=0,"-",I14/I7))*100</f>
        <v>8.7715988101382809</v>
      </c>
      <c r="J82" s="166">
        <f>IF(J14=0,"-",IF(J7=0,"-",J14/J7))*100</f>
        <v>12.976039769906173</v>
      </c>
      <c r="K82" s="164">
        <f>IF(K14=0,"-",IF(K7=0,"-",K14/K7))*100</f>
        <v>10.380510928532598</v>
      </c>
      <c r="L82" s="166">
        <v>12</v>
      </c>
    </row>
    <row r="83" spans="1:12" ht="15" customHeight="1" x14ac:dyDescent="0.35">
      <c r="A83" s="295" t="s">
        <v>424</v>
      </c>
      <c r="B83" s="295"/>
      <c r="C83" s="106"/>
      <c r="D83" s="106"/>
      <c r="E83" s="269">
        <f>IF(E7=0,"",IF(E28=0,"",(E28/E7))*100)</f>
        <v>14.583060459141214</v>
      </c>
      <c r="F83" s="164">
        <f t="shared" ref="F83:K83" si="47">IF(F7=0,"",IF(F28=0,"",(F28/F7))*100)</f>
        <v>16.586819546911443</v>
      </c>
      <c r="G83" s="269">
        <f t="shared" si="47"/>
        <v>9.8693574623830855</v>
      </c>
      <c r="H83" s="165">
        <f t="shared" si="47"/>
        <v>12.615963912010809</v>
      </c>
      <c r="I83" s="164">
        <f t="shared" si="47"/>
        <v>10.759181715477901</v>
      </c>
      <c r="J83" s="166">
        <f t="shared" si="47"/>
        <v>10.793309410540838</v>
      </c>
      <c r="K83" s="164">
        <f t="shared" si="47"/>
        <v>12.190158717711414</v>
      </c>
      <c r="L83" s="164">
        <f>IF(L7=0,"",IF(L28=0,"",(L28/L7))*100)</f>
        <v>13.340399138624706</v>
      </c>
    </row>
    <row r="84" spans="1:12" ht="15" customHeight="1" x14ac:dyDescent="0.35">
      <c r="A84" s="295" t="s">
        <v>69</v>
      </c>
      <c r="B84" s="295"/>
      <c r="C84" s="106"/>
      <c r="D84" s="106"/>
      <c r="E84" s="269">
        <f t="shared" ref="E84:H84" si="48">IF(E20=0,"-",IF(E7=0,"-",E20/E7)*100)</f>
        <v>5.3439681792891287</v>
      </c>
      <c r="F84" s="164">
        <f t="shared" si="48"/>
        <v>9.254204066524812</v>
      </c>
      <c r="G84" s="269">
        <f t="shared" ref="G84" si="49">IF(G20=0,"-",IF(G7=0,"-",G20/G7)*100)</f>
        <v>2.1080266939607335</v>
      </c>
      <c r="H84" s="165">
        <f t="shared" si="48"/>
        <v>3.7780849713143216</v>
      </c>
      <c r="I84" s="164">
        <f t="shared" ref="I84" si="50">IF(I20=0,"-",IF(I7=0,"-",I20/I7)*100)</f>
        <v>0.8015981303797578</v>
      </c>
      <c r="J84" s="165">
        <f t="shared" ref="J84" si="51">IF(J20=0,"-",IF(J7=0,"-",J20/J7)*100)</f>
        <v>1.7714165488060059</v>
      </c>
      <c r="K84" s="164">
        <f t="shared" ref="K84" si="52">IF(K20=0,"-",IF(K7=0,"-",K20/K7)*100)</f>
        <v>4.7133668705923153</v>
      </c>
      <c r="L84" s="165">
        <v>8.4</v>
      </c>
    </row>
    <row r="85" spans="1:12" ht="15" customHeight="1" x14ac:dyDescent="0.35">
      <c r="A85" s="295" t="s">
        <v>70</v>
      </c>
      <c r="B85" s="295"/>
      <c r="C85" s="137"/>
      <c r="D85" s="137"/>
      <c r="E85" s="269" t="s">
        <v>141</v>
      </c>
      <c r="F85" s="167" t="s">
        <v>141</v>
      </c>
      <c r="G85" s="269">
        <f>IF((G47=0),"-",(G24/((G47+H47)/2)*100))</f>
        <v>-1.8196710838298331</v>
      </c>
      <c r="H85" s="165" t="s">
        <v>141</v>
      </c>
      <c r="I85" s="165" t="str">
        <f t="shared" ref="I85" si="53">IF((I47=0),"-",(I24/((I47+K47)/2)*100))</f>
        <v>-</v>
      </c>
      <c r="J85" s="165">
        <f>IF((J47=0),"-",(J24/((J47+K47)/2)*100))</f>
        <v>1.4947299040937549</v>
      </c>
      <c r="K85" s="164">
        <f>IF((K47=0),"-",(K24/((K47+L47)/2)*100))</f>
        <v>6.8299399253693727</v>
      </c>
      <c r="L85" s="165">
        <v>12.2</v>
      </c>
    </row>
    <row r="86" spans="1:12" ht="15" customHeight="1" x14ac:dyDescent="0.35">
      <c r="A86" s="295" t="s">
        <v>71</v>
      </c>
      <c r="B86" s="295"/>
      <c r="C86" s="137"/>
      <c r="D86" s="137"/>
      <c r="E86" s="269" t="s">
        <v>141</v>
      </c>
      <c r="F86" s="167" t="s">
        <v>141</v>
      </c>
      <c r="G86" s="269">
        <f>IF((G47=0),"-",((G17+G18)/((G47+G48+G49+G51+H47+H48+H49+H51)/2)*100))</f>
        <v>5.9987812469731967</v>
      </c>
      <c r="H86" s="165" t="s">
        <v>141</v>
      </c>
      <c r="I86" s="165" t="str">
        <f t="shared" ref="I86" si="54">IF((I47=0),"-",((I17+I18)/((I47+I48+I49+I51+K47+K48+K49+K51)/2)*100))</f>
        <v>-</v>
      </c>
      <c r="J86" s="165">
        <f>IF((J47=0),"-",((J17+J18)/((J47+J48+J49+J51+K47+K48+K49+K51)/2)*100))</f>
        <v>5.0329599555415747</v>
      </c>
      <c r="K86" s="164">
        <f>IF((K47=0),"-",((K17+K18)/((K47+K48+K49+K51+L47+L48+L49+L51)/2)*100))</f>
        <v>7.3662990040178888</v>
      </c>
      <c r="L86" s="165">
        <v>10.6</v>
      </c>
    </row>
    <row r="87" spans="1:12" ht="15" customHeight="1" x14ac:dyDescent="0.35">
      <c r="A87" s="295" t="s">
        <v>72</v>
      </c>
      <c r="B87" s="295"/>
      <c r="C87" s="106"/>
      <c r="D87" s="106"/>
      <c r="E87" s="270" t="s">
        <v>141</v>
      </c>
      <c r="F87" s="169" t="s">
        <v>141</v>
      </c>
      <c r="G87" s="270">
        <f t="shared" ref="G87:H87" si="55">IF(G47=0,"-",((G47+G48)/G55*100))</f>
        <v>32.944513718112084</v>
      </c>
      <c r="H87" s="183">
        <f t="shared" si="55"/>
        <v>35.808732265314411</v>
      </c>
      <c r="I87" s="184" t="str">
        <f t="shared" ref="I87" si="56">IF(I47=0,"-",((I47+I48)/I55*100))</f>
        <v>-</v>
      </c>
      <c r="J87" s="183">
        <f t="shared" ref="J87" si="57">IF(J47=0,"-",((J47+J48)/J55*100))</f>
        <v>36.539039211733083</v>
      </c>
      <c r="K87" s="184">
        <f t="shared" ref="K87" si="58">IF(K47=0,"-",((K47+K48)/K55*100))</f>
        <v>34.200566169727679</v>
      </c>
      <c r="L87" s="183">
        <v>34</v>
      </c>
    </row>
    <row r="88" spans="1:12" ht="15" customHeight="1" x14ac:dyDescent="0.35">
      <c r="A88" s="295" t="s">
        <v>73</v>
      </c>
      <c r="B88" s="295"/>
      <c r="C88" s="106"/>
      <c r="D88" s="106"/>
      <c r="E88" s="271" t="s">
        <v>141</v>
      </c>
      <c r="F88" s="171" t="s">
        <v>141</v>
      </c>
      <c r="G88" s="271">
        <f t="shared" ref="G88:H88" si="59">IF((G51+G49-G43-G41-G37)=0,"-",(G51+G49-G43-G41-G37))</f>
        <v>1982.8020000000001</v>
      </c>
      <c r="H88" s="185">
        <f t="shared" si="59"/>
        <v>1861.6629999999998</v>
      </c>
      <c r="I88" s="171" t="str">
        <f>IF((I51+I49-I43-I41-I37)=0,"-",(I51+I49-I43-I41-I37))</f>
        <v>-</v>
      </c>
      <c r="J88" s="185">
        <f>IF((J51+J49-J43-J41-J37)=0,"-",(J51+J49-J43-J41-J37))</f>
        <v>2074.1339999999991</v>
      </c>
      <c r="K88" s="171">
        <f>IF((K51+K49-K43-K41-K37)=0,"-",(K51+K49-K43-K41-K37))</f>
        <v>2427.2760000000003</v>
      </c>
      <c r="L88" s="185">
        <v>2289</v>
      </c>
    </row>
    <row r="89" spans="1:12" ht="15" customHeight="1" x14ac:dyDescent="0.35">
      <c r="A89" s="295" t="s">
        <v>74</v>
      </c>
      <c r="B89" s="295"/>
      <c r="C89" s="110"/>
      <c r="D89" s="110"/>
      <c r="E89" s="272" t="s">
        <v>141</v>
      </c>
      <c r="F89" s="173" t="s">
        <v>141</v>
      </c>
      <c r="G89" s="272">
        <f t="shared" ref="G89:H89" si="60">IF((G47=0),"-",((G51+G49)/(G47+G48)))</f>
        <v>1.19412395558423</v>
      </c>
      <c r="H89" s="186">
        <f t="shared" si="60"/>
        <v>1.0558789921914391</v>
      </c>
      <c r="I89" s="187" t="str">
        <f t="shared" ref="I89" si="61">IF((I47=0),"-",((I51+I49)/(I47+I48)))</f>
        <v>-</v>
      </c>
      <c r="J89" s="186">
        <f t="shared" ref="J89" si="62">IF((J47=0),"-",((J51+J49)/(J47+J48)))</f>
        <v>1.0516747195530995</v>
      </c>
      <c r="K89" s="187">
        <f t="shared" ref="K89" si="63">IF((K47=0),"-",((K51+K49)/(K47+K48)))</f>
        <v>1.1243856220510493</v>
      </c>
      <c r="L89" s="186">
        <v>1.1000000000000001</v>
      </c>
    </row>
    <row r="90" spans="1:12" ht="15" customHeight="1" x14ac:dyDescent="0.35">
      <c r="A90" s="294" t="s">
        <v>75</v>
      </c>
      <c r="B90" s="294"/>
      <c r="C90" s="115"/>
      <c r="D90" s="115"/>
      <c r="E90" s="273" t="s">
        <v>141</v>
      </c>
      <c r="F90" s="175" t="s">
        <v>141</v>
      </c>
      <c r="G90" s="273">
        <v>2616</v>
      </c>
      <c r="H90" s="188">
        <v>2849</v>
      </c>
      <c r="I90" s="175">
        <v>2848</v>
      </c>
      <c r="J90" s="188">
        <v>2933</v>
      </c>
      <c r="K90" s="175">
        <v>3016</v>
      </c>
      <c r="L90" s="188">
        <v>3080</v>
      </c>
    </row>
    <row r="91" spans="1:12" ht="15" customHeight="1" x14ac:dyDescent="0.35">
      <c r="A91" s="189" t="s">
        <v>440</v>
      </c>
      <c r="B91" s="189"/>
      <c r="C91" s="189"/>
      <c r="D91" s="189"/>
      <c r="E91" s="189"/>
      <c r="F91" s="189"/>
      <c r="G91" s="177"/>
      <c r="H91" s="177"/>
      <c r="I91" s="189"/>
      <c r="J91" s="189"/>
      <c r="K91" s="189"/>
      <c r="L91" s="189"/>
    </row>
    <row r="92" spans="1:12" ht="15" customHeight="1" x14ac:dyDescent="0.35">
      <c r="A92" s="189" t="s">
        <v>438</v>
      </c>
      <c r="B92" s="189"/>
      <c r="C92" s="189"/>
      <c r="D92" s="189"/>
      <c r="E92" s="189"/>
      <c r="F92" s="189"/>
      <c r="G92" s="189"/>
      <c r="H92" s="189"/>
      <c r="I92" s="189"/>
      <c r="J92" s="189"/>
      <c r="K92" s="189"/>
      <c r="L92" s="189"/>
    </row>
    <row r="93" spans="1:12" ht="16.5" x14ac:dyDescent="0.35">
      <c r="A93" s="189"/>
      <c r="B93" s="189"/>
      <c r="C93" s="189"/>
      <c r="D93" s="189"/>
      <c r="E93" s="189"/>
      <c r="F93" s="189"/>
      <c r="G93" s="178"/>
      <c r="H93" s="178"/>
      <c r="I93" s="178"/>
      <c r="J93" s="178"/>
      <c r="K93" s="189"/>
      <c r="L93" s="189"/>
    </row>
    <row r="94" spans="1:12" ht="16.5" x14ac:dyDescent="0.35">
      <c r="A94" s="189"/>
      <c r="B94" s="189"/>
      <c r="C94" s="189"/>
      <c r="D94" s="189"/>
      <c r="E94" s="189"/>
      <c r="F94" s="189"/>
      <c r="G94" s="178"/>
      <c r="H94" s="178"/>
      <c r="I94" s="178"/>
      <c r="J94" s="178"/>
      <c r="K94" s="189"/>
      <c r="L94" s="189"/>
    </row>
    <row r="95" spans="1:12" ht="16.5" x14ac:dyDescent="0.35">
      <c r="A95" s="189"/>
      <c r="B95" s="189"/>
      <c r="C95" s="189"/>
      <c r="D95" s="189"/>
      <c r="E95" s="189"/>
      <c r="F95" s="189"/>
      <c r="G95" s="179"/>
      <c r="H95" s="179"/>
      <c r="I95" s="179"/>
      <c r="J95" s="179"/>
      <c r="K95" s="189"/>
      <c r="L95" s="189"/>
    </row>
    <row r="96" spans="1:12" ht="15" customHeight="1" x14ac:dyDescent="0.35">
      <c r="A96" s="189"/>
      <c r="B96" s="189"/>
      <c r="C96" s="189"/>
      <c r="D96" s="189"/>
      <c r="E96" s="189"/>
      <c r="F96" s="189"/>
      <c r="G96" s="179"/>
      <c r="H96" s="179"/>
      <c r="I96" s="179"/>
      <c r="J96" s="179"/>
      <c r="K96" s="189"/>
      <c r="L96" s="189"/>
    </row>
    <row r="97" spans="1:17" ht="16.5" x14ac:dyDescent="0.35">
      <c r="A97" s="189"/>
      <c r="B97" s="189"/>
      <c r="C97" s="189"/>
      <c r="D97" s="189"/>
      <c r="E97" s="189"/>
      <c r="F97" s="189"/>
      <c r="G97" s="179"/>
      <c r="H97" s="179"/>
      <c r="I97" s="179"/>
      <c r="J97" s="179"/>
      <c r="K97" s="189"/>
      <c r="L97" s="189"/>
    </row>
    <row r="98" spans="1:17" ht="15" customHeight="1" x14ac:dyDescent="0.35">
      <c r="A98" s="189"/>
      <c r="B98" s="189"/>
      <c r="C98" s="189"/>
      <c r="D98" s="189"/>
      <c r="E98" s="189"/>
      <c r="F98" s="189"/>
      <c r="G98" s="179"/>
      <c r="H98" s="179"/>
      <c r="I98" s="179"/>
      <c r="J98" s="179"/>
      <c r="K98" s="189"/>
      <c r="L98" s="189"/>
      <c r="M98" s="54"/>
      <c r="N98" s="54"/>
      <c r="O98" s="54"/>
      <c r="P98" s="54"/>
      <c r="Q98" s="54"/>
    </row>
    <row r="99" spans="1:17" ht="16.5" x14ac:dyDescent="0.35">
      <c r="A99" s="189"/>
      <c r="B99" s="189"/>
      <c r="C99" s="189"/>
      <c r="D99" s="189"/>
      <c r="E99" s="189"/>
      <c r="F99" s="189"/>
      <c r="G99" s="179"/>
      <c r="H99" s="179"/>
      <c r="I99" s="179"/>
      <c r="J99" s="179"/>
      <c r="K99" s="189"/>
      <c r="L99" s="189"/>
    </row>
    <row r="100" spans="1:17" ht="16.5" x14ac:dyDescent="0.35">
      <c r="A100" s="94"/>
      <c r="B100" s="179"/>
      <c r="C100" s="179"/>
      <c r="D100" s="179"/>
      <c r="E100" s="221"/>
      <c r="F100" s="221"/>
      <c r="G100" s="179"/>
      <c r="H100" s="179"/>
      <c r="I100" s="179"/>
      <c r="J100" s="179"/>
      <c r="K100" s="221"/>
      <c r="L100" s="221"/>
    </row>
    <row r="101" spans="1:17" x14ac:dyDescent="0.25">
      <c r="A101" s="48"/>
      <c r="B101" s="48"/>
      <c r="C101" s="48"/>
      <c r="D101" s="48"/>
      <c r="G101" s="63"/>
      <c r="H101" s="63"/>
      <c r="I101" s="63"/>
      <c r="J101" s="63"/>
    </row>
    <row r="102" spans="1:17" x14ac:dyDescent="0.25">
      <c r="A102" s="48"/>
      <c r="B102" s="48"/>
      <c r="C102" s="48"/>
      <c r="D102" s="48"/>
      <c r="G102" s="63"/>
      <c r="H102" s="63"/>
      <c r="I102" s="63"/>
      <c r="J102" s="63"/>
    </row>
    <row r="103" spans="1:17" x14ac:dyDescent="0.25">
      <c r="A103" s="48"/>
      <c r="B103" s="48"/>
      <c r="C103" s="48"/>
      <c r="D103" s="48"/>
      <c r="G103" s="63"/>
      <c r="H103" s="63"/>
      <c r="I103" s="63"/>
      <c r="J103" s="63"/>
    </row>
    <row r="104" spans="1:17" x14ac:dyDescent="0.25">
      <c r="A104" s="48"/>
      <c r="B104" s="48"/>
      <c r="C104" s="48"/>
      <c r="D104" s="48"/>
      <c r="G104" s="63"/>
      <c r="H104" s="63"/>
      <c r="I104" s="63"/>
      <c r="J104" s="63"/>
    </row>
    <row r="105" spans="1:17" x14ac:dyDescent="0.25">
      <c r="A105" s="48"/>
      <c r="B105" s="48"/>
      <c r="C105" s="48"/>
      <c r="D105" s="48"/>
      <c r="G105" s="63"/>
      <c r="H105" s="63"/>
      <c r="I105" s="63"/>
      <c r="J105" s="63"/>
    </row>
    <row r="106" spans="1:17" x14ac:dyDescent="0.25">
      <c r="A106" s="48"/>
      <c r="B106" s="48"/>
      <c r="C106" s="48"/>
      <c r="D106" s="48"/>
      <c r="G106" s="63"/>
      <c r="H106" s="63"/>
      <c r="I106" s="63"/>
      <c r="J106" s="63"/>
    </row>
  </sheetData>
  <mergeCells count="22">
    <mergeCell ref="A74:B74"/>
    <mergeCell ref="A65:B65"/>
    <mergeCell ref="A67:B67"/>
    <mergeCell ref="A68:B68"/>
    <mergeCell ref="A69:B69"/>
    <mergeCell ref="A70:B70"/>
    <mergeCell ref="A88:B88"/>
    <mergeCell ref="A86:B86"/>
    <mergeCell ref="A89:B89"/>
    <mergeCell ref="A90:B90"/>
    <mergeCell ref="A1:L1"/>
    <mergeCell ref="A61:B61"/>
    <mergeCell ref="A62:B62"/>
    <mergeCell ref="A63:B63"/>
    <mergeCell ref="A64:B64"/>
    <mergeCell ref="A82:B82"/>
    <mergeCell ref="A84:B84"/>
    <mergeCell ref="A85:B85"/>
    <mergeCell ref="A87:B87"/>
    <mergeCell ref="A83:B83"/>
    <mergeCell ref="A71:B71"/>
    <mergeCell ref="A72:B72"/>
  </mergeCells>
  <phoneticPr fontId="0" type="noConversion"/>
  <pageMargins left="0.70866141732283472" right="0.70866141732283472" top="0.74803149606299213" bottom="0.74803149606299213" header="0.31496062992125984" footer="0.31496062992125984"/>
  <pageSetup paperSize="9" scale="5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L105"/>
  <sheetViews>
    <sheetView showGridLines="0" zoomScaleNormal="100" zoomScaleSheetLayoutView="85" workbookViewId="0">
      <selection sqref="A1:K1"/>
    </sheetView>
  </sheetViews>
  <sheetFormatPr defaultRowHeight="15" x14ac:dyDescent="0.25"/>
  <cols>
    <col min="1" max="1" width="26" customWidth="1"/>
    <col min="2" max="2" width="16" customWidth="1"/>
    <col min="3" max="3" width="8.28515625" customWidth="1"/>
    <col min="4" max="4" width="4.85546875" customWidth="1"/>
    <col min="5" max="6" width="9.7109375" customWidth="1"/>
    <col min="7" max="9" width="9.7109375" style="61" customWidth="1"/>
    <col min="10" max="11" width="9.7109375" customWidth="1"/>
  </cols>
  <sheetData>
    <row r="1" spans="1:12" ht="18" customHeight="1" x14ac:dyDescent="0.35">
      <c r="A1" s="297" t="s">
        <v>200</v>
      </c>
      <c r="B1" s="297"/>
      <c r="C1" s="297"/>
      <c r="D1" s="297"/>
      <c r="E1" s="297"/>
      <c r="F1" s="297"/>
      <c r="G1" s="297"/>
      <c r="H1" s="297"/>
      <c r="I1" s="297"/>
      <c r="J1" s="297"/>
      <c r="K1" s="297"/>
      <c r="L1" s="94"/>
    </row>
    <row r="2" spans="1:12" ht="15" customHeight="1" x14ac:dyDescent="0.35">
      <c r="A2" s="95" t="s">
        <v>0</v>
      </c>
      <c r="B2" s="96"/>
      <c r="C2" s="96"/>
      <c r="D2" s="96"/>
      <c r="E2" s="97"/>
      <c r="F2" s="97"/>
      <c r="G2" s="97"/>
      <c r="H2" s="97"/>
      <c r="I2" s="97"/>
      <c r="J2" s="97"/>
      <c r="K2" s="97"/>
      <c r="L2" s="94"/>
    </row>
    <row r="3" spans="1:12" ht="12.75" customHeight="1" x14ac:dyDescent="0.35">
      <c r="A3" s="227"/>
      <c r="B3" s="227"/>
      <c r="C3" s="228"/>
      <c r="D3" s="229"/>
      <c r="E3" s="230">
        <v>2014</v>
      </c>
      <c r="F3" s="230">
        <v>2013</v>
      </c>
      <c r="G3" s="230">
        <v>2014</v>
      </c>
      <c r="H3" s="230">
        <v>2013</v>
      </c>
      <c r="I3" s="230">
        <v>2012</v>
      </c>
      <c r="J3" s="230">
        <v>2011</v>
      </c>
      <c r="K3" s="230">
        <v>2010</v>
      </c>
      <c r="L3" s="94"/>
    </row>
    <row r="4" spans="1:12" ht="12.75" customHeight="1" x14ac:dyDescent="0.35">
      <c r="A4" s="231"/>
      <c r="B4" s="231"/>
      <c r="C4" s="228"/>
      <c r="D4" s="229"/>
      <c r="E4" s="230" t="s">
        <v>421</v>
      </c>
      <c r="F4" s="230" t="s">
        <v>421</v>
      </c>
      <c r="G4" s="230"/>
      <c r="H4" s="230"/>
      <c r="I4" s="230"/>
      <c r="J4" s="230"/>
      <c r="K4" s="230"/>
      <c r="L4" s="94"/>
    </row>
    <row r="5" spans="1:12" s="40" customFormat="1" ht="12.75" customHeight="1" x14ac:dyDescent="0.35">
      <c r="A5" s="228" t="s">
        <v>1</v>
      </c>
      <c r="B5" s="231"/>
      <c r="C5" s="228"/>
      <c r="D5" s="228" t="s">
        <v>112</v>
      </c>
      <c r="E5" s="232"/>
      <c r="F5" s="232"/>
      <c r="G5" s="232"/>
      <c r="H5" s="232"/>
      <c r="I5" s="232"/>
      <c r="J5" s="232"/>
      <c r="K5" s="232"/>
      <c r="L5" s="104"/>
    </row>
    <row r="6" spans="1:12" ht="1.5" customHeight="1" x14ac:dyDescent="0.35">
      <c r="A6" s="94"/>
      <c r="B6" s="94"/>
      <c r="C6" s="94"/>
      <c r="D6" s="94"/>
      <c r="E6" s="94"/>
      <c r="F6" s="94"/>
      <c r="G6" s="94"/>
      <c r="H6" s="94"/>
      <c r="I6" s="94"/>
      <c r="J6" s="94"/>
      <c r="K6" s="94"/>
      <c r="L6" s="94"/>
    </row>
    <row r="7" spans="1:12" ht="15" customHeight="1" x14ac:dyDescent="0.35">
      <c r="A7" s="105" t="s">
        <v>2</v>
      </c>
      <c r="B7" s="106"/>
      <c r="C7" s="106"/>
      <c r="D7" s="106"/>
      <c r="E7" s="243">
        <v>338.10300000000001</v>
      </c>
      <c r="F7" s="107">
        <v>227.57099999999991</v>
      </c>
      <c r="G7" s="243">
        <v>1157.2550000000001</v>
      </c>
      <c r="H7" s="108">
        <v>864.19299999999998</v>
      </c>
      <c r="I7" s="107">
        <v>1002.86</v>
      </c>
      <c r="J7" s="107">
        <v>1219.318</v>
      </c>
      <c r="K7" s="108">
        <v>1395.607</v>
      </c>
      <c r="L7" s="136"/>
    </row>
    <row r="8" spans="1:12" ht="15" customHeight="1" x14ac:dyDescent="0.35">
      <c r="A8" s="105" t="s">
        <v>4</v>
      </c>
      <c r="B8" s="110"/>
      <c r="C8" s="110"/>
      <c r="D8" s="110"/>
      <c r="E8" s="244">
        <v>-334.68500000000012</v>
      </c>
      <c r="F8" s="111">
        <v>-205.89699999999988</v>
      </c>
      <c r="G8" s="244">
        <v>-1097.3520000000001</v>
      </c>
      <c r="H8" s="112">
        <v>-818.41199999999992</v>
      </c>
      <c r="I8" s="111">
        <v>-1046.3020000000001</v>
      </c>
      <c r="J8" s="111">
        <v>-1134.0190000000002</v>
      </c>
      <c r="K8" s="112">
        <v>-1119.5520000000001</v>
      </c>
      <c r="L8" s="136"/>
    </row>
    <row r="9" spans="1:12" ht="15" customHeight="1" x14ac:dyDescent="0.35">
      <c r="A9" s="105" t="s">
        <v>5</v>
      </c>
      <c r="B9" s="110"/>
      <c r="C9" s="110"/>
      <c r="D9" s="110"/>
      <c r="E9" s="244">
        <v>2.0369999999999999</v>
      </c>
      <c r="F9" s="111">
        <v>0.22900000000000009</v>
      </c>
      <c r="G9" s="244">
        <v>3.0969999999999995</v>
      </c>
      <c r="H9" s="112">
        <v>1.7150000000000001</v>
      </c>
      <c r="I9" s="111">
        <v>0.78300000000000003</v>
      </c>
      <c r="J9" s="111">
        <v>-0.77800000000000002</v>
      </c>
      <c r="K9" s="112">
        <v>-1.3130000000000002</v>
      </c>
      <c r="L9" s="136"/>
    </row>
    <row r="10" spans="1:12" ht="15" customHeight="1" x14ac:dyDescent="0.35">
      <c r="A10" s="105" t="s">
        <v>6</v>
      </c>
      <c r="B10" s="110"/>
      <c r="C10" s="110"/>
      <c r="D10" s="110"/>
      <c r="E10" s="244"/>
      <c r="F10" s="111"/>
      <c r="G10" s="244"/>
      <c r="H10" s="112"/>
      <c r="I10" s="111"/>
      <c r="J10" s="111"/>
      <c r="K10" s="112"/>
      <c r="L10" s="136"/>
    </row>
    <row r="11" spans="1:12" ht="15" customHeight="1" x14ac:dyDescent="0.35">
      <c r="A11" s="114" t="s">
        <v>7</v>
      </c>
      <c r="B11" s="115"/>
      <c r="C11" s="115"/>
      <c r="D11" s="115"/>
      <c r="E11" s="245"/>
      <c r="F11" s="116"/>
      <c r="G11" s="245"/>
      <c r="H11" s="117"/>
      <c r="I11" s="116"/>
      <c r="J11" s="116"/>
      <c r="K11" s="117"/>
      <c r="L11" s="136"/>
    </row>
    <row r="12" spans="1:12" ht="15" customHeight="1" x14ac:dyDescent="0.35">
      <c r="A12" s="119" t="s">
        <v>8</v>
      </c>
      <c r="B12" s="119"/>
      <c r="C12" s="119"/>
      <c r="D12" s="119"/>
      <c r="E12" s="243">
        <f>SUM(E7:E11)</f>
        <v>5.4549999999998926</v>
      </c>
      <c r="F12" s="107">
        <f t="shared" ref="F12" si="0">SUM(F7:F11)</f>
        <v>21.903000000000034</v>
      </c>
      <c r="G12" s="243">
        <f>SUM(G7:G11)</f>
        <v>63.000000000000021</v>
      </c>
      <c r="H12" s="108">
        <f>SUM(H7:H11)</f>
        <v>47.496000000000066</v>
      </c>
      <c r="I12" s="107">
        <f t="shared" ref="I12" si="1">SUM(I7:I11)</f>
        <v>-42.65900000000012</v>
      </c>
      <c r="J12" s="107">
        <f t="shared" ref="J12" si="2">SUM(J7:J11)</f>
        <v>84.520999999999745</v>
      </c>
      <c r="K12" s="108">
        <f>SUM(K7:K11)</f>
        <v>274.74199999999985</v>
      </c>
      <c r="L12" s="136"/>
    </row>
    <row r="13" spans="1:12" ht="15" customHeight="1" x14ac:dyDescent="0.35">
      <c r="A13" s="114" t="s">
        <v>205</v>
      </c>
      <c r="B13" s="115"/>
      <c r="C13" s="115"/>
      <c r="D13" s="115"/>
      <c r="E13" s="245">
        <v>-16.368999999999996</v>
      </c>
      <c r="F13" s="116">
        <v>-43.344999999999999</v>
      </c>
      <c r="G13" s="245">
        <v>-66.67</v>
      </c>
      <c r="H13" s="117">
        <v>-97.312999999999988</v>
      </c>
      <c r="I13" s="116">
        <v>-174.267</v>
      </c>
      <c r="J13" s="116">
        <v>-89.543999999999997</v>
      </c>
      <c r="K13" s="117">
        <v>-86.628</v>
      </c>
      <c r="L13" s="136"/>
    </row>
    <row r="14" spans="1:12" ht="15" customHeight="1" x14ac:dyDescent="0.35">
      <c r="A14" s="119" t="s">
        <v>9</v>
      </c>
      <c r="B14" s="119"/>
      <c r="C14" s="119"/>
      <c r="D14" s="119"/>
      <c r="E14" s="243">
        <f>SUM(E12:E13)</f>
        <v>-10.914000000000105</v>
      </c>
      <c r="F14" s="107">
        <f t="shared" ref="F14" si="3">SUM(F12:F13)</f>
        <v>-21.441999999999965</v>
      </c>
      <c r="G14" s="243">
        <f>SUM(G12:G13)</f>
        <v>-3.6699999999999804</v>
      </c>
      <c r="H14" s="108">
        <f>SUM(H12:H13)</f>
        <v>-49.816999999999922</v>
      </c>
      <c r="I14" s="107">
        <f t="shared" ref="I14" si="4">SUM(I12:I13)</f>
        <v>-216.9260000000001</v>
      </c>
      <c r="J14" s="107">
        <f t="shared" ref="J14" si="5">SUM(J12:J13)</f>
        <v>-5.0230000000002519</v>
      </c>
      <c r="K14" s="108">
        <f>SUM(K12:K13)</f>
        <v>188.11399999999986</v>
      </c>
      <c r="L14" s="136"/>
    </row>
    <row r="15" spans="1:12" ht="15" customHeight="1" x14ac:dyDescent="0.35">
      <c r="A15" s="105" t="s">
        <v>10</v>
      </c>
      <c r="B15" s="120"/>
      <c r="C15" s="120"/>
      <c r="D15" s="120"/>
      <c r="E15" s="244"/>
      <c r="F15" s="111"/>
      <c r="G15" s="244"/>
      <c r="H15" s="112"/>
      <c r="I15" s="111"/>
      <c r="J15" s="111"/>
      <c r="K15" s="112">
        <v>-0.23800000000000002</v>
      </c>
      <c r="L15" s="136"/>
    </row>
    <row r="16" spans="1:12" ht="15" customHeight="1" x14ac:dyDescent="0.35">
      <c r="A16" s="114" t="s">
        <v>11</v>
      </c>
      <c r="B16" s="115"/>
      <c r="C16" s="115"/>
      <c r="D16" s="115"/>
      <c r="E16" s="245"/>
      <c r="F16" s="116"/>
      <c r="G16" s="245"/>
      <c r="H16" s="117"/>
      <c r="I16" s="116"/>
      <c r="J16" s="116"/>
      <c r="K16" s="117"/>
      <c r="L16" s="136"/>
    </row>
    <row r="17" spans="1:12" ht="15" customHeight="1" x14ac:dyDescent="0.35">
      <c r="A17" s="119" t="s">
        <v>12</v>
      </c>
      <c r="B17" s="119"/>
      <c r="C17" s="119"/>
      <c r="D17" s="119"/>
      <c r="E17" s="243">
        <f>SUM(E14:E16)</f>
        <v>-10.914000000000105</v>
      </c>
      <c r="F17" s="107">
        <f t="shared" ref="F17" si="6">SUM(F14:F16)</f>
        <v>-21.441999999999965</v>
      </c>
      <c r="G17" s="243">
        <f>SUM(G14:G16)</f>
        <v>-3.6699999999999804</v>
      </c>
      <c r="H17" s="108">
        <f>SUM(H14:H16)</f>
        <v>-49.816999999999922</v>
      </c>
      <c r="I17" s="107">
        <f t="shared" ref="I17" si="7">SUM(I14:I16)</f>
        <v>-216.9260000000001</v>
      </c>
      <c r="J17" s="107">
        <f t="shared" ref="J17" si="8">SUM(J14:J16)</f>
        <v>-5.0230000000002519</v>
      </c>
      <c r="K17" s="108">
        <f>SUM(K14:K16)</f>
        <v>187.87599999999986</v>
      </c>
      <c r="L17" s="136"/>
    </row>
    <row r="18" spans="1:12" ht="15" customHeight="1" x14ac:dyDescent="0.35">
      <c r="A18" s="105" t="s">
        <v>13</v>
      </c>
      <c r="B18" s="110"/>
      <c r="C18" s="110"/>
      <c r="D18" s="110"/>
      <c r="E18" s="244">
        <v>5.2719999999999994</v>
      </c>
      <c r="F18" s="111">
        <v>1.492</v>
      </c>
      <c r="G18" s="244">
        <v>11.869</v>
      </c>
      <c r="H18" s="112">
        <v>1.728</v>
      </c>
      <c r="I18" s="111">
        <v>0.315</v>
      </c>
      <c r="J18" s="111">
        <v>0.58699999999999997</v>
      </c>
      <c r="K18" s="112">
        <v>0.496</v>
      </c>
      <c r="L18" s="136"/>
    </row>
    <row r="19" spans="1:12" ht="15" customHeight="1" x14ac:dyDescent="0.35">
      <c r="A19" s="114" t="s">
        <v>14</v>
      </c>
      <c r="B19" s="115"/>
      <c r="C19" s="115"/>
      <c r="D19" s="115"/>
      <c r="E19" s="245">
        <v>-11.594000000000001</v>
      </c>
      <c r="F19" s="116">
        <v>-10.287000000000004</v>
      </c>
      <c r="G19" s="245">
        <v>-49.725000000000001</v>
      </c>
      <c r="H19" s="117">
        <v>-45.933999999999997</v>
      </c>
      <c r="I19" s="116">
        <v>-62.108000000000004</v>
      </c>
      <c r="J19" s="116">
        <v>-45.131999999999998</v>
      </c>
      <c r="K19" s="117">
        <v>-39.236999999999995</v>
      </c>
      <c r="L19" s="136"/>
    </row>
    <row r="20" spans="1:12" ht="15" customHeight="1" x14ac:dyDescent="0.35">
      <c r="A20" s="119" t="s">
        <v>15</v>
      </c>
      <c r="B20" s="119"/>
      <c r="C20" s="119"/>
      <c r="D20" s="119"/>
      <c r="E20" s="243">
        <f>SUM(E17:E19)</f>
        <v>-17.236000000000107</v>
      </c>
      <c r="F20" s="107">
        <f t="shared" ref="F20" si="9">SUM(F17:F19)</f>
        <v>-30.236999999999966</v>
      </c>
      <c r="G20" s="243">
        <f>SUM(G17:G19)</f>
        <v>-41.525999999999982</v>
      </c>
      <c r="H20" s="108">
        <f>SUM(H17:H19)</f>
        <v>-94.022999999999911</v>
      </c>
      <c r="I20" s="107">
        <f t="shared" ref="I20" si="10">SUM(I17:I19)</f>
        <v>-278.71900000000011</v>
      </c>
      <c r="J20" s="107">
        <f t="shared" ref="J20" si="11">SUM(J17:J19)</f>
        <v>-49.568000000000254</v>
      </c>
      <c r="K20" s="108">
        <f>SUM(K17:K19)</f>
        <v>149.13499999999988</v>
      </c>
      <c r="L20" s="136"/>
    </row>
    <row r="21" spans="1:12" ht="15" customHeight="1" x14ac:dyDescent="0.35">
      <c r="A21" s="105" t="s">
        <v>17</v>
      </c>
      <c r="B21" s="110"/>
      <c r="C21" s="110"/>
      <c r="D21" s="110"/>
      <c r="E21" s="244">
        <v>-12.849</v>
      </c>
      <c r="F21" s="111">
        <v>-6.2060000000000004</v>
      </c>
      <c r="G21" s="244">
        <v>-22.786999999999999</v>
      </c>
      <c r="H21" s="112">
        <v>-15.224000000000002</v>
      </c>
      <c r="I21" s="111">
        <v>36.120000000000005</v>
      </c>
      <c r="J21" s="111">
        <v>-35.523999999999994</v>
      </c>
      <c r="K21" s="112">
        <v>-33.68</v>
      </c>
      <c r="L21" s="136"/>
    </row>
    <row r="22" spans="1:12" ht="15" customHeight="1" x14ac:dyDescent="0.35">
      <c r="A22" s="114" t="s">
        <v>18</v>
      </c>
      <c r="B22" s="121"/>
      <c r="C22" s="121"/>
      <c r="D22" s="121"/>
      <c r="E22" s="245"/>
      <c r="F22" s="116"/>
      <c r="G22" s="245"/>
      <c r="H22" s="117"/>
      <c r="I22" s="116"/>
      <c r="J22" s="116"/>
      <c r="K22" s="117"/>
      <c r="L22" s="136"/>
    </row>
    <row r="23" spans="1:12" ht="15" customHeight="1" x14ac:dyDescent="0.35">
      <c r="A23" s="122" t="s">
        <v>281</v>
      </c>
      <c r="B23" s="123"/>
      <c r="C23" s="123"/>
      <c r="D23" s="123"/>
      <c r="E23" s="243">
        <f>SUM(E20:E22)</f>
        <v>-30.085000000000107</v>
      </c>
      <c r="F23" s="107">
        <f t="shared" ref="F23" si="12">SUM(F20:F22)</f>
        <v>-36.442999999999969</v>
      </c>
      <c r="G23" s="243">
        <f>SUM(G20:G22)</f>
        <v>-64.312999999999988</v>
      </c>
      <c r="H23" s="108">
        <f>SUM(H20:H22)</f>
        <v>-109.24699999999991</v>
      </c>
      <c r="I23" s="107">
        <f t="shared" ref="I23" si="13">SUM(I20:I22)</f>
        <v>-242.5990000000001</v>
      </c>
      <c r="J23" s="107">
        <f t="shared" ref="J23" si="14">SUM(J20:J22)</f>
        <v>-85.09200000000024</v>
      </c>
      <c r="K23" s="108">
        <f>SUM(K20:K22)</f>
        <v>115.45499999999987</v>
      </c>
      <c r="L23" s="136"/>
    </row>
    <row r="24" spans="1:12" ht="15" customHeight="1" x14ac:dyDescent="0.35">
      <c r="A24" s="105" t="s">
        <v>261</v>
      </c>
      <c r="B24" s="110"/>
      <c r="C24" s="110"/>
      <c r="D24" s="110"/>
      <c r="E24" s="244">
        <f t="shared" ref="E24:H24" si="15">E23-E25</f>
        <v>-30.085000000000107</v>
      </c>
      <c r="F24" s="111">
        <f t="shared" si="15"/>
        <v>-36.442999999999969</v>
      </c>
      <c r="G24" s="244">
        <f t="shared" si="15"/>
        <v>-64.312999999999988</v>
      </c>
      <c r="H24" s="112">
        <f t="shared" si="15"/>
        <v>-109.24699999999991</v>
      </c>
      <c r="I24" s="111">
        <f t="shared" ref="I24" si="16">I23-I25</f>
        <v>-242.5990000000001</v>
      </c>
      <c r="J24" s="111">
        <f t="shared" ref="J24" si="17">J23-J25</f>
        <v>-85.09200000000024</v>
      </c>
      <c r="K24" s="112">
        <f>K23-K25</f>
        <v>115.45499999999987</v>
      </c>
      <c r="L24" s="136"/>
    </row>
    <row r="25" spans="1:12" ht="15" customHeight="1" x14ac:dyDescent="0.35">
      <c r="A25" s="105" t="s">
        <v>276</v>
      </c>
      <c r="B25" s="110"/>
      <c r="C25" s="110"/>
      <c r="D25" s="110"/>
      <c r="E25" s="244"/>
      <c r="F25" s="111"/>
      <c r="G25" s="244"/>
      <c r="H25" s="112"/>
      <c r="I25" s="111"/>
      <c r="J25" s="111"/>
      <c r="K25" s="112"/>
      <c r="L25" s="94"/>
    </row>
    <row r="26" spans="1:12" ht="10.5" customHeight="1" x14ac:dyDescent="0.35">
      <c r="A26" s="110"/>
      <c r="B26" s="110"/>
      <c r="C26" s="110"/>
      <c r="D26" s="110"/>
      <c r="E26" s="244"/>
      <c r="F26" s="111"/>
      <c r="G26" s="244"/>
      <c r="H26" s="112"/>
      <c r="I26" s="111"/>
      <c r="J26" s="111"/>
      <c r="K26" s="111"/>
      <c r="L26" s="94"/>
    </row>
    <row r="27" spans="1:12" ht="15" customHeight="1" x14ac:dyDescent="0.35">
      <c r="A27" s="124" t="s">
        <v>360</v>
      </c>
      <c r="B27" s="125"/>
      <c r="C27" s="125"/>
      <c r="D27" s="125"/>
      <c r="E27" s="246">
        <v>-10.700000000000001</v>
      </c>
      <c r="F27" s="126">
        <v>-30.9</v>
      </c>
      <c r="G27" s="246">
        <v>-23.4</v>
      </c>
      <c r="H27" s="127">
        <v>-38.5</v>
      </c>
      <c r="I27" s="126">
        <v>-142.30000000000001</v>
      </c>
      <c r="J27" s="126">
        <v>-40</v>
      </c>
      <c r="K27" s="126"/>
      <c r="L27" s="94"/>
    </row>
    <row r="28" spans="1:12" ht="15" customHeight="1" x14ac:dyDescent="0.35">
      <c r="A28" s="128" t="s">
        <v>423</v>
      </c>
      <c r="B28" s="129"/>
      <c r="C28" s="129"/>
      <c r="D28" s="129"/>
      <c r="E28" s="247">
        <f>E14-E27</f>
        <v>-0.21400000000010344</v>
      </c>
      <c r="F28" s="130">
        <f t="shared" ref="F28:K28" si="18">F14-F27</f>
        <v>9.4580000000000339</v>
      </c>
      <c r="G28" s="247">
        <f t="shared" si="18"/>
        <v>19.730000000000018</v>
      </c>
      <c r="H28" s="131">
        <f t="shared" si="18"/>
        <v>-11.316999999999922</v>
      </c>
      <c r="I28" s="130">
        <f t="shared" ref="I28" si="19">I14-I27</f>
        <v>-74.62600000000009</v>
      </c>
      <c r="J28" s="130">
        <f t="shared" si="18"/>
        <v>34.976999999999748</v>
      </c>
      <c r="K28" s="130">
        <f t="shared" si="18"/>
        <v>188.11399999999986</v>
      </c>
      <c r="L28" s="94"/>
    </row>
    <row r="29" spans="1:12" ht="16.5" x14ac:dyDescent="0.35">
      <c r="A29" s="110"/>
      <c r="B29" s="110"/>
      <c r="C29" s="110"/>
      <c r="D29" s="110"/>
      <c r="E29" s="111"/>
      <c r="F29" s="111"/>
      <c r="G29" s="111"/>
      <c r="H29" s="111"/>
      <c r="I29" s="111"/>
      <c r="J29" s="111"/>
      <c r="K29" s="111"/>
      <c r="L29" s="94"/>
    </row>
    <row r="30" spans="1:12" ht="12.75" customHeight="1" x14ac:dyDescent="0.35">
      <c r="A30" s="227"/>
      <c r="B30" s="227"/>
      <c r="C30" s="228"/>
      <c r="D30" s="229"/>
      <c r="E30" s="230">
        <f>E$3</f>
        <v>2014</v>
      </c>
      <c r="F30" s="230">
        <f t="shared" ref="F30:K30" si="20">F$3</f>
        <v>2013</v>
      </c>
      <c r="G30" s="230">
        <f>G$3</f>
        <v>2014</v>
      </c>
      <c r="H30" s="230">
        <f>H$3</f>
        <v>2013</v>
      </c>
      <c r="I30" s="230">
        <f t="shared" si="20"/>
        <v>2012</v>
      </c>
      <c r="J30" s="230">
        <f t="shared" si="20"/>
        <v>2011</v>
      </c>
      <c r="K30" s="230">
        <f t="shared" si="20"/>
        <v>2010</v>
      </c>
      <c r="L30" s="94"/>
    </row>
    <row r="31" spans="1:12" ht="12.75" customHeight="1" x14ac:dyDescent="0.35">
      <c r="A31" s="231"/>
      <c r="B31" s="231"/>
      <c r="C31" s="228"/>
      <c r="D31" s="229"/>
      <c r="E31" s="233" t="str">
        <f>E$4</f>
        <v>Q4</v>
      </c>
      <c r="F31" s="233" t="str">
        <f t="shared" ref="F31" si="21">F$4</f>
        <v>Q4</v>
      </c>
      <c r="G31" s="233"/>
      <c r="H31" s="233"/>
      <c r="I31" s="233"/>
      <c r="J31" s="233" t="str">
        <f>IF(J$4="","",J$4)</f>
        <v/>
      </c>
      <c r="K31" s="233"/>
      <c r="L31" s="94"/>
    </row>
    <row r="32" spans="1:12" s="41" customFormat="1" ht="15" customHeight="1" x14ac:dyDescent="0.35">
      <c r="A32" s="228" t="s">
        <v>259</v>
      </c>
      <c r="B32" s="234"/>
      <c r="C32" s="228"/>
      <c r="D32" s="228"/>
      <c r="E32" s="235"/>
      <c r="F32" s="235" t="str">
        <f t="shared" ref="F32:K32" si="22">IF(F$5=0,"",F$5)</f>
        <v/>
      </c>
      <c r="G32" s="235"/>
      <c r="H32" s="235"/>
      <c r="I32" s="235"/>
      <c r="J32" s="235"/>
      <c r="K32" s="235" t="str">
        <f t="shared" si="22"/>
        <v/>
      </c>
      <c r="L32" s="135"/>
    </row>
    <row r="33" spans="1:12" ht="1.5" customHeight="1" x14ac:dyDescent="0.35">
      <c r="A33" s="94"/>
      <c r="B33" s="94"/>
      <c r="C33" s="94"/>
      <c r="D33" s="94"/>
      <c r="E33" s="136"/>
      <c r="F33" s="136"/>
      <c r="G33" s="136"/>
      <c r="H33" s="136"/>
      <c r="I33" s="136"/>
      <c r="J33" s="136"/>
      <c r="K33" s="136"/>
      <c r="L33" s="94"/>
    </row>
    <row r="34" spans="1:12" ht="15" customHeight="1" x14ac:dyDescent="0.35">
      <c r="A34" s="105" t="s">
        <v>24</v>
      </c>
      <c r="B34" s="137"/>
      <c r="C34" s="137"/>
      <c r="D34" s="137"/>
      <c r="E34" s="244"/>
      <c r="F34" s="111"/>
      <c r="G34" s="244">
        <v>1093.866</v>
      </c>
      <c r="H34" s="112">
        <v>1093.866</v>
      </c>
      <c r="I34" s="111">
        <v>1093.866</v>
      </c>
      <c r="J34" s="111">
        <v>1093.866</v>
      </c>
      <c r="K34" s="112">
        <v>1093.866</v>
      </c>
      <c r="L34" s="94"/>
    </row>
    <row r="35" spans="1:12" ht="15" customHeight="1" x14ac:dyDescent="0.35">
      <c r="A35" s="105" t="s">
        <v>25</v>
      </c>
      <c r="B35" s="106"/>
      <c r="C35" s="106"/>
      <c r="D35" s="106"/>
      <c r="E35" s="244"/>
      <c r="F35" s="111"/>
      <c r="G35" s="244">
        <v>12.072000000000003</v>
      </c>
      <c r="H35" s="112">
        <v>9.7720000000000002</v>
      </c>
      <c r="I35" s="111">
        <v>20.959999999999997</v>
      </c>
      <c r="J35" s="111">
        <v>52.724999999999994</v>
      </c>
      <c r="K35" s="112">
        <v>40.518000000000008</v>
      </c>
      <c r="L35" s="94"/>
    </row>
    <row r="36" spans="1:12" ht="15" customHeight="1" x14ac:dyDescent="0.35">
      <c r="A36" s="105" t="s">
        <v>262</v>
      </c>
      <c r="B36" s="106"/>
      <c r="C36" s="106"/>
      <c r="D36" s="106"/>
      <c r="E36" s="244"/>
      <c r="F36" s="111"/>
      <c r="G36" s="244">
        <v>314.65899999999988</v>
      </c>
      <c r="H36" s="112">
        <v>332.47300000000001</v>
      </c>
      <c r="I36" s="111">
        <v>391.02499999999992</v>
      </c>
      <c r="J36" s="111">
        <v>520.93299999999999</v>
      </c>
      <c r="K36" s="112">
        <v>559.37100000000009</v>
      </c>
      <c r="L36" s="94"/>
    </row>
    <row r="37" spans="1:12" ht="15" customHeight="1" x14ac:dyDescent="0.35">
      <c r="A37" s="105" t="s">
        <v>28</v>
      </c>
      <c r="B37" s="106"/>
      <c r="C37" s="106"/>
      <c r="D37" s="106"/>
      <c r="E37" s="244"/>
      <c r="F37" s="111"/>
      <c r="G37" s="244"/>
      <c r="H37" s="112"/>
      <c r="I37" s="111"/>
      <c r="J37" s="111"/>
      <c r="K37" s="112"/>
      <c r="L37" s="94"/>
    </row>
    <row r="38" spans="1:12" ht="15" customHeight="1" x14ac:dyDescent="0.35">
      <c r="A38" s="114" t="s">
        <v>29</v>
      </c>
      <c r="B38" s="115"/>
      <c r="C38" s="115"/>
      <c r="D38" s="115"/>
      <c r="E38" s="245"/>
      <c r="F38" s="116"/>
      <c r="G38" s="245">
        <v>59.134</v>
      </c>
      <c r="H38" s="117">
        <v>66.346999999999994</v>
      </c>
      <c r="I38" s="116">
        <v>82</v>
      </c>
      <c r="J38" s="116">
        <v>76.609000000000009</v>
      </c>
      <c r="K38" s="117">
        <v>102.88200000000001</v>
      </c>
      <c r="L38" s="94"/>
    </row>
    <row r="39" spans="1:12" ht="15" customHeight="1" x14ac:dyDescent="0.35">
      <c r="A39" s="95" t="s">
        <v>30</v>
      </c>
      <c r="B39" s="119"/>
      <c r="C39" s="119"/>
      <c r="D39" s="119"/>
      <c r="E39" s="253"/>
      <c r="F39" s="138"/>
      <c r="G39" s="253">
        <f>SUM(G34:G38)</f>
        <v>1479.731</v>
      </c>
      <c r="H39" s="139">
        <f>SUM(H34:H38)</f>
        <v>1502.4579999999999</v>
      </c>
      <c r="I39" s="107">
        <f t="shared" ref="I39" si="23">SUM(I34:I38)</f>
        <v>1587.8509999999999</v>
      </c>
      <c r="J39" s="107">
        <f t="shared" ref="J39" si="24">SUM(J34:J38)</f>
        <v>1744.1329999999998</v>
      </c>
      <c r="K39" s="108">
        <f>SUM(K34:K38)</f>
        <v>1796.6370000000002</v>
      </c>
      <c r="L39" s="94"/>
    </row>
    <row r="40" spans="1:12" ht="15" customHeight="1" x14ac:dyDescent="0.35">
      <c r="A40" s="105" t="s">
        <v>32</v>
      </c>
      <c r="B40" s="110"/>
      <c r="C40" s="110"/>
      <c r="D40" s="110"/>
      <c r="E40" s="244"/>
      <c r="F40" s="111"/>
      <c r="G40" s="244">
        <v>217.12899999999999</v>
      </c>
      <c r="H40" s="112">
        <v>195.37200000000001</v>
      </c>
      <c r="I40" s="111">
        <v>178.001</v>
      </c>
      <c r="J40" s="111">
        <v>230.86700000000002</v>
      </c>
      <c r="K40" s="112">
        <v>255.15200000000002</v>
      </c>
      <c r="L40" s="94"/>
    </row>
    <row r="41" spans="1:12" ht="15" customHeight="1" x14ac:dyDescent="0.35">
      <c r="A41" s="105" t="s">
        <v>34</v>
      </c>
      <c r="B41" s="110"/>
      <c r="C41" s="110"/>
      <c r="D41" s="110"/>
      <c r="E41" s="244"/>
      <c r="F41" s="111"/>
      <c r="G41" s="244"/>
      <c r="H41" s="112"/>
      <c r="I41" s="111"/>
      <c r="J41" s="111"/>
      <c r="K41" s="112"/>
      <c r="L41" s="94"/>
    </row>
    <row r="42" spans="1:12" ht="15" customHeight="1" x14ac:dyDescent="0.35">
      <c r="A42" s="105" t="s">
        <v>35</v>
      </c>
      <c r="B42" s="110"/>
      <c r="C42" s="110"/>
      <c r="D42" s="110"/>
      <c r="E42" s="244"/>
      <c r="F42" s="111"/>
      <c r="G42" s="244">
        <v>298.34899999999999</v>
      </c>
      <c r="H42" s="112">
        <v>290.63300000000004</v>
      </c>
      <c r="I42" s="111">
        <v>371.38900000000007</v>
      </c>
      <c r="J42" s="111">
        <v>288.02699999999999</v>
      </c>
      <c r="K42" s="112">
        <v>209.733</v>
      </c>
      <c r="L42" s="94"/>
    </row>
    <row r="43" spans="1:12" ht="15" customHeight="1" x14ac:dyDescent="0.35">
      <c r="A43" s="105" t="s">
        <v>37</v>
      </c>
      <c r="B43" s="110"/>
      <c r="C43" s="110"/>
      <c r="D43" s="110"/>
      <c r="E43" s="244"/>
      <c r="F43" s="111"/>
      <c r="G43" s="244">
        <v>71.2</v>
      </c>
      <c r="H43" s="112">
        <v>60.500999999999998</v>
      </c>
      <c r="I43" s="111">
        <v>43.68</v>
      </c>
      <c r="J43" s="111">
        <v>38.253</v>
      </c>
      <c r="K43" s="112">
        <v>62.136000000000003</v>
      </c>
      <c r="L43" s="94"/>
    </row>
    <row r="44" spans="1:12" ht="15" customHeight="1" x14ac:dyDescent="0.35">
      <c r="A44" s="114" t="s">
        <v>38</v>
      </c>
      <c r="B44" s="115"/>
      <c r="C44" s="115"/>
      <c r="D44" s="115"/>
      <c r="E44" s="245"/>
      <c r="F44" s="116"/>
      <c r="G44" s="245"/>
      <c r="H44" s="117"/>
      <c r="I44" s="116"/>
      <c r="J44" s="116"/>
      <c r="K44" s="117"/>
      <c r="L44" s="94"/>
    </row>
    <row r="45" spans="1:12" ht="15" customHeight="1" x14ac:dyDescent="0.35">
      <c r="A45" s="140" t="s">
        <v>39</v>
      </c>
      <c r="B45" s="141"/>
      <c r="C45" s="141"/>
      <c r="D45" s="141"/>
      <c r="E45" s="254"/>
      <c r="F45" s="142"/>
      <c r="G45" s="254">
        <f>SUM(G40:G44)</f>
        <v>586.678</v>
      </c>
      <c r="H45" s="143">
        <f>SUM(H40:H44)</f>
        <v>546.50600000000009</v>
      </c>
      <c r="I45" s="144">
        <f t="shared" ref="I45" si="25">SUM(I40:I44)</f>
        <v>593.07000000000005</v>
      </c>
      <c r="J45" s="144">
        <f t="shared" ref="J45:K45" si="26">SUM(J40:J44)</f>
        <v>557.14700000000005</v>
      </c>
      <c r="K45" s="161">
        <f t="shared" si="26"/>
        <v>527.02099999999996</v>
      </c>
      <c r="L45" s="94"/>
    </row>
    <row r="46" spans="1:12" ht="15" customHeight="1" x14ac:dyDescent="0.35">
      <c r="A46" s="95" t="s">
        <v>168</v>
      </c>
      <c r="B46" s="146"/>
      <c r="C46" s="146"/>
      <c r="D46" s="146"/>
      <c r="E46" s="253"/>
      <c r="F46" s="138"/>
      <c r="G46" s="253">
        <f>G45+G39</f>
        <v>2066.4090000000001</v>
      </c>
      <c r="H46" s="139">
        <f>H45+H39</f>
        <v>2048.9639999999999</v>
      </c>
      <c r="I46" s="107">
        <f t="shared" ref="I46" si="27">I39+I45</f>
        <v>2180.9209999999998</v>
      </c>
      <c r="J46" s="107">
        <f t="shared" ref="J46:K46" si="28">J39+J45</f>
        <v>2301.2799999999997</v>
      </c>
      <c r="K46" s="108">
        <f t="shared" si="28"/>
        <v>2323.6580000000004</v>
      </c>
      <c r="L46" s="94"/>
    </row>
    <row r="47" spans="1:12" ht="15" customHeight="1" x14ac:dyDescent="0.35">
      <c r="A47" s="105" t="s">
        <v>263</v>
      </c>
      <c r="B47" s="110"/>
      <c r="C47" s="110"/>
      <c r="D47" s="110"/>
      <c r="E47" s="244"/>
      <c r="F47" s="111"/>
      <c r="G47" s="244">
        <v>914.77500000000009</v>
      </c>
      <c r="H47" s="112">
        <v>1037.0919999999999</v>
      </c>
      <c r="I47" s="111">
        <v>1141</v>
      </c>
      <c r="J47" s="111">
        <v>1142.4079999999999</v>
      </c>
      <c r="K47" s="112">
        <v>1212.0289999999998</v>
      </c>
      <c r="L47" s="94"/>
    </row>
    <row r="48" spans="1:12" ht="15" customHeight="1" x14ac:dyDescent="0.35">
      <c r="A48" s="105" t="s">
        <v>278</v>
      </c>
      <c r="B48" s="110"/>
      <c r="C48" s="110"/>
      <c r="D48" s="110"/>
      <c r="E48" s="244"/>
      <c r="F48" s="111"/>
      <c r="G48" s="244"/>
      <c r="H48" s="112"/>
      <c r="I48" s="111"/>
      <c r="J48" s="111"/>
      <c r="K48" s="112"/>
      <c r="L48" s="94"/>
    </row>
    <row r="49" spans="1:12" ht="15" customHeight="1" x14ac:dyDescent="0.35">
      <c r="A49" s="105" t="s">
        <v>250</v>
      </c>
      <c r="B49" s="110"/>
      <c r="C49" s="110"/>
      <c r="D49" s="110"/>
      <c r="E49" s="244"/>
      <c r="F49" s="111"/>
      <c r="G49" s="244">
        <v>55.473999999999997</v>
      </c>
      <c r="H49" s="112">
        <v>41.266000000000005</v>
      </c>
      <c r="I49" s="111">
        <v>43</v>
      </c>
      <c r="J49" s="111">
        <v>32.624000000000002</v>
      </c>
      <c r="K49" s="112">
        <v>33.539000000000001</v>
      </c>
      <c r="L49" s="94"/>
    </row>
    <row r="50" spans="1:12" ht="15" customHeight="1" x14ac:dyDescent="0.35">
      <c r="A50" s="105" t="s">
        <v>44</v>
      </c>
      <c r="B50" s="110"/>
      <c r="C50" s="110"/>
      <c r="D50" s="110"/>
      <c r="E50" s="244"/>
      <c r="F50" s="111"/>
      <c r="G50" s="244">
        <v>25.157</v>
      </c>
      <c r="H50" s="112">
        <v>27.327999999999999</v>
      </c>
      <c r="I50" s="111">
        <v>68</v>
      </c>
      <c r="J50" s="111">
        <v>35.945</v>
      </c>
      <c r="K50" s="112">
        <v>19.700000000000003</v>
      </c>
      <c r="L50" s="94"/>
    </row>
    <row r="51" spans="1:12" ht="15" customHeight="1" x14ac:dyDescent="0.35">
      <c r="A51" s="105" t="s">
        <v>45</v>
      </c>
      <c r="B51" s="110"/>
      <c r="C51" s="110"/>
      <c r="D51" s="110"/>
      <c r="E51" s="244"/>
      <c r="F51" s="111"/>
      <c r="G51" s="244">
        <v>816.13400000000001</v>
      </c>
      <c r="H51" s="112">
        <v>750.46900000000005</v>
      </c>
      <c r="I51" s="111">
        <v>771.35799999999995</v>
      </c>
      <c r="J51" s="111">
        <v>893.28200000000004</v>
      </c>
      <c r="K51" s="112">
        <v>848.15800000000013</v>
      </c>
      <c r="L51" s="94"/>
    </row>
    <row r="52" spans="1:12" ht="15" customHeight="1" x14ac:dyDescent="0.35">
      <c r="A52" s="105" t="s">
        <v>46</v>
      </c>
      <c r="B52" s="110"/>
      <c r="C52" s="110"/>
      <c r="D52" s="110"/>
      <c r="E52" s="244"/>
      <c r="F52" s="111"/>
      <c r="G52" s="244">
        <v>254.86899999999997</v>
      </c>
      <c r="H52" s="112">
        <v>192.80900000000003</v>
      </c>
      <c r="I52" s="111">
        <v>157.43699999999998</v>
      </c>
      <c r="J52" s="111">
        <v>197.02099999999999</v>
      </c>
      <c r="K52" s="112">
        <v>210.23199999999997</v>
      </c>
      <c r="L52" s="94"/>
    </row>
    <row r="53" spans="1:12" ht="15" customHeight="1" x14ac:dyDescent="0.35">
      <c r="A53" s="105" t="s">
        <v>47</v>
      </c>
      <c r="B53" s="110"/>
      <c r="C53" s="110"/>
      <c r="D53" s="110"/>
      <c r="E53" s="244"/>
      <c r="F53" s="111"/>
      <c r="G53" s="244"/>
      <c r="H53" s="112"/>
      <c r="I53" s="111"/>
      <c r="J53" s="111"/>
      <c r="K53" s="112"/>
      <c r="L53" s="94"/>
    </row>
    <row r="54" spans="1:12" ht="15" customHeight="1" x14ac:dyDescent="0.35">
      <c r="A54" s="114" t="s">
        <v>264</v>
      </c>
      <c r="B54" s="115"/>
      <c r="C54" s="115"/>
      <c r="D54" s="115"/>
      <c r="E54" s="245"/>
      <c r="F54" s="116"/>
      <c r="G54" s="245"/>
      <c r="H54" s="117"/>
      <c r="I54" s="116"/>
      <c r="J54" s="116"/>
      <c r="K54" s="117"/>
      <c r="L54" s="94"/>
    </row>
    <row r="55" spans="1:12" ht="15" customHeight="1" x14ac:dyDescent="0.35">
      <c r="A55" s="95" t="s">
        <v>249</v>
      </c>
      <c r="B55" s="146"/>
      <c r="C55" s="146"/>
      <c r="D55" s="146"/>
      <c r="E55" s="253"/>
      <c r="F55" s="138"/>
      <c r="G55" s="253">
        <f>SUM(G47:G54)</f>
        <v>2066.4090000000001</v>
      </c>
      <c r="H55" s="139">
        <f>SUM(H47:H54)</f>
        <v>2048.9639999999999</v>
      </c>
      <c r="I55" s="107">
        <f t="shared" ref="I55" si="29">SUM(I47:I54)</f>
        <v>2180.7950000000001</v>
      </c>
      <c r="J55" s="107">
        <f t="shared" ref="J55:K55" si="30">SUM(J47:J54)</f>
        <v>2301.2800000000002</v>
      </c>
      <c r="K55" s="108">
        <f t="shared" si="30"/>
        <v>2323.6579999999999</v>
      </c>
      <c r="L55" s="94"/>
    </row>
    <row r="56" spans="1:12" ht="15" customHeight="1" x14ac:dyDescent="0.35">
      <c r="A56" s="146"/>
      <c r="B56" s="146"/>
      <c r="C56" s="146"/>
      <c r="D56" s="146"/>
      <c r="E56" s="111"/>
      <c r="F56" s="111"/>
      <c r="G56" s="111"/>
      <c r="H56" s="111"/>
      <c r="I56" s="111"/>
      <c r="J56" s="111"/>
      <c r="K56" s="111"/>
      <c r="L56" s="94"/>
    </row>
    <row r="57" spans="1:12" ht="12.75" customHeight="1" x14ac:dyDescent="0.35">
      <c r="A57" s="236"/>
      <c r="B57" s="227"/>
      <c r="C57" s="229"/>
      <c r="D57" s="229"/>
      <c r="E57" s="230">
        <f>E$3</f>
        <v>2014</v>
      </c>
      <c r="F57" s="230">
        <f t="shared" ref="F57:K57" si="31">F$3</f>
        <v>2013</v>
      </c>
      <c r="G57" s="230">
        <f t="shared" si="31"/>
        <v>2014</v>
      </c>
      <c r="H57" s="230">
        <f t="shared" si="31"/>
        <v>2013</v>
      </c>
      <c r="I57" s="230">
        <f t="shared" si="31"/>
        <v>2012</v>
      </c>
      <c r="J57" s="230">
        <f t="shared" si="31"/>
        <v>2011</v>
      </c>
      <c r="K57" s="230">
        <f t="shared" si="31"/>
        <v>2010</v>
      </c>
      <c r="L57" s="94"/>
    </row>
    <row r="58" spans="1:12" ht="12.75" customHeight="1" x14ac:dyDescent="0.35">
      <c r="A58" s="231"/>
      <c r="B58" s="231"/>
      <c r="C58" s="229"/>
      <c r="D58" s="229"/>
      <c r="E58" s="233" t="str">
        <f>E$4</f>
        <v>Q4</v>
      </c>
      <c r="F58" s="233" t="str">
        <f t="shared" ref="F58" si="32">F$4</f>
        <v>Q4</v>
      </c>
      <c r="G58" s="233"/>
      <c r="H58" s="233"/>
      <c r="I58" s="233"/>
      <c r="J58" s="233" t="str">
        <f>IF(J$4="","",J$4)</f>
        <v/>
      </c>
      <c r="K58" s="233"/>
      <c r="L58" s="94"/>
    </row>
    <row r="59" spans="1:12" s="41" customFormat="1" ht="15" customHeight="1" x14ac:dyDescent="0.35">
      <c r="A59" s="236" t="s">
        <v>260</v>
      </c>
      <c r="B59" s="234"/>
      <c r="C59" s="228"/>
      <c r="D59" s="228"/>
      <c r="E59" s="235"/>
      <c r="F59" s="235" t="str">
        <f t="shared" ref="F59" si="33">IF(F$5=0,"",F$5)</f>
        <v/>
      </c>
      <c r="G59" s="235"/>
      <c r="H59" s="235"/>
      <c r="I59" s="235"/>
      <c r="J59" s="235"/>
      <c r="K59" s="235"/>
      <c r="L59" s="135"/>
    </row>
    <row r="60" spans="1:12" ht="1.5" customHeight="1" x14ac:dyDescent="0.35">
      <c r="A60" s="94"/>
      <c r="B60" s="94"/>
      <c r="C60" s="94"/>
      <c r="D60" s="94"/>
      <c r="E60" s="136"/>
      <c r="F60" s="136"/>
      <c r="G60" s="136"/>
      <c r="H60" s="136"/>
      <c r="I60" s="136"/>
      <c r="J60" s="136"/>
      <c r="K60" s="136"/>
      <c r="L60" s="94"/>
    </row>
    <row r="61" spans="1:12" ht="35.25" customHeight="1" x14ac:dyDescent="0.35">
      <c r="A61" s="295" t="s">
        <v>50</v>
      </c>
      <c r="B61" s="295"/>
      <c r="C61" s="148"/>
      <c r="D61" s="148"/>
      <c r="E61" s="255">
        <v>3.3499999999999979</v>
      </c>
      <c r="F61" s="149">
        <v>3.5590000000000011</v>
      </c>
      <c r="G61" s="255">
        <v>20.542999999999996</v>
      </c>
      <c r="H61" s="150">
        <v>-33.070000000000007</v>
      </c>
      <c r="I61" s="149">
        <v>-55.824000000000005</v>
      </c>
      <c r="J61" s="149">
        <v>29.955999999999992</v>
      </c>
      <c r="K61" s="150">
        <v>215.80400000000003</v>
      </c>
      <c r="L61" s="94"/>
    </row>
    <row r="62" spans="1:12" ht="15" customHeight="1" x14ac:dyDescent="0.35">
      <c r="A62" s="294" t="s">
        <v>52</v>
      </c>
      <c r="B62" s="294"/>
      <c r="C62" s="152"/>
      <c r="D62" s="152"/>
      <c r="E62" s="245">
        <v>20.629999999999995</v>
      </c>
      <c r="F62" s="116">
        <v>0.64799999999999969</v>
      </c>
      <c r="G62" s="245">
        <v>-45.938000000000002</v>
      </c>
      <c r="H62" s="117">
        <v>2.4480000000000004</v>
      </c>
      <c r="I62" s="116">
        <v>44.885000000000005</v>
      </c>
      <c r="J62" s="116">
        <v>-51.564000000000007</v>
      </c>
      <c r="K62" s="117">
        <v>-44.598000000000006</v>
      </c>
      <c r="L62" s="94"/>
    </row>
    <row r="63" spans="1:12" ht="16.5" customHeight="1" x14ac:dyDescent="0.35">
      <c r="A63" s="299" t="s">
        <v>53</v>
      </c>
      <c r="B63" s="299"/>
      <c r="C63" s="153"/>
      <c r="D63" s="153"/>
      <c r="E63" s="243">
        <f>SUM(E61:E62)</f>
        <v>23.979999999999993</v>
      </c>
      <c r="F63" s="107">
        <f t="shared" ref="F63" si="34">SUM(F61:F62)</f>
        <v>4.2070000000000007</v>
      </c>
      <c r="G63" s="256">
        <f t="shared" ref="G63:H63" si="35">SUM(G61:G62)</f>
        <v>-25.395000000000007</v>
      </c>
      <c r="H63" s="109">
        <f t="shared" si="35"/>
        <v>-30.622000000000007</v>
      </c>
      <c r="I63" s="107">
        <f t="shared" ref="I63" si="36">SUM(I61:I62)</f>
        <v>-10.939</v>
      </c>
      <c r="J63" s="107">
        <f t="shared" ref="J63" si="37">SUM(J61:J62)</f>
        <v>-21.608000000000015</v>
      </c>
      <c r="K63" s="108">
        <f>SUM(K61:K62)</f>
        <v>171.20600000000002</v>
      </c>
      <c r="L63" s="94"/>
    </row>
    <row r="64" spans="1:12" ht="15" customHeight="1" x14ac:dyDescent="0.35">
      <c r="A64" s="295" t="s">
        <v>265</v>
      </c>
      <c r="B64" s="295"/>
      <c r="C64" s="110"/>
      <c r="D64" s="110"/>
      <c r="E64" s="244">
        <v>-4.9810000000000008</v>
      </c>
      <c r="F64" s="111">
        <v>-8.3710000000000004</v>
      </c>
      <c r="G64" s="244">
        <v>-29.869</v>
      </c>
      <c r="H64" s="112">
        <v>-25.055000000000003</v>
      </c>
      <c r="I64" s="111">
        <v>-32.111000000000004</v>
      </c>
      <c r="J64" s="111">
        <v>-66.807000000000002</v>
      </c>
      <c r="K64" s="112">
        <v>-80.701000000000008</v>
      </c>
      <c r="L64" s="94"/>
    </row>
    <row r="65" spans="1:12" ht="15" customHeight="1" x14ac:dyDescent="0.35">
      <c r="A65" s="294" t="s">
        <v>266</v>
      </c>
      <c r="B65" s="294"/>
      <c r="C65" s="115"/>
      <c r="D65" s="115"/>
      <c r="E65" s="245">
        <v>0.77800000000000002</v>
      </c>
      <c r="F65" s="116">
        <v>-0.22300000000000009</v>
      </c>
      <c r="G65" s="245">
        <v>0.63500000000000001</v>
      </c>
      <c r="H65" s="117">
        <v>1.0609999999999999</v>
      </c>
      <c r="I65" s="116">
        <v>7.0449999999999999</v>
      </c>
      <c r="J65" s="116">
        <v>7.4999999999999997E-2</v>
      </c>
      <c r="K65" s="117">
        <v>0.113</v>
      </c>
      <c r="L65" s="94"/>
    </row>
    <row r="66" spans="1:12" s="61" customFormat="1" ht="16.5" customHeight="1" x14ac:dyDescent="0.35">
      <c r="A66" s="155" t="s">
        <v>267</v>
      </c>
      <c r="B66" s="155"/>
      <c r="C66" s="156"/>
      <c r="D66" s="156"/>
      <c r="E66" s="243">
        <f>SUM(E63:E65)</f>
        <v>19.77699999999999</v>
      </c>
      <c r="F66" s="109">
        <f t="shared" ref="F66" si="38">SUM(F63:F65)</f>
        <v>-4.3869999999999996</v>
      </c>
      <c r="G66" s="256">
        <f t="shared" ref="G66:H66" si="39">SUM(G63:G65)</f>
        <v>-54.629000000000012</v>
      </c>
      <c r="H66" s="109">
        <f t="shared" si="39"/>
        <v>-54.616000000000007</v>
      </c>
      <c r="I66" s="107">
        <f t="shared" ref="I66" si="40">SUM(I63:I65)</f>
        <v>-36.005000000000003</v>
      </c>
      <c r="J66" s="107">
        <f t="shared" ref="J66" si="41">SUM(J63:J65)</f>
        <v>-88.340000000000018</v>
      </c>
      <c r="K66" s="154">
        <f>SUM(K63:K65)</f>
        <v>90.618000000000009</v>
      </c>
      <c r="L66" s="94"/>
    </row>
    <row r="67" spans="1:12" ht="15" customHeight="1" x14ac:dyDescent="0.35">
      <c r="A67" s="294" t="s">
        <v>59</v>
      </c>
      <c r="B67" s="294"/>
      <c r="C67" s="157"/>
      <c r="D67" s="157"/>
      <c r="E67" s="245"/>
      <c r="F67" s="116"/>
      <c r="G67" s="245"/>
      <c r="H67" s="117"/>
      <c r="I67" s="116"/>
      <c r="J67" s="116"/>
      <c r="K67" s="117"/>
      <c r="L67" s="94"/>
    </row>
    <row r="68" spans="1:12" ht="16.5" customHeight="1" x14ac:dyDescent="0.35">
      <c r="A68" s="299" t="s">
        <v>60</v>
      </c>
      <c r="B68" s="299"/>
      <c r="C68" s="146"/>
      <c r="D68" s="146"/>
      <c r="E68" s="243">
        <f>SUM(E66:E67)</f>
        <v>19.77699999999999</v>
      </c>
      <c r="F68" s="107">
        <f>SUM(F66:F67)</f>
        <v>-4.3869999999999996</v>
      </c>
      <c r="G68" s="256">
        <f>SUM(G66:G67)</f>
        <v>-54.629000000000012</v>
      </c>
      <c r="H68" s="109">
        <f>SUM(H66:H67)</f>
        <v>-54.616000000000007</v>
      </c>
      <c r="I68" s="107">
        <f t="shared" ref="I68" si="42">SUM(I66:I67)</f>
        <v>-36.005000000000003</v>
      </c>
      <c r="J68" s="107">
        <f t="shared" ref="J68" si="43">SUM(J66:J67)</f>
        <v>-88.340000000000018</v>
      </c>
      <c r="K68" s="108">
        <f>SUM(K66:K67)</f>
        <v>90.618000000000009</v>
      </c>
      <c r="L68" s="94"/>
    </row>
    <row r="69" spans="1:12" ht="15" customHeight="1" x14ac:dyDescent="0.35">
      <c r="A69" s="295" t="s">
        <v>61</v>
      </c>
      <c r="B69" s="295"/>
      <c r="C69" s="110"/>
      <c r="D69" s="110"/>
      <c r="E69" s="244">
        <v>-5.1419999999999959</v>
      </c>
      <c r="F69" s="111">
        <v>-36.374000000000009</v>
      </c>
      <c r="G69" s="244">
        <v>13.770000000000003</v>
      </c>
      <c r="H69" s="112">
        <v>-25.691000000000003</v>
      </c>
      <c r="I69" s="111">
        <v>-101.98099999999999</v>
      </c>
      <c r="J69" s="111">
        <v>38.894000000000005</v>
      </c>
      <c r="K69" s="112">
        <v>-109.90400000000002</v>
      </c>
      <c r="L69" s="94"/>
    </row>
    <row r="70" spans="1:12" ht="15" customHeight="1" x14ac:dyDescent="0.35">
      <c r="A70" s="295" t="s">
        <v>62</v>
      </c>
      <c r="B70" s="295"/>
      <c r="C70" s="110"/>
      <c r="D70" s="110"/>
      <c r="E70" s="244"/>
      <c r="F70" s="111"/>
      <c r="G70" s="244"/>
      <c r="H70" s="112">
        <v>94.927000000000007</v>
      </c>
      <c r="I70" s="111"/>
      <c r="J70" s="111"/>
      <c r="K70" s="112"/>
      <c r="L70" s="94"/>
    </row>
    <row r="71" spans="1:12" ht="15" customHeight="1" x14ac:dyDescent="0.35">
      <c r="A71" s="295" t="s">
        <v>64</v>
      </c>
      <c r="B71" s="295"/>
      <c r="C71" s="110"/>
      <c r="D71" s="110"/>
      <c r="E71" s="244"/>
      <c r="F71" s="111"/>
      <c r="G71" s="244">
        <v>-46.493000000000002</v>
      </c>
      <c r="H71" s="112">
        <v>-109.678</v>
      </c>
      <c r="I71" s="111"/>
      <c r="J71" s="111"/>
      <c r="K71" s="112"/>
      <c r="L71" s="94"/>
    </row>
    <row r="72" spans="1:12" ht="15" customHeight="1" x14ac:dyDescent="0.35">
      <c r="A72" s="294" t="s">
        <v>65</v>
      </c>
      <c r="B72" s="294"/>
      <c r="C72" s="115"/>
      <c r="D72" s="115"/>
      <c r="E72" s="245"/>
      <c r="F72" s="116">
        <v>44</v>
      </c>
      <c r="G72" s="245">
        <v>90.61</v>
      </c>
      <c r="H72" s="117">
        <v>114.815</v>
      </c>
      <c r="I72" s="116">
        <v>145</v>
      </c>
      <c r="J72" s="116">
        <v>25</v>
      </c>
      <c r="K72" s="117">
        <v>-80</v>
      </c>
      <c r="L72" s="94"/>
    </row>
    <row r="73" spans="1:12" ht="16.5" customHeight="1" x14ac:dyDescent="0.35">
      <c r="A73" s="158" t="s">
        <v>66</v>
      </c>
      <c r="B73" s="158"/>
      <c r="C73" s="159"/>
      <c r="D73" s="159"/>
      <c r="E73" s="258">
        <f>SUM(E69:E72)</f>
        <v>-5.1419999999999959</v>
      </c>
      <c r="F73" s="181">
        <f t="shared" ref="F73" si="44">SUM(F69:F72)</f>
        <v>7.6259999999999906</v>
      </c>
      <c r="G73" s="257">
        <f t="shared" ref="G73:H73" si="45">SUM(G69:G72)</f>
        <v>57.887</v>
      </c>
      <c r="H73" s="161">
        <f t="shared" si="45"/>
        <v>74.373000000000005</v>
      </c>
      <c r="I73" s="181">
        <f t="shared" ref="I73" si="46">SUM(I69:I72)</f>
        <v>43.019000000000005</v>
      </c>
      <c r="J73" s="181">
        <f t="shared" ref="J73" si="47">SUM(J69:J72)</f>
        <v>63.894000000000005</v>
      </c>
      <c r="K73" s="182">
        <f>SUM(K69:K72)</f>
        <v>-189.90400000000002</v>
      </c>
      <c r="L73" s="94"/>
    </row>
    <row r="74" spans="1:12" ht="16.5" customHeight="1" x14ac:dyDescent="0.35">
      <c r="A74" s="299" t="s">
        <v>67</v>
      </c>
      <c r="B74" s="299"/>
      <c r="C74" s="146"/>
      <c r="D74" s="146"/>
      <c r="E74" s="243">
        <f>SUM(E73+E68)</f>
        <v>14.634999999999994</v>
      </c>
      <c r="F74" s="107">
        <f t="shared" ref="F74" si="48">SUM(F73+F68)</f>
        <v>3.238999999999991</v>
      </c>
      <c r="G74" s="256">
        <f t="shared" ref="G74:H74" si="49">SUM(G73+G68)</f>
        <v>3.2579999999999885</v>
      </c>
      <c r="H74" s="109">
        <f t="shared" si="49"/>
        <v>19.756999999999998</v>
      </c>
      <c r="I74" s="107">
        <f t="shared" ref="I74" si="50">SUM(I73+I68)</f>
        <v>7.0140000000000029</v>
      </c>
      <c r="J74" s="107">
        <f t="shared" ref="J74" si="51">SUM(J73+J68)</f>
        <v>-24.446000000000012</v>
      </c>
      <c r="K74" s="108">
        <f>SUM(K73+K68)</f>
        <v>-99.286000000000016</v>
      </c>
      <c r="L74" s="94"/>
    </row>
    <row r="75" spans="1:12" s="61" customFormat="1" ht="16.5" customHeight="1" x14ac:dyDescent="0.35">
      <c r="A75" s="283" t="s">
        <v>418</v>
      </c>
      <c r="B75" s="284"/>
      <c r="C75" s="239"/>
      <c r="D75" s="239"/>
      <c r="E75" s="281"/>
      <c r="F75" s="145"/>
      <c r="G75" s="281"/>
      <c r="H75" s="145"/>
      <c r="I75" s="145"/>
      <c r="J75" s="145"/>
      <c r="K75" s="145"/>
      <c r="L75" s="154"/>
    </row>
    <row r="76" spans="1:12" s="61" customFormat="1" ht="16.5" customHeight="1" x14ac:dyDescent="0.35">
      <c r="A76" s="285" t="s">
        <v>419</v>
      </c>
      <c r="B76" s="282"/>
      <c r="C76" s="282"/>
      <c r="D76" s="240"/>
      <c r="E76" s="256"/>
      <c r="F76" s="109"/>
      <c r="G76" s="256"/>
      <c r="H76" s="241"/>
      <c r="I76" s="109"/>
      <c r="J76" s="109"/>
      <c r="K76" s="109"/>
      <c r="L76" s="109"/>
    </row>
    <row r="77" spans="1:12" ht="15" customHeight="1" x14ac:dyDescent="0.35">
      <c r="A77" s="146"/>
      <c r="B77" s="146"/>
      <c r="C77" s="146"/>
      <c r="D77" s="146"/>
      <c r="E77" s="111"/>
      <c r="F77" s="111"/>
      <c r="G77" s="163"/>
      <c r="H77" s="163"/>
      <c r="I77" s="163"/>
      <c r="J77" s="111"/>
      <c r="K77" s="111"/>
      <c r="L77" s="94"/>
    </row>
    <row r="78" spans="1:12" ht="12.75" customHeight="1" x14ac:dyDescent="0.35">
      <c r="A78" s="236"/>
      <c r="B78" s="227"/>
      <c r="C78" s="229"/>
      <c r="D78" s="229"/>
      <c r="E78" s="230">
        <f>E$3</f>
        <v>2014</v>
      </c>
      <c r="F78" s="230">
        <f t="shared" ref="F78:K78" si="52">F$3</f>
        <v>2013</v>
      </c>
      <c r="G78" s="230">
        <f>G$3</f>
        <v>2014</v>
      </c>
      <c r="H78" s="230">
        <f>H$3</f>
        <v>2013</v>
      </c>
      <c r="I78" s="230">
        <f t="shared" si="52"/>
        <v>2012</v>
      </c>
      <c r="J78" s="230">
        <f t="shared" si="52"/>
        <v>2011</v>
      </c>
      <c r="K78" s="230">
        <f t="shared" si="52"/>
        <v>2010</v>
      </c>
      <c r="L78" s="94"/>
    </row>
    <row r="79" spans="1:12" ht="12.75" customHeight="1" x14ac:dyDescent="0.35">
      <c r="A79" s="231"/>
      <c r="B79" s="231"/>
      <c r="C79" s="229"/>
      <c r="D79" s="229"/>
      <c r="E79" s="230" t="str">
        <f>E$4</f>
        <v>Q4</v>
      </c>
      <c r="F79" s="230" t="str">
        <f t="shared" ref="F79" si="53">F$4</f>
        <v>Q4</v>
      </c>
      <c r="G79" s="233"/>
      <c r="H79" s="233"/>
      <c r="I79" s="230"/>
      <c r="J79" s="230" t="str">
        <f>IF(J$4="","",J$4)</f>
        <v/>
      </c>
      <c r="K79" s="230"/>
      <c r="L79" s="94"/>
    </row>
    <row r="80" spans="1:12" s="41" customFormat="1" ht="15" customHeight="1" x14ac:dyDescent="0.35">
      <c r="A80" s="236" t="s">
        <v>111</v>
      </c>
      <c r="B80" s="234"/>
      <c r="C80" s="228"/>
      <c r="D80" s="228"/>
      <c r="E80" s="232"/>
      <c r="F80" s="232"/>
      <c r="G80" s="232"/>
      <c r="H80" s="232"/>
      <c r="I80" s="232"/>
      <c r="J80" s="232"/>
      <c r="K80" s="232"/>
      <c r="L80" s="135"/>
    </row>
    <row r="81" spans="1:12" ht="1.5" customHeight="1" x14ac:dyDescent="0.35">
      <c r="A81" s="94"/>
      <c r="B81" s="94"/>
      <c r="C81" s="94"/>
      <c r="D81" s="94"/>
      <c r="E81" s="94"/>
      <c r="F81" s="94"/>
      <c r="G81" s="94"/>
      <c r="H81" s="94"/>
      <c r="I81" s="94"/>
      <c r="J81" s="94"/>
      <c r="K81" s="94"/>
      <c r="L81" s="94"/>
    </row>
    <row r="82" spans="1:12" ht="15" customHeight="1" x14ac:dyDescent="0.35">
      <c r="A82" s="295" t="s">
        <v>68</v>
      </c>
      <c r="B82" s="295"/>
      <c r="C82" s="106"/>
      <c r="D82" s="106"/>
      <c r="E82" s="269">
        <f>IF(E7=0,"-",IF(E14=0,"-",(E14/E7))*100)</f>
        <v>-3.2280103991979088</v>
      </c>
      <c r="F82" s="164">
        <f>IF(F14=0,"-",IF(F7=0,"-",F14/F7))*100</f>
        <v>-9.4221144170390669</v>
      </c>
      <c r="G82" s="269">
        <f>IF(G14=0,"-",IF(G7=0,"-",G14/G7))*100</f>
        <v>-0.31712975964674855</v>
      </c>
      <c r="H82" s="165">
        <f>IF(H7=0,"",IF(H14=0,"",(H14/H7))*100)</f>
        <v>-5.7645687942392412</v>
      </c>
      <c r="I82" s="164">
        <f>IF(I14=0,"-",IF(I7=0,"-",I14/I7))*100</f>
        <v>-21.63073609476897</v>
      </c>
      <c r="J82" s="164">
        <f>IF(J14=0,"-",IF(J7=0,"-",J14/J7))*100</f>
        <v>-0.41195159917267293</v>
      </c>
      <c r="K82" s="166">
        <v>13.5</v>
      </c>
      <c r="L82" s="94"/>
    </row>
    <row r="83" spans="1:12" ht="15" customHeight="1" x14ac:dyDescent="0.35">
      <c r="A83" s="295" t="s">
        <v>424</v>
      </c>
      <c r="B83" s="295"/>
      <c r="C83" s="106"/>
      <c r="D83" s="106"/>
      <c r="E83" s="269">
        <f>IF(E7=0,"",IF(E28=0,"",(E28/E7))*100)</f>
        <v>-6.3294321552930147E-2</v>
      </c>
      <c r="F83" s="164">
        <f t="shared" ref="F83:K83" si="54">IF(F7=0,"",IF(F28=0,"",(F28/F7))*100)</f>
        <v>4.1560655795334371</v>
      </c>
      <c r="G83" s="269">
        <f t="shared" si="54"/>
        <v>1.7048965007712229</v>
      </c>
      <c r="H83" s="165">
        <f t="shared" si="54"/>
        <v>-1.3095454371882116</v>
      </c>
      <c r="I83" s="164">
        <f t="shared" si="54"/>
        <v>-7.4413178310033397</v>
      </c>
      <c r="J83" s="164">
        <f t="shared" si="54"/>
        <v>2.8685707912127723</v>
      </c>
      <c r="K83" s="166">
        <f t="shared" si="54"/>
        <v>13.47900949192716</v>
      </c>
      <c r="L83" s="94"/>
    </row>
    <row r="84" spans="1:12" ht="15" customHeight="1" x14ac:dyDescent="0.35">
      <c r="A84" s="295" t="s">
        <v>69</v>
      </c>
      <c r="B84" s="295"/>
      <c r="C84" s="106"/>
      <c r="D84" s="106"/>
      <c r="E84" s="269">
        <f t="shared" ref="E84:H84" si="55">IF(E20=0,"-",IF(E7=0,"-",E20/E7)*100)</f>
        <v>-5.0978547957279607</v>
      </c>
      <c r="F84" s="164">
        <f t="shared" si="55"/>
        <v>-13.28684234810234</v>
      </c>
      <c r="G84" s="269">
        <f>IF(G20=0,"-",IF(G7=0,"-",G20/G7)*100)</f>
        <v>-3.5883189098340451</v>
      </c>
      <c r="H84" s="165">
        <f t="shared" si="55"/>
        <v>-10.879861327272948</v>
      </c>
      <c r="I84" s="164">
        <f t="shared" ref="I84" si="56">IF(I20=0,"-",IF(I7=0,"-",I20/I7)*100)</f>
        <v>-27.792413696827083</v>
      </c>
      <c r="J84" s="164">
        <f t="shared" ref="J84" si="57">IF(J20=0,"-",IF(J7=0,"-",J20/J7)*100)</f>
        <v>-4.0652233461656637</v>
      </c>
      <c r="K84" s="165">
        <v>10.7</v>
      </c>
      <c r="L84" s="97"/>
    </row>
    <row r="85" spans="1:12" ht="15" customHeight="1" x14ac:dyDescent="0.35">
      <c r="A85" s="295" t="s">
        <v>70</v>
      </c>
      <c r="B85" s="295"/>
      <c r="C85" s="137"/>
      <c r="D85" s="137"/>
      <c r="E85" s="269" t="s">
        <v>141</v>
      </c>
      <c r="F85" s="167" t="s">
        <v>141</v>
      </c>
      <c r="G85" s="269">
        <f t="shared" ref="G85:H85" si="58">IF((G47=0),"-",(G24/((G47+H47)/2)*100))</f>
        <v>-6.5898957254771959</v>
      </c>
      <c r="H85" s="165">
        <f t="shared" si="58"/>
        <v>-10.031440361564153</v>
      </c>
      <c r="I85" s="165">
        <v>-21.1</v>
      </c>
      <c r="J85" s="164">
        <f>IF((J47=0),"-",(J24/((J47+K47)/2)*100))</f>
        <v>-7.2282248367656674</v>
      </c>
      <c r="K85" s="165">
        <v>9.6</v>
      </c>
      <c r="L85" s="97"/>
    </row>
    <row r="86" spans="1:12" ht="15" customHeight="1" x14ac:dyDescent="0.35">
      <c r="A86" s="295" t="s">
        <v>71</v>
      </c>
      <c r="B86" s="295"/>
      <c r="C86" s="137"/>
      <c r="D86" s="137"/>
      <c r="E86" s="269" t="s">
        <v>141</v>
      </c>
      <c r="F86" s="167" t="s">
        <v>141</v>
      </c>
      <c r="G86" s="269">
        <f t="shared" ref="G86:H86" si="59">IF((G47=0),"-",((G17+G18)/((G47+G48+G49+G51+H47+H48+H49+H51)/2)*100))</f>
        <v>0.4535836092509159</v>
      </c>
      <c r="H86" s="165">
        <f t="shared" si="59"/>
        <v>-2.5415776448561536</v>
      </c>
      <c r="I86" s="165">
        <v>-10.8</v>
      </c>
      <c r="J86" s="164">
        <f>IF((J47=0),"-",((J17+J18)/((J47+J48+J49+J51+K47+K48+K49+K51)/2)*100))</f>
        <v>-0.21316469808076097</v>
      </c>
      <c r="K86" s="165">
        <v>8.6999999999999993</v>
      </c>
      <c r="L86" s="97"/>
    </row>
    <row r="87" spans="1:12" ht="15" customHeight="1" x14ac:dyDescent="0.35">
      <c r="A87" s="295" t="s">
        <v>72</v>
      </c>
      <c r="B87" s="295"/>
      <c r="C87" s="106"/>
      <c r="D87" s="106"/>
      <c r="E87" s="269" t="s">
        <v>141</v>
      </c>
      <c r="F87" s="167" t="s">
        <v>141</v>
      </c>
      <c r="G87" s="270">
        <f t="shared" ref="G87:H87" si="60">IF(G47=0,"-",((G47+G48)/G55*100))</f>
        <v>44.268825774568349</v>
      </c>
      <c r="H87" s="183">
        <f t="shared" si="60"/>
        <v>50.615432970027776</v>
      </c>
      <c r="I87" s="184">
        <f t="shared" ref="I87" si="61">IF(I47=0,"-",((I47+I48)/I55*100))</f>
        <v>52.320369406569625</v>
      </c>
      <c r="J87" s="184">
        <f t="shared" ref="J87" si="62">IF(J47=0,"-",((J47+J48)/J55*100))</f>
        <v>49.642286032121248</v>
      </c>
      <c r="K87" s="183">
        <v>52</v>
      </c>
      <c r="L87" s="97"/>
    </row>
    <row r="88" spans="1:12" ht="15" customHeight="1" x14ac:dyDescent="0.35">
      <c r="A88" s="295" t="s">
        <v>73</v>
      </c>
      <c r="B88" s="295"/>
      <c r="C88" s="106"/>
      <c r="D88" s="106"/>
      <c r="E88" s="271" t="s">
        <v>141</v>
      </c>
      <c r="F88" s="171" t="s">
        <v>141</v>
      </c>
      <c r="G88" s="271">
        <f t="shared" ref="G88:H88" si="63">IF((G51+G49-G43-G41-G37)=0,"-",(G51+G49-G43-G41-G37))</f>
        <v>800.40800000000002</v>
      </c>
      <c r="H88" s="185">
        <f t="shared" si="63"/>
        <v>731.23400000000004</v>
      </c>
      <c r="I88" s="171">
        <f>IF((I51+I49-I43-I41-I37)=0,"-",(I51+I49-I43-I41-I37))</f>
        <v>770.678</v>
      </c>
      <c r="J88" s="171">
        <f>IF((J51+J49-J43-J41-J37)=0,"-",(J51+J49-J43-J41-J37))</f>
        <v>887.65300000000002</v>
      </c>
      <c r="K88" s="185">
        <v>820</v>
      </c>
      <c r="L88" s="97"/>
    </row>
    <row r="89" spans="1:12" ht="15" customHeight="1" x14ac:dyDescent="0.35">
      <c r="A89" s="295" t="s">
        <v>74</v>
      </c>
      <c r="B89" s="295"/>
      <c r="C89" s="110"/>
      <c r="D89" s="110"/>
      <c r="E89" s="272" t="s">
        <v>141</v>
      </c>
      <c r="F89" s="173" t="s">
        <v>141</v>
      </c>
      <c r="G89" s="272">
        <f t="shared" ref="G89:H89" si="64">IF((G47=0),"-",((G51+G49)/(G47+G48)))</f>
        <v>0.95281134705255388</v>
      </c>
      <c r="H89" s="186">
        <f t="shared" si="64"/>
        <v>0.76341828883069207</v>
      </c>
      <c r="I89" s="187">
        <f t="shared" ref="I89" si="65">IF((I47=0),"-",((I51+I49)/(I47+I48)))</f>
        <v>0.71372304995617875</v>
      </c>
      <c r="J89" s="187">
        <f t="shared" ref="J89" si="66">IF((J47=0),"-",((J51+J49)/(J47+J48)))</f>
        <v>0.81048627110454419</v>
      </c>
      <c r="K89" s="186">
        <v>0.7</v>
      </c>
      <c r="L89" s="94"/>
    </row>
    <row r="90" spans="1:12" ht="15" customHeight="1" x14ac:dyDescent="0.35">
      <c r="A90" s="294" t="s">
        <v>75</v>
      </c>
      <c r="B90" s="294"/>
      <c r="C90" s="115"/>
      <c r="D90" s="115"/>
      <c r="E90" s="273" t="s">
        <v>141</v>
      </c>
      <c r="F90" s="175" t="s">
        <v>141</v>
      </c>
      <c r="G90" s="273">
        <v>1110</v>
      </c>
      <c r="H90" s="188">
        <v>1008</v>
      </c>
      <c r="I90" s="175">
        <v>1169</v>
      </c>
      <c r="J90" s="175">
        <v>1389</v>
      </c>
      <c r="K90" s="188">
        <v>1327</v>
      </c>
      <c r="L90" s="94"/>
    </row>
    <row r="91" spans="1:12" ht="15" customHeight="1" x14ac:dyDescent="0.35">
      <c r="A91" s="189"/>
      <c r="B91" s="177"/>
      <c r="C91" s="177"/>
      <c r="D91" s="177"/>
      <c r="E91" s="177"/>
      <c r="F91" s="177"/>
      <c r="G91" s="177"/>
      <c r="H91" s="177"/>
      <c r="I91" s="177"/>
      <c r="J91" s="177"/>
      <c r="K91" s="177"/>
      <c r="L91" s="94"/>
    </row>
    <row r="92" spans="1:12" ht="16.5" x14ac:dyDescent="0.35">
      <c r="A92" s="189"/>
      <c r="B92" s="178"/>
      <c r="C92" s="178"/>
      <c r="D92" s="178"/>
      <c r="E92" s="178"/>
      <c r="F92" s="178"/>
      <c r="G92" s="178"/>
      <c r="H92" s="178"/>
      <c r="I92" s="178"/>
      <c r="J92" s="178"/>
      <c r="K92" s="178"/>
      <c r="L92" s="94"/>
    </row>
    <row r="93" spans="1:12" ht="16.5" x14ac:dyDescent="0.35">
      <c r="A93" s="178"/>
      <c r="B93" s="178"/>
      <c r="C93" s="178"/>
      <c r="D93" s="178"/>
      <c r="E93" s="178"/>
      <c r="F93" s="178"/>
      <c r="G93" s="178"/>
      <c r="H93" s="178"/>
      <c r="I93" s="178"/>
      <c r="J93" s="178"/>
      <c r="K93" s="178"/>
      <c r="L93" s="94"/>
    </row>
    <row r="94" spans="1:12" ht="16.5" x14ac:dyDescent="0.35">
      <c r="A94" s="179"/>
      <c r="B94" s="179"/>
      <c r="C94" s="179"/>
      <c r="D94" s="179"/>
      <c r="E94" s="179"/>
      <c r="F94" s="179"/>
      <c r="G94" s="179"/>
      <c r="H94" s="179"/>
      <c r="I94" s="179"/>
      <c r="J94" s="179"/>
      <c r="K94" s="179"/>
      <c r="L94" s="94"/>
    </row>
    <row r="95" spans="1:12" ht="16.5" x14ac:dyDescent="0.35">
      <c r="A95" s="179"/>
      <c r="B95" s="179"/>
      <c r="C95" s="179"/>
      <c r="D95" s="179"/>
      <c r="E95" s="179"/>
      <c r="F95" s="179"/>
      <c r="G95" s="179"/>
      <c r="H95" s="179"/>
      <c r="I95" s="179"/>
      <c r="J95" s="179"/>
      <c r="K95" s="179"/>
      <c r="L95" s="94"/>
    </row>
    <row r="96" spans="1:12" ht="16.5" x14ac:dyDescent="0.35">
      <c r="A96" s="179"/>
      <c r="B96" s="179"/>
      <c r="C96" s="179"/>
      <c r="D96" s="179"/>
      <c r="E96" s="179"/>
      <c r="F96" s="179"/>
      <c r="G96" s="179"/>
      <c r="H96" s="179"/>
      <c r="I96" s="179"/>
      <c r="J96" s="179"/>
      <c r="K96" s="179"/>
      <c r="L96" s="94"/>
    </row>
    <row r="97" spans="1:12" ht="16.5" x14ac:dyDescent="0.35">
      <c r="A97" s="179"/>
      <c r="B97" s="179"/>
      <c r="C97" s="179"/>
      <c r="D97" s="179"/>
      <c r="E97" s="179"/>
      <c r="F97" s="179"/>
      <c r="G97" s="179"/>
      <c r="H97" s="179"/>
      <c r="I97" s="179"/>
      <c r="J97" s="179"/>
      <c r="K97" s="179"/>
      <c r="L97" s="94"/>
    </row>
    <row r="98" spans="1:12" ht="16.5" x14ac:dyDescent="0.35">
      <c r="A98" s="179"/>
      <c r="B98" s="179"/>
      <c r="C98" s="179"/>
      <c r="D98" s="179"/>
      <c r="E98" s="179"/>
      <c r="F98" s="179"/>
      <c r="G98" s="179"/>
      <c r="H98" s="179"/>
      <c r="I98" s="179"/>
      <c r="J98" s="179"/>
      <c r="K98" s="179"/>
      <c r="L98" s="94"/>
    </row>
    <row r="99" spans="1:12" ht="16.5" x14ac:dyDescent="0.35">
      <c r="A99" s="179"/>
      <c r="B99" s="179"/>
      <c r="C99" s="179"/>
      <c r="D99" s="179"/>
      <c r="E99" s="179"/>
      <c r="F99" s="179"/>
      <c r="G99" s="179"/>
      <c r="H99" s="179"/>
      <c r="I99" s="179"/>
      <c r="J99" s="179"/>
      <c r="K99" s="179"/>
      <c r="L99" s="94"/>
    </row>
    <row r="100" spans="1:12" ht="16.5" x14ac:dyDescent="0.35">
      <c r="A100" s="179"/>
      <c r="B100" s="179"/>
      <c r="C100" s="179"/>
      <c r="D100" s="179"/>
      <c r="E100" s="179"/>
      <c r="F100" s="179"/>
      <c r="G100" s="179"/>
      <c r="H100" s="179"/>
      <c r="I100" s="179"/>
      <c r="J100" s="179"/>
      <c r="K100" s="179"/>
      <c r="L100" s="94"/>
    </row>
    <row r="101" spans="1:12" x14ac:dyDescent="0.25">
      <c r="A101" s="48"/>
      <c r="B101" s="48"/>
      <c r="C101" s="48"/>
      <c r="D101" s="48"/>
      <c r="E101" s="48"/>
      <c r="F101" s="48"/>
      <c r="G101" s="63"/>
      <c r="H101" s="63"/>
      <c r="I101" s="63"/>
      <c r="J101" s="48"/>
      <c r="K101" s="48"/>
    </row>
    <row r="102" spans="1:12" x14ac:dyDescent="0.25">
      <c r="A102" s="48"/>
      <c r="B102" s="48"/>
      <c r="C102" s="48"/>
      <c r="D102" s="48"/>
      <c r="E102" s="48"/>
      <c r="F102" s="48"/>
      <c r="G102" s="63"/>
      <c r="H102" s="63"/>
      <c r="I102" s="63"/>
      <c r="J102" s="48"/>
      <c r="K102" s="48"/>
    </row>
    <row r="103" spans="1:12" x14ac:dyDescent="0.25">
      <c r="A103" s="48"/>
      <c r="B103" s="48"/>
      <c r="C103" s="48"/>
      <c r="D103" s="48"/>
      <c r="E103" s="48"/>
      <c r="F103" s="48"/>
      <c r="G103" s="63"/>
      <c r="H103" s="63"/>
      <c r="I103" s="63"/>
      <c r="J103" s="48"/>
      <c r="K103" s="48"/>
    </row>
    <row r="104" spans="1:12" x14ac:dyDescent="0.25">
      <c r="A104" s="48"/>
      <c r="B104" s="48"/>
      <c r="C104" s="48"/>
      <c r="D104" s="48"/>
      <c r="E104" s="48"/>
      <c r="F104" s="48"/>
      <c r="G104" s="63"/>
      <c r="H104" s="63"/>
      <c r="I104" s="63"/>
      <c r="J104" s="48"/>
      <c r="K104" s="48"/>
    </row>
    <row r="105" spans="1:12" x14ac:dyDescent="0.25">
      <c r="A105" s="48"/>
      <c r="B105" s="48"/>
      <c r="C105" s="48"/>
      <c r="D105" s="48"/>
      <c r="E105" s="48"/>
      <c r="F105" s="48"/>
      <c r="G105" s="63"/>
      <c r="H105" s="63"/>
      <c r="I105" s="63"/>
      <c r="J105" s="48"/>
      <c r="K105" s="48"/>
    </row>
  </sheetData>
  <mergeCells count="22">
    <mergeCell ref="A72:B72"/>
    <mergeCell ref="A74:B74"/>
    <mergeCell ref="A82:B82"/>
    <mergeCell ref="A65:B65"/>
    <mergeCell ref="A67:B67"/>
    <mergeCell ref="A68:B68"/>
    <mergeCell ref="A69:B69"/>
    <mergeCell ref="A70:B70"/>
    <mergeCell ref="A71:B71"/>
    <mergeCell ref="A1:K1"/>
    <mergeCell ref="A61:B61"/>
    <mergeCell ref="A62:B62"/>
    <mergeCell ref="A63:B63"/>
    <mergeCell ref="A64:B64"/>
    <mergeCell ref="A83:B83"/>
    <mergeCell ref="A89:B89"/>
    <mergeCell ref="A90:B90"/>
    <mergeCell ref="A84:B84"/>
    <mergeCell ref="A85:B85"/>
    <mergeCell ref="A87:B87"/>
    <mergeCell ref="A88:B88"/>
    <mergeCell ref="A86:B86"/>
  </mergeCells>
  <phoneticPr fontId="0" type="noConversion"/>
  <pageMargins left="0.70866141732283472" right="0.70866141732283472" top="0.74803149606299213" bottom="0.74803149606299213" header="0.31496062992125984" footer="0.31496062992125984"/>
  <pageSetup paperSize="9" scale="5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L105"/>
  <sheetViews>
    <sheetView showGridLines="0" zoomScaleNormal="100" zoomScaleSheetLayoutView="85" workbookViewId="0">
      <selection sqref="A1:L1"/>
    </sheetView>
  </sheetViews>
  <sheetFormatPr defaultRowHeight="15" x14ac:dyDescent="0.25"/>
  <cols>
    <col min="1" max="1" width="26" customWidth="1"/>
    <col min="2" max="2" width="16" customWidth="1"/>
    <col min="3" max="3" width="8.28515625" customWidth="1"/>
    <col min="4" max="4" width="5.7109375" customWidth="1"/>
    <col min="5" max="6" width="9.7109375" customWidth="1"/>
    <col min="7" max="10" width="9.7109375" style="61" customWidth="1"/>
    <col min="11" max="12" width="9.7109375" customWidth="1"/>
  </cols>
  <sheetData>
    <row r="1" spans="1:12" ht="18" customHeight="1" x14ac:dyDescent="0.35">
      <c r="A1" s="297" t="s">
        <v>332</v>
      </c>
      <c r="B1" s="297"/>
      <c r="C1" s="297"/>
      <c r="D1" s="297"/>
      <c r="E1" s="297"/>
      <c r="F1" s="297"/>
      <c r="G1" s="297"/>
      <c r="H1" s="297"/>
      <c r="I1" s="297"/>
      <c r="J1" s="297"/>
      <c r="K1" s="297"/>
      <c r="L1" s="298"/>
    </row>
    <row r="2" spans="1:12" ht="15" customHeight="1" x14ac:dyDescent="0.35">
      <c r="A2" s="95" t="s">
        <v>0</v>
      </c>
      <c r="B2" s="96"/>
      <c r="C2" s="96"/>
      <c r="D2" s="96"/>
      <c r="E2" s="97"/>
      <c r="F2" s="97"/>
      <c r="G2" s="97"/>
      <c r="H2" s="97"/>
      <c r="I2" s="97"/>
      <c r="J2" s="97"/>
      <c r="K2" s="97"/>
      <c r="L2" s="97"/>
    </row>
    <row r="3" spans="1:12" ht="12.75" customHeight="1" x14ac:dyDescent="0.35">
      <c r="A3" s="227"/>
      <c r="B3" s="227"/>
      <c r="C3" s="228"/>
      <c r="D3" s="229"/>
      <c r="E3" s="230">
        <v>2014</v>
      </c>
      <c r="F3" s="230">
        <v>2013</v>
      </c>
      <c r="G3" s="230">
        <v>2014</v>
      </c>
      <c r="H3" s="230">
        <v>2013</v>
      </c>
      <c r="I3" s="230">
        <v>2012</v>
      </c>
      <c r="J3" s="230">
        <v>2012</v>
      </c>
      <c r="K3" s="230">
        <v>2011</v>
      </c>
      <c r="L3" s="101">
        <v>2010</v>
      </c>
    </row>
    <row r="4" spans="1:12" ht="12.75" customHeight="1" x14ac:dyDescent="0.35">
      <c r="A4" s="231"/>
      <c r="B4" s="231"/>
      <c r="C4" s="228"/>
      <c r="D4" s="229"/>
      <c r="E4" s="230" t="s">
        <v>421</v>
      </c>
      <c r="F4" s="230" t="s">
        <v>421</v>
      </c>
      <c r="G4" s="230"/>
      <c r="H4" s="230"/>
      <c r="I4" s="230"/>
      <c r="J4" s="230"/>
      <c r="K4" s="230"/>
      <c r="L4" s="101"/>
    </row>
    <row r="5" spans="1:12" s="40" customFormat="1" ht="12.75" customHeight="1" x14ac:dyDescent="0.35">
      <c r="A5" s="228" t="s">
        <v>1</v>
      </c>
      <c r="B5" s="231"/>
      <c r="C5" s="228"/>
      <c r="D5" s="228" t="s">
        <v>112</v>
      </c>
      <c r="E5" s="232" t="s">
        <v>192</v>
      </c>
      <c r="F5" s="232" t="s">
        <v>192</v>
      </c>
      <c r="G5" s="232" t="s">
        <v>192</v>
      </c>
      <c r="H5" s="232" t="s">
        <v>192</v>
      </c>
      <c r="I5" s="232" t="s">
        <v>192</v>
      </c>
      <c r="J5" s="232"/>
      <c r="K5" s="232" t="s">
        <v>103</v>
      </c>
      <c r="L5" s="103" t="s">
        <v>103</v>
      </c>
    </row>
    <row r="6" spans="1:12" ht="1.5" customHeight="1" x14ac:dyDescent="0.35">
      <c r="A6" s="94"/>
      <c r="B6" s="94"/>
      <c r="C6" s="94"/>
      <c r="D6" s="94"/>
      <c r="E6" s="94"/>
      <c r="F6" s="94"/>
      <c r="G6" s="94"/>
      <c r="H6" s="94"/>
      <c r="I6" s="94"/>
      <c r="J6" s="94"/>
      <c r="K6" s="94"/>
      <c r="L6" s="94"/>
    </row>
    <row r="7" spans="1:12" ht="15" customHeight="1" x14ac:dyDescent="0.35">
      <c r="A7" s="105" t="s">
        <v>2</v>
      </c>
      <c r="B7" s="106"/>
      <c r="C7" s="106"/>
      <c r="D7" s="106"/>
      <c r="E7" s="243">
        <v>601.23200000000008</v>
      </c>
      <c r="F7" s="107">
        <v>622.24999999999989</v>
      </c>
      <c r="G7" s="243">
        <v>2274.27</v>
      </c>
      <c r="H7" s="108">
        <v>2415.5189999999998</v>
      </c>
      <c r="I7" s="107">
        <v>2484.0929999999998</v>
      </c>
      <c r="J7" s="108">
        <v>2489.3719999999998</v>
      </c>
      <c r="K7" s="107">
        <v>2859.8719999999998</v>
      </c>
      <c r="L7" s="108">
        <v>2813.8829999999998</v>
      </c>
    </row>
    <row r="8" spans="1:12" ht="15" customHeight="1" x14ac:dyDescent="0.35">
      <c r="A8" s="105" t="s">
        <v>4</v>
      </c>
      <c r="B8" s="110"/>
      <c r="C8" s="110"/>
      <c r="D8" s="110"/>
      <c r="E8" s="244">
        <v>-569.01399999999978</v>
      </c>
      <c r="F8" s="111">
        <v>-592.21899999999982</v>
      </c>
      <c r="G8" s="244">
        <v>-2195.9580000000001</v>
      </c>
      <c r="H8" s="112">
        <v>-2366.123</v>
      </c>
      <c r="I8" s="111">
        <v>-2406.6859999999997</v>
      </c>
      <c r="J8" s="112">
        <v>-2420.4779999999996</v>
      </c>
      <c r="K8" s="111">
        <v>-2727.1089999999999</v>
      </c>
      <c r="L8" s="112">
        <v>-2835.4749999999995</v>
      </c>
    </row>
    <row r="9" spans="1:12" ht="15" customHeight="1" x14ac:dyDescent="0.35">
      <c r="A9" s="105" t="s">
        <v>5</v>
      </c>
      <c r="B9" s="110"/>
      <c r="C9" s="110"/>
      <c r="D9" s="110"/>
      <c r="E9" s="244">
        <v>5.2199999999999971</v>
      </c>
      <c r="F9" s="111">
        <v>2.1279999999999997</v>
      </c>
      <c r="G9" s="244">
        <v>18.662999999999997</v>
      </c>
      <c r="H9" s="112">
        <v>18.202000000000002</v>
      </c>
      <c r="I9" s="111">
        <v>33.352000000000004</v>
      </c>
      <c r="J9" s="112">
        <v>33.366</v>
      </c>
      <c r="K9" s="111">
        <v>28.394999999999996</v>
      </c>
      <c r="L9" s="112">
        <v>62.863</v>
      </c>
    </row>
    <row r="10" spans="1:12" ht="15" customHeight="1" x14ac:dyDescent="0.35">
      <c r="A10" s="105" t="s">
        <v>6</v>
      </c>
      <c r="B10" s="110"/>
      <c r="C10" s="110"/>
      <c r="D10" s="110"/>
      <c r="E10" s="244">
        <v>-1.0000000000000009E-3</v>
      </c>
      <c r="F10" s="111"/>
      <c r="G10" s="244">
        <v>-0.22700000000000001</v>
      </c>
      <c r="H10" s="112"/>
      <c r="I10" s="111"/>
      <c r="J10" s="112"/>
      <c r="K10" s="111"/>
      <c r="L10" s="112"/>
    </row>
    <row r="11" spans="1:12" ht="15" customHeight="1" x14ac:dyDescent="0.35">
      <c r="A11" s="114" t="s">
        <v>7</v>
      </c>
      <c r="B11" s="115"/>
      <c r="C11" s="115"/>
      <c r="D11" s="115"/>
      <c r="E11" s="245"/>
      <c r="F11" s="116"/>
      <c r="G11" s="245"/>
      <c r="H11" s="117"/>
      <c r="I11" s="116"/>
      <c r="J11" s="117"/>
      <c r="K11" s="116">
        <v>-1.992</v>
      </c>
      <c r="L11" s="117"/>
    </row>
    <row r="12" spans="1:12" ht="15" customHeight="1" x14ac:dyDescent="0.25">
      <c r="A12" s="119" t="s">
        <v>8</v>
      </c>
      <c r="B12" s="119"/>
      <c r="C12" s="119"/>
      <c r="D12" s="119"/>
      <c r="E12" s="243">
        <f>SUM(E7:E11)</f>
        <v>37.437000000000303</v>
      </c>
      <c r="F12" s="107">
        <f t="shared" ref="F12" si="0">SUM(F7:F11)</f>
        <v>32.159000000000063</v>
      </c>
      <c r="G12" s="243">
        <f>SUM(G7:G11)</f>
        <v>96.747999999999891</v>
      </c>
      <c r="H12" s="108">
        <f>SUM(H7:H11)</f>
        <v>67.597999999999729</v>
      </c>
      <c r="I12" s="107">
        <f t="shared" ref="I12" si="1">SUM(I7:I11)</f>
        <v>110.75900000000016</v>
      </c>
      <c r="J12" s="108">
        <f t="shared" ref="J12" si="2">SUM(J7:J11)</f>
        <v>102.26000000000023</v>
      </c>
      <c r="K12" s="107">
        <f t="shared" ref="K12" si="3">SUM(K7:K11)</f>
        <v>159.16599999999991</v>
      </c>
      <c r="L12" s="108">
        <f>SUM(L7:L11)</f>
        <v>41.271000000000356</v>
      </c>
    </row>
    <row r="13" spans="1:12" ht="15" customHeight="1" x14ac:dyDescent="0.35">
      <c r="A13" s="114" t="s">
        <v>205</v>
      </c>
      <c r="B13" s="115"/>
      <c r="C13" s="115"/>
      <c r="D13" s="115"/>
      <c r="E13" s="245">
        <v>-9.953000000000003</v>
      </c>
      <c r="F13" s="116">
        <v>-10.600000000000001</v>
      </c>
      <c r="G13" s="245">
        <v>-40.207000000000001</v>
      </c>
      <c r="H13" s="117">
        <v>-42.271000000000001</v>
      </c>
      <c r="I13" s="116">
        <v>-51.186999999999998</v>
      </c>
      <c r="J13" s="117">
        <v>-51.225000000000001</v>
      </c>
      <c r="K13" s="116">
        <v>-57.478999999999999</v>
      </c>
      <c r="L13" s="117">
        <v>-55.918999999999997</v>
      </c>
    </row>
    <row r="14" spans="1:12" ht="15" customHeight="1" x14ac:dyDescent="0.25">
      <c r="A14" s="119" t="s">
        <v>9</v>
      </c>
      <c r="B14" s="119"/>
      <c r="C14" s="119"/>
      <c r="D14" s="119"/>
      <c r="E14" s="243">
        <f>SUM(E12:E13)</f>
        <v>27.4840000000003</v>
      </c>
      <c r="F14" s="107">
        <f t="shared" ref="F14" si="4">SUM(F12:F13)</f>
        <v>21.559000000000061</v>
      </c>
      <c r="G14" s="243">
        <f>SUM(G12:G13)</f>
        <v>56.54099999999989</v>
      </c>
      <c r="H14" s="108">
        <f>SUM(H12:H13)</f>
        <v>25.326999999999728</v>
      </c>
      <c r="I14" s="107">
        <f t="shared" ref="I14" si="5">SUM(I12:I13)</f>
        <v>59.572000000000159</v>
      </c>
      <c r="J14" s="108">
        <f t="shared" ref="J14" si="6">SUM(J12:J13)</f>
        <v>51.035000000000231</v>
      </c>
      <c r="K14" s="107">
        <f t="shared" ref="K14" si="7">SUM(K12:K13)</f>
        <v>101.68699999999991</v>
      </c>
      <c r="L14" s="108">
        <f>SUM(L12:L13)</f>
        <v>-14.647999999999641</v>
      </c>
    </row>
    <row r="15" spans="1:12" ht="15" customHeight="1" x14ac:dyDescent="0.35">
      <c r="A15" s="105" t="s">
        <v>10</v>
      </c>
      <c r="B15" s="120"/>
      <c r="C15" s="120"/>
      <c r="D15" s="120"/>
      <c r="E15" s="244"/>
      <c r="F15" s="111"/>
      <c r="G15" s="244"/>
      <c r="H15" s="112"/>
      <c r="I15" s="111"/>
      <c r="J15" s="112"/>
      <c r="K15" s="111">
        <v>-1.5629999999999999</v>
      </c>
      <c r="L15" s="112">
        <v>-4.1429999999999998</v>
      </c>
    </row>
    <row r="16" spans="1:12" ht="15" customHeight="1" x14ac:dyDescent="0.35">
      <c r="A16" s="114" t="s">
        <v>11</v>
      </c>
      <c r="B16" s="115"/>
      <c r="C16" s="115"/>
      <c r="D16" s="115"/>
      <c r="E16" s="245"/>
      <c r="F16" s="116"/>
      <c r="G16" s="245"/>
      <c r="H16" s="117"/>
      <c r="I16" s="116"/>
      <c r="J16" s="117"/>
      <c r="K16" s="116"/>
      <c r="L16" s="117"/>
    </row>
    <row r="17" spans="1:12" ht="15" customHeight="1" x14ac:dyDescent="0.25">
      <c r="A17" s="119" t="s">
        <v>12</v>
      </c>
      <c r="B17" s="119"/>
      <c r="C17" s="119"/>
      <c r="D17" s="119"/>
      <c r="E17" s="243">
        <f>SUM(E14:E16)</f>
        <v>27.4840000000003</v>
      </c>
      <c r="F17" s="107">
        <f t="shared" ref="F17" si="8">SUM(F14:F16)</f>
        <v>21.559000000000061</v>
      </c>
      <c r="G17" s="243">
        <f>SUM(G14:G16)</f>
        <v>56.54099999999989</v>
      </c>
      <c r="H17" s="108">
        <f>SUM(H14:H16)</f>
        <v>25.326999999999728</v>
      </c>
      <c r="I17" s="107">
        <f t="shared" ref="I17" si="9">SUM(I14:I16)</f>
        <v>59.572000000000159</v>
      </c>
      <c r="J17" s="108">
        <f t="shared" ref="J17" si="10">SUM(J14:J16)</f>
        <v>51.035000000000231</v>
      </c>
      <c r="K17" s="107">
        <f t="shared" ref="K17" si="11">SUM(K14:K16)</f>
        <v>100.12399999999991</v>
      </c>
      <c r="L17" s="108">
        <f>SUM(L14:L16)</f>
        <v>-18.790999999999642</v>
      </c>
    </row>
    <row r="18" spans="1:12" ht="15" customHeight="1" x14ac:dyDescent="0.35">
      <c r="A18" s="105" t="s">
        <v>13</v>
      </c>
      <c r="B18" s="110"/>
      <c r="C18" s="110"/>
      <c r="D18" s="211"/>
      <c r="E18" s="244">
        <v>2.3919999999999999</v>
      </c>
      <c r="F18" s="111">
        <v>3.4000000000000696E-2</v>
      </c>
      <c r="G18" s="244">
        <v>2.6159999999999997</v>
      </c>
      <c r="H18" s="112">
        <v>9.2759999999999998</v>
      </c>
      <c r="I18" s="111">
        <v>2.0579999999999998</v>
      </c>
      <c r="J18" s="112">
        <v>2.0579999999999998</v>
      </c>
      <c r="K18" s="111">
        <v>3.3330000000000002</v>
      </c>
      <c r="L18" s="112">
        <v>2.319</v>
      </c>
    </row>
    <row r="19" spans="1:12" ht="15" customHeight="1" x14ac:dyDescent="0.35">
      <c r="A19" s="114" t="s">
        <v>14</v>
      </c>
      <c r="B19" s="115"/>
      <c r="C19" s="115"/>
      <c r="D19" s="219"/>
      <c r="E19" s="245">
        <v>-9.452</v>
      </c>
      <c r="F19" s="116">
        <v>-15.245999999999999</v>
      </c>
      <c r="G19" s="245">
        <v>-36.585999999999999</v>
      </c>
      <c r="H19" s="117">
        <v>-44.247999999999998</v>
      </c>
      <c r="I19" s="116">
        <v>-47.713999999999992</v>
      </c>
      <c r="J19" s="117">
        <v>-47.713999999999992</v>
      </c>
      <c r="K19" s="116">
        <v>-51.025999999999996</v>
      </c>
      <c r="L19" s="117">
        <v>-62.685000000000002</v>
      </c>
    </row>
    <row r="20" spans="1:12" ht="15" customHeight="1" x14ac:dyDescent="0.25">
      <c r="A20" s="119" t="s">
        <v>15</v>
      </c>
      <c r="B20" s="119"/>
      <c r="C20" s="119"/>
      <c r="D20" s="119"/>
      <c r="E20" s="243">
        <f>SUM(E17:E19)</f>
        <v>20.424000000000298</v>
      </c>
      <c r="F20" s="107">
        <f t="shared" ref="F20" si="12">SUM(F17:F19)</f>
        <v>6.3470000000000617</v>
      </c>
      <c r="G20" s="243">
        <f>SUM(G17:G19)</f>
        <v>22.570999999999891</v>
      </c>
      <c r="H20" s="108">
        <f>SUM(H17:H19)</f>
        <v>-9.6450000000002731</v>
      </c>
      <c r="I20" s="107">
        <f t="shared" ref="I20" si="13">SUM(I17:I19)</f>
        <v>13.916000000000167</v>
      </c>
      <c r="J20" s="108">
        <f t="shared" ref="J20" si="14">SUM(J17:J19)</f>
        <v>5.3790000000002394</v>
      </c>
      <c r="K20" s="107">
        <f t="shared" ref="K20" si="15">SUM(K17:K19)</f>
        <v>52.430999999999912</v>
      </c>
      <c r="L20" s="108">
        <f>SUM(L17:L19)</f>
        <v>-79.156999999999641</v>
      </c>
    </row>
    <row r="21" spans="1:12" ht="15" customHeight="1" x14ac:dyDescent="0.35">
      <c r="A21" s="105" t="s">
        <v>17</v>
      </c>
      <c r="B21" s="110"/>
      <c r="C21" s="110"/>
      <c r="D21" s="110"/>
      <c r="E21" s="244">
        <v>-31.669</v>
      </c>
      <c r="F21" s="111">
        <v>17.645</v>
      </c>
      <c r="G21" s="244">
        <v>-39.640999999999998</v>
      </c>
      <c r="H21" s="112">
        <v>25.560999999999996</v>
      </c>
      <c r="I21" s="111">
        <v>-17.577999999999996</v>
      </c>
      <c r="J21" s="112">
        <v>-17.577999999999996</v>
      </c>
      <c r="K21" s="111">
        <v>42.824000000000005</v>
      </c>
      <c r="L21" s="112">
        <v>32.536999999999999</v>
      </c>
    </row>
    <row r="22" spans="1:12" ht="15" customHeight="1" x14ac:dyDescent="0.35">
      <c r="A22" s="114" t="s">
        <v>18</v>
      </c>
      <c r="B22" s="121"/>
      <c r="C22" s="121"/>
      <c r="D22" s="121"/>
      <c r="E22" s="245"/>
      <c r="F22" s="116"/>
      <c r="G22" s="245">
        <v>-6.0330000000000004</v>
      </c>
      <c r="H22" s="117">
        <v>-5.0010000000000003</v>
      </c>
      <c r="I22" s="116">
        <v>-8.5380000000000003</v>
      </c>
      <c r="J22" s="117"/>
      <c r="K22" s="116">
        <v>-118.492</v>
      </c>
      <c r="L22" s="117">
        <v>-30.233000000000001</v>
      </c>
    </row>
    <row r="23" spans="1:12" ht="15" customHeight="1" x14ac:dyDescent="0.35">
      <c r="A23" s="122" t="s">
        <v>281</v>
      </c>
      <c r="B23" s="123"/>
      <c r="C23" s="123"/>
      <c r="D23" s="123"/>
      <c r="E23" s="243">
        <f>SUM(E20:E22)</f>
        <v>-11.244999999999703</v>
      </c>
      <c r="F23" s="107">
        <f t="shared" ref="F23" si="16">SUM(F20:F22)</f>
        <v>23.992000000000061</v>
      </c>
      <c r="G23" s="243">
        <f>SUM(G20:G22)</f>
        <v>-23.103000000000108</v>
      </c>
      <c r="H23" s="108">
        <f>SUM(H20:H22)</f>
        <v>10.914999999999722</v>
      </c>
      <c r="I23" s="107">
        <f t="shared" ref="I23" si="17">SUM(I20:I22)</f>
        <v>-12.199999999999829</v>
      </c>
      <c r="J23" s="108">
        <f t="shared" ref="J23" si="18">SUM(J20:J22)</f>
        <v>-12.198999999999756</v>
      </c>
      <c r="K23" s="107">
        <f t="shared" ref="K23" si="19">SUM(K20:K22)</f>
        <v>-23.237000000000094</v>
      </c>
      <c r="L23" s="108">
        <f>SUM(L20:L22)</f>
        <v>-76.852999999999639</v>
      </c>
    </row>
    <row r="24" spans="1:12" ht="15" customHeight="1" x14ac:dyDescent="0.35">
      <c r="A24" s="105" t="s">
        <v>261</v>
      </c>
      <c r="B24" s="110"/>
      <c r="C24" s="110"/>
      <c r="D24" s="110"/>
      <c r="E24" s="244">
        <f t="shared" ref="E24:L24" si="20">E23-E25</f>
        <v>-11.244999999999703</v>
      </c>
      <c r="F24" s="111">
        <f t="shared" si="20"/>
        <v>23.992000000000061</v>
      </c>
      <c r="G24" s="244">
        <f t="shared" si="20"/>
        <v>-23.103000000000108</v>
      </c>
      <c r="H24" s="112">
        <f t="shared" si="20"/>
        <v>10.914999999999722</v>
      </c>
      <c r="I24" s="111">
        <f t="shared" ref="I24" si="21">I23-I25</f>
        <v>-12.199999999999829</v>
      </c>
      <c r="J24" s="112">
        <f t="shared" ref="J24" si="22">J23-J25</f>
        <v>-12.198999999999756</v>
      </c>
      <c r="K24" s="111">
        <f t="shared" ref="K24" si="23">K23-K25</f>
        <v>-23.237000000000094</v>
      </c>
      <c r="L24" s="112">
        <f t="shared" si="20"/>
        <v>-76.852999999999639</v>
      </c>
    </row>
    <row r="25" spans="1:12" ht="15" customHeight="1" x14ac:dyDescent="0.35">
      <c r="A25" s="105" t="s">
        <v>276</v>
      </c>
      <c r="B25" s="110"/>
      <c r="C25" s="110"/>
      <c r="D25" s="110"/>
      <c r="E25" s="244"/>
      <c r="F25" s="111"/>
      <c r="G25" s="244"/>
      <c r="H25" s="112"/>
      <c r="I25" s="111"/>
      <c r="J25" s="112"/>
      <c r="K25" s="111"/>
      <c r="L25" s="112"/>
    </row>
    <row r="26" spans="1:12" ht="10.5" customHeight="1" x14ac:dyDescent="0.35">
      <c r="A26" s="110"/>
      <c r="B26" s="110"/>
      <c r="C26" s="110"/>
      <c r="D26" s="110"/>
      <c r="E26" s="244"/>
      <c r="F26" s="111"/>
      <c r="G26" s="244"/>
      <c r="H26" s="112"/>
      <c r="I26" s="111"/>
      <c r="J26" s="112"/>
      <c r="K26" s="111"/>
      <c r="L26" s="111"/>
    </row>
    <row r="27" spans="1:12" ht="15" customHeight="1" x14ac:dyDescent="0.35">
      <c r="A27" s="124" t="s">
        <v>360</v>
      </c>
      <c r="B27" s="125"/>
      <c r="C27" s="125"/>
      <c r="D27" s="125"/>
      <c r="E27" s="246">
        <v>0.29999999999999716</v>
      </c>
      <c r="F27" s="126">
        <v>-1.2999999999999972</v>
      </c>
      <c r="G27" s="246">
        <v>-20.100000000000001</v>
      </c>
      <c r="H27" s="127">
        <v>-41.9</v>
      </c>
      <c r="I27" s="126">
        <v>-30</v>
      </c>
      <c r="J27" s="127">
        <v>-30</v>
      </c>
      <c r="K27" s="126">
        <v>-35</v>
      </c>
      <c r="L27" s="126">
        <v>-184</v>
      </c>
    </row>
    <row r="28" spans="1:12" ht="15" customHeight="1" x14ac:dyDescent="0.35">
      <c r="A28" s="128" t="s">
        <v>423</v>
      </c>
      <c r="B28" s="129"/>
      <c r="C28" s="129"/>
      <c r="D28" s="129"/>
      <c r="E28" s="247">
        <f>E14-E27</f>
        <v>27.184000000000303</v>
      </c>
      <c r="F28" s="130">
        <f t="shared" ref="F28:L28" si="24">F14-F27</f>
        <v>22.859000000000059</v>
      </c>
      <c r="G28" s="247">
        <f t="shared" si="24"/>
        <v>76.640999999999892</v>
      </c>
      <c r="H28" s="131">
        <f t="shared" si="24"/>
        <v>67.22699999999972</v>
      </c>
      <c r="I28" s="130">
        <f t="shared" ref="I28" si="25">I14-I27</f>
        <v>89.572000000000159</v>
      </c>
      <c r="J28" s="131">
        <f t="shared" ref="J28" si="26">J14-J27</f>
        <v>81.035000000000224</v>
      </c>
      <c r="K28" s="130">
        <f t="shared" si="24"/>
        <v>136.6869999999999</v>
      </c>
      <c r="L28" s="130">
        <f t="shared" si="24"/>
        <v>169.35200000000037</v>
      </c>
    </row>
    <row r="29" spans="1:12" ht="16.5" x14ac:dyDescent="0.35">
      <c r="A29" s="110"/>
      <c r="B29" s="110"/>
      <c r="C29" s="110"/>
      <c r="D29" s="110"/>
      <c r="E29" s="111"/>
      <c r="F29" s="111"/>
      <c r="G29" s="111"/>
      <c r="H29" s="111"/>
      <c r="I29" s="111"/>
      <c r="J29" s="111"/>
      <c r="K29" s="111"/>
      <c r="L29" s="111"/>
    </row>
    <row r="30" spans="1:12" ht="12.75" customHeight="1" x14ac:dyDescent="0.35">
      <c r="A30" s="227"/>
      <c r="B30" s="227"/>
      <c r="C30" s="228"/>
      <c r="D30" s="229"/>
      <c r="E30" s="230">
        <f>E$3</f>
        <v>2014</v>
      </c>
      <c r="F30" s="230">
        <f t="shared" ref="F30:L30" si="27">F$3</f>
        <v>2013</v>
      </c>
      <c r="G30" s="230">
        <f>G$3</f>
        <v>2014</v>
      </c>
      <c r="H30" s="230">
        <f>H$3</f>
        <v>2013</v>
      </c>
      <c r="I30" s="230">
        <f t="shared" si="27"/>
        <v>2012</v>
      </c>
      <c r="J30" s="230">
        <f t="shared" si="27"/>
        <v>2012</v>
      </c>
      <c r="K30" s="230">
        <f t="shared" si="27"/>
        <v>2011</v>
      </c>
      <c r="L30" s="101">
        <f t="shared" si="27"/>
        <v>2010</v>
      </c>
    </row>
    <row r="31" spans="1:12" ht="12.75" customHeight="1" x14ac:dyDescent="0.35">
      <c r="A31" s="231"/>
      <c r="B31" s="231"/>
      <c r="C31" s="228"/>
      <c r="D31" s="229"/>
      <c r="E31" s="233" t="str">
        <f>E$4</f>
        <v>Q4</v>
      </c>
      <c r="F31" s="233" t="str">
        <f t="shared" ref="F31" si="28">F$4</f>
        <v>Q4</v>
      </c>
      <c r="G31" s="233"/>
      <c r="H31" s="233"/>
      <c r="I31" s="233"/>
      <c r="J31" s="233"/>
      <c r="K31" s="233" t="str">
        <f>IF(K$4="","",K$4)</f>
        <v/>
      </c>
      <c r="L31" s="132"/>
    </row>
    <row r="32" spans="1:12" s="41" customFormat="1" ht="15" customHeight="1" x14ac:dyDescent="0.35">
      <c r="A32" s="228" t="s">
        <v>259</v>
      </c>
      <c r="B32" s="234"/>
      <c r="C32" s="228"/>
      <c r="D32" s="228"/>
      <c r="E32" s="235"/>
      <c r="F32" s="235"/>
      <c r="G32" s="235"/>
      <c r="H32" s="235"/>
      <c r="I32" s="235"/>
      <c r="J32" s="235"/>
      <c r="K32" s="235"/>
      <c r="L32" s="134"/>
    </row>
    <row r="33" spans="1:12" ht="1.5" customHeight="1" x14ac:dyDescent="0.35">
      <c r="A33" s="94"/>
      <c r="B33" s="94"/>
      <c r="C33" s="94"/>
      <c r="D33" s="94"/>
      <c r="E33" s="136"/>
      <c r="F33" s="136"/>
      <c r="G33" s="136"/>
      <c r="H33" s="136"/>
      <c r="I33" s="136"/>
      <c r="J33" s="136"/>
      <c r="K33" s="136"/>
      <c r="L33" s="136"/>
    </row>
    <row r="34" spans="1:12" ht="15" customHeight="1" x14ac:dyDescent="0.35">
      <c r="A34" s="105" t="s">
        <v>24</v>
      </c>
      <c r="B34" s="137"/>
      <c r="C34" s="137"/>
      <c r="D34" s="137"/>
      <c r="E34" s="244"/>
      <c r="F34" s="111"/>
      <c r="G34" s="244">
        <v>714.97299999999996</v>
      </c>
      <c r="H34" s="112">
        <v>711.78099999999995</v>
      </c>
      <c r="I34" s="111"/>
      <c r="J34" s="112">
        <v>709.96100000000001</v>
      </c>
      <c r="K34" s="111">
        <v>711.79399999999998</v>
      </c>
      <c r="L34" s="112"/>
    </row>
    <row r="35" spans="1:12" ht="15" customHeight="1" x14ac:dyDescent="0.35">
      <c r="A35" s="105" t="s">
        <v>25</v>
      </c>
      <c r="B35" s="106"/>
      <c r="C35" s="106"/>
      <c r="D35" s="106"/>
      <c r="E35" s="244"/>
      <c r="F35" s="111"/>
      <c r="G35" s="244">
        <v>9.661999999999999</v>
      </c>
      <c r="H35" s="112">
        <v>3.3000000000000007</v>
      </c>
      <c r="I35" s="111"/>
      <c r="J35" s="112">
        <v>7.532</v>
      </c>
      <c r="K35" s="111">
        <v>9.0559999999999992</v>
      </c>
      <c r="L35" s="112"/>
    </row>
    <row r="36" spans="1:12" ht="15" customHeight="1" x14ac:dyDescent="0.35">
      <c r="A36" s="105" t="s">
        <v>262</v>
      </c>
      <c r="B36" s="106"/>
      <c r="C36" s="106"/>
      <c r="D36" s="106"/>
      <c r="E36" s="244"/>
      <c r="F36" s="111"/>
      <c r="G36" s="244">
        <v>204.74599999999992</v>
      </c>
      <c r="H36" s="112">
        <v>175.81400000000005</v>
      </c>
      <c r="I36" s="111"/>
      <c r="J36" s="112">
        <v>164.45800000000008</v>
      </c>
      <c r="K36" s="111">
        <v>185.37099999999992</v>
      </c>
      <c r="L36" s="112"/>
    </row>
    <row r="37" spans="1:12" ht="15" customHeight="1" x14ac:dyDescent="0.35">
      <c r="A37" s="105" t="s">
        <v>28</v>
      </c>
      <c r="B37" s="106"/>
      <c r="C37" s="106"/>
      <c r="D37" s="106"/>
      <c r="E37" s="244"/>
      <c r="F37" s="111"/>
      <c r="G37" s="244"/>
      <c r="H37" s="112"/>
      <c r="I37" s="111"/>
      <c r="J37" s="112"/>
      <c r="K37" s="111"/>
      <c r="L37" s="112"/>
    </row>
    <row r="38" spans="1:12" ht="15" customHeight="1" x14ac:dyDescent="0.35">
      <c r="A38" s="114" t="s">
        <v>29</v>
      </c>
      <c r="B38" s="115"/>
      <c r="C38" s="115"/>
      <c r="D38" s="115"/>
      <c r="E38" s="245"/>
      <c r="F38" s="116"/>
      <c r="G38" s="245">
        <v>10.489000000000001</v>
      </c>
      <c r="H38" s="117">
        <v>16.038999999999998</v>
      </c>
      <c r="I38" s="116"/>
      <c r="J38" s="117">
        <v>0.129</v>
      </c>
      <c r="K38" s="116">
        <v>24.067</v>
      </c>
      <c r="L38" s="117"/>
    </row>
    <row r="39" spans="1:12" ht="15" customHeight="1" x14ac:dyDescent="0.35">
      <c r="A39" s="95" t="s">
        <v>30</v>
      </c>
      <c r="B39" s="119"/>
      <c r="C39" s="119"/>
      <c r="D39" s="119"/>
      <c r="E39" s="253"/>
      <c r="F39" s="138"/>
      <c r="G39" s="253">
        <f>SUM(G34:G38)</f>
        <v>939.86999999999989</v>
      </c>
      <c r="H39" s="139">
        <f>SUM(H34:H38)</f>
        <v>906.93399999999997</v>
      </c>
      <c r="I39" s="107" t="s">
        <v>141</v>
      </c>
      <c r="J39" s="108">
        <f t="shared" ref="J39" si="29">SUM(J34:J38)</f>
        <v>882.08000000000015</v>
      </c>
      <c r="K39" s="107">
        <f t="shared" ref="K39" si="30">SUM(K34:K38)</f>
        <v>930.28800000000001</v>
      </c>
      <c r="L39" s="108" t="s">
        <v>141</v>
      </c>
    </row>
    <row r="40" spans="1:12" ht="15" customHeight="1" x14ac:dyDescent="0.35">
      <c r="A40" s="105" t="s">
        <v>32</v>
      </c>
      <c r="B40" s="110"/>
      <c r="C40" s="110"/>
      <c r="D40" s="110"/>
      <c r="E40" s="244"/>
      <c r="F40" s="111"/>
      <c r="G40" s="244">
        <v>413.87299999999999</v>
      </c>
      <c r="H40" s="112">
        <v>421.30700000000002</v>
      </c>
      <c r="I40" s="111"/>
      <c r="J40" s="112">
        <v>432.31899999999996</v>
      </c>
      <c r="K40" s="111">
        <v>454.33599999999996</v>
      </c>
      <c r="L40" s="112"/>
    </row>
    <row r="41" spans="1:12" ht="15" customHeight="1" x14ac:dyDescent="0.35">
      <c r="A41" s="105" t="s">
        <v>34</v>
      </c>
      <c r="B41" s="110"/>
      <c r="C41" s="110"/>
      <c r="D41" s="110"/>
      <c r="E41" s="244"/>
      <c r="F41" s="111"/>
      <c r="G41" s="244"/>
      <c r="H41" s="112"/>
      <c r="I41" s="111"/>
      <c r="J41" s="112"/>
      <c r="K41" s="111"/>
      <c r="L41" s="112"/>
    </row>
    <row r="42" spans="1:12" ht="15" customHeight="1" x14ac:dyDescent="0.35">
      <c r="A42" s="105" t="s">
        <v>35</v>
      </c>
      <c r="B42" s="110"/>
      <c r="C42" s="110"/>
      <c r="D42" s="110"/>
      <c r="E42" s="244"/>
      <c r="F42" s="111"/>
      <c r="G42" s="244">
        <v>433.83500000000004</v>
      </c>
      <c r="H42" s="112">
        <v>480.31699999999995</v>
      </c>
      <c r="I42" s="111"/>
      <c r="J42" s="112">
        <v>459.48499999999996</v>
      </c>
      <c r="K42" s="111">
        <v>690.09199999999998</v>
      </c>
      <c r="L42" s="112"/>
    </row>
    <row r="43" spans="1:12" ht="15" customHeight="1" x14ac:dyDescent="0.35">
      <c r="A43" s="105" t="s">
        <v>37</v>
      </c>
      <c r="B43" s="110"/>
      <c r="C43" s="110"/>
      <c r="D43" s="110"/>
      <c r="E43" s="244"/>
      <c r="F43" s="111"/>
      <c r="G43" s="244">
        <v>27.349</v>
      </c>
      <c r="H43" s="112">
        <v>22.350999999999999</v>
      </c>
      <c r="I43" s="111"/>
      <c r="J43" s="112"/>
      <c r="K43" s="111"/>
      <c r="L43" s="112"/>
    </row>
    <row r="44" spans="1:12" ht="15" customHeight="1" x14ac:dyDescent="0.35">
      <c r="A44" s="114" t="s">
        <v>38</v>
      </c>
      <c r="B44" s="115"/>
      <c r="C44" s="115"/>
      <c r="D44" s="115"/>
      <c r="E44" s="245"/>
      <c r="F44" s="116"/>
      <c r="G44" s="245"/>
      <c r="H44" s="117"/>
      <c r="I44" s="116"/>
      <c r="J44" s="117"/>
      <c r="K44" s="116"/>
      <c r="L44" s="117"/>
    </row>
    <row r="45" spans="1:12" ht="15" customHeight="1" x14ac:dyDescent="0.35">
      <c r="A45" s="140" t="s">
        <v>39</v>
      </c>
      <c r="B45" s="141"/>
      <c r="C45" s="141"/>
      <c r="D45" s="141"/>
      <c r="E45" s="254"/>
      <c r="F45" s="142"/>
      <c r="G45" s="254">
        <f>SUM(G40:G44)</f>
        <v>875.05700000000013</v>
      </c>
      <c r="H45" s="143">
        <f>SUM(H40:H44)</f>
        <v>923.97500000000002</v>
      </c>
      <c r="I45" s="144" t="s">
        <v>141</v>
      </c>
      <c r="J45" s="161">
        <f t="shared" ref="J45" si="31">SUM(J40:J44)</f>
        <v>891.80399999999986</v>
      </c>
      <c r="K45" s="144">
        <f t="shared" ref="K45" si="32">SUM(K40:K44)</f>
        <v>1144.4279999999999</v>
      </c>
      <c r="L45" s="161" t="s">
        <v>141</v>
      </c>
    </row>
    <row r="46" spans="1:12" ht="15" customHeight="1" x14ac:dyDescent="0.35">
      <c r="A46" s="95" t="s">
        <v>168</v>
      </c>
      <c r="B46" s="146"/>
      <c r="C46" s="146"/>
      <c r="D46" s="146"/>
      <c r="E46" s="253"/>
      <c r="F46" s="138"/>
      <c r="G46" s="253">
        <f>G45+G39</f>
        <v>1814.9270000000001</v>
      </c>
      <c r="H46" s="139">
        <f>H45+H39</f>
        <v>1830.9090000000001</v>
      </c>
      <c r="I46" s="107" t="s">
        <v>141</v>
      </c>
      <c r="J46" s="108">
        <f t="shared" ref="J46" si="33">J39+J45</f>
        <v>1773.884</v>
      </c>
      <c r="K46" s="107">
        <f t="shared" ref="K46" si="34">K39+K45</f>
        <v>2074.7159999999999</v>
      </c>
      <c r="L46" s="108" t="s">
        <v>141</v>
      </c>
    </row>
    <row r="47" spans="1:12" ht="15" customHeight="1" x14ac:dyDescent="0.35">
      <c r="A47" s="105" t="s">
        <v>263</v>
      </c>
      <c r="B47" s="110"/>
      <c r="C47" s="110"/>
      <c r="D47" s="110"/>
      <c r="E47" s="244"/>
      <c r="F47" s="111"/>
      <c r="G47" s="244">
        <v>721.63599999999997</v>
      </c>
      <c r="H47" s="112">
        <v>718.77199999999993</v>
      </c>
      <c r="I47" s="111"/>
      <c r="J47" s="112">
        <v>594.24400000000003</v>
      </c>
      <c r="K47" s="111">
        <v>736.88799999999992</v>
      </c>
      <c r="L47" s="112"/>
    </row>
    <row r="48" spans="1:12" ht="15" customHeight="1" x14ac:dyDescent="0.35">
      <c r="A48" s="105" t="s">
        <v>278</v>
      </c>
      <c r="B48" s="110"/>
      <c r="C48" s="110"/>
      <c r="D48" s="110"/>
      <c r="E48" s="244"/>
      <c r="F48" s="111"/>
      <c r="G48" s="244"/>
      <c r="H48" s="112"/>
      <c r="I48" s="111"/>
      <c r="J48" s="112"/>
      <c r="K48" s="111"/>
      <c r="L48" s="112"/>
    </row>
    <row r="49" spans="1:12" ht="15" customHeight="1" x14ac:dyDescent="0.35">
      <c r="A49" s="105" t="s">
        <v>250</v>
      </c>
      <c r="B49" s="110"/>
      <c r="C49" s="110"/>
      <c r="D49" s="110"/>
      <c r="E49" s="244"/>
      <c r="F49" s="111"/>
      <c r="G49" s="244">
        <v>7.9050000000000002</v>
      </c>
      <c r="H49" s="112">
        <v>11.946999999999999</v>
      </c>
      <c r="I49" s="111"/>
      <c r="J49" s="112">
        <v>11.112</v>
      </c>
      <c r="K49" s="111">
        <v>18.734000000000002</v>
      </c>
      <c r="L49" s="112"/>
    </row>
    <row r="50" spans="1:12" ht="15" customHeight="1" x14ac:dyDescent="0.35">
      <c r="A50" s="105" t="s">
        <v>44</v>
      </c>
      <c r="B50" s="110"/>
      <c r="C50" s="110"/>
      <c r="D50" s="110"/>
      <c r="E50" s="244"/>
      <c r="F50" s="111"/>
      <c r="G50" s="244">
        <v>32.15</v>
      </c>
      <c r="H50" s="112">
        <v>24.116999999999997</v>
      </c>
      <c r="I50" s="111"/>
      <c r="J50" s="112">
        <v>32.265999999999998</v>
      </c>
      <c r="K50" s="111">
        <v>47.189</v>
      </c>
      <c r="L50" s="112"/>
    </row>
    <row r="51" spans="1:12" ht="15" customHeight="1" x14ac:dyDescent="0.35">
      <c r="A51" s="105" t="s">
        <v>45</v>
      </c>
      <c r="B51" s="110"/>
      <c r="C51" s="110"/>
      <c r="D51" s="110"/>
      <c r="E51" s="244"/>
      <c r="F51" s="111"/>
      <c r="G51" s="244">
        <v>533.56000000000006</v>
      </c>
      <c r="H51" s="112">
        <v>552.38</v>
      </c>
      <c r="I51" s="111"/>
      <c r="J51" s="112">
        <v>576.62599999999998</v>
      </c>
      <c r="K51" s="111">
        <v>628.2829999999999</v>
      </c>
      <c r="L51" s="112"/>
    </row>
    <row r="52" spans="1:12" ht="15" customHeight="1" x14ac:dyDescent="0.35">
      <c r="A52" s="105" t="s">
        <v>46</v>
      </c>
      <c r="B52" s="110"/>
      <c r="C52" s="110"/>
      <c r="D52" s="110"/>
      <c r="E52" s="244"/>
      <c r="F52" s="111"/>
      <c r="G52" s="244">
        <v>518.21500000000003</v>
      </c>
      <c r="H52" s="112">
        <v>522.23199999999997</v>
      </c>
      <c r="I52" s="111"/>
      <c r="J52" s="112">
        <v>548.39</v>
      </c>
      <c r="K52" s="111">
        <v>632.37599999999998</v>
      </c>
      <c r="L52" s="112"/>
    </row>
    <row r="53" spans="1:12" ht="15" customHeight="1" x14ac:dyDescent="0.35">
      <c r="A53" s="105" t="s">
        <v>47</v>
      </c>
      <c r="B53" s="110"/>
      <c r="C53" s="110"/>
      <c r="D53" s="110"/>
      <c r="E53" s="244"/>
      <c r="F53" s="111"/>
      <c r="G53" s="244">
        <v>1.4610000000000001</v>
      </c>
      <c r="H53" s="112">
        <v>1.4610000000000001</v>
      </c>
      <c r="I53" s="111"/>
      <c r="J53" s="112">
        <v>11.246</v>
      </c>
      <c r="K53" s="111">
        <v>11.246</v>
      </c>
      <c r="L53" s="112"/>
    </row>
    <row r="54" spans="1:12" ht="15" customHeight="1" x14ac:dyDescent="0.35">
      <c r="A54" s="114" t="s">
        <v>264</v>
      </c>
      <c r="B54" s="115"/>
      <c r="C54" s="115"/>
      <c r="D54" s="115"/>
      <c r="E54" s="245"/>
      <c r="F54" s="116"/>
      <c r="G54" s="245"/>
      <c r="H54" s="117"/>
      <c r="I54" s="116"/>
      <c r="J54" s="117"/>
      <c r="K54" s="116"/>
      <c r="L54" s="117"/>
    </row>
    <row r="55" spans="1:12" ht="15" customHeight="1" x14ac:dyDescent="0.35">
      <c r="A55" s="95" t="s">
        <v>249</v>
      </c>
      <c r="B55" s="146"/>
      <c r="C55" s="146"/>
      <c r="D55" s="146"/>
      <c r="E55" s="253"/>
      <c r="F55" s="138"/>
      <c r="G55" s="253">
        <f>SUM(G47:G54)</f>
        <v>1814.9269999999999</v>
      </c>
      <c r="H55" s="139">
        <f>SUM(H47:H54)</f>
        <v>1830.9089999999999</v>
      </c>
      <c r="I55" s="107" t="s">
        <v>141</v>
      </c>
      <c r="J55" s="108">
        <f t="shared" ref="J55" si="35">SUM(J47:J54)</f>
        <v>1773.884</v>
      </c>
      <c r="K55" s="107">
        <f t="shared" ref="K55" si="36">SUM(K47:K54)</f>
        <v>2074.7159999999999</v>
      </c>
      <c r="L55" s="108" t="s">
        <v>141</v>
      </c>
    </row>
    <row r="56" spans="1:12" ht="15" customHeight="1" x14ac:dyDescent="0.35">
      <c r="A56" s="146"/>
      <c r="B56" s="146"/>
      <c r="C56" s="146"/>
      <c r="D56" s="146"/>
      <c r="E56" s="111"/>
      <c r="F56" s="111"/>
      <c r="G56" s="111"/>
      <c r="H56" s="111"/>
      <c r="I56" s="111"/>
      <c r="J56" s="111"/>
      <c r="K56" s="111"/>
      <c r="L56" s="111"/>
    </row>
    <row r="57" spans="1:12" ht="12.75" customHeight="1" x14ac:dyDescent="0.35">
      <c r="A57" s="236"/>
      <c r="B57" s="227"/>
      <c r="C57" s="229"/>
      <c r="D57" s="229"/>
      <c r="E57" s="230">
        <f>E$3</f>
        <v>2014</v>
      </c>
      <c r="F57" s="230">
        <f t="shared" ref="F57:L57" si="37">F$3</f>
        <v>2013</v>
      </c>
      <c r="G57" s="230">
        <f t="shared" si="37"/>
        <v>2014</v>
      </c>
      <c r="H57" s="230">
        <f t="shared" si="37"/>
        <v>2013</v>
      </c>
      <c r="I57" s="230">
        <f t="shared" si="37"/>
        <v>2012</v>
      </c>
      <c r="J57" s="230">
        <f t="shared" si="37"/>
        <v>2012</v>
      </c>
      <c r="K57" s="230">
        <f t="shared" si="37"/>
        <v>2011</v>
      </c>
      <c r="L57" s="101">
        <f t="shared" si="37"/>
        <v>2010</v>
      </c>
    </row>
    <row r="58" spans="1:12" ht="12.75" customHeight="1" x14ac:dyDescent="0.35">
      <c r="A58" s="231"/>
      <c r="B58" s="231"/>
      <c r="C58" s="229"/>
      <c r="D58" s="229"/>
      <c r="E58" s="233" t="str">
        <f>E$4</f>
        <v>Q4</v>
      </c>
      <c r="F58" s="233" t="str">
        <f t="shared" ref="F58" si="38">F$4</f>
        <v>Q4</v>
      </c>
      <c r="G58" s="233"/>
      <c r="H58" s="233"/>
      <c r="I58" s="233"/>
      <c r="J58" s="233"/>
      <c r="K58" s="233" t="str">
        <f>IF(K$4="","",K$4)</f>
        <v/>
      </c>
      <c r="L58" s="132"/>
    </row>
    <row r="59" spans="1:12" s="41" customFormat="1" ht="15" customHeight="1" x14ac:dyDescent="0.35">
      <c r="A59" s="236" t="s">
        <v>260</v>
      </c>
      <c r="B59" s="234"/>
      <c r="C59" s="228"/>
      <c r="D59" s="228"/>
      <c r="E59" s="235"/>
      <c r="F59" s="235"/>
      <c r="G59" s="235"/>
      <c r="H59" s="235"/>
      <c r="I59" s="235"/>
      <c r="J59" s="235"/>
      <c r="K59" s="235"/>
      <c r="L59" s="134"/>
    </row>
    <row r="60" spans="1:12" ht="1.5" customHeight="1" x14ac:dyDescent="0.35">
      <c r="A60" s="94"/>
      <c r="B60" s="94"/>
      <c r="C60" s="94"/>
      <c r="D60" s="94"/>
      <c r="E60" s="136"/>
      <c r="F60" s="136"/>
      <c r="G60" s="136"/>
      <c r="H60" s="136"/>
      <c r="I60" s="136"/>
      <c r="J60" s="136"/>
      <c r="K60" s="136"/>
      <c r="L60" s="136"/>
    </row>
    <row r="61" spans="1:12" ht="35.25" customHeight="1" x14ac:dyDescent="0.35">
      <c r="A61" s="295" t="s">
        <v>50</v>
      </c>
      <c r="B61" s="295"/>
      <c r="C61" s="148"/>
      <c r="D61" s="148"/>
      <c r="E61" s="255">
        <v>-8.899999999999995</v>
      </c>
      <c r="F61" s="149"/>
      <c r="G61" s="255">
        <v>19.407999999999998</v>
      </c>
      <c r="H61" s="150"/>
      <c r="I61" s="149"/>
      <c r="J61" s="150">
        <v>46.698000000000008</v>
      </c>
      <c r="K61" s="149"/>
      <c r="L61" s="150"/>
    </row>
    <row r="62" spans="1:12" ht="15" customHeight="1" x14ac:dyDescent="0.35">
      <c r="A62" s="294" t="s">
        <v>52</v>
      </c>
      <c r="B62" s="294"/>
      <c r="C62" s="152"/>
      <c r="D62" s="152"/>
      <c r="E62" s="245">
        <v>39.322999999999993</v>
      </c>
      <c r="F62" s="116"/>
      <c r="G62" s="245">
        <v>4.4379999999999988</v>
      </c>
      <c r="H62" s="117"/>
      <c r="I62" s="116"/>
      <c r="J62" s="117">
        <v>-12.683999999999996</v>
      </c>
      <c r="K62" s="116"/>
      <c r="L62" s="117"/>
    </row>
    <row r="63" spans="1:12" ht="16.5" customHeight="1" x14ac:dyDescent="0.35">
      <c r="A63" s="299" t="s">
        <v>53</v>
      </c>
      <c r="B63" s="299"/>
      <c r="C63" s="153"/>
      <c r="D63" s="153"/>
      <c r="E63" s="243">
        <f>SUM(E61:E62)</f>
        <v>30.422999999999998</v>
      </c>
      <c r="F63" s="107" t="s">
        <v>141</v>
      </c>
      <c r="G63" s="256">
        <f>SUM(G61:G62)</f>
        <v>23.845999999999997</v>
      </c>
      <c r="H63" s="109" t="s">
        <v>141</v>
      </c>
      <c r="I63" s="107" t="s">
        <v>141</v>
      </c>
      <c r="J63" s="108">
        <f>SUM(J61:J62)</f>
        <v>34.01400000000001</v>
      </c>
      <c r="K63" s="107" t="s">
        <v>141</v>
      </c>
      <c r="L63" s="108" t="s">
        <v>141</v>
      </c>
    </row>
    <row r="64" spans="1:12" ht="15" customHeight="1" x14ac:dyDescent="0.35">
      <c r="A64" s="295" t="s">
        <v>265</v>
      </c>
      <c r="B64" s="295"/>
      <c r="C64" s="110"/>
      <c r="D64" s="110"/>
      <c r="E64" s="244">
        <v>-16.317999999999998</v>
      </c>
      <c r="F64" s="111"/>
      <c r="G64" s="244">
        <v>-65.741</v>
      </c>
      <c r="H64" s="112"/>
      <c r="I64" s="111"/>
      <c r="J64" s="112">
        <v>-28.710999999999999</v>
      </c>
      <c r="K64" s="111"/>
      <c r="L64" s="112"/>
    </row>
    <row r="65" spans="1:12" ht="15" customHeight="1" x14ac:dyDescent="0.35">
      <c r="A65" s="294" t="s">
        <v>266</v>
      </c>
      <c r="B65" s="294"/>
      <c r="C65" s="115"/>
      <c r="D65" s="115"/>
      <c r="E65" s="245"/>
      <c r="F65" s="116"/>
      <c r="G65" s="245"/>
      <c r="H65" s="117"/>
      <c r="I65" s="116"/>
      <c r="J65" s="117"/>
      <c r="K65" s="116"/>
      <c r="L65" s="117"/>
    </row>
    <row r="66" spans="1:12" s="61" customFormat="1" ht="16.5" customHeight="1" x14ac:dyDescent="0.35">
      <c r="A66" s="155" t="s">
        <v>267</v>
      </c>
      <c r="B66" s="155"/>
      <c r="C66" s="156"/>
      <c r="D66" s="156"/>
      <c r="E66" s="243">
        <f>SUM(E63:E65)</f>
        <v>14.105</v>
      </c>
      <c r="F66" s="107" t="s">
        <v>141</v>
      </c>
      <c r="G66" s="256">
        <f>SUM(G63:G65)</f>
        <v>-41.895000000000003</v>
      </c>
      <c r="H66" s="109" t="s">
        <v>141</v>
      </c>
      <c r="I66" s="107" t="s">
        <v>141</v>
      </c>
      <c r="J66" s="108">
        <f>SUM(J63:J65)</f>
        <v>5.3030000000000115</v>
      </c>
      <c r="K66" s="107" t="s">
        <v>141</v>
      </c>
      <c r="L66" s="108" t="s">
        <v>141</v>
      </c>
    </row>
    <row r="67" spans="1:12" ht="15" customHeight="1" x14ac:dyDescent="0.35">
      <c r="A67" s="294" t="s">
        <v>59</v>
      </c>
      <c r="B67" s="294"/>
      <c r="C67" s="157"/>
      <c r="D67" s="157"/>
      <c r="E67" s="245"/>
      <c r="F67" s="118"/>
      <c r="G67" s="245"/>
      <c r="H67" s="117"/>
      <c r="I67" s="116"/>
      <c r="J67" s="117"/>
      <c r="K67" s="116"/>
      <c r="L67" s="117"/>
    </row>
    <row r="68" spans="1:12" ht="16.5" customHeight="1" x14ac:dyDescent="0.35">
      <c r="A68" s="299" t="s">
        <v>60</v>
      </c>
      <c r="B68" s="299"/>
      <c r="C68" s="146"/>
      <c r="D68" s="146"/>
      <c r="E68" s="243">
        <f>SUM(E66:E67)</f>
        <v>14.105</v>
      </c>
      <c r="F68" s="107" t="s">
        <v>141</v>
      </c>
      <c r="G68" s="256">
        <f>SUM(G66:G67)</f>
        <v>-41.895000000000003</v>
      </c>
      <c r="H68" s="109" t="s">
        <v>141</v>
      </c>
      <c r="I68" s="107" t="s">
        <v>141</v>
      </c>
      <c r="J68" s="108">
        <f>SUM(J66:J67)</f>
        <v>5.3030000000000115</v>
      </c>
      <c r="K68" s="107" t="s">
        <v>141</v>
      </c>
      <c r="L68" s="108" t="s">
        <v>141</v>
      </c>
    </row>
    <row r="69" spans="1:12" ht="15" customHeight="1" x14ac:dyDescent="0.35">
      <c r="A69" s="295" t="s">
        <v>61</v>
      </c>
      <c r="B69" s="295"/>
      <c r="C69" s="110"/>
      <c r="D69" s="110"/>
      <c r="E69" s="244">
        <v>-28.57</v>
      </c>
      <c r="F69" s="111"/>
      <c r="G69" s="244">
        <v>-32.094999999999999</v>
      </c>
      <c r="H69" s="112"/>
      <c r="I69" s="111"/>
      <c r="J69" s="112">
        <v>-53.545999999999999</v>
      </c>
      <c r="K69" s="111"/>
      <c r="L69" s="112"/>
    </row>
    <row r="70" spans="1:12" ht="15" customHeight="1" x14ac:dyDescent="0.35">
      <c r="A70" s="295" t="s">
        <v>62</v>
      </c>
      <c r="B70" s="295"/>
      <c r="C70" s="110"/>
      <c r="D70" s="110"/>
      <c r="E70" s="244"/>
      <c r="F70" s="111"/>
      <c r="G70" s="244"/>
      <c r="H70" s="112"/>
      <c r="I70" s="111"/>
      <c r="J70" s="112"/>
      <c r="K70" s="111"/>
      <c r="L70" s="112"/>
    </row>
    <row r="71" spans="1:12" ht="15" customHeight="1" x14ac:dyDescent="0.35">
      <c r="A71" s="295" t="s">
        <v>64</v>
      </c>
      <c r="B71" s="295"/>
      <c r="C71" s="110"/>
      <c r="D71" s="110"/>
      <c r="E71" s="244"/>
      <c r="F71" s="111"/>
      <c r="G71" s="244">
        <v>-25.434000000000001</v>
      </c>
      <c r="H71" s="112"/>
      <c r="I71" s="111"/>
      <c r="J71" s="112">
        <v>-135.191</v>
      </c>
      <c r="K71" s="111"/>
      <c r="L71" s="112"/>
    </row>
    <row r="72" spans="1:12" ht="15" customHeight="1" x14ac:dyDescent="0.35">
      <c r="A72" s="294" t="s">
        <v>65</v>
      </c>
      <c r="B72" s="294"/>
      <c r="C72" s="115"/>
      <c r="D72" s="115"/>
      <c r="E72" s="245">
        <v>44.513999999999996</v>
      </c>
      <c r="F72" s="116"/>
      <c r="G72" s="245">
        <v>107.12199999999999</v>
      </c>
      <c r="H72" s="117"/>
      <c r="I72" s="116"/>
      <c r="J72" s="117">
        <v>183.434</v>
      </c>
      <c r="K72" s="116"/>
      <c r="L72" s="117"/>
    </row>
    <row r="73" spans="1:12" ht="16.5" customHeight="1" x14ac:dyDescent="0.35">
      <c r="A73" s="158" t="s">
        <v>66</v>
      </c>
      <c r="B73" s="158"/>
      <c r="C73" s="159"/>
      <c r="D73" s="159"/>
      <c r="E73" s="258">
        <f>SUM(E69:E72)</f>
        <v>15.943999999999996</v>
      </c>
      <c r="F73" s="181" t="s">
        <v>141</v>
      </c>
      <c r="G73" s="257">
        <f>SUM(G69:G72)</f>
        <v>49.592999999999989</v>
      </c>
      <c r="H73" s="161" t="s">
        <v>141</v>
      </c>
      <c r="I73" s="181" t="s">
        <v>141</v>
      </c>
      <c r="J73" s="182">
        <f>SUM(J69:J72)</f>
        <v>-5.3029999999999973</v>
      </c>
      <c r="K73" s="181" t="s">
        <v>141</v>
      </c>
      <c r="L73" s="182" t="s">
        <v>141</v>
      </c>
    </row>
    <row r="74" spans="1:12" ht="16.5" customHeight="1" x14ac:dyDescent="0.35">
      <c r="A74" s="299" t="s">
        <v>67</v>
      </c>
      <c r="B74" s="299"/>
      <c r="C74" s="146"/>
      <c r="D74" s="146"/>
      <c r="E74" s="243">
        <f>E73+E68</f>
        <v>30.048999999999996</v>
      </c>
      <c r="F74" s="107" t="s">
        <v>141</v>
      </c>
      <c r="G74" s="256">
        <f>G68+G73</f>
        <v>7.6979999999999862</v>
      </c>
      <c r="H74" s="109" t="s">
        <v>141</v>
      </c>
      <c r="I74" s="107" t="s">
        <v>141</v>
      </c>
      <c r="J74" s="108">
        <f>J68+J73</f>
        <v>1.4210854715202004E-14</v>
      </c>
      <c r="K74" s="107" t="s">
        <v>141</v>
      </c>
      <c r="L74" s="108" t="s">
        <v>141</v>
      </c>
    </row>
    <row r="75" spans="1:12" s="61" customFormat="1" ht="16.5" customHeight="1" x14ac:dyDescent="0.35">
      <c r="A75" s="283" t="s">
        <v>418</v>
      </c>
      <c r="B75" s="284"/>
      <c r="C75" s="239"/>
      <c r="D75" s="239"/>
      <c r="E75" s="281"/>
      <c r="F75" s="145"/>
      <c r="G75" s="281"/>
      <c r="H75" s="145"/>
      <c r="I75" s="145"/>
      <c r="J75" s="145"/>
      <c r="K75" s="145"/>
      <c r="L75" s="226"/>
    </row>
    <row r="76" spans="1:12" s="61" customFormat="1" ht="16.5" customHeight="1" x14ac:dyDescent="0.35">
      <c r="A76" s="285" t="s">
        <v>419</v>
      </c>
      <c r="B76" s="282"/>
      <c r="C76" s="282"/>
      <c r="D76" s="240"/>
      <c r="E76" s="256"/>
      <c r="F76" s="109"/>
      <c r="G76" s="256"/>
      <c r="H76" s="241"/>
      <c r="I76" s="109"/>
      <c r="J76" s="109"/>
      <c r="K76" s="109"/>
      <c r="L76" s="109"/>
    </row>
    <row r="77" spans="1:12" ht="15" customHeight="1" x14ac:dyDescent="0.35">
      <c r="A77" s="146"/>
      <c r="B77" s="146"/>
      <c r="C77" s="146"/>
      <c r="D77" s="146"/>
      <c r="E77" s="111"/>
      <c r="F77" s="111"/>
      <c r="G77" s="163"/>
      <c r="H77" s="163"/>
      <c r="I77" s="163"/>
      <c r="J77" s="163"/>
      <c r="K77" s="111"/>
      <c r="L77" s="111"/>
    </row>
    <row r="78" spans="1:12" ht="12.75" customHeight="1" x14ac:dyDescent="0.35">
      <c r="A78" s="236"/>
      <c r="B78" s="227"/>
      <c r="C78" s="229"/>
      <c r="D78" s="229"/>
      <c r="E78" s="230">
        <f>E$3</f>
        <v>2014</v>
      </c>
      <c r="F78" s="230">
        <f t="shared" ref="F78:L78" si="39">F$3</f>
        <v>2013</v>
      </c>
      <c r="G78" s="230">
        <f>G$3</f>
        <v>2014</v>
      </c>
      <c r="H78" s="230">
        <f>H$3</f>
        <v>2013</v>
      </c>
      <c r="I78" s="230">
        <f t="shared" si="39"/>
        <v>2012</v>
      </c>
      <c r="J78" s="230">
        <f t="shared" si="39"/>
        <v>2012</v>
      </c>
      <c r="K78" s="230">
        <f t="shared" si="39"/>
        <v>2011</v>
      </c>
      <c r="L78" s="101">
        <f t="shared" si="39"/>
        <v>2010</v>
      </c>
    </row>
    <row r="79" spans="1:12" ht="12.75" customHeight="1" x14ac:dyDescent="0.35">
      <c r="A79" s="231"/>
      <c r="B79" s="231"/>
      <c r="C79" s="229"/>
      <c r="D79" s="229"/>
      <c r="E79" s="230" t="str">
        <f>E$4</f>
        <v>Q4</v>
      </c>
      <c r="F79" s="230" t="str">
        <f t="shared" ref="F79" si="40">F$4</f>
        <v>Q4</v>
      </c>
      <c r="G79" s="233"/>
      <c r="H79" s="233"/>
      <c r="I79" s="230"/>
      <c r="J79" s="230"/>
      <c r="K79" s="230" t="str">
        <f>IF(K$4="","",K$4)</f>
        <v/>
      </c>
      <c r="L79" s="101"/>
    </row>
    <row r="80" spans="1:12" s="41" customFormat="1" ht="15" customHeight="1" x14ac:dyDescent="0.35">
      <c r="A80" s="236" t="s">
        <v>111</v>
      </c>
      <c r="B80" s="234"/>
      <c r="C80" s="228"/>
      <c r="D80" s="228"/>
      <c r="E80" s="232"/>
      <c r="F80" s="232"/>
      <c r="G80" s="232"/>
      <c r="H80" s="232"/>
      <c r="I80" s="232"/>
      <c r="J80" s="232"/>
      <c r="K80" s="232"/>
      <c r="L80" s="103"/>
    </row>
    <row r="81" spans="1:12" ht="1.5" customHeight="1" x14ac:dyDescent="0.35">
      <c r="A81" s="94"/>
      <c r="B81" s="94"/>
      <c r="C81" s="94"/>
      <c r="D81" s="94"/>
      <c r="E81" s="94"/>
      <c r="F81" s="94"/>
      <c r="G81" s="94"/>
      <c r="H81" s="94"/>
      <c r="I81" s="94"/>
      <c r="J81" s="94"/>
      <c r="K81" s="94"/>
      <c r="L81" s="94"/>
    </row>
    <row r="82" spans="1:12" ht="15" customHeight="1" x14ac:dyDescent="0.35">
      <c r="A82" s="295" t="s">
        <v>68</v>
      </c>
      <c r="B82" s="295"/>
      <c r="C82" s="106"/>
      <c r="D82" s="106"/>
      <c r="E82" s="269">
        <f>IF(E7=0,"-",IF(E14=0,"-",(E14/E7))*100)</f>
        <v>4.5712803044415962</v>
      </c>
      <c r="F82" s="164">
        <f>IF(F14=0,"-",IF(F7=0,"-",F14/F7))*100</f>
        <v>3.4646846122941048</v>
      </c>
      <c r="G82" s="269">
        <f>IF(G7=0,"",IF(G14=0,"",(G14/G7))*100)</f>
        <v>2.4861164241712674</v>
      </c>
      <c r="H82" s="165">
        <f>IF(H7=0,"",IF(H14=0,"",(H14/H7))*100)</f>
        <v>1.0485117277073677</v>
      </c>
      <c r="I82" s="164">
        <f>IF(I14=0,"-",IF(I7=0,"-",I14/I7))*100</f>
        <v>2.3981388780532837</v>
      </c>
      <c r="J82" s="166">
        <f>IF(J14=0,"-",IF(J7=0,"-",J14/J7))*100</f>
        <v>2.0501154508044692</v>
      </c>
      <c r="K82" s="164">
        <f>IF(K14=0,"-",IF(K7=0,"-",K14/K7))*100</f>
        <v>3.5556486444148523</v>
      </c>
      <c r="L82" s="166">
        <f>IF(L14=0,"-",IF(L7=0,"-",L14/L7))*100</f>
        <v>-0.52056180018855236</v>
      </c>
    </row>
    <row r="83" spans="1:12" ht="15" customHeight="1" x14ac:dyDescent="0.35">
      <c r="A83" s="295" t="s">
        <v>424</v>
      </c>
      <c r="B83" s="295"/>
      <c r="C83" s="106"/>
      <c r="D83" s="106"/>
      <c r="E83" s="269">
        <f>IF(E7=0,"",IF(E28=0,"",(E28/E7))*100)</f>
        <v>4.5213827607313481</v>
      </c>
      <c r="F83" s="164">
        <f t="shared" ref="F83:L83" si="41">IF(F7=0,"",IF(F28=0,"",(F28/F7))*100)</f>
        <v>3.673603856970681</v>
      </c>
      <c r="G83" s="269">
        <f t="shared" si="41"/>
        <v>3.3699165006793339</v>
      </c>
      <c r="H83" s="165">
        <f t="shared" si="41"/>
        <v>2.7831285947243525</v>
      </c>
      <c r="I83" s="164">
        <f t="shared" si="41"/>
        <v>3.6058231314206095</v>
      </c>
      <c r="J83" s="166">
        <f t="shared" si="41"/>
        <v>3.2552386706366199</v>
      </c>
      <c r="K83" s="164">
        <f t="shared" si="41"/>
        <v>4.7794796410468692</v>
      </c>
      <c r="L83" s="164">
        <f t="shared" si="41"/>
        <v>6.0184449744356963</v>
      </c>
    </row>
    <row r="84" spans="1:12" ht="15" customHeight="1" x14ac:dyDescent="0.35">
      <c r="A84" s="295" t="s">
        <v>69</v>
      </c>
      <c r="B84" s="295"/>
      <c r="C84" s="106"/>
      <c r="D84" s="106"/>
      <c r="E84" s="269">
        <f t="shared" ref="E84:L84" si="42">IF(E20=0,"-",IF(E7=0,"-",E20/E7)*100)</f>
        <v>3.3970247757937528</v>
      </c>
      <c r="F84" s="164">
        <f t="shared" si="42"/>
        <v>1.0200080353555745</v>
      </c>
      <c r="G84" s="269">
        <f t="shared" ref="G84" si="43">IF(G20=0,"-",IF(G7=0,"-",G20/G7)*100)</f>
        <v>0.99245032471957562</v>
      </c>
      <c r="H84" s="165">
        <f t="shared" si="42"/>
        <v>-0.39929307117850343</v>
      </c>
      <c r="I84" s="164">
        <f t="shared" ref="I84" si="44">IF(I20=0,"-",IF(I7=0,"-",I20/I7)*100)</f>
        <v>0.56020446899533027</v>
      </c>
      <c r="J84" s="165">
        <f t="shared" ref="J84" si="45">IF(J20=0,"-",IF(J7=0,"-",J20/J7)*100)</f>
        <v>0.21607859331591422</v>
      </c>
      <c r="K84" s="164">
        <f t="shared" ref="K84" si="46">IF(K20=0,"-",IF(K7=0,"-",K20/K7)*100)</f>
        <v>1.8333337995546621</v>
      </c>
      <c r="L84" s="165">
        <f t="shared" si="42"/>
        <v>-2.8130878220593978</v>
      </c>
    </row>
    <row r="85" spans="1:12" ht="15" customHeight="1" x14ac:dyDescent="0.35">
      <c r="A85" s="295" t="s">
        <v>70</v>
      </c>
      <c r="B85" s="295"/>
      <c r="C85" s="137"/>
      <c r="D85" s="137"/>
      <c r="E85" s="269" t="s">
        <v>141</v>
      </c>
      <c r="F85" s="167" t="s">
        <v>141</v>
      </c>
      <c r="G85" s="269">
        <f>IF((G47=0),"-",(G24/((G47+H47)/2)*100))</f>
        <v>-3.2078411116850378</v>
      </c>
      <c r="H85" s="165" t="s">
        <v>141</v>
      </c>
      <c r="I85" s="165" t="str">
        <f>IF((I47=0),"-",(I24/((I47+L47)/2)*100))</f>
        <v>-</v>
      </c>
      <c r="J85" s="164">
        <f>IF((J47=0),"-",(J24/((J47+K47)/2)*100))</f>
        <v>-1.8328760784054106</v>
      </c>
      <c r="K85" s="164" t="s">
        <v>141</v>
      </c>
      <c r="L85" s="165" t="str">
        <f>IF((L47=0),"-",(L24/((L47+#REF!)/2)*100))</f>
        <v>-</v>
      </c>
    </row>
    <row r="86" spans="1:12" ht="15" customHeight="1" x14ac:dyDescent="0.35">
      <c r="A86" s="295" t="s">
        <v>71</v>
      </c>
      <c r="B86" s="295"/>
      <c r="C86" s="137"/>
      <c r="D86" s="137"/>
      <c r="E86" s="269" t="s">
        <v>141</v>
      </c>
      <c r="F86" s="167" t="s">
        <v>141</v>
      </c>
      <c r="G86" s="269">
        <f>IF((G47=0),"-",((G17+G18)/((G47+G48+G49+G51+H47+H48+H49+H51)/2)*100))</f>
        <v>4.6466891838818549</v>
      </c>
      <c r="H86" s="165" t="s">
        <v>141</v>
      </c>
      <c r="I86" s="165" t="str">
        <f>IF((I47=0),"-",((I17+I18)/((I47+I48+I49+I51+L47+L48+L49+L51)/2)*100))</f>
        <v>-</v>
      </c>
      <c r="J86" s="164">
        <f>IF((J47=0),"-",((J17+J18)/((J47+J48+J49+J51+K47+K48+K49+K51)/2)*100))</f>
        <v>4.1383739813951461</v>
      </c>
      <c r="K86" s="164" t="s">
        <v>141</v>
      </c>
      <c r="L86" s="165" t="str">
        <f>IF((L47=0),"-",((L17+L18)/((L47+L48+L49+L51+#REF!+#REF!+#REF!+#REF!)/2)*100))</f>
        <v>-</v>
      </c>
    </row>
    <row r="87" spans="1:12" ht="15" customHeight="1" x14ac:dyDescent="0.35">
      <c r="A87" s="295" t="s">
        <v>72</v>
      </c>
      <c r="B87" s="295"/>
      <c r="C87" s="106"/>
      <c r="D87" s="106"/>
      <c r="E87" s="270" t="s">
        <v>141</v>
      </c>
      <c r="F87" s="169" t="s">
        <v>141</v>
      </c>
      <c r="G87" s="270">
        <f t="shared" ref="G87:H87" si="47">IF(G47=0,"-",((G47+G48)/G55*100))</f>
        <v>39.761158437777389</v>
      </c>
      <c r="H87" s="183">
        <f t="shared" si="47"/>
        <v>39.257658354402103</v>
      </c>
      <c r="I87" s="184" t="str">
        <f t="shared" ref="I87" si="48">IF(I47=0,"-",((I47+I48)/I55*100))</f>
        <v>-</v>
      </c>
      <c r="J87" s="183">
        <f t="shared" ref="J87" si="49">IF(J47=0,"-",((J47+J48)/J55*100))</f>
        <v>33.499597493409944</v>
      </c>
      <c r="K87" s="184">
        <f t="shared" ref="K87:L87" si="50">IF(K47=0,"-",((K47+K48)/K55*100))</f>
        <v>35.517535894069354</v>
      </c>
      <c r="L87" s="183" t="str">
        <f t="shared" si="50"/>
        <v>-</v>
      </c>
    </row>
    <row r="88" spans="1:12" ht="15" customHeight="1" x14ac:dyDescent="0.35">
      <c r="A88" s="295" t="s">
        <v>73</v>
      </c>
      <c r="B88" s="295"/>
      <c r="C88" s="106"/>
      <c r="D88" s="106"/>
      <c r="E88" s="271" t="s">
        <v>141</v>
      </c>
      <c r="F88" s="171" t="s">
        <v>141</v>
      </c>
      <c r="G88" s="271">
        <f t="shared" ref="G88:H88" si="51">IF((G51+G49-G43-G41-G37)=0,"-",(G51+G49-G43-G41-G37))</f>
        <v>514.11599999999999</v>
      </c>
      <c r="H88" s="185">
        <f t="shared" si="51"/>
        <v>541.976</v>
      </c>
      <c r="I88" s="171" t="str">
        <f>IF((I51+I49-I43-I41-I37)=0,"-",(I51+I49-I43-I41-I37))</f>
        <v>-</v>
      </c>
      <c r="J88" s="185">
        <f>IF((J51+J49-J43-J41-J37)=0,"-",(J51+J49-J43-J41-J37))</f>
        <v>587.73799999999994</v>
      </c>
      <c r="K88" s="171">
        <f>IF((K51+K49-K43-K41-K37)=0,"-",(K51+K49-K43-K41-K37))</f>
        <v>647.01699999999994</v>
      </c>
      <c r="L88" s="185" t="str">
        <f t="shared" ref="L88" si="52">IF((L51+L49-L43-L41-L37)=0,"-",(L51+L49-L43-L41-L37))</f>
        <v>-</v>
      </c>
    </row>
    <row r="89" spans="1:12" ht="15" customHeight="1" x14ac:dyDescent="0.35">
      <c r="A89" s="295" t="s">
        <v>74</v>
      </c>
      <c r="B89" s="295"/>
      <c r="C89" s="110"/>
      <c r="D89" s="110"/>
      <c r="E89" s="272" t="s">
        <v>141</v>
      </c>
      <c r="F89" s="173" t="s">
        <v>141</v>
      </c>
      <c r="G89" s="272">
        <f t="shared" ref="G89:H89" si="53">IF((G47=0),"-",((G51+G49)/(G47+G48)))</f>
        <v>0.75032980616266376</v>
      </c>
      <c r="H89" s="186">
        <f t="shared" si="53"/>
        <v>0.7851265769952086</v>
      </c>
      <c r="I89" s="187" t="str">
        <f t="shared" ref="I89" si="54">IF((I47=0),"-",((I51+I49)/(I47+I48)))</f>
        <v>-</v>
      </c>
      <c r="J89" s="186">
        <f t="shared" ref="J89" si="55">IF((J47=0),"-",((J51+J49)/(J47+J48)))</f>
        <v>0.98905163535517382</v>
      </c>
      <c r="K89" s="187">
        <f t="shared" ref="K89:L89" si="56">IF((K47=0),"-",((K51+K49)/(K47+K48)))</f>
        <v>0.87803981066322156</v>
      </c>
      <c r="L89" s="186" t="str">
        <f t="shared" si="56"/>
        <v>-</v>
      </c>
    </row>
    <row r="90" spans="1:12" ht="15" customHeight="1" x14ac:dyDescent="0.35">
      <c r="A90" s="294" t="s">
        <v>75</v>
      </c>
      <c r="B90" s="294"/>
      <c r="C90" s="115"/>
      <c r="D90" s="115"/>
      <c r="E90" s="273" t="s">
        <v>141</v>
      </c>
      <c r="F90" s="175" t="s">
        <v>141</v>
      </c>
      <c r="G90" s="273">
        <v>2123</v>
      </c>
      <c r="H90" s="188">
        <v>2291</v>
      </c>
      <c r="I90" s="175">
        <v>2437</v>
      </c>
      <c r="J90" s="188">
        <v>2437</v>
      </c>
      <c r="K90" s="175">
        <v>2442</v>
      </c>
      <c r="L90" s="188">
        <v>2373</v>
      </c>
    </row>
    <row r="91" spans="1:12" ht="15" customHeight="1" x14ac:dyDescent="0.35">
      <c r="A91" s="189" t="s">
        <v>441</v>
      </c>
      <c r="B91" s="177"/>
      <c r="C91" s="177"/>
      <c r="D91" s="177"/>
      <c r="E91" s="177"/>
      <c r="F91" s="177"/>
      <c r="G91" s="177"/>
      <c r="H91" s="177"/>
      <c r="I91" s="177"/>
      <c r="J91" s="177"/>
      <c r="K91" s="177"/>
      <c r="L91" s="177"/>
    </row>
    <row r="92" spans="1:12" ht="15" customHeight="1" x14ac:dyDescent="0.35">
      <c r="A92" s="189" t="s">
        <v>439</v>
      </c>
      <c r="B92" s="189"/>
      <c r="C92" s="189"/>
      <c r="D92" s="189"/>
      <c r="E92" s="189"/>
      <c r="F92" s="189"/>
      <c r="G92" s="178"/>
      <c r="H92" s="178"/>
      <c r="I92" s="178"/>
      <c r="J92" s="178"/>
      <c r="K92" s="189"/>
      <c r="L92" s="189"/>
    </row>
    <row r="93" spans="1:12" ht="16.5" x14ac:dyDescent="0.35">
      <c r="A93" s="178"/>
      <c r="B93" s="178"/>
      <c r="C93" s="178"/>
      <c r="D93" s="178"/>
      <c r="E93" s="178"/>
      <c r="F93" s="178"/>
      <c r="G93" s="178"/>
      <c r="H93" s="178"/>
      <c r="I93" s="178"/>
      <c r="J93" s="178"/>
      <c r="K93" s="178"/>
      <c r="L93" s="178"/>
    </row>
    <row r="94" spans="1:12" ht="16.5" x14ac:dyDescent="0.35">
      <c r="A94" s="189"/>
      <c r="B94" s="178"/>
      <c r="C94" s="178"/>
      <c r="D94" s="178"/>
      <c r="E94" s="178"/>
      <c r="F94" s="178"/>
      <c r="G94" s="179"/>
      <c r="H94" s="179"/>
      <c r="I94" s="179"/>
      <c r="J94" s="179"/>
      <c r="K94" s="178"/>
      <c r="L94" s="178"/>
    </row>
    <row r="95" spans="1:12" ht="16.5" x14ac:dyDescent="0.35">
      <c r="A95" s="178"/>
      <c r="B95" s="179"/>
      <c r="C95" s="179"/>
      <c r="D95" s="179"/>
      <c r="E95" s="179"/>
      <c r="F95" s="179"/>
      <c r="G95" s="179"/>
      <c r="H95" s="179"/>
      <c r="I95" s="179"/>
      <c r="J95" s="179"/>
      <c r="K95" s="179"/>
      <c r="L95" s="179"/>
    </row>
    <row r="96" spans="1:12" ht="16.5" x14ac:dyDescent="0.35">
      <c r="A96" s="178"/>
      <c r="B96" s="179"/>
      <c r="C96" s="179"/>
      <c r="D96" s="179"/>
      <c r="E96" s="179"/>
      <c r="F96" s="179"/>
      <c r="G96" s="179"/>
      <c r="H96" s="179"/>
      <c r="I96" s="179"/>
      <c r="J96" s="179"/>
      <c r="K96" s="179"/>
      <c r="L96" s="179"/>
    </row>
    <row r="97" spans="1:12" ht="16.5" x14ac:dyDescent="0.35">
      <c r="A97" s="179"/>
      <c r="B97" s="179"/>
      <c r="C97" s="179"/>
      <c r="D97" s="179"/>
      <c r="E97" s="179"/>
      <c r="F97" s="179"/>
      <c r="G97" s="179"/>
      <c r="H97" s="179"/>
      <c r="I97" s="179"/>
      <c r="J97" s="179"/>
      <c r="K97" s="179"/>
      <c r="L97" s="179"/>
    </row>
    <row r="98" spans="1:12" ht="16.5" x14ac:dyDescent="0.35">
      <c r="A98" s="179"/>
      <c r="B98" s="179"/>
      <c r="C98" s="179"/>
      <c r="D98" s="179"/>
      <c r="E98" s="179"/>
      <c r="F98" s="179"/>
      <c r="G98" s="179"/>
      <c r="H98" s="179"/>
      <c r="I98" s="179"/>
      <c r="J98" s="179"/>
      <c r="K98" s="179"/>
      <c r="L98" s="179"/>
    </row>
    <row r="99" spans="1:12" ht="16.5" x14ac:dyDescent="0.35">
      <c r="A99" s="179"/>
      <c r="B99" s="179"/>
      <c r="C99" s="179"/>
      <c r="D99" s="179"/>
      <c r="E99" s="179"/>
      <c r="F99" s="179"/>
      <c r="G99" s="179"/>
      <c r="H99" s="179"/>
      <c r="I99" s="179"/>
      <c r="J99" s="179"/>
      <c r="K99" s="179"/>
      <c r="L99" s="179"/>
    </row>
    <row r="100" spans="1:12" ht="16.5" x14ac:dyDescent="0.35">
      <c r="A100" s="179"/>
      <c r="B100" s="179"/>
      <c r="C100" s="179"/>
      <c r="D100" s="179"/>
      <c r="E100" s="179"/>
      <c r="F100" s="179"/>
      <c r="G100" s="179"/>
      <c r="H100" s="179"/>
      <c r="I100" s="179"/>
      <c r="J100" s="179"/>
      <c r="K100" s="179"/>
      <c r="L100" s="179"/>
    </row>
    <row r="101" spans="1:12" x14ac:dyDescent="0.25">
      <c r="A101" s="48"/>
      <c r="B101" s="48"/>
      <c r="C101" s="48"/>
      <c r="D101" s="48"/>
      <c r="E101" s="48"/>
      <c r="F101" s="48"/>
      <c r="G101" s="63"/>
      <c r="H101" s="63"/>
      <c r="I101" s="63"/>
      <c r="J101" s="63"/>
      <c r="K101" s="48"/>
      <c r="L101" s="48"/>
    </row>
    <row r="102" spans="1:12" x14ac:dyDescent="0.25">
      <c r="A102" s="48"/>
      <c r="B102" s="48"/>
      <c r="C102" s="48"/>
      <c r="D102" s="48"/>
      <c r="E102" s="48"/>
      <c r="F102" s="48"/>
      <c r="G102" s="63"/>
      <c r="H102" s="63"/>
      <c r="I102" s="63"/>
      <c r="J102" s="63"/>
      <c r="K102" s="48"/>
      <c r="L102" s="48"/>
    </row>
    <row r="103" spans="1:12" x14ac:dyDescent="0.25">
      <c r="A103" s="48"/>
      <c r="B103" s="48"/>
      <c r="C103" s="48"/>
      <c r="D103" s="48"/>
      <c r="E103" s="48"/>
      <c r="F103" s="48"/>
      <c r="G103" s="63"/>
      <c r="H103" s="63"/>
      <c r="I103" s="63"/>
      <c r="J103" s="63"/>
      <c r="K103" s="48"/>
      <c r="L103" s="48"/>
    </row>
    <row r="104" spans="1:12" x14ac:dyDescent="0.25">
      <c r="A104" s="48"/>
      <c r="B104" s="48"/>
      <c r="C104" s="48"/>
      <c r="D104" s="48"/>
      <c r="E104" s="48"/>
      <c r="F104" s="48"/>
      <c r="G104" s="63"/>
      <c r="H104" s="63"/>
      <c r="I104" s="63"/>
      <c r="J104" s="63"/>
      <c r="K104" s="48"/>
      <c r="L104" s="48"/>
    </row>
    <row r="105" spans="1:12" x14ac:dyDescent="0.25">
      <c r="A105" s="48"/>
      <c r="B105" s="48"/>
      <c r="C105" s="48"/>
      <c r="D105" s="48"/>
      <c r="E105" s="48"/>
      <c r="F105" s="48"/>
      <c r="G105" s="63"/>
      <c r="H105" s="63"/>
      <c r="I105" s="63"/>
      <c r="J105" s="63"/>
      <c r="K105" s="48"/>
      <c r="L105" s="48"/>
    </row>
  </sheetData>
  <mergeCells count="22">
    <mergeCell ref="A72:B72"/>
    <mergeCell ref="A74:B74"/>
    <mergeCell ref="A82:B82"/>
    <mergeCell ref="A65:B65"/>
    <mergeCell ref="A67:B67"/>
    <mergeCell ref="A68:B68"/>
    <mergeCell ref="A69:B69"/>
    <mergeCell ref="A70:B70"/>
    <mergeCell ref="A71:B71"/>
    <mergeCell ref="A1:L1"/>
    <mergeCell ref="A61:B61"/>
    <mergeCell ref="A62:B62"/>
    <mergeCell ref="A63:B63"/>
    <mergeCell ref="A64:B64"/>
    <mergeCell ref="A83:B83"/>
    <mergeCell ref="A89:B89"/>
    <mergeCell ref="A90:B90"/>
    <mergeCell ref="A84:B84"/>
    <mergeCell ref="A85:B85"/>
    <mergeCell ref="A87:B87"/>
    <mergeCell ref="A88:B88"/>
    <mergeCell ref="A86:B86"/>
  </mergeCells>
  <phoneticPr fontId="0" type="noConversion"/>
  <pageMargins left="0.70866141732283472" right="0.70866141732283472" top="0.74803149606299213" bottom="0.74803149606299213" header="0.31496062992125984" footer="0.31496062992125984"/>
  <pageSetup paperSize="9" scale="5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105"/>
  <sheetViews>
    <sheetView showGridLines="0" zoomScaleNormal="100" zoomScaleSheetLayoutView="85" workbookViewId="0">
      <selection sqref="A1:K1"/>
    </sheetView>
  </sheetViews>
  <sheetFormatPr defaultRowHeight="15" x14ac:dyDescent="0.25"/>
  <cols>
    <col min="1" max="1" width="26" customWidth="1"/>
    <col min="2" max="2" width="16" customWidth="1"/>
    <col min="3" max="3" width="8.28515625" customWidth="1"/>
    <col min="4" max="4" width="5.7109375" customWidth="1"/>
    <col min="5" max="6" width="9.7109375" customWidth="1"/>
    <col min="7" max="9" width="9.7109375" style="61" customWidth="1"/>
    <col min="10" max="11" width="9.7109375" customWidth="1"/>
  </cols>
  <sheetData>
    <row r="1" spans="1:12" ht="18" customHeight="1" x14ac:dyDescent="0.35">
      <c r="A1" s="297" t="s">
        <v>201</v>
      </c>
      <c r="B1" s="297"/>
      <c r="C1" s="297"/>
      <c r="D1" s="297"/>
      <c r="E1" s="297"/>
      <c r="F1" s="297"/>
      <c r="G1" s="297"/>
      <c r="H1" s="297"/>
      <c r="I1" s="297"/>
      <c r="J1" s="297"/>
      <c r="K1" s="297"/>
      <c r="L1" s="94"/>
    </row>
    <row r="2" spans="1:12" ht="15" customHeight="1" x14ac:dyDescent="0.35">
      <c r="A2" s="95" t="s">
        <v>197</v>
      </c>
      <c r="B2" s="96"/>
      <c r="C2" s="96"/>
      <c r="D2" s="96"/>
      <c r="E2" s="97"/>
      <c r="F2" s="97"/>
      <c r="G2" s="97"/>
      <c r="H2" s="97"/>
      <c r="I2" s="97"/>
      <c r="J2" s="97"/>
      <c r="K2" s="97"/>
      <c r="L2" s="94"/>
    </row>
    <row r="3" spans="1:12" ht="12.75" customHeight="1" x14ac:dyDescent="0.35">
      <c r="A3" s="227"/>
      <c r="B3" s="227"/>
      <c r="C3" s="228"/>
      <c r="D3" s="229"/>
      <c r="E3" s="230">
        <v>2014</v>
      </c>
      <c r="F3" s="230">
        <v>2013</v>
      </c>
      <c r="G3" s="230">
        <v>2014</v>
      </c>
      <c r="H3" s="230">
        <v>2013</v>
      </c>
      <c r="I3" s="230">
        <v>2012</v>
      </c>
      <c r="J3" s="230">
        <v>2011</v>
      </c>
      <c r="K3" s="230">
        <v>2010</v>
      </c>
      <c r="L3" s="94"/>
    </row>
    <row r="4" spans="1:12" ht="12.75" customHeight="1" x14ac:dyDescent="0.35">
      <c r="A4" s="231"/>
      <c r="B4" s="231"/>
      <c r="C4" s="228"/>
      <c r="D4" s="229"/>
      <c r="E4" s="230" t="s">
        <v>421</v>
      </c>
      <c r="F4" s="230" t="s">
        <v>421</v>
      </c>
      <c r="G4" s="230"/>
      <c r="H4" s="230"/>
      <c r="I4" s="230"/>
      <c r="J4" s="230"/>
      <c r="K4" s="230"/>
      <c r="L4" s="94"/>
    </row>
    <row r="5" spans="1:12" s="40" customFormat="1" ht="12.75" customHeight="1" x14ac:dyDescent="0.35">
      <c r="A5" s="228" t="s">
        <v>1</v>
      </c>
      <c r="B5" s="231"/>
      <c r="C5" s="228"/>
      <c r="D5" s="228" t="s">
        <v>112</v>
      </c>
      <c r="E5" s="232"/>
      <c r="F5" s="232"/>
      <c r="G5" s="232"/>
      <c r="H5" s="232"/>
      <c r="I5" s="232"/>
      <c r="J5" s="232"/>
      <c r="K5" s="232"/>
      <c r="L5" s="104"/>
    </row>
    <row r="6" spans="1:12" ht="1.5" customHeight="1" x14ac:dyDescent="0.35">
      <c r="A6" s="94"/>
      <c r="B6" s="94"/>
      <c r="C6" s="94"/>
      <c r="D6" s="94"/>
      <c r="E6" s="94"/>
      <c r="F6" s="94"/>
      <c r="G6" s="94"/>
      <c r="H6" s="94"/>
      <c r="I6" s="94"/>
      <c r="J6" s="94"/>
      <c r="K6" s="94"/>
      <c r="L6" s="94"/>
    </row>
    <row r="7" spans="1:12" ht="15" customHeight="1" x14ac:dyDescent="0.35">
      <c r="A7" s="105" t="s">
        <v>2</v>
      </c>
      <c r="B7" s="106"/>
      <c r="C7" s="106"/>
      <c r="D7" s="106"/>
      <c r="E7" s="248">
        <v>38.1</v>
      </c>
      <c r="F7" s="190">
        <v>36.111000000000004</v>
      </c>
      <c r="G7" s="248">
        <v>144.57400000000001</v>
      </c>
      <c r="H7" s="191">
        <v>143.01499999999999</v>
      </c>
      <c r="I7" s="190">
        <v>155.25900000000001</v>
      </c>
      <c r="J7" s="190">
        <v>118.84400000000001</v>
      </c>
      <c r="K7" s="191">
        <v>130.345</v>
      </c>
      <c r="L7" s="203"/>
    </row>
    <row r="8" spans="1:12" ht="15" customHeight="1" x14ac:dyDescent="0.35">
      <c r="A8" s="105" t="s">
        <v>4</v>
      </c>
      <c r="B8" s="110"/>
      <c r="C8" s="110"/>
      <c r="D8" s="110"/>
      <c r="E8" s="249">
        <v>-34.505999999999986</v>
      </c>
      <c r="F8" s="192">
        <v>-33.664000000000009</v>
      </c>
      <c r="G8" s="249">
        <v>-131.43099999999998</v>
      </c>
      <c r="H8" s="193">
        <v>-130.88200000000001</v>
      </c>
      <c r="I8" s="192">
        <v>-139.054</v>
      </c>
      <c r="J8" s="192">
        <v>-112.819</v>
      </c>
      <c r="K8" s="193">
        <v>-124.61500000000001</v>
      </c>
      <c r="L8" s="203"/>
    </row>
    <row r="9" spans="1:12" ht="15" customHeight="1" x14ac:dyDescent="0.35">
      <c r="A9" s="105" t="s">
        <v>5</v>
      </c>
      <c r="B9" s="110"/>
      <c r="C9" s="110"/>
      <c r="D9" s="110"/>
      <c r="E9" s="249">
        <v>7.8000000000000014E-2</v>
      </c>
      <c r="F9" s="192">
        <v>4.5000000000000005E-2</v>
      </c>
      <c r="G9" s="249">
        <v>0.19800000000000001</v>
      </c>
      <c r="H9" s="193">
        <v>9.9000000000000005E-2</v>
      </c>
      <c r="I9" s="192">
        <v>0.38200000000000001</v>
      </c>
      <c r="J9" s="192">
        <v>8.4000000000000005E-2</v>
      </c>
      <c r="K9" s="193"/>
      <c r="L9" s="203"/>
    </row>
    <row r="10" spans="1:12" ht="15" customHeight="1" x14ac:dyDescent="0.35">
      <c r="A10" s="105" t="s">
        <v>6</v>
      </c>
      <c r="B10" s="110"/>
      <c r="C10" s="110"/>
      <c r="D10" s="110"/>
      <c r="E10" s="249"/>
      <c r="F10" s="192"/>
      <c r="G10" s="249"/>
      <c r="H10" s="193"/>
      <c r="I10" s="192"/>
      <c r="J10" s="192"/>
      <c r="K10" s="193"/>
      <c r="L10" s="203"/>
    </row>
    <row r="11" spans="1:12" ht="15" customHeight="1" x14ac:dyDescent="0.35">
      <c r="A11" s="114" t="s">
        <v>7</v>
      </c>
      <c r="B11" s="115"/>
      <c r="C11" s="115"/>
      <c r="D11" s="115"/>
      <c r="E11" s="250"/>
      <c r="F11" s="194"/>
      <c r="G11" s="250"/>
      <c r="H11" s="195"/>
      <c r="I11" s="194"/>
      <c r="J11" s="194"/>
      <c r="K11" s="195"/>
      <c r="L11" s="203"/>
    </row>
    <row r="12" spans="1:12" ht="15" customHeight="1" x14ac:dyDescent="0.35">
      <c r="A12" s="119" t="s">
        <v>8</v>
      </c>
      <c r="B12" s="119"/>
      <c r="C12" s="119"/>
      <c r="D12" s="119"/>
      <c r="E12" s="248">
        <f>SUM(E7:E11)</f>
        <v>3.6720000000000153</v>
      </c>
      <c r="F12" s="190">
        <f t="shared" ref="F12" si="0">SUM(F7:F11)</f>
        <v>2.4919999999999956</v>
      </c>
      <c r="G12" s="248">
        <f>SUM(G7:G11)</f>
        <v>13.34100000000003</v>
      </c>
      <c r="H12" s="191">
        <f>SUM(H7:H11)</f>
        <v>12.231999999999982</v>
      </c>
      <c r="I12" s="190">
        <f t="shared" ref="I12" si="1">SUM(I7:I11)</f>
        <v>16.587000000000014</v>
      </c>
      <c r="J12" s="190">
        <f t="shared" ref="J12" si="2">SUM(J7:J11)</f>
        <v>6.1090000000000053</v>
      </c>
      <c r="K12" s="191">
        <f>SUM(K7:K11)</f>
        <v>5.7299999999999898</v>
      </c>
      <c r="L12" s="203"/>
    </row>
    <row r="13" spans="1:12" ht="15" customHeight="1" x14ac:dyDescent="0.35">
      <c r="A13" s="114" t="s">
        <v>205</v>
      </c>
      <c r="B13" s="115"/>
      <c r="C13" s="115"/>
      <c r="D13" s="115"/>
      <c r="E13" s="250">
        <v>-0.62400000000000011</v>
      </c>
      <c r="F13" s="194">
        <v>-0.76100000000000012</v>
      </c>
      <c r="G13" s="250">
        <v>-2.2999999999999998</v>
      </c>
      <c r="H13" s="195">
        <v>-2.5970000000000004</v>
      </c>
      <c r="I13" s="194">
        <v>-2.4569999999999999</v>
      </c>
      <c r="J13" s="194">
        <v>-2.6759999999999997</v>
      </c>
      <c r="K13" s="195">
        <v>-2.9470000000000001</v>
      </c>
      <c r="L13" s="203"/>
    </row>
    <row r="14" spans="1:12" ht="15" customHeight="1" x14ac:dyDescent="0.35">
      <c r="A14" s="119" t="s">
        <v>9</v>
      </c>
      <c r="B14" s="119"/>
      <c r="C14" s="119"/>
      <c r="D14" s="119"/>
      <c r="E14" s="248">
        <f>SUM(E12:E13)</f>
        <v>3.0480000000000151</v>
      </c>
      <c r="F14" s="190">
        <f t="shared" ref="F14" si="3">SUM(F12:F13)</f>
        <v>1.7309999999999954</v>
      </c>
      <c r="G14" s="248">
        <f>SUM(G12:G13)</f>
        <v>11.041000000000029</v>
      </c>
      <c r="H14" s="191">
        <f>SUM(H12:H13)</f>
        <v>9.6349999999999802</v>
      </c>
      <c r="I14" s="190">
        <f t="shared" ref="I14" si="4">SUM(I12:I13)</f>
        <v>14.130000000000013</v>
      </c>
      <c r="J14" s="190">
        <f t="shared" ref="J14" si="5">SUM(J12:J13)</f>
        <v>3.4330000000000056</v>
      </c>
      <c r="K14" s="191">
        <f>SUM(K12:K13)</f>
        <v>2.7829999999999897</v>
      </c>
      <c r="L14" s="203"/>
    </row>
    <row r="15" spans="1:12" ht="15" customHeight="1" x14ac:dyDescent="0.35">
      <c r="A15" s="105" t="s">
        <v>10</v>
      </c>
      <c r="B15" s="120"/>
      <c r="C15" s="120"/>
      <c r="D15" s="120"/>
      <c r="E15" s="249"/>
      <c r="F15" s="192"/>
      <c r="G15" s="249"/>
      <c r="H15" s="193"/>
      <c r="I15" s="192"/>
      <c r="J15" s="192"/>
      <c r="K15" s="193"/>
      <c r="L15" s="203"/>
    </row>
    <row r="16" spans="1:12" ht="15" customHeight="1" x14ac:dyDescent="0.35">
      <c r="A16" s="114" t="s">
        <v>11</v>
      </c>
      <c r="B16" s="115"/>
      <c r="C16" s="115"/>
      <c r="D16" s="115"/>
      <c r="E16" s="250"/>
      <c r="F16" s="194"/>
      <c r="G16" s="250"/>
      <c r="H16" s="195"/>
      <c r="I16" s="194"/>
      <c r="J16" s="194"/>
      <c r="K16" s="195">
        <v>-0.80100000000000005</v>
      </c>
      <c r="L16" s="203"/>
    </row>
    <row r="17" spans="1:12" ht="15" customHeight="1" x14ac:dyDescent="0.35">
      <c r="A17" s="119" t="s">
        <v>12</v>
      </c>
      <c r="B17" s="119"/>
      <c r="C17" s="119"/>
      <c r="D17" s="119"/>
      <c r="E17" s="248">
        <f>SUM(E14:E16)</f>
        <v>3.0480000000000151</v>
      </c>
      <c r="F17" s="190">
        <f t="shared" ref="F17" si="6">SUM(F14:F16)</f>
        <v>1.7309999999999954</v>
      </c>
      <c r="G17" s="248">
        <f>SUM(G14:G16)</f>
        <v>11.041000000000029</v>
      </c>
      <c r="H17" s="191">
        <f>SUM(H14:H16)</f>
        <v>9.6349999999999802</v>
      </c>
      <c r="I17" s="190">
        <f t="shared" ref="I17" si="7">SUM(I14:I16)</f>
        <v>14.130000000000013</v>
      </c>
      <c r="J17" s="190">
        <f t="shared" ref="J17" si="8">SUM(J14:J16)</f>
        <v>3.4330000000000056</v>
      </c>
      <c r="K17" s="191">
        <f>SUM(K14:K16)</f>
        <v>1.9819999999999895</v>
      </c>
      <c r="L17" s="203"/>
    </row>
    <row r="18" spans="1:12" ht="15" customHeight="1" x14ac:dyDescent="0.35">
      <c r="A18" s="105" t="s">
        <v>13</v>
      </c>
      <c r="B18" s="110"/>
      <c r="C18" s="110"/>
      <c r="D18" s="110"/>
      <c r="E18" s="249">
        <v>1.4180000000000001</v>
      </c>
      <c r="F18" s="192">
        <v>3.6000000000000032E-2</v>
      </c>
      <c r="G18" s="249">
        <v>1.502</v>
      </c>
      <c r="H18" s="193">
        <v>0.40599999999999997</v>
      </c>
      <c r="I18" s="192">
        <v>0.187</v>
      </c>
      <c r="J18" s="192">
        <v>1.1299999999999999</v>
      </c>
      <c r="K18" s="193">
        <v>0.60599999999999998</v>
      </c>
      <c r="L18" s="203"/>
    </row>
    <row r="19" spans="1:12" ht="15" customHeight="1" x14ac:dyDescent="0.35">
      <c r="A19" s="114" t="s">
        <v>14</v>
      </c>
      <c r="B19" s="115"/>
      <c r="C19" s="115"/>
      <c r="D19" s="115"/>
      <c r="E19" s="250">
        <v>-0.68700000000000006</v>
      </c>
      <c r="F19" s="194">
        <v>-0.49499999999999977</v>
      </c>
      <c r="G19" s="250">
        <v>-2.488</v>
      </c>
      <c r="H19" s="195">
        <v>-3.448</v>
      </c>
      <c r="I19" s="194">
        <v>-9.2989999999999995</v>
      </c>
      <c r="J19" s="194">
        <v>-6.0090000000000003</v>
      </c>
      <c r="K19" s="195">
        <v>-5.4380000000000006</v>
      </c>
      <c r="L19" s="203"/>
    </row>
    <row r="20" spans="1:12" ht="15" customHeight="1" x14ac:dyDescent="0.35">
      <c r="A20" s="119" t="s">
        <v>15</v>
      </c>
      <c r="B20" s="119"/>
      <c r="C20" s="119"/>
      <c r="D20" s="119"/>
      <c r="E20" s="248">
        <f>SUM(E17:E19)</f>
        <v>3.779000000000015</v>
      </c>
      <c r="F20" s="190">
        <f t="shared" ref="F20" si="9">SUM(F17:F19)</f>
        <v>1.2719999999999958</v>
      </c>
      <c r="G20" s="248">
        <f>SUM(G17:G19)</f>
        <v>10.05500000000003</v>
      </c>
      <c r="H20" s="191">
        <f>SUM(H17:H19)</f>
        <v>6.5929999999999804</v>
      </c>
      <c r="I20" s="190">
        <f t="shared" ref="I20" si="10">SUM(I17:I19)</f>
        <v>5.0180000000000131</v>
      </c>
      <c r="J20" s="190">
        <f t="shared" ref="J20" si="11">SUM(J17:J19)</f>
        <v>-1.4459999999999944</v>
      </c>
      <c r="K20" s="191">
        <f>SUM(K17:K19)</f>
        <v>-2.8500000000000112</v>
      </c>
      <c r="L20" s="203"/>
    </row>
    <row r="21" spans="1:12" ht="15" customHeight="1" x14ac:dyDescent="0.35">
      <c r="A21" s="105" t="s">
        <v>17</v>
      </c>
      <c r="B21" s="110"/>
      <c r="C21" s="110"/>
      <c r="D21" s="110"/>
      <c r="E21" s="249">
        <v>6.9999999999999812E-2</v>
      </c>
      <c r="F21" s="192">
        <v>-7.8999999999999848E-2</v>
      </c>
      <c r="G21" s="249">
        <v>-0.66500000000000004</v>
      </c>
      <c r="H21" s="193">
        <v>-1.4569999999999999</v>
      </c>
      <c r="I21" s="192">
        <v>-1.528</v>
      </c>
      <c r="J21" s="192">
        <v>4.0999999999999912E-2</v>
      </c>
      <c r="K21" s="193">
        <v>-0.13100000000000001</v>
      </c>
      <c r="L21" s="203"/>
    </row>
    <row r="22" spans="1:12" ht="15" customHeight="1" x14ac:dyDescent="0.35">
      <c r="A22" s="114" t="s">
        <v>18</v>
      </c>
      <c r="B22" s="121"/>
      <c r="C22" s="121"/>
      <c r="D22" s="121"/>
      <c r="E22" s="250"/>
      <c r="F22" s="194"/>
      <c r="G22" s="250"/>
      <c r="H22" s="195"/>
      <c r="I22" s="194"/>
      <c r="J22" s="194"/>
      <c r="K22" s="195"/>
      <c r="L22" s="203"/>
    </row>
    <row r="23" spans="1:12" ht="15" customHeight="1" x14ac:dyDescent="0.35">
      <c r="A23" s="122" t="s">
        <v>281</v>
      </c>
      <c r="B23" s="123"/>
      <c r="C23" s="123"/>
      <c r="D23" s="123"/>
      <c r="E23" s="248">
        <f>SUM(E20:E22)</f>
        <v>3.8490000000000149</v>
      </c>
      <c r="F23" s="190">
        <f t="shared" ref="F23" si="12">SUM(F20:F22)</f>
        <v>1.1929999999999961</v>
      </c>
      <c r="G23" s="248">
        <f>SUM(G20:G22)</f>
        <v>9.390000000000029</v>
      </c>
      <c r="H23" s="191">
        <f>SUM(H20:H22)</f>
        <v>5.1359999999999806</v>
      </c>
      <c r="I23" s="190">
        <f t="shared" ref="I23" si="13">SUM(I20:I22)</f>
        <v>3.4900000000000131</v>
      </c>
      <c r="J23" s="190">
        <f t="shared" ref="J23" si="14">SUM(J20:J22)</f>
        <v>-1.4049999999999945</v>
      </c>
      <c r="K23" s="191">
        <f>SUM(K20:K22)</f>
        <v>-2.9810000000000114</v>
      </c>
      <c r="L23" s="203"/>
    </row>
    <row r="24" spans="1:12" ht="15" customHeight="1" x14ac:dyDescent="0.35">
      <c r="A24" s="105" t="s">
        <v>261</v>
      </c>
      <c r="B24" s="110"/>
      <c r="C24" s="110"/>
      <c r="D24" s="110"/>
      <c r="E24" s="249">
        <f t="shared" ref="E24:K24" si="15">E23-E25</f>
        <v>3.8490000000000149</v>
      </c>
      <c r="F24" s="192">
        <f t="shared" si="15"/>
        <v>1.1929999999999961</v>
      </c>
      <c r="G24" s="249">
        <f t="shared" si="15"/>
        <v>9.390000000000029</v>
      </c>
      <c r="H24" s="193">
        <f t="shared" si="15"/>
        <v>5.1359999999999806</v>
      </c>
      <c r="I24" s="192">
        <f t="shared" ref="I24" si="16">I23-I25</f>
        <v>3.4900000000000131</v>
      </c>
      <c r="J24" s="192">
        <f t="shared" ref="J24" si="17">J23-J25</f>
        <v>-1.4049999999999945</v>
      </c>
      <c r="K24" s="193">
        <f t="shared" si="15"/>
        <v>-2.9810000000000114</v>
      </c>
      <c r="L24" s="203"/>
    </row>
    <row r="25" spans="1:12" ht="15" customHeight="1" x14ac:dyDescent="0.35">
      <c r="A25" s="105" t="s">
        <v>276</v>
      </c>
      <c r="B25" s="110"/>
      <c r="C25" s="110"/>
      <c r="D25" s="110"/>
      <c r="E25" s="249"/>
      <c r="F25" s="192"/>
      <c r="G25" s="249"/>
      <c r="H25" s="193"/>
      <c r="I25" s="192"/>
      <c r="J25" s="192"/>
      <c r="K25" s="193"/>
      <c r="L25" s="203"/>
    </row>
    <row r="26" spans="1:12" ht="10.5" customHeight="1" x14ac:dyDescent="0.35">
      <c r="A26" s="110"/>
      <c r="B26" s="110"/>
      <c r="C26" s="110"/>
      <c r="D26" s="110"/>
      <c r="E26" s="249"/>
      <c r="F26" s="111"/>
      <c r="G26" s="249"/>
      <c r="H26" s="193"/>
      <c r="I26" s="192"/>
      <c r="J26" s="192"/>
      <c r="K26" s="111"/>
      <c r="L26" s="203"/>
    </row>
    <row r="27" spans="1:12" ht="15" customHeight="1" x14ac:dyDescent="0.35">
      <c r="A27" s="124" t="s">
        <v>360</v>
      </c>
      <c r="B27" s="125"/>
      <c r="C27" s="125"/>
      <c r="D27" s="125"/>
      <c r="E27" s="251"/>
      <c r="F27" s="126"/>
      <c r="G27" s="251">
        <v>-0.253</v>
      </c>
      <c r="H27" s="204"/>
      <c r="I27" s="196"/>
      <c r="J27" s="196"/>
      <c r="K27" s="126"/>
      <c r="L27" s="203"/>
    </row>
    <row r="28" spans="1:12" ht="15" customHeight="1" x14ac:dyDescent="0.35">
      <c r="A28" s="128" t="s">
        <v>423</v>
      </c>
      <c r="B28" s="129"/>
      <c r="C28" s="129"/>
      <c r="D28" s="129"/>
      <c r="E28" s="252">
        <f>E14-E27</f>
        <v>3.0480000000000151</v>
      </c>
      <c r="F28" s="197">
        <f t="shared" ref="F28:K28" si="18">F14-F27</f>
        <v>1.7309999999999954</v>
      </c>
      <c r="G28" s="252">
        <f t="shared" si="18"/>
        <v>11.294000000000029</v>
      </c>
      <c r="H28" s="205">
        <f t="shared" si="18"/>
        <v>9.6349999999999802</v>
      </c>
      <c r="I28" s="197">
        <f t="shared" ref="I28" si="19">I14-I27</f>
        <v>14.130000000000013</v>
      </c>
      <c r="J28" s="197">
        <f t="shared" si="18"/>
        <v>3.4330000000000056</v>
      </c>
      <c r="K28" s="197">
        <f t="shared" si="18"/>
        <v>2.7829999999999897</v>
      </c>
      <c r="L28" s="203"/>
    </row>
    <row r="29" spans="1:12" ht="16.5" x14ac:dyDescent="0.35">
      <c r="A29" s="110"/>
      <c r="B29" s="110"/>
      <c r="C29" s="110"/>
      <c r="D29" s="110"/>
      <c r="E29" s="111"/>
      <c r="F29" s="111"/>
      <c r="G29" s="111"/>
      <c r="H29" s="111"/>
      <c r="I29" s="111"/>
      <c r="J29" s="111"/>
      <c r="K29" s="111"/>
      <c r="L29" s="203"/>
    </row>
    <row r="30" spans="1:12" ht="12.75" customHeight="1" x14ac:dyDescent="0.35">
      <c r="A30" s="227"/>
      <c r="B30" s="227"/>
      <c r="C30" s="228"/>
      <c r="D30" s="229"/>
      <c r="E30" s="230">
        <f>E$3</f>
        <v>2014</v>
      </c>
      <c r="F30" s="230">
        <f t="shared" ref="F30:K30" si="20">F$3</f>
        <v>2013</v>
      </c>
      <c r="G30" s="230">
        <f>G$3</f>
        <v>2014</v>
      </c>
      <c r="H30" s="230">
        <f>H$3</f>
        <v>2013</v>
      </c>
      <c r="I30" s="230">
        <f t="shared" si="20"/>
        <v>2012</v>
      </c>
      <c r="J30" s="230">
        <f t="shared" si="20"/>
        <v>2011</v>
      </c>
      <c r="K30" s="230">
        <f t="shared" si="20"/>
        <v>2010</v>
      </c>
      <c r="L30" s="203"/>
    </row>
    <row r="31" spans="1:12" ht="12.75" customHeight="1" x14ac:dyDescent="0.35">
      <c r="A31" s="231"/>
      <c r="B31" s="231"/>
      <c r="C31" s="228"/>
      <c r="D31" s="229"/>
      <c r="E31" s="233" t="str">
        <f>E$4</f>
        <v>Q4</v>
      </c>
      <c r="F31" s="233" t="str">
        <f t="shared" ref="F31" si="21">F$4</f>
        <v>Q4</v>
      </c>
      <c r="G31" s="233"/>
      <c r="H31" s="233"/>
      <c r="I31" s="233"/>
      <c r="J31" s="233" t="str">
        <f>IF(J$4="","",J$4)</f>
        <v/>
      </c>
      <c r="K31" s="233"/>
      <c r="L31" s="203"/>
    </row>
    <row r="32" spans="1:12" s="41" customFormat="1" ht="15" customHeight="1" x14ac:dyDescent="0.35">
      <c r="A32" s="228" t="s">
        <v>259</v>
      </c>
      <c r="B32" s="234"/>
      <c r="C32" s="228"/>
      <c r="D32" s="228"/>
      <c r="E32" s="235" t="str">
        <f>IF(E$5=0,"",E$5)</f>
        <v/>
      </c>
      <c r="F32" s="235" t="str">
        <f t="shared" ref="F32:K32" si="22">IF(F$5=0,"",F$5)</f>
        <v/>
      </c>
      <c r="G32" s="235"/>
      <c r="H32" s="235"/>
      <c r="I32" s="235"/>
      <c r="J32" s="235" t="str">
        <f t="shared" si="22"/>
        <v/>
      </c>
      <c r="K32" s="235" t="str">
        <f t="shared" si="22"/>
        <v/>
      </c>
      <c r="L32" s="203"/>
    </row>
    <row r="33" spans="1:12" ht="1.5" customHeight="1" x14ac:dyDescent="0.35">
      <c r="A33" s="94"/>
      <c r="B33" s="94"/>
      <c r="C33" s="94"/>
      <c r="D33" s="94"/>
      <c r="E33" s="136"/>
      <c r="F33" s="136"/>
      <c r="G33" s="136"/>
      <c r="H33" s="136"/>
      <c r="I33" s="136"/>
      <c r="J33" s="136"/>
      <c r="K33" s="136"/>
      <c r="L33" s="203"/>
    </row>
    <row r="34" spans="1:12" ht="15" customHeight="1" x14ac:dyDescent="0.35">
      <c r="A34" s="105" t="s">
        <v>24</v>
      </c>
      <c r="B34" s="137"/>
      <c r="C34" s="137"/>
      <c r="D34" s="137"/>
      <c r="E34" s="244"/>
      <c r="F34" s="111"/>
      <c r="G34" s="249">
        <v>56.116</v>
      </c>
      <c r="H34" s="193">
        <v>56.111999999999995</v>
      </c>
      <c r="I34" s="192">
        <v>56.201000000000001</v>
      </c>
      <c r="J34" s="192">
        <v>56.152999999999999</v>
      </c>
      <c r="K34" s="193">
        <v>56.155000000000001</v>
      </c>
      <c r="L34" s="203"/>
    </row>
    <row r="35" spans="1:12" ht="15" customHeight="1" x14ac:dyDescent="0.35">
      <c r="A35" s="105" t="s">
        <v>25</v>
      </c>
      <c r="B35" s="106"/>
      <c r="C35" s="106"/>
      <c r="D35" s="106"/>
      <c r="E35" s="244"/>
      <c r="F35" s="111"/>
      <c r="G35" s="249">
        <v>0.81</v>
      </c>
      <c r="H35" s="193">
        <v>0.78600000000000003</v>
      </c>
      <c r="I35" s="192">
        <v>0.63499999999999979</v>
      </c>
      <c r="J35" s="192">
        <v>0.71799999999999975</v>
      </c>
      <c r="K35" s="193"/>
      <c r="L35" s="203"/>
    </row>
    <row r="36" spans="1:12" ht="15" customHeight="1" x14ac:dyDescent="0.35">
      <c r="A36" s="105" t="s">
        <v>262</v>
      </c>
      <c r="B36" s="106"/>
      <c r="C36" s="106"/>
      <c r="D36" s="106"/>
      <c r="E36" s="244"/>
      <c r="F36" s="111"/>
      <c r="G36" s="249">
        <v>8.3670000000000009</v>
      </c>
      <c r="H36" s="193">
        <v>6.8560000000000016</v>
      </c>
      <c r="I36" s="192">
        <v>7.027000000000001</v>
      </c>
      <c r="J36" s="192">
        <v>6.8829999999999991</v>
      </c>
      <c r="K36" s="193">
        <v>8.796999999999997</v>
      </c>
      <c r="L36" s="203"/>
    </row>
    <row r="37" spans="1:12" ht="15" customHeight="1" x14ac:dyDescent="0.35">
      <c r="A37" s="105" t="s">
        <v>28</v>
      </c>
      <c r="B37" s="106"/>
      <c r="C37" s="106"/>
      <c r="D37" s="106"/>
      <c r="E37" s="244"/>
      <c r="F37" s="111"/>
      <c r="G37" s="249"/>
      <c r="H37" s="193"/>
      <c r="I37" s="192"/>
      <c r="J37" s="192"/>
      <c r="K37" s="193"/>
      <c r="L37" s="203"/>
    </row>
    <row r="38" spans="1:12" ht="15" customHeight="1" x14ac:dyDescent="0.35">
      <c r="A38" s="114" t="s">
        <v>29</v>
      </c>
      <c r="B38" s="115"/>
      <c r="C38" s="115"/>
      <c r="D38" s="115"/>
      <c r="E38" s="245"/>
      <c r="F38" s="116"/>
      <c r="G38" s="250">
        <v>2.46</v>
      </c>
      <c r="H38" s="195">
        <v>5.5680000000000005</v>
      </c>
      <c r="I38" s="194">
        <v>1.92</v>
      </c>
      <c r="J38" s="194">
        <v>2.2090000000000001</v>
      </c>
      <c r="K38" s="195">
        <v>1.2350000000000001</v>
      </c>
      <c r="L38" s="203"/>
    </row>
    <row r="39" spans="1:12" ht="15" customHeight="1" x14ac:dyDescent="0.35">
      <c r="A39" s="95" t="s">
        <v>30</v>
      </c>
      <c r="B39" s="119"/>
      <c r="C39" s="119"/>
      <c r="D39" s="119"/>
      <c r="E39" s="253"/>
      <c r="F39" s="138"/>
      <c r="G39" s="248">
        <f>SUM(G34:G38)</f>
        <v>67.753</v>
      </c>
      <c r="H39" s="191">
        <f>SUM(H34:H38)</f>
        <v>69.322000000000003</v>
      </c>
      <c r="I39" s="190">
        <f t="shared" ref="I39" si="23">SUM(I34:I38)</f>
        <v>65.783000000000001</v>
      </c>
      <c r="J39" s="190">
        <f t="shared" ref="J39" si="24">SUM(J34:J38)</f>
        <v>65.962999999999994</v>
      </c>
      <c r="K39" s="191">
        <f>SUM(K34:K38)</f>
        <v>66.186999999999998</v>
      </c>
      <c r="L39" s="203"/>
    </row>
    <row r="40" spans="1:12" ht="15" customHeight="1" x14ac:dyDescent="0.35">
      <c r="A40" s="105" t="s">
        <v>32</v>
      </c>
      <c r="B40" s="110"/>
      <c r="C40" s="110"/>
      <c r="D40" s="110"/>
      <c r="E40" s="244"/>
      <c r="F40" s="111"/>
      <c r="G40" s="249">
        <v>24.779</v>
      </c>
      <c r="H40" s="193">
        <v>22.661000000000001</v>
      </c>
      <c r="I40" s="192">
        <v>27.407</v>
      </c>
      <c r="J40" s="192">
        <v>24.456</v>
      </c>
      <c r="K40" s="193">
        <v>26.061000000000003</v>
      </c>
      <c r="L40" s="203"/>
    </row>
    <row r="41" spans="1:12" ht="15" customHeight="1" x14ac:dyDescent="0.35">
      <c r="A41" s="105" t="s">
        <v>34</v>
      </c>
      <c r="B41" s="110"/>
      <c r="C41" s="110"/>
      <c r="D41" s="110"/>
      <c r="E41" s="244"/>
      <c r="F41" s="111"/>
      <c r="G41" s="249"/>
      <c r="H41" s="193"/>
      <c r="I41" s="192"/>
      <c r="J41" s="192"/>
      <c r="K41" s="193"/>
      <c r="L41" s="203"/>
    </row>
    <row r="42" spans="1:12" ht="15" customHeight="1" x14ac:dyDescent="0.35">
      <c r="A42" s="105" t="s">
        <v>35</v>
      </c>
      <c r="B42" s="110"/>
      <c r="C42" s="110"/>
      <c r="D42" s="110"/>
      <c r="E42" s="244"/>
      <c r="F42" s="111"/>
      <c r="G42" s="249">
        <v>32.679000000000002</v>
      </c>
      <c r="H42" s="193">
        <v>32.094999999999999</v>
      </c>
      <c r="I42" s="192">
        <v>36.090999999999994</v>
      </c>
      <c r="J42" s="192">
        <v>30.439</v>
      </c>
      <c r="K42" s="193">
        <v>34.420999999999999</v>
      </c>
      <c r="L42" s="203"/>
    </row>
    <row r="43" spans="1:12" ht="15" customHeight="1" x14ac:dyDescent="0.35">
      <c r="A43" s="105" t="s">
        <v>37</v>
      </c>
      <c r="B43" s="110"/>
      <c r="C43" s="110"/>
      <c r="D43" s="110"/>
      <c r="E43" s="244"/>
      <c r="F43" s="111"/>
      <c r="G43" s="249">
        <v>6.9409999999999998</v>
      </c>
      <c r="H43" s="193">
        <v>7.194</v>
      </c>
      <c r="I43" s="192">
        <v>11.531000000000001</v>
      </c>
      <c r="J43" s="192">
        <v>10.85</v>
      </c>
      <c r="K43" s="193">
        <v>9.1650000000000009</v>
      </c>
      <c r="L43" s="203"/>
    </row>
    <row r="44" spans="1:12" ht="15" customHeight="1" x14ac:dyDescent="0.35">
      <c r="A44" s="114" t="s">
        <v>38</v>
      </c>
      <c r="B44" s="115"/>
      <c r="C44" s="115"/>
      <c r="D44" s="115"/>
      <c r="E44" s="245"/>
      <c r="F44" s="116"/>
      <c r="G44" s="250"/>
      <c r="H44" s="195"/>
      <c r="I44" s="194"/>
      <c r="J44" s="194"/>
      <c r="K44" s="195"/>
      <c r="L44" s="203"/>
    </row>
    <row r="45" spans="1:12" ht="15" customHeight="1" x14ac:dyDescent="0.35">
      <c r="A45" s="140" t="s">
        <v>39</v>
      </c>
      <c r="B45" s="141"/>
      <c r="C45" s="141"/>
      <c r="D45" s="141"/>
      <c r="E45" s="254"/>
      <c r="F45" s="142"/>
      <c r="G45" s="267">
        <f>SUM(G40:G44)</f>
        <v>64.399000000000001</v>
      </c>
      <c r="H45" s="208">
        <f>SUM(H40:H44)</f>
        <v>61.95</v>
      </c>
      <c r="I45" s="198">
        <f t="shared" ref="I45" si="25">SUM(I40:I44)</f>
        <v>75.028999999999996</v>
      </c>
      <c r="J45" s="198">
        <f t="shared" ref="J45" si="26">SUM(J40:J44)</f>
        <v>65.74499999999999</v>
      </c>
      <c r="K45" s="208">
        <f>SUM(K40:K44)</f>
        <v>69.647000000000006</v>
      </c>
      <c r="L45" s="203"/>
    </row>
    <row r="46" spans="1:12" ht="15" customHeight="1" x14ac:dyDescent="0.35">
      <c r="A46" s="95" t="s">
        <v>168</v>
      </c>
      <c r="B46" s="146"/>
      <c r="C46" s="146"/>
      <c r="D46" s="146"/>
      <c r="E46" s="253"/>
      <c r="F46" s="138"/>
      <c r="G46" s="248">
        <f>G45+G39</f>
        <v>132.15199999999999</v>
      </c>
      <c r="H46" s="191">
        <f>H45+H39</f>
        <v>131.27199999999999</v>
      </c>
      <c r="I46" s="190">
        <f t="shared" ref="I46" si="27">I39+I45</f>
        <v>140.81200000000001</v>
      </c>
      <c r="J46" s="190">
        <f t="shared" ref="J46" si="28">J39+J45</f>
        <v>131.70799999999997</v>
      </c>
      <c r="K46" s="191">
        <f>K39+K45</f>
        <v>135.834</v>
      </c>
      <c r="L46" s="203"/>
    </row>
    <row r="47" spans="1:12" ht="15" customHeight="1" x14ac:dyDescent="0.35">
      <c r="A47" s="105" t="s">
        <v>263</v>
      </c>
      <c r="B47" s="110"/>
      <c r="C47" s="110"/>
      <c r="D47" s="110"/>
      <c r="E47" s="244"/>
      <c r="F47" s="111"/>
      <c r="G47" s="249">
        <v>53.364000000000004</v>
      </c>
      <c r="H47" s="193">
        <v>46.288000000000004</v>
      </c>
      <c r="I47" s="192">
        <v>40.82200000000001</v>
      </c>
      <c r="J47" s="192">
        <v>36.075000000000003</v>
      </c>
      <c r="K47" s="193">
        <v>34.114000000000004</v>
      </c>
      <c r="L47" s="203"/>
    </row>
    <row r="48" spans="1:12" ht="15" customHeight="1" x14ac:dyDescent="0.35">
      <c r="A48" s="105" t="s">
        <v>278</v>
      </c>
      <c r="B48" s="110"/>
      <c r="C48" s="110"/>
      <c r="D48" s="110"/>
      <c r="E48" s="244"/>
      <c r="F48" s="111"/>
      <c r="G48" s="249"/>
      <c r="H48" s="193"/>
      <c r="I48" s="192"/>
      <c r="J48" s="192"/>
      <c r="K48" s="193"/>
      <c r="L48" s="203"/>
    </row>
    <row r="49" spans="1:12" ht="15" customHeight="1" x14ac:dyDescent="0.35">
      <c r="A49" s="105" t="s">
        <v>250</v>
      </c>
      <c r="B49" s="110"/>
      <c r="C49" s="110"/>
      <c r="D49" s="110"/>
      <c r="E49" s="244"/>
      <c r="F49" s="111"/>
      <c r="G49" s="249">
        <v>0.19600000000000001</v>
      </c>
      <c r="H49" s="193">
        <v>0.21199999999999999</v>
      </c>
      <c r="I49" s="192">
        <v>0.219</v>
      </c>
      <c r="J49" s="192">
        <v>-2.7E-2</v>
      </c>
      <c r="K49" s="193">
        <v>-0.317</v>
      </c>
      <c r="L49" s="203"/>
    </row>
    <row r="50" spans="1:12" ht="15" customHeight="1" x14ac:dyDescent="0.35">
      <c r="A50" s="105" t="s">
        <v>44</v>
      </c>
      <c r="B50" s="110"/>
      <c r="C50" s="110"/>
      <c r="D50" s="110"/>
      <c r="E50" s="244"/>
      <c r="F50" s="111"/>
      <c r="G50" s="249">
        <v>1.2590000000000001</v>
      </c>
      <c r="H50" s="193">
        <v>1.8319999999999999</v>
      </c>
      <c r="I50" s="192">
        <v>1.9279999999999997</v>
      </c>
      <c r="J50" s="192">
        <v>1.4379999999999999</v>
      </c>
      <c r="K50" s="193">
        <v>0.40100000000000002</v>
      </c>
      <c r="L50" s="203"/>
    </row>
    <row r="51" spans="1:12" ht="15" customHeight="1" x14ac:dyDescent="0.35">
      <c r="A51" s="105" t="s">
        <v>45</v>
      </c>
      <c r="B51" s="110"/>
      <c r="C51" s="110"/>
      <c r="D51" s="110"/>
      <c r="E51" s="244"/>
      <c r="F51" s="111"/>
      <c r="G51" s="249">
        <v>49.285000000000004</v>
      </c>
      <c r="H51" s="193">
        <v>55.400999999999996</v>
      </c>
      <c r="I51" s="192">
        <v>63.616</v>
      </c>
      <c r="J51" s="192">
        <v>70.070999999999998</v>
      </c>
      <c r="K51" s="193">
        <v>78.021000000000001</v>
      </c>
      <c r="L51" s="203"/>
    </row>
    <row r="52" spans="1:12" ht="15" customHeight="1" x14ac:dyDescent="0.35">
      <c r="A52" s="105" t="s">
        <v>46</v>
      </c>
      <c r="B52" s="110"/>
      <c r="C52" s="110"/>
      <c r="D52" s="110"/>
      <c r="E52" s="244"/>
      <c r="F52" s="111"/>
      <c r="G52" s="249">
        <v>24.565999999999999</v>
      </c>
      <c r="H52" s="193">
        <v>22.64</v>
      </c>
      <c r="I52" s="192">
        <v>29.003</v>
      </c>
      <c r="J52" s="192">
        <v>22.861000000000001</v>
      </c>
      <c r="K52" s="193">
        <v>21.68</v>
      </c>
      <c r="L52" s="203"/>
    </row>
    <row r="53" spans="1:12" ht="15" customHeight="1" x14ac:dyDescent="0.35">
      <c r="A53" s="105" t="s">
        <v>47</v>
      </c>
      <c r="B53" s="110"/>
      <c r="C53" s="110"/>
      <c r="D53" s="110"/>
      <c r="E53" s="244"/>
      <c r="F53" s="111"/>
      <c r="G53" s="249">
        <v>3.4820000000000002</v>
      </c>
      <c r="H53" s="193">
        <v>4.899</v>
      </c>
      <c r="I53" s="192">
        <v>5.2240000000000002</v>
      </c>
      <c r="J53" s="192">
        <v>1.29</v>
      </c>
      <c r="K53" s="193">
        <v>1.9350000000000001</v>
      </c>
      <c r="L53" s="203"/>
    </row>
    <row r="54" spans="1:12" ht="15" customHeight="1" x14ac:dyDescent="0.35">
      <c r="A54" s="114" t="s">
        <v>264</v>
      </c>
      <c r="B54" s="115"/>
      <c r="C54" s="115"/>
      <c r="D54" s="115"/>
      <c r="E54" s="245"/>
      <c r="F54" s="116"/>
      <c r="G54" s="250"/>
      <c r="H54" s="195"/>
      <c r="I54" s="194"/>
      <c r="J54" s="194"/>
      <c r="K54" s="195"/>
      <c r="L54" s="203"/>
    </row>
    <row r="55" spans="1:12" ht="15" customHeight="1" x14ac:dyDescent="0.35">
      <c r="A55" s="95" t="s">
        <v>249</v>
      </c>
      <c r="B55" s="146"/>
      <c r="C55" s="146"/>
      <c r="D55" s="146"/>
      <c r="E55" s="253"/>
      <c r="F55" s="138"/>
      <c r="G55" s="248">
        <f>SUM(G47:G54)</f>
        <v>132.15200000000002</v>
      </c>
      <c r="H55" s="191">
        <f>SUM(H47:H54)</f>
        <v>131.27199999999999</v>
      </c>
      <c r="I55" s="190">
        <f t="shared" ref="I55" si="29">SUM(I47:I54)</f>
        <v>140.81200000000001</v>
      </c>
      <c r="J55" s="190">
        <f t="shared" ref="J55" si="30">SUM(J47:J54)</f>
        <v>131.708</v>
      </c>
      <c r="K55" s="191">
        <f>SUM(K47:K54)</f>
        <v>135.834</v>
      </c>
      <c r="L55" s="203"/>
    </row>
    <row r="56" spans="1:12" ht="15" customHeight="1" x14ac:dyDescent="0.35">
      <c r="A56" s="146"/>
      <c r="B56" s="146"/>
      <c r="C56" s="146"/>
      <c r="D56" s="146"/>
      <c r="E56" s="111"/>
      <c r="F56" s="111"/>
      <c r="G56" s="111"/>
      <c r="H56" s="111"/>
      <c r="I56" s="111"/>
      <c r="J56" s="111"/>
      <c r="K56" s="111"/>
      <c r="L56" s="94"/>
    </row>
    <row r="57" spans="1:12" ht="12.75" customHeight="1" x14ac:dyDescent="0.35">
      <c r="A57" s="236"/>
      <c r="B57" s="227"/>
      <c r="C57" s="229"/>
      <c r="D57" s="229"/>
      <c r="E57" s="230">
        <f>E$3</f>
        <v>2014</v>
      </c>
      <c r="F57" s="230">
        <f t="shared" ref="F57:K57" si="31">F$3</f>
        <v>2013</v>
      </c>
      <c r="G57" s="230">
        <f t="shared" si="31"/>
        <v>2014</v>
      </c>
      <c r="H57" s="230">
        <f t="shared" si="31"/>
        <v>2013</v>
      </c>
      <c r="I57" s="230">
        <f t="shared" si="31"/>
        <v>2012</v>
      </c>
      <c r="J57" s="230">
        <f t="shared" si="31"/>
        <v>2011</v>
      </c>
      <c r="K57" s="230">
        <f t="shared" si="31"/>
        <v>2010</v>
      </c>
      <c r="L57" s="94"/>
    </row>
    <row r="58" spans="1:12" ht="12.75" customHeight="1" x14ac:dyDescent="0.35">
      <c r="A58" s="231"/>
      <c r="B58" s="231"/>
      <c r="C58" s="229"/>
      <c r="D58" s="229"/>
      <c r="E58" s="233" t="str">
        <f>E$4</f>
        <v>Q4</v>
      </c>
      <c r="F58" s="233" t="str">
        <f t="shared" ref="F58" si="32">F$4</f>
        <v>Q4</v>
      </c>
      <c r="G58" s="233"/>
      <c r="H58" s="233"/>
      <c r="I58" s="233"/>
      <c r="J58" s="233" t="str">
        <f>IF(J$4="","",J$4)</f>
        <v/>
      </c>
      <c r="K58" s="233"/>
      <c r="L58" s="94"/>
    </row>
    <row r="59" spans="1:12" s="41" customFormat="1" ht="15" customHeight="1" x14ac:dyDescent="0.35">
      <c r="A59" s="236" t="s">
        <v>260</v>
      </c>
      <c r="B59" s="234"/>
      <c r="C59" s="228"/>
      <c r="D59" s="228"/>
      <c r="E59" s="235" t="str">
        <f>IF(E$5=0,"",E$5)</f>
        <v/>
      </c>
      <c r="F59" s="235"/>
      <c r="G59" s="235"/>
      <c r="H59" s="235"/>
      <c r="I59" s="235"/>
      <c r="J59" s="235" t="str">
        <f t="shared" ref="J59" si="33">IF(J$5=0,"",J$5)</f>
        <v/>
      </c>
      <c r="K59" s="235"/>
      <c r="L59" s="135"/>
    </row>
    <row r="60" spans="1:12" ht="1.5" customHeight="1" x14ac:dyDescent="0.35">
      <c r="A60" s="94"/>
      <c r="B60" s="94"/>
      <c r="C60" s="94"/>
      <c r="D60" s="94"/>
      <c r="E60" s="136"/>
      <c r="F60" s="136"/>
      <c r="G60" s="136"/>
      <c r="H60" s="136"/>
      <c r="I60" s="136"/>
      <c r="J60" s="136"/>
      <c r="K60" s="136"/>
      <c r="L60" s="94"/>
    </row>
    <row r="61" spans="1:12" ht="35.25" customHeight="1" x14ac:dyDescent="0.35">
      <c r="A61" s="295" t="s">
        <v>50</v>
      </c>
      <c r="B61" s="295"/>
      <c r="C61" s="148"/>
      <c r="D61" s="148"/>
      <c r="E61" s="259">
        <v>2.5949999999999998</v>
      </c>
      <c r="F61" s="200">
        <v>0.47299999999999898</v>
      </c>
      <c r="G61" s="259">
        <v>9.141</v>
      </c>
      <c r="H61" s="199">
        <v>7.5469999999999997</v>
      </c>
      <c r="I61" s="200">
        <v>10.555999999999999</v>
      </c>
      <c r="J61" s="200">
        <v>1.2650000000000003</v>
      </c>
      <c r="K61" s="199">
        <v>0.97899999999999998</v>
      </c>
      <c r="L61" s="94"/>
    </row>
    <row r="62" spans="1:12" ht="15" customHeight="1" x14ac:dyDescent="0.35">
      <c r="A62" s="294" t="s">
        <v>52</v>
      </c>
      <c r="B62" s="294"/>
      <c r="C62" s="152"/>
      <c r="D62" s="152"/>
      <c r="E62" s="250">
        <v>-0.86499999999999977</v>
      </c>
      <c r="F62" s="194">
        <v>1.9249999999999998</v>
      </c>
      <c r="G62" s="250">
        <v>-0.3969999999999998</v>
      </c>
      <c r="H62" s="195">
        <v>-0.1639999999999997</v>
      </c>
      <c r="I62" s="194">
        <v>-0.94599999999999973</v>
      </c>
      <c r="J62" s="194">
        <v>3.2760000000000002</v>
      </c>
      <c r="K62" s="195">
        <v>4.8620000000000001</v>
      </c>
      <c r="L62" s="94"/>
    </row>
    <row r="63" spans="1:12" ht="16.5" customHeight="1" x14ac:dyDescent="0.35">
      <c r="A63" s="299" t="s">
        <v>53</v>
      </c>
      <c r="B63" s="299"/>
      <c r="C63" s="153"/>
      <c r="D63" s="153"/>
      <c r="E63" s="248">
        <f>SUM(E61:E62)</f>
        <v>1.73</v>
      </c>
      <c r="F63" s="190">
        <f>SUM(F61:F62)</f>
        <v>2.3979999999999988</v>
      </c>
      <c r="G63" s="266">
        <f t="shared" ref="G63:H63" si="34">SUM(G61:G62)</f>
        <v>8.7439999999999998</v>
      </c>
      <c r="H63" s="201">
        <f t="shared" si="34"/>
        <v>7.383</v>
      </c>
      <c r="I63" s="190">
        <f t="shared" ref="I63" si="35">SUM(I61:I62)</f>
        <v>9.61</v>
      </c>
      <c r="J63" s="190">
        <f t="shared" ref="J63" si="36">SUM(J61:J62)</f>
        <v>4.5410000000000004</v>
      </c>
      <c r="K63" s="191">
        <f>SUM(K61:K62)</f>
        <v>5.8410000000000002</v>
      </c>
      <c r="L63" s="94"/>
    </row>
    <row r="64" spans="1:12" ht="15" customHeight="1" x14ac:dyDescent="0.35">
      <c r="A64" s="295" t="s">
        <v>265</v>
      </c>
      <c r="B64" s="295"/>
      <c r="C64" s="110"/>
      <c r="D64" s="110"/>
      <c r="E64" s="249">
        <v>-0.71399999999999997</v>
      </c>
      <c r="F64" s="192">
        <v>-1.3189999999999997</v>
      </c>
      <c r="G64" s="249">
        <v>-3.6840000000000002</v>
      </c>
      <c r="H64" s="193">
        <v>-2.9749999999999996</v>
      </c>
      <c r="I64" s="192">
        <v>-2.4670000000000001</v>
      </c>
      <c r="J64" s="192">
        <v>-1.1259999999999999</v>
      </c>
      <c r="K64" s="193">
        <v>-1.58</v>
      </c>
      <c r="L64" s="94"/>
    </row>
    <row r="65" spans="1:12" ht="15" customHeight="1" x14ac:dyDescent="0.35">
      <c r="A65" s="294" t="s">
        <v>266</v>
      </c>
      <c r="B65" s="294"/>
      <c r="C65" s="115"/>
      <c r="D65" s="115"/>
      <c r="E65" s="250">
        <v>4.3999999999999997E-2</v>
      </c>
      <c r="F65" s="194">
        <v>-1.2999999999999998E-2</v>
      </c>
      <c r="G65" s="250">
        <v>9.4E-2</v>
      </c>
      <c r="H65" s="195">
        <v>6.5000000000000002E-2</v>
      </c>
      <c r="I65" s="194">
        <v>8.1000000000000003E-2</v>
      </c>
      <c r="J65" s="194"/>
      <c r="K65" s="195"/>
      <c r="L65" s="94"/>
    </row>
    <row r="66" spans="1:12" s="61" customFormat="1" ht="16.5" customHeight="1" x14ac:dyDescent="0.35">
      <c r="A66" s="155" t="s">
        <v>267</v>
      </c>
      <c r="B66" s="155"/>
      <c r="C66" s="156"/>
      <c r="D66" s="156"/>
      <c r="E66" s="248">
        <f>SUM(E63:E65)</f>
        <v>1.06</v>
      </c>
      <c r="F66" s="190">
        <f>SUM(F63:F65)</f>
        <v>1.0659999999999992</v>
      </c>
      <c r="G66" s="266">
        <f t="shared" ref="G66:H66" si="37">SUM(G63:G65)</f>
        <v>5.1539999999999999</v>
      </c>
      <c r="H66" s="201">
        <f t="shared" si="37"/>
        <v>4.4730000000000008</v>
      </c>
      <c r="I66" s="190">
        <f t="shared" ref="I66" si="38">SUM(I63:I65)</f>
        <v>7.2239999999999993</v>
      </c>
      <c r="J66" s="190">
        <f t="shared" ref="J66" si="39">SUM(J63:J65)</f>
        <v>3.4150000000000005</v>
      </c>
      <c r="K66" s="191">
        <f>SUM(K63:K65)</f>
        <v>4.2610000000000001</v>
      </c>
      <c r="L66" s="94"/>
    </row>
    <row r="67" spans="1:12" ht="15" customHeight="1" x14ac:dyDescent="0.35">
      <c r="A67" s="294" t="s">
        <v>59</v>
      </c>
      <c r="B67" s="294"/>
      <c r="C67" s="157"/>
      <c r="D67" s="157"/>
      <c r="E67" s="250"/>
      <c r="F67" s="194"/>
      <c r="G67" s="250"/>
      <c r="H67" s="195"/>
      <c r="I67" s="194"/>
      <c r="J67" s="194"/>
      <c r="K67" s="195"/>
      <c r="L67" s="94"/>
    </row>
    <row r="68" spans="1:12" ht="16.5" customHeight="1" x14ac:dyDescent="0.35">
      <c r="A68" s="299" t="s">
        <v>60</v>
      </c>
      <c r="B68" s="299"/>
      <c r="C68" s="146"/>
      <c r="D68" s="146"/>
      <c r="E68" s="248">
        <f>SUM(E66:E67)</f>
        <v>1.06</v>
      </c>
      <c r="F68" s="190">
        <f>SUM(F66:F67)</f>
        <v>1.0659999999999992</v>
      </c>
      <c r="G68" s="266">
        <f t="shared" ref="G68:H68" si="40">SUM(G66:G67)</f>
        <v>5.1539999999999999</v>
      </c>
      <c r="H68" s="201">
        <f t="shared" si="40"/>
        <v>4.4730000000000008</v>
      </c>
      <c r="I68" s="190">
        <f t="shared" ref="I68" si="41">SUM(I66:I67)</f>
        <v>7.2239999999999993</v>
      </c>
      <c r="J68" s="190">
        <f t="shared" ref="J68" si="42">SUM(J66:J67)</f>
        <v>3.4150000000000005</v>
      </c>
      <c r="K68" s="191">
        <f>SUM(K66:K67)</f>
        <v>4.2610000000000001</v>
      </c>
      <c r="L68" s="94"/>
    </row>
    <row r="69" spans="1:12" ht="15" customHeight="1" x14ac:dyDescent="0.35">
      <c r="A69" s="295" t="s">
        <v>61</v>
      </c>
      <c r="B69" s="295"/>
      <c r="C69" s="110"/>
      <c r="D69" s="110"/>
      <c r="E69" s="249">
        <v>-0.4670000000000023</v>
      </c>
      <c r="F69" s="192">
        <v>-0.29499999999999993</v>
      </c>
      <c r="G69" s="249">
        <v>-6.5120000000000005</v>
      </c>
      <c r="H69" s="193">
        <v>-8.3719999999999999</v>
      </c>
      <c r="I69" s="192">
        <v>-6.8250000000000011</v>
      </c>
      <c r="J69" s="192">
        <v>-7.73</v>
      </c>
      <c r="K69" s="193">
        <v>-4.0200000000000005</v>
      </c>
      <c r="L69" s="94"/>
    </row>
    <row r="70" spans="1:12" ht="15" customHeight="1" x14ac:dyDescent="0.35">
      <c r="A70" s="295" t="s">
        <v>62</v>
      </c>
      <c r="B70" s="295"/>
      <c r="C70" s="110"/>
      <c r="D70" s="110"/>
      <c r="E70" s="249"/>
      <c r="F70" s="192"/>
      <c r="G70" s="249"/>
      <c r="H70" s="193"/>
      <c r="I70" s="192"/>
      <c r="J70" s="192"/>
      <c r="K70" s="193"/>
      <c r="L70" s="94"/>
    </row>
    <row r="71" spans="1:12" ht="15" customHeight="1" x14ac:dyDescent="0.35">
      <c r="A71" s="295" t="s">
        <v>64</v>
      </c>
      <c r="B71" s="295"/>
      <c r="C71" s="110"/>
      <c r="D71" s="110"/>
      <c r="E71" s="249">
        <v>2.669</v>
      </c>
      <c r="F71" s="192"/>
      <c r="G71" s="249"/>
      <c r="H71" s="193"/>
      <c r="I71" s="192"/>
      <c r="J71" s="192"/>
      <c r="K71" s="193"/>
      <c r="L71" s="94"/>
    </row>
    <row r="72" spans="1:12" ht="15" customHeight="1" x14ac:dyDescent="0.35">
      <c r="A72" s="294" t="s">
        <v>65</v>
      </c>
      <c r="B72" s="294"/>
      <c r="C72" s="115"/>
      <c r="D72" s="115"/>
      <c r="E72" s="250">
        <v>-2.669</v>
      </c>
      <c r="F72" s="194">
        <v>-3.9E-2</v>
      </c>
      <c r="G72" s="250">
        <v>0.8660000000000001</v>
      </c>
      <c r="H72" s="195">
        <v>-3.9E-2</v>
      </c>
      <c r="I72" s="194"/>
      <c r="J72" s="194">
        <v>6</v>
      </c>
      <c r="K72" s="195">
        <v>1.3710000000000004</v>
      </c>
      <c r="L72" s="94"/>
    </row>
    <row r="73" spans="1:12" ht="16.5" customHeight="1" x14ac:dyDescent="0.35">
      <c r="A73" s="158" t="s">
        <v>66</v>
      </c>
      <c r="B73" s="158"/>
      <c r="C73" s="159"/>
      <c r="D73" s="159"/>
      <c r="E73" s="260">
        <f>SUM(E69:E72)</f>
        <v>-0.4670000000000023</v>
      </c>
      <c r="F73" s="202">
        <f>SUM(F69:F72)</f>
        <v>-0.33399999999999991</v>
      </c>
      <c r="G73" s="267">
        <f t="shared" ref="G73:H73" si="43">SUM(G69:G72)</f>
        <v>-5.6460000000000008</v>
      </c>
      <c r="H73" s="208">
        <f t="shared" si="43"/>
        <v>-8.4109999999999996</v>
      </c>
      <c r="I73" s="202">
        <f t="shared" ref="I73" si="44">SUM(I69:I72)</f>
        <v>-6.8250000000000011</v>
      </c>
      <c r="J73" s="202">
        <f t="shared" ref="J73" si="45">SUM(J69:J72)</f>
        <v>-1.7300000000000004</v>
      </c>
      <c r="K73" s="210">
        <f>SUM(K69:K72)</f>
        <v>-2.649</v>
      </c>
      <c r="L73" s="94"/>
    </row>
    <row r="74" spans="1:12" ht="16.5" customHeight="1" x14ac:dyDescent="0.35">
      <c r="A74" s="299" t="s">
        <v>67</v>
      </c>
      <c r="B74" s="299"/>
      <c r="C74" s="146"/>
      <c r="D74" s="146"/>
      <c r="E74" s="248">
        <f>SUM(E73+E68)</f>
        <v>0.59299999999999775</v>
      </c>
      <c r="F74" s="190">
        <f>F73+F68</f>
        <v>0.73199999999999932</v>
      </c>
      <c r="G74" s="266">
        <f t="shared" ref="G74:H74" si="46">SUM(G73+G68)</f>
        <v>-0.49200000000000088</v>
      </c>
      <c r="H74" s="201">
        <f t="shared" si="46"/>
        <v>-3.9379999999999988</v>
      </c>
      <c r="I74" s="190">
        <f t="shared" ref="I74" si="47">SUM(I73+I68)</f>
        <v>0.39899999999999824</v>
      </c>
      <c r="J74" s="190">
        <f t="shared" ref="J74" si="48">SUM(J73+J68)</f>
        <v>1.6850000000000001</v>
      </c>
      <c r="K74" s="191">
        <f>SUM(K73+K68)</f>
        <v>1.6120000000000001</v>
      </c>
      <c r="L74" s="94"/>
    </row>
    <row r="75" spans="1:12" s="61" customFormat="1" ht="16.5" customHeight="1" x14ac:dyDescent="0.35">
      <c r="A75" s="283" t="s">
        <v>418</v>
      </c>
      <c r="B75" s="284"/>
      <c r="C75" s="239"/>
      <c r="D75" s="239"/>
      <c r="E75" s="281"/>
      <c r="F75" s="145"/>
      <c r="G75" s="281"/>
      <c r="H75" s="145"/>
      <c r="I75" s="145"/>
      <c r="J75" s="145"/>
      <c r="K75" s="145"/>
      <c r="L75" s="154"/>
    </row>
    <row r="76" spans="1:12" s="61" customFormat="1" ht="16.5" customHeight="1" x14ac:dyDescent="0.35">
      <c r="A76" s="285" t="s">
        <v>419</v>
      </c>
      <c r="B76" s="282"/>
      <c r="C76" s="282"/>
      <c r="D76" s="240"/>
      <c r="E76" s="256"/>
      <c r="F76" s="109"/>
      <c r="G76" s="256"/>
      <c r="H76" s="241"/>
      <c r="I76" s="109"/>
      <c r="J76" s="109"/>
      <c r="K76" s="109"/>
      <c r="L76" s="109"/>
    </row>
    <row r="77" spans="1:12" ht="15" customHeight="1" x14ac:dyDescent="0.35">
      <c r="A77" s="146"/>
      <c r="B77" s="146"/>
      <c r="C77" s="146"/>
      <c r="D77" s="146"/>
      <c r="E77" s="111"/>
      <c r="F77" s="111"/>
      <c r="G77" s="163"/>
      <c r="H77" s="163"/>
      <c r="I77" s="163"/>
      <c r="J77" s="111"/>
      <c r="K77" s="111"/>
      <c r="L77" s="94"/>
    </row>
    <row r="78" spans="1:12" ht="12.75" customHeight="1" x14ac:dyDescent="0.35">
      <c r="A78" s="236"/>
      <c r="B78" s="227"/>
      <c r="C78" s="229"/>
      <c r="D78" s="229"/>
      <c r="E78" s="230">
        <f>E$3</f>
        <v>2014</v>
      </c>
      <c r="F78" s="230">
        <f t="shared" ref="F78:K78" si="49">F$3</f>
        <v>2013</v>
      </c>
      <c r="G78" s="230">
        <f>G$3</f>
        <v>2014</v>
      </c>
      <c r="H78" s="230">
        <f>H$3</f>
        <v>2013</v>
      </c>
      <c r="I78" s="230">
        <f t="shared" si="49"/>
        <v>2012</v>
      </c>
      <c r="J78" s="230">
        <f t="shared" si="49"/>
        <v>2011</v>
      </c>
      <c r="K78" s="230">
        <f t="shared" si="49"/>
        <v>2010</v>
      </c>
      <c r="L78" s="94"/>
    </row>
    <row r="79" spans="1:12" ht="12.75" customHeight="1" x14ac:dyDescent="0.35">
      <c r="A79" s="231"/>
      <c r="B79" s="231"/>
      <c r="C79" s="229"/>
      <c r="D79" s="229"/>
      <c r="E79" s="230" t="str">
        <f>E$4</f>
        <v>Q4</v>
      </c>
      <c r="F79" s="230" t="str">
        <f t="shared" ref="F79" si="50">F$4</f>
        <v>Q4</v>
      </c>
      <c r="G79" s="233"/>
      <c r="H79" s="233"/>
      <c r="I79" s="230"/>
      <c r="J79" s="230" t="str">
        <f>IF(J$4="","",J$4)</f>
        <v/>
      </c>
      <c r="K79" s="230"/>
      <c r="L79" s="94"/>
    </row>
    <row r="80" spans="1:12" s="41" customFormat="1" ht="15" customHeight="1" x14ac:dyDescent="0.35">
      <c r="A80" s="236" t="s">
        <v>111</v>
      </c>
      <c r="B80" s="234"/>
      <c r="C80" s="228"/>
      <c r="D80" s="228"/>
      <c r="E80" s="232"/>
      <c r="F80" s="232"/>
      <c r="G80" s="232"/>
      <c r="H80" s="232"/>
      <c r="I80" s="232"/>
      <c r="J80" s="232"/>
      <c r="K80" s="232"/>
      <c r="L80" s="135"/>
    </row>
    <row r="81" spans="1:12" ht="1.5" customHeight="1" x14ac:dyDescent="0.35">
      <c r="A81" s="94"/>
      <c r="B81" s="94"/>
      <c r="C81" s="94"/>
      <c r="D81" s="94"/>
      <c r="E81" s="94"/>
      <c r="F81" s="94"/>
      <c r="G81" s="94"/>
      <c r="H81" s="94"/>
      <c r="I81" s="94"/>
      <c r="J81" s="94"/>
      <c r="K81" s="94"/>
      <c r="L81" s="94"/>
    </row>
    <row r="82" spans="1:12" ht="15" customHeight="1" x14ac:dyDescent="0.35">
      <c r="A82" s="295" t="s">
        <v>68</v>
      </c>
      <c r="B82" s="295"/>
      <c r="C82" s="106"/>
      <c r="D82" s="106"/>
      <c r="E82" s="269">
        <f>IF(E7=0,"-",IF(E14=0,"-",(E14/E7))*100)</f>
        <v>8.0000000000000391</v>
      </c>
      <c r="F82" s="164">
        <f>IF(F14=0,"-",IF(F7=0,"-",F14/F7))*100</f>
        <v>4.7935532109329433</v>
      </c>
      <c r="G82" s="269">
        <f>IF(G7=0,"",IF(G14=0,"",(G14/G7))*100)</f>
        <v>7.6369195014318114</v>
      </c>
      <c r="H82" s="165">
        <f>IF(H7=0,"",IF(H14=0,"",(H14/H7))*100)</f>
        <v>6.7370555536132439</v>
      </c>
      <c r="I82" s="164">
        <f>IF(I14=0,"-",IF(I7=0,"-",I14/I7))*100</f>
        <v>9.1009216856993866</v>
      </c>
      <c r="J82" s="164">
        <f>IF(J14=0,"-",IF(J7=0,"-",J14/J7))*100</f>
        <v>2.8886607653730989</v>
      </c>
      <c r="K82" s="166">
        <v>2.1</v>
      </c>
      <c r="L82" s="94"/>
    </row>
    <row r="83" spans="1:12" ht="15" customHeight="1" x14ac:dyDescent="0.35">
      <c r="A83" s="295" t="s">
        <v>424</v>
      </c>
      <c r="B83" s="295"/>
      <c r="C83" s="106"/>
      <c r="D83" s="106"/>
      <c r="E83" s="269">
        <f>IF(E7=0,"",IF(E28=0,"",(E28/E7))*100)</f>
        <v>8.0000000000000391</v>
      </c>
      <c r="F83" s="164">
        <f t="shared" ref="F83:K83" si="51">IF(F7=0,"",IF(F28=0,"",(F28/F7))*100)</f>
        <v>4.7935532109329433</v>
      </c>
      <c r="G83" s="269">
        <f t="shared" si="51"/>
        <v>7.8119163888389531</v>
      </c>
      <c r="H83" s="165">
        <f t="shared" si="51"/>
        <v>6.7370555536132439</v>
      </c>
      <c r="I83" s="164">
        <f t="shared" si="51"/>
        <v>9.1009216856993866</v>
      </c>
      <c r="J83" s="164">
        <f t="shared" si="51"/>
        <v>2.8886607653730989</v>
      </c>
      <c r="K83" s="166">
        <f t="shared" si="51"/>
        <v>2.1351029958955001</v>
      </c>
      <c r="L83" s="94"/>
    </row>
    <row r="84" spans="1:12" ht="15" customHeight="1" x14ac:dyDescent="0.35">
      <c r="A84" s="295" t="s">
        <v>69</v>
      </c>
      <c r="B84" s="295"/>
      <c r="C84" s="106"/>
      <c r="D84" s="106"/>
      <c r="E84" s="269">
        <f t="shared" ref="E84:H84" si="52">IF(E20=0,"-",IF(E7=0,"-",E20/E7)*100)</f>
        <v>9.9186351706037144</v>
      </c>
      <c r="F84" s="164">
        <f t="shared" si="52"/>
        <v>3.5224723768380706</v>
      </c>
      <c r="G84" s="269">
        <f t="shared" ref="G84" si="53">IF(G20=0,"-",IF(G7=0,"-",G20/G7)*100)</f>
        <v>6.9549158216553666</v>
      </c>
      <c r="H84" s="165">
        <f t="shared" si="52"/>
        <v>4.610005943432494</v>
      </c>
      <c r="I84" s="164">
        <f t="shared" ref="I84" si="54">IF(I20=0,"-",IF(I7=0,"-",I20/I7)*100)</f>
        <v>3.2320187557565183</v>
      </c>
      <c r="J84" s="164">
        <f t="shared" ref="J84" si="55">IF(J20=0,"-",IF(J7=0,"-",J20/J7)*100)</f>
        <v>-1.2167210797347736</v>
      </c>
      <c r="K84" s="165">
        <v>-2.2000000000000002</v>
      </c>
      <c r="L84" s="94"/>
    </row>
    <row r="85" spans="1:12" ht="15" customHeight="1" x14ac:dyDescent="0.35">
      <c r="A85" s="295" t="s">
        <v>70</v>
      </c>
      <c r="B85" s="295"/>
      <c r="C85" s="137"/>
      <c r="D85" s="137"/>
      <c r="E85" s="269" t="s">
        <v>141</v>
      </c>
      <c r="F85" s="167" t="s">
        <v>141</v>
      </c>
      <c r="G85" s="269">
        <f t="shared" ref="G85:H85" si="56">IF((G47=0),"-",(G24/((G47+H47)/2)*100))</f>
        <v>18.845582627543909</v>
      </c>
      <c r="H85" s="165">
        <f t="shared" si="56"/>
        <v>11.791987142693101</v>
      </c>
      <c r="I85" s="165">
        <f>IF((I47=0),"-",(I24/((I47+J47)/2)*100))</f>
        <v>9.0770771291468133</v>
      </c>
      <c r="J85" s="164">
        <f>IF((J47=0),"-",(J24/((J47+K47)/2)*100))</f>
        <v>-4.0034763281995591</v>
      </c>
      <c r="K85" s="165">
        <v>-8.6999999999999993</v>
      </c>
      <c r="L85" s="94"/>
    </row>
    <row r="86" spans="1:12" ht="15" customHeight="1" x14ac:dyDescent="0.35">
      <c r="A86" s="295" t="s">
        <v>71</v>
      </c>
      <c r="B86" s="295"/>
      <c r="C86" s="137"/>
      <c r="D86" s="137"/>
      <c r="E86" s="269" t="s">
        <v>141</v>
      </c>
      <c r="F86" s="167" t="s">
        <v>141</v>
      </c>
      <c r="G86" s="269">
        <f t="shared" ref="G86:H86" si="57">IF((G47=0),"-",((G17+G18)/((G47+G48+G49+G51+H47+H48+H49+H51)/2)*100))</f>
        <v>12.252254012288425</v>
      </c>
      <c r="H86" s="165">
        <f t="shared" si="57"/>
        <v>9.72220877429098</v>
      </c>
      <c r="I86" s="165">
        <f>IF((I47=0),"-",((I17+I18)/((I47+I48+I49+I51+J47+J48+J49+J51)/2)*100))</f>
        <v>13.585038144760322</v>
      </c>
      <c r="J86" s="164">
        <f>IF((J47=0),"-",((J17+J18)/((J47+J48+J49+J51+K47+K48+K49+K51)/2)*100))</f>
        <v>4.1874486663577137</v>
      </c>
      <c r="K86" s="165">
        <v>2.2999999999999998</v>
      </c>
      <c r="L86" s="94"/>
    </row>
    <row r="87" spans="1:12" ht="15" customHeight="1" x14ac:dyDescent="0.35">
      <c r="A87" s="295" t="s">
        <v>72</v>
      </c>
      <c r="B87" s="295"/>
      <c r="C87" s="106"/>
      <c r="D87" s="106"/>
      <c r="E87" s="270" t="s">
        <v>141</v>
      </c>
      <c r="F87" s="169" t="s">
        <v>141</v>
      </c>
      <c r="G87" s="270">
        <f t="shared" ref="G87:H87" si="58">IF(G47=0,"-",((G47+G48)/G55*100))</f>
        <v>40.380773654579571</v>
      </c>
      <c r="H87" s="183">
        <f t="shared" si="58"/>
        <v>35.26113718081541</v>
      </c>
      <c r="I87" s="184">
        <f t="shared" ref="I87" si="59">IF(I47=0,"-",((I47+I48)/I55*100))</f>
        <v>28.990426952248395</v>
      </c>
      <c r="J87" s="184">
        <f t="shared" ref="J87" si="60">IF(J47=0,"-",((J47+J48)/J55*100))</f>
        <v>27.390135754851645</v>
      </c>
      <c r="K87" s="183">
        <v>25</v>
      </c>
      <c r="L87" s="94"/>
    </row>
    <row r="88" spans="1:12" ht="15" customHeight="1" x14ac:dyDescent="0.35">
      <c r="A88" s="295" t="s">
        <v>73</v>
      </c>
      <c r="B88" s="295"/>
      <c r="C88" s="106"/>
      <c r="D88" s="106"/>
      <c r="E88" s="272" t="s">
        <v>141</v>
      </c>
      <c r="F88" s="187" t="s">
        <v>141</v>
      </c>
      <c r="G88" s="272">
        <f t="shared" ref="G88:H88" si="61">IF((G51+G49-G43-G41-G37)=0,"-",(G51+G49-G43-G41-G37))</f>
        <v>42.54</v>
      </c>
      <c r="H88" s="186">
        <f t="shared" si="61"/>
        <v>48.418999999999997</v>
      </c>
      <c r="I88" s="187">
        <f>IF((I51+I49-I43-I41-I37)=0,"-",(I51+I49-I43-I41-I37))</f>
        <v>52.304000000000002</v>
      </c>
      <c r="J88" s="187">
        <f>IF((J51+J49-J43-J41-J37)=0,"-",(J51+J49-J43-J41-J37))</f>
        <v>59.193999999999996</v>
      </c>
      <c r="K88" s="186">
        <v>68.5</v>
      </c>
      <c r="L88" s="94"/>
    </row>
    <row r="89" spans="1:12" ht="15" customHeight="1" x14ac:dyDescent="0.35">
      <c r="A89" s="295" t="s">
        <v>74</v>
      </c>
      <c r="B89" s="295"/>
      <c r="C89" s="110"/>
      <c r="D89" s="110"/>
      <c r="E89" s="269" t="s">
        <v>141</v>
      </c>
      <c r="F89" s="173" t="s">
        <v>141</v>
      </c>
      <c r="G89" s="269">
        <f t="shared" ref="G89:H89" si="62">IF((G47=0),"-",((G51+G49)/(G47+G48)))</f>
        <v>0.9272355895360167</v>
      </c>
      <c r="H89" s="165">
        <f t="shared" si="62"/>
        <v>1.2014561009332871</v>
      </c>
      <c r="I89" s="164">
        <f t="shared" ref="I89" si="63">IF((I47=0),"-",((I51+I49)/(I47+I48)))</f>
        <v>1.5637401401205229</v>
      </c>
      <c r="J89" s="164">
        <f t="shared" ref="J89" si="64">IF((J47=0),"-",((J51+J49)/(J47+J48)))</f>
        <v>1.9416216216216213</v>
      </c>
      <c r="K89" s="165">
        <v>2.2999999999999998</v>
      </c>
      <c r="L89" s="94"/>
    </row>
    <row r="90" spans="1:12" ht="15" customHeight="1" x14ac:dyDescent="0.35">
      <c r="A90" s="294" t="s">
        <v>75</v>
      </c>
      <c r="B90" s="294"/>
      <c r="C90" s="115"/>
      <c r="D90" s="115"/>
      <c r="E90" s="273" t="s">
        <v>141</v>
      </c>
      <c r="F90" s="175" t="s">
        <v>141</v>
      </c>
      <c r="G90" s="273">
        <v>693</v>
      </c>
      <c r="H90" s="188">
        <v>673</v>
      </c>
      <c r="I90" s="175">
        <v>636</v>
      </c>
      <c r="J90" s="175">
        <v>608</v>
      </c>
      <c r="K90" s="188">
        <v>626</v>
      </c>
      <c r="L90" s="94"/>
    </row>
    <row r="91" spans="1:12" ht="15" customHeight="1" x14ac:dyDescent="0.35">
      <c r="A91" s="177"/>
      <c r="B91" s="177"/>
      <c r="C91" s="177"/>
      <c r="D91" s="177"/>
      <c r="E91" s="177"/>
      <c r="F91" s="177"/>
      <c r="G91" s="177"/>
      <c r="H91" s="177"/>
      <c r="I91" s="177"/>
      <c r="J91" s="177"/>
      <c r="K91" s="177"/>
      <c r="L91" s="94"/>
    </row>
    <row r="92" spans="1:12" ht="16.5" x14ac:dyDescent="0.35">
      <c r="A92" s="178"/>
      <c r="B92" s="178"/>
      <c r="C92" s="178"/>
      <c r="D92" s="178"/>
      <c r="E92" s="178"/>
      <c r="F92" s="178"/>
      <c r="G92" s="178"/>
      <c r="H92" s="178"/>
      <c r="I92" s="178"/>
      <c r="J92" s="178"/>
      <c r="K92" s="178"/>
      <c r="L92" s="94"/>
    </row>
    <row r="93" spans="1:12" ht="16.5" x14ac:dyDescent="0.35">
      <c r="A93" s="178"/>
      <c r="B93" s="178"/>
      <c r="C93" s="178"/>
      <c r="D93" s="178"/>
      <c r="E93" s="178"/>
      <c r="F93" s="178"/>
      <c r="G93" s="178"/>
      <c r="H93" s="178"/>
      <c r="I93" s="178"/>
      <c r="J93" s="178"/>
      <c r="K93" s="178"/>
      <c r="L93" s="94"/>
    </row>
    <row r="94" spans="1:12" ht="16.5" x14ac:dyDescent="0.35">
      <c r="A94" s="179"/>
      <c r="B94" s="179"/>
      <c r="C94" s="179"/>
      <c r="D94" s="179"/>
      <c r="E94" s="179"/>
      <c r="F94" s="179"/>
      <c r="G94" s="179"/>
      <c r="H94" s="179"/>
      <c r="I94" s="179"/>
      <c r="J94" s="179"/>
      <c r="K94" s="179"/>
      <c r="L94" s="94"/>
    </row>
    <row r="95" spans="1:12" ht="16.5" x14ac:dyDescent="0.35">
      <c r="A95" s="179"/>
      <c r="B95" s="179"/>
      <c r="C95" s="179"/>
      <c r="D95" s="179"/>
      <c r="E95" s="179"/>
      <c r="F95" s="179"/>
      <c r="G95" s="179"/>
      <c r="H95" s="179"/>
      <c r="I95" s="179"/>
      <c r="J95" s="179"/>
      <c r="K95" s="179"/>
      <c r="L95" s="94"/>
    </row>
    <row r="96" spans="1:12" ht="16.5" x14ac:dyDescent="0.35">
      <c r="A96" s="179"/>
      <c r="B96" s="179"/>
      <c r="C96" s="179"/>
      <c r="D96" s="179"/>
      <c r="E96" s="179"/>
      <c r="F96" s="179"/>
      <c r="G96" s="179"/>
      <c r="H96" s="179"/>
      <c r="I96" s="179"/>
      <c r="J96" s="179"/>
      <c r="K96" s="179"/>
      <c r="L96" s="94"/>
    </row>
    <row r="97" spans="1:12" ht="16.5" x14ac:dyDescent="0.35">
      <c r="A97" s="179"/>
      <c r="B97" s="179"/>
      <c r="C97" s="179"/>
      <c r="D97" s="179"/>
      <c r="E97" s="179"/>
      <c r="F97" s="179"/>
      <c r="G97" s="179"/>
      <c r="H97" s="179"/>
      <c r="I97" s="179"/>
      <c r="J97" s="179"/>
      <c r="K97" s="179"/>
      <c r="L97" s="94"/>
    </row>
    <row r="98" spans="1:12" ht="16.5" x14ac:dyDescent="0.35">
      <c r="A98" s="179"/>
      <c r="B98" s="179"/>
      <c r="C98" s="179"/>
      <c r="D98" s="179"/>
      <c r="E98" s="179"/>
      <c r="F98" s="179"/>
      <c r="G98" s="179"/>
      <c r="H98" s="179"/>
      <c r="I98" s="179"/>
      <c r="J98" s="179"/>
      <c r="K98" s="179"/>
      <c r="L98" s="94"/>
    </row>
    <row r="99" spans="1:12" ht="16.5" x14ac:dyDescent="0.35">
      <c r="A99" s="179"/>
      <c r="B99" s="179"/>
      <c r="C99" s="179"/>
      <c r="D99" s="179"/>
      <c r="E99" s="179"/>
      <c r="F99" s="179"/>
      <c r="G99" s="179"/>
      <c r="H99" s="179"/>
      <c r="I99" s="179"/>
      <c r="J99" s="179"/>
      <c r="K99" s="179"/>
      <c r="L99" s="94"/>
    </row>
    <row r="100" spans="1:12" ht="16.5" x14ac:dyDescent="0.35">
      <c r="A100" s="179"/>
      <c r="B100" s="179"/>
      <c r="C100" s="179"/>
      <c r="D100" s="179"/>
      <c r="E100" s="179"/>
      <c r="F100" s="179"/>
      <c r="G100" s="179"/>
      <c r="H100" s="179"/>
      <c r="I100" s="179"/>
      <c r="J100" s="179"/>
      <c r="K100" s="179"/>
      <c r="L100" s="94"/>
    </row>
    <row r="101" spans="1:12" x14ac:dyDescent="0.25">
      <c r="A101" s="48"/>
      <c r="B101" s="48"/>
      <c r="C101" s="48"/>
      <c r="D101" s="48"/>
      <c r="E101" s="48"/>
      <c r="F101" s="48"/>
      <c r="G101" s="63"/>
      <c r="H101" s="63"/>
      <c r="I101" s="63"/>
      <c r="J101" s="48"/>
      <c r="K101" s="48"/>
    </row>
    <row r="102" spans="1:12" x14ac:dyDescent="0.25">
      <c r="A102" s="48"/>
      <c r="B102" s="48"/>
      <c r="C102" s="48"/>
      <c r="D102" s="48"/>
      <c r="E102" s="48"/>
      <c r="F102" s="48"/>
      <c r="G102" s="63"/>
      <c r="H102" s="63"/>
      <c r="I102" s="63"/>
      <c r="J102" s="48"/>
      <c r="K102" s="48"/>
    </row>
    <row r="103" spans="1:12" x14ac:dyDescent="0.25">
      <c r="A103" s="48"/>
      <c r="B103" s="48"/>
      <c r="C103" s="48"/>
      <c r="D103" s="48"/>
      <c r="E103" s="48"/>
      <c r="F103" s="48"/>
      <c r="G103" s="63"/>
      <c r="H103" s="63"/>
      <c r="I103" s="63"/>
      <c r="J103" s="48"/>
      <c r="K103" s="48"/>
    </row>
    <row r="104" spans="1:12" x14ac:dyDescent="0.25">
      <c r="A104" s="48"/>
      <c r="B104" s="48"/>
      <c r="C104" s="48"/>
      <c r="D104" s="48"/>
      <c r="E104" s="48"/>
      <c r="F104" s="48"/>
      <c r="G104" s="63"/>
      <c r="H104" s="63"/>
      <c r="I104" s="63"/>
      <c r="J104" s="48"/>
      <c r="K104" s="48"/>
    </row>
    <row r="105" spans="1:12" x14ac:dyDescent="0.25">
      <c r="A105" s="48"/>
      <c r="B105" s="48"/>
      <c r="C105" s="48"/>
      <c r="D105" s="48"/>
      <c r="E105" s="48"/>
      <c r="F105" s="48"/>
      <c r="G105" s="63"/>
      <c r="H105" s="63"/>
      <c r="I105" s="63"/>
      <c r="J105" s="48"/>
      <c r="K105" s="48"/>
    </row>
  </sheetData>
  <mergeCells count="22">
    <mergeCell ref="A72:B72"/>
    <mergeCell ref="A74:B74"/>
    <mergeCell ref="A82:B82"/>
    <mergeCell ref="A65:B65"/>
    <mergeCell ref="A67:B67"/>
    <mergeCell ref="A68:B68"/>
    <mergeCell ref="A69:B69"/>
    <mergeCell ref="A70:B70"/>
    <mergeCell ref="A71:B71"/>
    <mergeCell ref="A1:K1"/>
    <mergeCell ref="A61:B61"/>
    <mergeCell ref="A62:B62"/>
    <mergeCell ref="A63:B63"/>
    <mergeCell ref="A64:B64"/>
    <mergeCell ref="A83:B83"/>
    <mergeCell ref="A89:B89"/>
    <mergeCell ref="A90:B90"/>
    <mergeCell ref="A84:B84"/>
    <mergeCell ref="A85:B85"/>
    <mergeCell ref="A87:B87"/>
    <mergeCell ref="A88:B88"/>
    <mergeCell ref="A86:B86"/>
  </mergeCells>
  <phoneticPr fontId="0" type="noConversion"/>
  <pageMargins left="0.70866141732283472" right="0.70866141732283472" top="0.74803149606299213" bottom="0.74803149606299213" header="0.31496062992125984" footer="0.31496062992125984"/>
  <pageSetup paperSize="9" scale="5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L105"/>
  <sheetViews>
    <sheetView showGridLines="0" zoomScaleNormal="100" zoomScaleSheetLayoutView="85" workbookViewId="0">
      <selection sqref="A1:K1"/>
    </sheetView>
  </sheetViews>
  <sheetFormatPr defaultRowHeight="15" x14ac:dyDescent="0.25"/>
  <cols>
    <col min="1" max="1" width="26" customWidth="1"/>
    <col min="2" max="2" width="16" customWidth="1"/>
    <col min="3" max="3" width="8.28515625" customWidth="1"/>
    <col min="4" max="4" width="5.7109375" customWidth="1"/>
    <col min="5" max="6" width="9.7109375" customWidth="1"/>
    <col min="7" max="9" width="9.7109375" style="61" customWidth="1"/>
    <col min="10" max="11" width="9.7109375" customWidth="1"/>
  </cols>
  <sheetData>
    <row r="1" spans="1:12" ht="18" customHeight="1" x14ac:dyDescent="0.35">
      <c r="A1" s="297" t="s">
        <v>91</v>
      </c>
      <c r="B1" s="297"/>
      <c r="C1" s="297"/>
      <c r="D1" s="297"/>
      <c r="E1" s="297"/>
      <c r="F1" s="297"/>
      <c r="G1" s="297"/>
      <c r="H1" s="297"/>
      <c r="I1" s="297"/>
      <c r="J1" s="297"/>
      <c r="K1" s="297"/>
      <c r="L1" s="94"/>
    </row>
    <row r="2" spans="1:12" ht="15" customHeight="1" x14ac:dyDescent="0.35">
      <c r="A2" s="95" t="s">
        <v>0</v>
      </c>
      <c r="B2" s="96"/>
      <c r="C2" s="96"/>
      <c r="D2" s="96"/>
      <c r="E2" s="97"/>
      <c r="F2" s="97"/>
      <c r="G2" s="97"/>
      <c r="H2" s="97"/>
      <c r="I2" s="97"/>
      <c r="J2" s="97"/>
      <c r="K2" s="97"/>
      <c r="L2" s="94"/>
    </row>
    <row r="3" spans="1:12" ht="12.75" customHeight="1" x14ac:dyDescent="0.35">
      <c r="A3" s="227"/>
      <c r="B3" s="227"/>
      <c r="C3" s="228"/>
      <c r="D3" s="229"/>
      <c r="E3" s="230">
        <v>2014</v>
      </c>
      <c r="F3" s="230">
        <v>2013</v>
      </c>
      <c r="G3" s="230">
        <v>2014</v>
      </c>
      <c r="H3" s="230">
        <v>2013</v>
      </c>
      <c r="I3" s="230">
        <v>2012</v>
      </c>
      <c r="J3" s="230">
        <v>2011</v>
      </c>
      <c r="K3" s="230">
        <v>2010</v>
      </c>
      <c r="L3" s="94"/>
    </row>
    <row r="4" spans="1:12" ht="12.75" customHeight="1" x14ac:dyDescent="0.35">
      <c r="A4" s="231"/>
      <c r="B4" s="231"/>
      <c r="C4" s="228"/>
      <c r="D4" s="229"/>
      <c r="E4" s="230" t="s">
        <v>421</v>
      </c>
      <c r="F4" s="230" t="s">
        <v>421</v>
      </c>
      <c r="G4" s="230"/>
      <c r="H4" s="230"/>
      <c r="I4" s="230"/>
      <c r="J4" s="230"/>
      <c r="K4" s="230"/>
      <c r="L4" s="94"/>
    </row>
    <row r="5" spans="1:12" s="40" customFormat="1" ht="12.75" customHeight="1" x14ac:dyDescent="0.35">
      <c r="A5" s="228" t="s">
        <v>1</v>
      </c>
      <c r="B5" s="231"/>
      <c r="C5" s="228"/>
      <c r="D5" s="228" t="s">
        <v>112</v>
      </c>
      <c r="E5" s="232"/>
      <c r="F5" s="232"/>
      <c r="G5" s="232"/>
      <c r="H5" s="232"/>
      <c r="I5" s="232"/>
      <c r="J5" s="232" t="s">
        <v>103</v>
      </c>
      <c r="K5" s="232" t="s">
        <v>103</v>
      </c>
      <c r="L5" s="104"/>
    </row>
    <row r="6" spans="1:12" ht="1.5" customHeight="1" x14ac:dyDescent="0.35">
      <c r="A6" s="94"/>
      <c r="B6" s="94"/>
      <c r="C6" s="94"/>
      <c r="D6" s="94"/>
      <c r="E6" s="94"/>
      <c r="F6" s="94"/>
      <c r="G6" s="94"/>
      <c r="H6" s="94"/>
      <c r="I6" s="94"/>
      <c r="J6" s="94"/>
      <c r="K6" s="94"/>
      <c r="L6" s="94"/>
    </row>
    <row r="7" spans="1:12" ht="15" customHeight="1" x14ac:dyDescent="0.35">
      <c r="A7" s="105" t="s">
        <v>2</v>
      </c>
      <c r="B7" s="106"/>
      <c r="C7" s="106"/>
      <c r="D7" s="106"/>
      <c r="E7" s="243">
        <v>53.863</v>
      </c>
      <c r="F7" s="107">
        <v>62.661000000000001</v>
      </c>
      <c r="G7" s="243">
        <v>205.69300000000001</v>
      </c>
      <c r="H7" s="108">
        <v>237.64699999999999</v>
      </c>
      <c r="I7" s="107">
        <v>268.423</v>
      </c>
      <c r="J7" s="107">
        <v>323.73899999999998</v>
      </c>
      <c r="K7" s="108">
        <v>406.98700000000002</v>
      </c>
      <c r="L7" s="136"/>
    </row>
    <row r="8" spans="1:12" ht="15" customHeight="1" x14ac:dyDescent="0.35">
      <c r="A8" s="105" t="s">
        <v>4</v>
      </c>
      <c r="B8" s="110"/>
      <c r="C8" s="110"/>
      <c r="D8" s="110"/>
      <c r="E8" s="244">
        <v>-51.581999999999994</v>
      </c>
      <c r="F8" s="111">
        <v>-70.227999999999994</v>
      </c>
      <c r="G8" s="244">
        <v>-207.95299999999997</v>
      </c>
      <c r="H8" s="112">
        <v>-248.09800000000001</v>
      </c>
      <c r="I8" s="111">
        <v>-259.459</v>
      </c>
      <c r="J8" s="111">
        <v>-323.68299999999999</v>
      </c>
      <c r="K8" s="112">
        <v>-356.61599999999999</v>
      </c>
      <c r="L8" s="136"/>
    </row>
    <row r="9" spans="1:12" ht="15" customHeight="1" x14ac:dyDescent="0.35">
      <c r="A9" s="105" t="s">
        <v>5</v>
      </c>
      <c r="B9" s="110"/>
      <c r="C9" s="110"/>
      <c r="D9" s="110"/>
      <c r="E9" s="244"/>
      <c r="F9" s="111"/>
      <c r="G9" s="244"/>
      <c r="H9" s="112"/>
      <c r="I9" s="111"/>
      <c r="J9" s="111"/>
      <c r="K9" s="112"/>
      <c r="L9" s="136"/>
    </row>
    <row r="10" spans="1:12" ht="15" customHeight="1" x14ac:dyDescent="0.35">
      <c r="A10" s="105" t="s">
        <v>6</v>
      </c>
      <c r="B10" s="110"/>
      <c r="C10" s="110"/>
      <c r="D10" s="110"/>
      <c r="E10" s="244"/>
      <c r="F10" s="111"/>
      <c r="G10" s="244"/>
      <c r="H10" s="112"/>
      <c r="I10" s="111"/>
      <c r="J10" s="111"/>
      <c r="K10" s="112"/>
      <c r="L10" s="136"/>
    </row>
    <row r="11" spans="1:12" ht="15" customHeight="1" x14ac:dyDescent="0.35">
      <c r="A11" s="114" t="s">
        <v>7</v>
      </c>
      <c r="B11" s="115"/>
      <c r="C11" s="115"/>
      <c r="D11" s="115"/>
      <c r="E11" s="245">
        <v>8.0000000000000071E-3</v>
      </c>
      <c r="F11" s="116"/>
      <c r="G11" s="245">
        <v>0.26800000000000002</v>
      </c>
      <c r="H11" s="117"/>
      <c r="I11" s="116"/>
      <c r="J11" s="116"/>
      <c r="K11" s="117"/>
      <c r="L11" s="136"/>
    </row>
    <row r="12" spans="1:12" ht="15" customHeight="1" x14ac:dyDescent="0.35">
      <c r="A12" s="119" t="s">
        <v>8</v>
      </c>
      <c r="B12" s="119"/>
      <c r="C12" s="119"/>
      <c r="D12" s="119"/>
      <c r="E12" s="243">
        <f>SUM(E7:E11)</f>
        <v>2.2890000000000059</v>
      </c>
      <c r="F12" s="107">
        <f t="shared" ref="F12" si="0">SUM(F7:F11)</f>
        <v>-7.5669999999999931</v>
      </c>
      <c r="G12" s="243">
        <f>SUM(G7:G11)</f>
        <v>-1.9919999999999625</v>
      </c>
      <c r="H12" s="108">
        <f>SUM(H7:H11)</f>
        <v>-10.451000000000022</v>
      </c>
      <c r="I12" s="107">
        <f t="shared" ref="I12" si="1">SUM(I7:I11)</f>
        <v>8.9639999999999986</v>
      </c>
      <c r="J12" s="107">
        <f t="shared" ref="J12" si="2">SUM(J7:J11)</f>
        <v>5.5999999999983174E-2</v>
      </c>
      <c r="K12" s="108">
        <f>SUM(K7:K11)</f>
        <v>50.371000000000038</v>
      </c>
      <c r="L12" s="136"/>
    </row>
    <row r="13" spans="1:12" ht="15" customHeight="1" x14ac:dyDescent="0.35">
      <c r="A13" s="114" t="s">
        <v>205</v>
      </c>
      <c r="B13" s="115"/>
      <c r="C13" s="115"/>
      <c r="D13" s="115"/>
      <c r="E13" s="245">
        <v>-0.51600000000000024</v>
      </c>
      <c r="F13" s="116">
        <v>-0.62100000000000022</v>
      </c>
      <c r="G13" s="245">
        <v>-2.456</v>
      </c>
      <c r="H13" s="117">
        <v>-2.5620000000000003</v>
      </c>
      <c r="I13" s="116">
        <v>-2.1189999999999998</v>
      </c>
      <c r="J13" s="116">
        <v>-4.633</v>
      </c>
      <c r="K13" s="117">
        <v>-4.391</v>
      </c>
      <c r="L13" s="136"/>
    </row>
    <row r="14" spans="1:12" ht="15" customHeight="1" x14ac:dyDescent="0.35">
      <c r="A14" s="119" t="s">
        <v>9</v>
      </c>
      <c r="B14" s="119"/>
      <c r="C14" s="119"/>
      <c r="D14" s="119"/>
      <c r="E14" s="243">
        <f>SUM(E12:E13)</f>
        <v>1.7730000000000057</v>
      </c>
      <c r="F14" s="107">
        <f t="shared" ref="F14" si="3">SUM(F12:F13)</f>
        <v>-8.1879999999999935</v>
      </c>
      <c r="G14" s="243">
        <f>SUM(G12:G13)</f>
        <v>-4.4479999999999622</v>
      </c>
      <c r="H14" s="108">
        <f>SUM(H12:H13)</f>
        <v>-13.013000000000023</v>
      </c>
      <c r="I14" s="107">
        <f t="shared" ref="I14" si="4">SUM(I12:I13)</f>
        <v>6.8449999999999989</v>
      </c>
      <c r="J14" s="107">
        <f t="shared" ref="J14" si="5">SUM(J12:J13)</f>
        <v>-4.5770000000000168</v>
      </c>
      <c r="K14" s="108">
        <f>SUM(K12:K13)</f>
        <v>45.98000000000004</v>
      </c>
      <c r="L14" s="136"/>
    </row>
    <row r="15" spans="1:12" ht="15" customHeight="1" x14ac:dyDescent="0.35">
      <c r="A15" s="105" t="s">
        <v>10</v>
      </c>
      <c r="B15" s="120"/>
      <c r="C15" s="120"/>
      <c r="D15" s="120"/>
      <c r="E15" s="244"/>
      <c r="F15" s="111"/>
      <c r="G15" s="244"/>
      <c r="H15" s="112"/>
      <c r="I15" s="111"/>
      <c r="J15" s="111"/>
      <c r="K15" s="112"/>
      <c r="L15" s="136"/>
    </row>
    <row r="16" spans="1:12" ht="15" customHeight="1" x14ac:dyDescent="0.35">
      <c r="A16" s="114" t="s">
        <v>11</v>
      </c>
      <c r="B16" s="115"/>
      <c r="C16" s="115"/>
      <c r="D16" s="115"/>
      <c r="E16" s="245"/>
      <c r="F16" s="116"/>
      <c r="G16" s="245"/>
      <c r="H16" s="117"/>
      <c r="I16" s="116"/>
      <c r="J16" s="116"/>
      <c r="K16" s="117"/>
      <c r="L16" s="136"/>
    </row>
    <row r="17" spans="1:12" ht="15" customHeight="1" x14ac:dyDescent="0.35">
      <c r="A17" s="119" t="s">
        <v>12</v>
      </c>
      <c r="B17" s="119"/>
      <c r="C17" s="119"/>
      <c r="D17" s="119"/>
      <c r="E17" s="243">
        <f>SUM(E14:E16)</f>
        <v>1.7730000000000057</v>
      </c>
      <c r="F17" s="107">
        <f t="shared" ref="F17" si="6">SUM(F14:F16)</f>
        <v>-8.1879999999999935</v>
      </c>
      <c r="G17" s="243">
        <f>SUM(G14:G16)</f>
        <v>-4.4479999999999622</v>
      </c>
      <c r="H17" s="108">
        <f>SUM(H14:H16)</f>
        <v>-13.013000000000023</v>
      </c>
      <c r="I17" s="107">
        <f t="shared" ref="I17" si="7">SUM(I14:I16)</f>
        <v>6.8449999999999989</v>
      </c>
      <c r="J17" s="107">
        <f t="shared" ref="J17" si="8">SUM(J14:J16)</f>
        <v>-4.5770000000000168</v>
      </c>
      <c r="K17" s="108">
        <f>SUM(K14:K16)</f>
        <v>45.98000000000004</v>
      </c>
      <c r="L17" s="136"/>
    </row>
    <row r="18" spans="1:12" ht="15" customHeight="1" x14ac:dyDescent="0.35">
      <c r="A18" s="105" t="s">
        <v>13</v>
      </c>
      <c r="B18" s="110"/>
      <c r="C18" s="110"/>
      <c r="D18" s="110"/>
      <c r="E18" s="244">
        <v>9.0000000000000028E-3</v>
      </c>
      <c r="F18" s="111">
        <v>2.4000000000000021E-2</v>
      </c>
      <c r="G18" s="244">
        <v>3.7999999999999999E-2</v>
      </c>
      <c r="H18" s="112">
        <v>1.839</v>
      </c>
      <c r="I18" s="111">
        <v>1.375</v>
      </c>
      <c r="J18" s="111">
        <v>6.274</v>
      </c>
      <c r="K18" s="112">
        <v>0.98099999999999998</v>
      </c>
      <c r="L18" s="136"/>
    </row>
    <row r="19" spans="1:12" ht="15" customHeight="1" x14ac:dyDescent="0.35">
      <c r="A19" s="114" t="s">
        <v>14</v>
      </c>
      <c r="B19" s="115"/>
      <c r="C19" s="115"/>
      <c r="D19" s="115"/>
      <c r="E19" s="245">
        <v>-0.34799999999999986</v>
      </c>
      <c r="F19" s="116">
        <v>-0.629</v>
      </c>
      <c r="G19" s="245">
        <v>-2.0009999999999999</v>
      </c>
      <c r="H19" s="117">
        <v>-2.4359999999999999</v>
      </c>
      <c r="I19" s="116">
        <v>-3.4470000000000001</v>
      </c>
      <c r="J19" s="116">
        <v>-3.3839999999999999</v>
      </c>
      <c r="K19" s="117">
        <v>-1.6379999999999999</v>
      </c>
      <c r="L19" s="136"/>
    </row>
    <row r="20" spans="1:12" ht="15" customHeight="1" x14ac:dyDescent="0.35">
      <c r="A20" s="119" t="s">
        <v>15</v>
      </c>
      <c r="B20" s="119"/>
      <c r="C20" s="119"/>
      <c r="D20" s="119"/>
      <c r="E20" s="243">
        <f>SUM(E17:E19)</f>
        <v>1.4340000000000057</v>
      </c>
      <c r="F20" s="107">
        <f t="shared" ref="F20" si="9">SUM(F17:F19)</f>
        <v>-8.7929999999999939</v>
      </c>
      <c r="G20" s="243">
        <f>SUM(G17:G19)</f>
        <v>-6.4109999999999623</v>
      </c>
      <c r="H20" s="108">
        <f>SUM(H17:H19)</f>
        <v>-13.610000000000023</v>
      </c>
      <c r="I20" s="107">
        <f t="shared" ref="I20" si="10">SUM(I17:I19)</f>
        <v>4.7729999999999988</v>
      </c>
      <c r="J20" s="107">
        <f t="shared" ref="J20" si="11">SUM(J17:J19)</f>
        <v>-1.6870000000000167</v>
      </c>
      <c r="K20" s="108">
        <f>SUM(K17:K19)</f>
        <v>45.323000000000043</v>
      </c>
      <c r="L20" s="136"/>
    </row>
    <row r="21" spans="1:12" ht="15" customHeight="1" x14ac:dyDescent="0.35">
      <c r="A21" s="105" t="s">
        <v>17</v>
      </c>
      <c r="B21" s="110"/>
      <c r="C21" s="110"/>
      <c r="D21" s="110"/>
      <c r="E21" s="244">
        <v>1.3230000000000002</v>
      </c>
      <c r="F21" s="111">
        <v>4.3000000000000007</v>
      </c>
      <c r="G21" s="244">
        <v>0.94500000000000006</v>
      </c>
      <c r="H21" s="112">
        <v>5.4030000000000005</v>
      </c>
      <c r="I21" s="111">
        <v>-1.8919999999999999</v>
      </c>
      <c r="J21" s="111">
        <v>0.82899999999999996</v>
      </c>
      <c r="K21" s="112">
        <v>-16.029</v>
      </c>
      <c r="L21" s="136"/>
    </row>
    <row r="22" spans="1:12" ht="15" customHeight="1" x14ac:dyDescent="0.35">
      <c r="A22" s="114" t="s">
        <v>18</v>
      </c>
      <c r="B22" s="121"/>
      <c r="C22" s="121"/>
      <c r="D22" s="121"/>
      <c r="E22" s="245"/>
      <c r="F22" s="116"/>
      <c r="G22" s="245"/>
      <c r="H22" s="117"/>
      <c r="I22" s="116"/>
      <c r="J22" s="116">
        <v>-12.378</v>
      </c>
      <c r="K22" s="117">
        <v>-8.8030000000000008</v>
      </c>
      <c r="L22" s="136"/>
    </row>
    <row r="23" spans="1:12" ht="15" customHeight="1" x14ac:dyDescent="0.35">
      <c r="A23" s="122" t="s">
        <v>281</v>
      </c>
      <c r="B23" s="123"/>
      <c r="C23" s="123"/>
      <c r="D23" s="123"/>
      <c r="E23" s="243">
        <f>SUM(E20:E22)</f>
        <v>2.7570000000000059</v>
      </c>
      <c r="F23" s="107">
        <f t="shared" ref="F23" si="12">SUM(F20:F22)</f>
        <v>-4.4929999999999932</v>
      </c>
      <c r="G23" s="243">
        <f>SUM(G20:G22)</f>
        <v>-5.465999999999962</v>
      </c>
      <c r="H23" s="108">
        <f>SUM(H20:H22)</f>
        <v>-8.2070000000000221</v>
      </c>
      <c r="I23" s="107">
        <f t="shared" ref="I23" si="13">SUM(I20:I22)</f>
        <v>2.8809999999999989</v>
      </c>
      <c r="J23" s="107">
        <f t="shared" ref="J23" si="14">SUM(J20:J22)</f>
        <v>-13.236000000000017</v>
      </c>
      <c r="K23" s="108">
        <f>SUM(K20:K22)</f>
        <v>20.491000000000042</v>
      </c>
      <c r="L23" s="136"/>
    </row>
    <row r="24" spans="1:12" ht="15" customHeight="1" x14ac:dyDescent="0.35">
      <c r="A24" s="105" t="s">
        <v>261</v>
      </c>
      <c r="B24" s="110"/>
      <c r="C24" s="110"/>
      <c r="D24" s="110"/>
      <c r="E24" s="244">
        <f t="shared" ref="E24:H24" si="15">E23-E25</f>
        <v>2.7570000000000059</v>
      </c>
      <c r="F24" s="111">
        <f t="shared" si="15"/>
        <v>-4.4929999999999932</v>
      </c>
      <c r="G24" s="244">
        <f t="shared" si="15"/>
        <v>-5.465999999999962</v>
      </c>
      <c r="H24" s="112">
        <f t="shared" si="15"/>
        <v>-8.2070000000000221</v>
      </c>
      <c r="I24" s="111">
        <f t="shared" ref="I24" si="16">I23-I25</f>
        <v>2.8809999999999989</v>
      </c>
      <c r="J24" s="111">
        <f t="shared" ref="J24" si="17">J23-J25</f>
        <v>-13.236000000000017</v>
      </c>
      <c r="K24" s="112">
        <f>K23-K25</f>
        <v>20.491000000000042</v>
      </c>
      <c r="L24" s="136"/>
    </row>
    <row r="25" spans="1:12" ht="15" customHeight="1" x14ac:dyDescent="0.35">
      <c r="A25" s="105" t="s">
        <v>276</v>
      </c>
      <c r="B25" s="110"/>
      <c r="C25" s="110"/>
      <c r="D25" s="110"/>
      <c r="E25" s="244"/>
      <c r="F25" s="111"/>
      <c r="G25" s="244"/>
      <c r="H25" s="112"/>
      <c r="I25" s="111"/>
      <c r="J25" s="111"/>
      <c r="K25" s="112"/>
      <c r="L25" s="94"/>
    </row>
    <row r="26" spans="1:12" ht="10.5" customHeight="1" x14ac:dyDescent="0.35">
      <c r="A26" s="110"/>
      <c r="B26" s="110"/>
      <c r="C26" s="110"/>
      <c r="D26" s="110"/>
      <c r="E26" s="244"/>
      <c r="F26" s="111"/>
      <c r="G26" s="244"/>
      <c r="H26" s="112"/>
      <c r="I26" s="111"/>
      <c r="J26" s="111"/>
      <c r="K26" s="111"/>
      <c r="L26" s="94"/>
    </row>
    <row r="27" spans="1:12" ht="15" customHeight="1" x14ac:dyDescent="0.35">
      <c r="A27" s="124" t="s">
        <v>360</v>
      </c>
      <c r="B27" s="125"/>
      <c r="C27" s="125"/>
      <c r="D27" s="125"/>
      <c r="E27" s="246"/>
      <c r="F27" s="126"/>
      <c r="G27" s="246">
        <v>-5.9</v>
      </c>
      <c r="H27" s="126"/>
      <c r="I27" s="126"/>
      <c r="J27" s="126"/>
      <c r="K27" s="126"/>
      <c r="L27" s="94"/>
    </row>
    <row r="28" spans="1:12" ht="15" customHeight="1" x14ac:dyDescent="0.35">
      <c r="A28" s="128" t="s">
        <v>423</v>
      </c>
      <c r="B28" s="129"/>
      <c r="C28" s="129"/>
      <c r="D28" s="129"/>
      <c r="E28" s="247">
        <f>E14-E27</f>
        <v>1.7730000000000057</v>
      </c>
      <c r="F28" s="130">
        <f t="shared" ref="F28:K28" si="18">F14-F27</f>
        <v>-8.1879999999999935</v>
      </c>
      <c r="G28" s="247">
        <f t="shared" si="18"/>
        <v>1.4520000000000381</v>
      </c>
      <c r="H28" s="130">
        <f t="shared" si="18"/>
        <v>-13.013000000000023</v>
      </c>
      <c r="I28" s="130">
        <f t="shared" ref="I28" si="19">I14-I27</f>
        <v>6.8449999999999989</v>
      </c>
      <c r="J28" s="130">
        <f t="shared" si="18"/>
        <v>-4.5770000000000168</v>
      </c>
      <c r="K28" s="130">
        <f t="shared" si="18"/>
        <v>45.98000000000004</v>
      </c>
      <c r="L28" s="94"/>
    </row>
    <row r="29" spans="1:12" ht="16.5" x14ac:dyDescent="0.35">
      <c r="A29" s="110"/>
      <c r="B29" s="110"/>
      <c r="C29" s="110"/>
      <c r="D29" s="110"/>
      <c r="E29" s="111"/>
      <c r="F29" s="111"/>
      <c r="G29" s="111"/>
      <c r="H29" s="111"/>
      <c r="I29" s="111"/>
      <c r="J29" s="111"/>
      <c r="K29" s="111"/>
      <c r="L29" s="94"/>
    </row>
    <row r="30" spans="1:12" ht="12.75" customHeight="1" x14ac:dyDescent="0.35">
      <c r="A30" s="227"/>
      <c r="B30" s="227"/>
      <c r="C30" s="228"/>
      <c r="D30" s="229"/>
      <c r="E30" s="230">
        <f>E$3</f>
        <v>2014</v>
      </c>
      <c r="F30" s="230">
        <f t="shared" ref="F30:K30" si="20">F$3</f>
        <v>2013</v>
      </c>
      <c r="G30" s="230">
        <f>G$3</f>
        <v>2014</v>
      </c>
      <c r="H30" s="230">
        <f>H$3</f>
        <v>2013</v>
      </c>
      <c r="I30" s="230">
        <f t="shared" si="20"/>
        <v>2012</v>
      </c>
      <c r="J30" s="230">
        <f t="shared" si="20"/>
        <v>2011</v>
      </c>
      <c r="K30" s="230">
        <f t="shared" si="20"/>
        <v>2010</v>
      </c>
      <c r="L30" s="94"/>
    </row>
    <row r="31" spans="1:12" ht="12.75" customHeight="1" x14ac:dyDescent="0.35">
      <c r="A31" s="231"/>
      <c r="B31" s="231"/>
      <c r="C31" s="228"/>
      <c r="D31" s="229"/>
      <c r="E31" s="233" t="str">
        <f>E$4</f>
        <v>Q4</v>
      </c>
      <c r="F31" s="233" t="str">
        <f t="shared" ref="F31" si="21">F$4</f>
        <v>Q4</v>
      </c>
      <c r="G31" s="233"/>
      <c r="H31" s="233"/>
      <c r="I31" s="233"/>
      <c r="J31" s="233" t="str">
        <f>IF(J$4="","",J$4)</f>
        <v/>
      </c>
      <c r="K31" s="233"/>
      <c r="L31" s="94"/>
    </row>
    <row r="32" spans="1:12" s="41" customFormat="1" ht="15" customHeight="1" x14ac:dyDescent="0.35">
      <c r="A32" s="228" t="s">
        <v>259</v>
      </c>
      <c r="B32" s="234"/>
      <c r="C32" s="228"/>
      <c r="D32" s="228"/>
      <c r="E32" s="235"/>
      <c r="F32" s="235"/>
      <c r="G32" s="235"/>
      <c r="H32" s="235"/>
      <c r="I32" s="235"/>
      <c r="J32" s="235"/>
      <c r="K32" s="235"/>
      <c r="L32" s="135"/>
    </row>
    <row r="33" spans="1:12" ht="1.5" customHeight="1" x14ac:dyDescent="0.35">
      <c r="A33" s="94"/>
      <c r="B33" s="94"/>
      <c r="C33" s="94"/>
      <c r="D33" s="94"/>
      <c r="E33" s="136"/>
      <c r="F33" s="136"/>
      <c r="G33" s="136"/>
      <c r="H33" s="136"/>
      <c r="I33" s="136"/>
      <c r="J33" s="136"/>
      <c r="K33" s="136"/>
      <c r="L33" s="94"/>
    </row>
    <row r="34" spans="1:12" ht="15" customHeight="1" x14ac:dyDescent="0.35">
      <c r="A34" s="105" t="s">
        <v>24</v>
      </c>
      <c r="B34" s="137"/>
      <c r="C34" s="137"/>
      <c r="D34" s="137"/>
      <c r="E34" s="244"/>
      <c r="F34" s="111"/>
      <c r="G34" s="244">
        <v>40.387999999999998</v>
      </c>
      <c r="H34" s="112">
        <v>40.387999999999998</v>
      </c>
      <c r="I34" s="111">
        <v>40.387999999999998</v>
      </c>
      <c r="J34" s="111">
        <v>40.387999999999998</v>
      </c>
      <c r="K34" s="112">
        <v>42.081000000000003</v>
      </c>
      <c r="L34" s="94"/>
    </row>
    <row r="35" spans="1:12" ht="15" customHeight="1" x14ac:dyDescent="0.35">
      <c r="A35" s="105" t="s">
        <v>25</v>
      </c>
      <c r="B35" s="106"/>
      <c r="C35" s="106"/>
      <c r="D35" s="106"/>
      <c r="E35" s="244"/>
      <c r="F35" s="111"/>
      <c r="G35" s="244">
        <v>4.7109999999999985</v>
      </c>
      <c r="H35" s="112">
        <v>6.2859999999999996</v>
      </c>
      <c r="I35" s="111">
        <v>4.2629999999999999</v>
      </c>
      <c r="J35" s="111">
        <v>0.99299999999999999</v>
      </c>
      <c r="K35" s="112">
        <v>1.2639999999999998</v>
      </c>
      <c r="L35" s="94"/>
    </row>
    <row r="36" spans="1:12" ht="15" customHeight="1" x14ac:dyDescent="0.35">
      <c r="A36" s="105" t="s">
        <v>262</v>
      </c>
      <c r="B36" s="106"/>
      <c r="C36" s="106"/>
      <c r="D36" s="106"/>
      <c r="E36" s="244"/>
      <c r="F36" s="111"/>
      <c r="G36" s="244">
        <v>0.85899999999999488</v>
      </c>
      <c r="H36" s="112">
        <v>1.2979999999999983</v>
      </c>
      <c r="I36" s="111">
        <v>2.588000000000001</v>
      </c>
      <c r="J36" s="111">
        <v>3.7519999999999953</v>
      </c>
      <c r="K36" s="112">
        <v>9.0090000000000003</v>
      </c>
      <c r="L36" s="94"/>
    </row>
    <row r="37" spans="1:12" ht="15" customHeight="1" x14ac:dyDescent="0.35">
      <c r="A37" s="105" t="s">
        <v>28</v>
      </c>
      <c r="B37" s="106"/>
      <c r="C37" s="106"/>
      <c r="D37" s="106"/>
      <c r="E37" s="244"/>
      <c r="F37" s="111"/>
      <c r="G37" s="244"/>
      <c r="H37" s="112"/>
      <c r="I37" s="111"/>
      <c r="J37" s="111"/>
      <c r="K37" s="112"/>
      <c r="L37" s="94"/>
    </row>
    <row r="38" spans="1:12" ht="15" customHeight="1" x14ac:dyDescent="0.35">
      <c r="A38" s="114" t="s">
        <v>29</v>
      </c>
      <c r="B38" s="115"/>
      <c r="C38" s="115"/>
      <c r="D38" s="115"/>
      <c r="E38" s="245"/>
      <c r="F38" s="116"/>
      <c r="G38" s="245">
        <v>2.2839999999999998</v>
      </c>
      <c r="H38" s="117">
        <v>2.984</v>
      </c>
      <c r="I38" s="116">
        <v>3.9299999999999997</v>
      </c>
      <c r="J38" s="116">
        <v>6.6829999999999998</v>
      </c>
      <c r="K38" s="117">
        <v>4.8070000000000004</v>
      </c>
      <c r="L38" s="94"/>
    </row>
    <row r="39" spans="1:12" ht="15" customHeight="1" x14ac:dyDescent="0.35">
      <c r="A39" s="95" t="s">
        <v>30</v>
      </c>
      <c r="B39" s="119"/>
      <c r="C39" s="119"/>
      <c r="D39" s="119"/>
      <c r="E39" s="253"/>
      <c r="F39" s="138"/>
      <c r="G39" s="253">
        <f t="shared" ref="G39:J39" si="22">SUM(G34:G38)</f>
        <v>48.24199999999999</v>
      </c>
      <c r="H39" s="139">
        <f t="shared" si="22"/>
        <v>50.955999999999996</v>
      </c>
      <c r="I39" s="107">
        <f t="shared" ref="I39" si="23">SUM(I34:I38)</f>
        <v>51.168999999999997</v>
      </c>
      <c r="J39" s="107">
        <f t="shared" si="22"/>
        <v>51.815999999999995</v>
      </c>
      <c r="K39" s="108">
        <f>SUM(K34:K38)</f>
        <v>57.161000000000008</v>
      </c>
      <c r="L39" s="94"/>
    </row>
    <row r="40" spans="1:12" ht="15" customHeight="1" x14ac:dyDescent="0.35">
      <c r="A40" s="105" t="s">
        <v>32</v>
      </c>
      <c r="B40" s="110"/>
      <c r="C40" s="110"/>
      <c r="D40" s="110"/>
      <c r="E40" s="244"/>
      <c r="F40" s="111"/>
      <c r="G40" s="244">
        <v>55.811</v>
      </c>
      <c r="H40" s="112">
        <v>68.085999999999999</v>
      </c>
      <c r="I40" s="111">
        <v>74.221000000000004</v>
      </c>
      <c r="J40" s="111">
        <v>75.896999999999991</v>
      </c>
      <c r="K40" s="112">
        <v>109.82300000000001</v>
      </c>
      <c r="L40" s="94"/>
    </row>
    <row r="41" spans="1:12" ht="15" customHeight="1" x14ac:dyDescent="0.35">
      <c r="A41" s="105" t="s">
        <v>34</v>
      </c>
      <c r="B41" s="110"/>
      <c r="C41" s="110"/>
      <c r="D41" s="110"/>
      <c r="E41" s="244"/>
      <c r="F41" s="111"/>
      <c r="G41" s="244"/>
      <c r="H41" s="112"/>
      <c r="I41" s="111"/>
      <c r="J41" s="111"/>
      <c r="K41" s="112"/>
      <c r="L41" s="94"/>
    </row>
    <row r="42" spans="1:12" ht="15" customHeight="1" x14ac:dyDescent="0.35">
      <c r="A42" s="105" t="s">
        <v>35</v>
      </c>
      <c r="B42" s="110"/>
      <c r="C42" s="110"/>
      <c r="D42" s="110"/>
      <c r="E42" s="244"/>
      <c r="F42" s="111"/>
      <c r="G42" s="244">
        <v>35.778999999999996</v>
      </c>
      <c r="H42" s="112">
        <v>54.596999999999994</v>
      </c>
      <c r="I42" s="111">
        <v>38.726999999999997</v>
      </c>
      <c r="J42" s="111">
        <v>47.034999999999997</v>
      </c>
      <c r="K42" s="112">
        <v>98.441000000000003</v>
      </c>
      <c r="L42" s="94"/>
    </row>
    <row r="43" spans="1:12" ht="15" customHeight="1" x14ac:dyDescent="0.35">
      <c r="A43" s="105" t="s">
        <v>37</v>
      </c>
      <c r="B43" s="110"/>
      <c r="C43" s="110"/>
      <c r="D43" s="110"/>
      <c r="E43" s="244"/>
      <c r="F43" s="111"/>
      <c r="G43" s="244">
        <v>0.45200000000000001</v>
      </c>
      <c r="H43" s="112">
        <v>0.34</v>
      </c>
      <c r="I43" s="111">
        <v>0.53400000000000003</v>
      </c>
      <c r="J43" s="111">
        <v>0.94299999999999995</v>
      </c>
      <c r="K43" s="112">
        <v>1.952</v>
      </c>
      <c r="L43" s="94"/>
    </row>
    <row r="44" spans="1:12" ht="15" customHeight="1" x14ac:dyDescent="0.35">
      <c r="A44" s="114" t="s">
        <v>38</v>
      </c>
      <c r="B44" s="115"/>
      <c r="C44" s="115"/>
      <c r="D44" s="115"/>
      <c r="E44" s="245"/>
      <c r="F44" s="116"/>
      <c r="G44" s="245"/>
      <c r="H44" s="117"/>
      <c r="I44" s="116"/>
      <c r="J44" s="116"/>
      <c r="K44" s="117"/>
      <c r="L44" s="94"/>
    </row>
    <row r="45" spans="1:12" ht="15" customHeight="1" x14ac:dyDescent="0.35">
      <c r="A45" s="140" t="s">
        <v>39</v>
      </c>
      <c r="B45" s="141"/>
      <c r="C45" s="141"/>
      <c r="D45" s="141"/>
      <c r="E45" s="254"/>
      <c r="F45" s="142"/>
      <c r="G45" s="254">
        <f t="shared" ref="G45:H45" si="24">SUM(G40:G44)</f>
        <v>92.042000000000002</v>
      </c>
      <c r="H45" s="143">
        <f t="shared" si="24"/>
        <v>123.023</v>
      </c>
      <c r="I45" s="144">
        <f t="shared" ref="I45" si="25">SUM(I40:I44)</f>
        <v>113.48200000000001</v>
      </c>
      <c r="J45" s="144">
        <f t="shared" ref="J45" si="26">SUM(J40:J44)</f>
        <v>123.87499999999999</v>
      </c>
      <c r="K45" s="161">
        <f t="shared" ref="K45" si="27">SUM(K40:K44)</f>
        <v>210.21600000000001</v>
      </c>
      <c r="L45" s="94"/>
    </row>
    <row r="46" spans="1:12" ht="15" customHeight="1" x14ac:dyDescent="0.35">
      <c r="A46" s="95" t="s">
        <v>168</v>
      </c>
      <c r="B46" s="146"/>
      <c r="C46" s="146"/>
      <c r="D46" s="146"/>
      <c r="E46" s="253"/>
      <c r="F46" s="138"/>
      <c r="G46" s="253">
        <f>G39+G45</f>
        <v>140.28399999999999</v>
      </c>
      <c r="H46" s="139">
        <f>H39+H45</f>
        <v>173.97899999999998</v>
      </c>
      <c r="I46" s="107">
        <f>I39+I45</f>
        <v>164.65100000000001</v>
      </c>
      <c r="J46" s="107">
        <f>J39+J45</f>
        <v>175.69099999999997</v>
      </c>
      <c r="K46" s="108">
        <f t="shared" ref="K46" si="28">K39+K45</f>
        <v>267.37700000000001</v>
      </c>
      <c r="L46" s="94"/>
    </row>
    <row r="47" spans="1:12" ht="15" customHeight="1" x14ac:dyDescent="0.35">
      <c r="A47" s="105" t="s">
        <v>263</v>
      </c>
      <c r="B47" s="110"/>
      <c r="C47" s="110"/>
      <c r="D47" s="110"/>
      <c r="E47" s="244"/>
      <c r="F47" s="111"/>
      <c r="G47" s="244">
        <v>49.201000000000015</v>
      </c>
      <c r="H47" s="112">
        <v>51.500000000000021</v>
      </c>
      <c r="I47" s="111">
        <v>42.183000000000014</v>
      </c>
      <c r="J47" s="111">
        <v>40.123000000000012</v>
      </c>
      <c r="K47" s="112">
        <v>50.827000000000019</v>
      </c>
      <c r="L47" s="94"/>
    </row>
    <row r="48" spans="1:12" ht="15" customHeight="1" x14ac:dyDescent="0.35">
      <c r="A48" s="105" t="s">
        <v>278</v>
      </c>
      <c r="B48" s="110"/>
      <c r="C48" s="110"/>
      <c r="D48" s="110"/>
      <c r="E48" s="244"/>
      <c r="F48" s="111"/>
      <c r="G48" s="244"/>
      <c r="H48" s="112"/>
      <c r="I48" s="111"/>
      <c r="J48" s="111"/>
      <c r="K48" s="112"/>
      <c r="L48" s="94"/>
    </row>
    <row r="49" spans="1:12" ht="15" customHeight="1" x14ac:dyDescent="0.35">
      <c r="A49" s="105" t="s">
        <v>250</v>
      </c>
      <c r="B49" s="110"/>
      <c r="C49" s="110"/>
      <c r="D49" s="110"/>
      <c r="E49" s="244"/>
      <c r="F49" s="111"/>
      <c r="G49" s="244"/>
      <c r="H49" s="112"/>
      <c r="I49" s="111"/>
      <c r="J49" s="111"/>
      <c r="K49" s="112"/>
      <c r="L49" s="94"/>
    </row>
    <row r="50" spans="1:12" ht="15" customHeight="1" x14ac:dyDescent="0.35">
      <c r="A50" s="105" t="s">
        <v>44</v>
      </c>
      <c r="B50" s="110"/>
      <c r="C50" s="110"/>
      <c r="D50" s="110"/>
      <c r="E50" s="244"/>
      <c r="F50" s="111"/>
      <c r="G50" s="244">
        <v>8.4730000000000008</v>
      </c>
      <c r="H50" s="112">
        <v>12.122</v>
      </c>
      <c r="I50" s="111">
        <v>14.681000000000001</v>
      </c>
      <c r="J50" s="111">
        <v>17.61</v>
      </c>
      <c r="K50" s="112">
        <v>19.114999999999998</v>
      </c>
      <c r="L50" s="94"/>
    </row>
    <row r="51" spans="1:12" ht="15" customHeight="1" x14ac:dyDescent="0.35">
      <c r="A51" s="105" t="s">
        <v>45</v>
      </c>
      <c r="B51" s="110"/>
      <c r="C51" s="110"/>
      <c r="D51" s="110"/>
      <c r="E51" s="244"/>
      <c r="F51" s="111"/>
      <c r="G51" s="244">
        <v>40.748999999999995</v>
      </c>
      <c r="H51" s="112">
        <v>60.966000000000001</v>
      </c>
      <c r="I51" s="111">
        <v>61.79</v>
      </c>
      <c r="J51" s="111">
        <v>59.225000000000001</v>
      </c>
      <c r="K51" s="112">
        <v>86.635999999999996</v>
      </c>
      <c r="L51" s="94"/>
    </row>
    <row r="52" spans="1:12" ht="15" customHeight="1" x14ac:dyDescent="0.35">
      <c r="A52" s="105" t="s">
        <v>46</v>
      </c>
      <c r="B52" s="110"/>
      <c r="C52" s="110"/>
      <c r="D52" s="110"/>
      <c r="E52" s="244"/>
      <c r="F52" s="111"/>
      <c r="G52" s="244">
        <v>41.632999999999996</v>
      </c>
      <c r="H52" s="112">
        <v>48.992000000000004</v>
      </c>
      <c r="I52" s="111">
        <v>43.722000000000008</v>
      </c>
      <c r="J52" s="111">
        <v>56.239000000000004</v>
      </c>
      <c r="K52" s="112">
        <v>102.209</v>
      </c>
      <c r="L52" s="94"/>
    </row>
    <row r="53" spans="1:12" ht="15" customHeight="1" x14ac:dyDescent="0.35">
      <c r="A53" s="105" t="s">
        <v>47</v>
      </c>
      <c r="B53" s="110"/>
      <c r="C53" s="110"/>
      <c r="D53" s="110"/>
      <c r="E53" s="244"/>
      <c r="F53" s="111"/>
      <c r="G53" s="244">
        <v>0.22800000000000001</v>
      </c>
      <c r="H53" s="112">
        <v>0.39900000000000002</v>
      </c>
      <c r="I53" s="111">
        <v>2.2749999999999999</v>
      </c>
      <c r="J53" s="111">
        <v>2.4940000000000002</v>
      </c>
      <c r="K53" s="112">
        <v>8.6850000000000005</v>
      </c>
      <c r="L53" s="94"/>
    </row>
    <row r="54" spans="1:12" ht="15" customHeight="1" x14ac:dyDescent="0.35">
      <c r="A54" s="114" t="s">
        <v>264</v>
      </c>
      <c r="B54" s="115"/>
      <c r="C54" s="115"/>
      <c r="D54" s="115"/>
      <c r="E54" s="245"/>
      <c r="F54" s="116"/>
      <c r="G54" s="245"/>
      <c r="H54" s="117"/>
      <c r="I54" s="116"/>
      <c r="J54" s="116"/>
      <c r="K54" s="117"/>
      <c r="L54" s="94"/>
    </row>
    <row r="55" spans="1:12" ht="15" customHeight="1" x14ac:dyDescent="0.35">
      <c r="A55" s="95" t="s">
        <v>249</v>
      </c>
      <c r="B55" s="146"/>
      <c r="C55" s="146"/>
      <c r="D55" s="146"/>
      <c r="E55" s="253"/>
      <c r="F55" s="138"/>
      <c r="G55" s="253">
        <f t="shared" ref="G55:K55" si="29">SUM(G47:G54)</f>
        <v>140.28399999999999</v>
      </c>
      <c r="H55" s="139">
        <f t="shared" si="29"/>
        <v>173.97900000000004</v>
      </c>
      <c r="I55" s="107">
        <f t="shared" ref="I55" si="30">SUM(I47:I54)</f>
        <v>164.65100000000004</v>
      </c>
      <c r="J55" s="107">
        <f t="shared" si="29"/>
        <v>175.691</v>
      </c>
      <c r="K55" s="108">
        <f t="shared" si="29"/>
        <v>267.47200000000004</v>
      </c>
      <c r="L55" s="94"/>
    </row>
    <row r="56" spans="1:12" ht="15" customHeight="1" x14ac:dyDescent="0.35">
      <c r="A56" s="146"/>
      <c r="B56" s="146"/>
      <c r="C56" s="146"/>
      <c r="D56" s="146"/>
      <c r="E56" s="111"/>
      <c r="F56" s="111"/>
      <c r="G56" s="111"/>
      <c r="H56" s="111"/>
      <c r="I56" s="111"/>
      <c r="J56" s="111"/>
      <c r="K56" s="111"/>
      <c r="L56" s="94"/>
    </row>
    <row r="57" spans="1:12" ht="12.75" customHeight="1" x14ac:dyDescent="0.35">
      <c r="A57" s="236"/>
      <c r="B57" s="227"/>
      <c r="C57" s="229"/>
      <c r="D57" s="229"/>
      <c r="E57" s="230">
        <f>E$3</f>
        <v>2014</v>
      </c>
      <c r="F57" s="230">
        <f t="shared" ref="F57:K57" si="31">F$3</f>
        <v>2013</v>
      </c>
      <c r="G57" s="230">
        <f t="shared" si="31"/>
        <v>2014</v>
      </c>
      <c r="H57" s="230">
        <f t="shared" si="31"/>
        <v>2013</v>
      </c>
      <c r="I57" s="230">
        <f t="shared" si="31"/>
        <v>2012</v>
      </c>
      <c r="J57" s="230">
        <f t="shared" si="31"/>
        <v>2011</v>
      </c>
      <c r="K57" s="230">
        <f t="shared" si="31"/>
        <v>2010</v>
      </c>
      <c r="L57" s="94"/>
    </row>
    <row r="58" spans="1:12" ht="12.75" customHeight="1" x14ac:dyDescent="0.35">
      <c r="A58" s="231"/>
      <c r="B58" s="231"/>
      <c r="C58" s="229"/>
      <c r="D58" s="229"/>
      <c r="E58" s="233" t="str">
        <f>E$4</f>
        <v>Q4</v>
      </c>
      <c r="F58" s="233" t="str">
        <f t="shared" ref="F58" si="32">F$4</f>
        <v>Q4</v>
      </c>
      <c r="G58" s="233"/>
      <c r="H58" s="233"/>
      <c r="I58" s="233"/>
      <c r="J58" s="233" t="str">
        <f>IF(J$4="","",J$4)</f>
        <v/>
      </c>
      <c r="K58" s="233"/>
      <c r="L58" s="94"/>
    </row>
    <row r="59" spans="1:12" s="41" customFormat="1" ht="15" customHeight="1" x14ac:dyDescent="0.35">
      <c r="A59" s="236" t="s">
        <v>260</v>
      </c>
      <c r="B59" s="234"/>
      <c r="C59" s="228"/>
      <c r="D59" s="228"/>
      <c r="E59" s="235"/>
      <c r="F59" s="235"/>
      <c r="G59" s="235"/>
      <c r="H59" s="235"/>
      <c r="I59" s="235"/>
      <c r="J59" s="235"/>
      <c r="K59" s="235"/>
      <c r="L59" s="135"/>
    </row>
    <row r="60" spans="1:12" ht="1.5" customHeight="1" x14ac:dyDescent="0.35">
      <c r="A60" s="94"/>
      <c r="B60" s="94"/>
      <c r="C60" s="94"/>
      <c r="D60" s="94"/>
      <c r="E60" s="136"/>
      <c r="F60" s="136"/>
      <c r="G60" s="136"/>
      <c r="H60" s="136"/>
      <c r="I60" s="136"/>
      <c r="J60" s="136"/>
      <c r="K60" s="136"/>
      <c r="L60" s="94"/>
    </row>
    <row r="61" spans="1:12" ht="35.25" customHeight="1" x14ac:dyDescent="0.35">
      <c r="A61" s="295" t="s">
        <v>50</v>
      </c>
      <c r="B61" s="295"/>
      <c r="C61" s="148"/>
      <c r="D61" s="148"/>
      <c r="E61" s="255">
        <v>-2.2569999999999997</v>
      </c>
      <c r="F61" s="149">
        <v>-5.6559999999999988</v>
      </c>
      <c r="G61" s="255">
        <v>-6.9419999999999993</v>
      </c>
      <c r="H61" s="150">
        <v>-13.677</v>
      </c>
      <c r="I61" s="149">
        <v>2.0509999999999997</v>
      </c>
      <c r="J61" s="149">
        <v>-13.726999999999999</v>
      </c>
      <c r="K61" s="150">
        <v>42.218000000000004</v>
      </c>
      <c r="L61" s="94"/>
    </row>
    <row r="62" spans="1:12" ht="15" customHeight="1" x14ac:dyDescent="0.35">
      <c r="A62" s="294" t="s">
        <v>52</v>
      </c>
      <c r="B62" s="294"/>
      <c r="C62" s="152"/>
      <c r="D62" s="152"/>
      <c r="E62" s="245">
        <v>6.8149999999999995</v>
      </c>
      <c r="F62" s="116">
        <v>7.9610000000000003</v>
      </c>
      <c r="G62" s="245">
        <v>7.5089999999999986</v>
      </c>
      <c r="H62" s="117">
        <v>17.657</v>
      </c>
      <c r="I62" s="116">
        <v>-1.9559999999999995</v>
      </c>
      <c r="J62" s="116">
        <v>60.239000000000004</v>
      </c>
      <c r="K62" s="117">
        <v>-32.716000000000001</v>
      </c>
      <c r="L62" s="94"/>
    </row>
    <row r="63" spans="1:12" ht="16.5" customHeight="1" x14ac:dyDescent="0.35">
      <c r="A63" s="299" t="s">
        <v>53</v>
      </c>
      <c r="B63" s="299"/>
      <c r="C63" s="153"/>
      <c r="D63" s="153"/>
      <c r="E63" s="243">
        <f t="shared" ref="E63:G63" si="33">SUM(E61:E62)</f>
        <v>4.5579999999999998</v>
      </c>
      <c r="F63" s="107">
        <f t="shared" si="33"/>
        <v>2.3050000000000015</v>
      </c>
      <c r="G63" s="256">
        <f t="shared" si="33"/>
        <v>0.56699999999999928</v>
      </c>
      <c r="H63" s="108">
        <f t="shared" ref="H63:K63" si="34">SUM(H61:H62)</f>
        <v>3.9800000000000004</v>
      </c>
      <c r="I63" s="107">
        <f t="shared" ref="I63" si="35">SUM(I61:I62)</f>
        <v>9.5000000000000195E-2</v>
      </c>
      <c r="J63" s="107">
        <f t="shared" si="34"/>
        <v>46.512000000000008</v>
      </c>
      <c r="K63" s="108">
        <f t="shared" si="34"/>
        <v>9.5020000000000024</v>
      </c>
      <c r="L63" s="180"/>
    </row>
    <row r="64" spans="1:12" ht="15" customHeight="1" x14ac:dyDescent="0.35">
      <c r="A64" s="295" t="s">
        <v>265</v>
      </c>
      <c r="B64" s="295"/>
      <c r="C64" s="110"/>
      <c r="D64" s="110"/>
      <c r="E64" s="244">
        <v>-3.3000000000000029E-2</v>
      </c>
      <c r="F64" s="111">
        <v>-0.33099999999999996</v>
      </c>
      <c r="G64" s="244">
        <v>-0.502</v>
      </c>
      <c r="H64" s="112">
        <v>-3.3260000000000001</v>
      </c>
      <c r="I64" s="111">
        <v>-4.2249999999999996</v>
      </c>
      <c r="J64" s="111">
        <v>-1.9500000000000002</v>
      </c>
      <c r="K64" s="112">
        <v>-3.5989999999999998</v>
      </c>
      <c r="L64" s="218"/>
    </row>
    <row r="65" spans="1:12" ht="15" customHeight="1" x14ac:dyDescent="0.35">
      <c r="A65" s="294" t="s">
        <v>266</v>
      </c>
      <c r="B65" s="294"/>
      <c r="C65" s="115"/>
      <c r="D65" s="115"/>
      <c r="E65" s="245"/>
      <c r="F65" s="116"/>
      <c r="G65" s="245"/>
      <c r="H65" s="117"/>
      <c r="I65" s="116"/>
      <c r="J65" s="116">
        <v>0.158</v>
      </c>
      <c r="K65" s="117">
        <v>7.5999999999999998E-2</v>
      </c>
      <c r="L65" s="94"/>
    </row>
    <row r="66" spans="1:12" s="61" customFormat="1" ht="16.5" customHeight="1" x14ac:dyDescent="0.35">
      <c r="A66" s="155" t="s">
        <v>267</v>
      </c>
      <c r="B66" s="155"/>
      <c r="C66" s="156"/>
      <c r="D66" s="156"/>
      <c r="E66" s="243">
        <f t="shared" ref="E66:G66" si="36">SUM(E63:E65)</f>
        <v>4.5249999999999995</v>
      </c>
      <c r="F66" s="107">
        <f t="shared" si="36"/>
        <v>1.9740000000000015</v>
      </c>
      <c r="G66" s="256">
        <f t="shared" si="36"/>
        <v>6.4999999999999281E-2</v>
      </c>
      <c r="H66" s="108">
        <f t="shared" ref="H66:K66" si="37">SUM(H63:H65)</f>
        <v>0.65400000000000036</v>
      </c>
      <c r="I66" s="107">
        <f t="shared" ref="I66" si="38">SUM(I63:I65)</f>
        <v>-4.129999999999999</v>
      </c>
      <c r="J66" s="107">
        <f t="shared" si="37"/>
        <v>44.720000000000006</v>
      </c>
      <c r="K66" s="108">
        <f t="shared" si="37"/>
        <v>5.9790000000000019</v>
      </c>
      <c r="L66" s="107"/>
    </row>
    <row r="67" spans="1:12" ht="15" customHeight="1" x14ac:dyDescent="0.35">
      <c r="A67" s="294" t="s">
        <v>59</v>
      </c>
      <c r="B67" s="294"/>
      <c r="C67" s="157"/>
      <c r="D67" s="157"/>
      <c r="E67" s="245"/>
      <c r="F67" s="116"/>
      <c r="G67" s="245"/>
      <c r="H67" s="117"/>
      <c r="I67" s="116"/>
      <c r="J67" s="116"/>
      <c r="K67" s="117"/>
      <c r="L67" s="94"/>
    </row>
    <row r="68" spans="1:12" ht="16.5" customHeight="1" x14ac:dyDescent="0.35">
      <c r="A68" s="299" t="s">
        <v>60</v>
      </c>
      <c r="B68" s="299"/>
      <c r="C68" s="146"/>
      <c r="D68" s="146"/>
      <c r="E68" s="243">
        <f t="shared" ref="E68:G68" si="39">SUM(E66:E67)</f>
        <v>4.5249999999999995</v>
      </c>
      <c r="F68" s="107">
        <f t="shared" si="39"/>
        <v>1.9740000000000015</v>
      </c>
      <c r="G68" s="256">
        <f t="shared" si="39"/>
        <v>6.4999999999999281E-2</v>
      </c>
      <c r="H68" s="108">
        <f t="shared" ref="H68:K68" si="40">SUM(H66:H67)</f>
        <v>0.65400000000000036</v>
      </c>
      <c r="I68" s="107">
        <f t="shared" ref="I68" si="41">SUM(I66:I67)</f>
        <v>-4.129999999999999</v>
      </c>
      <c r="J68" s="107">
        <f t="shared" si="40"/>
        <v>44.720000000000006</v>
      </c>
      <c r="K68" s="108">
        <f t="shared" si="40"/>
        <v>5.9790000000000019</v>
      </c>
      <c r="L68" s="180"/>
    </row>
    <row r="69" spans="1:12" ht="15" customHeight="1" x14ac:dyDescent="0.35">
      <c r="A69" s="295" t="s">
        <v>61</v>
      </c>
      <c r="B69" s="295"/>
      <c r="C69" s="110"/>
      <c r="D69" s="110"/>
      <c r="E69" s="244">
        <v>-4.3300000000000018</v>
      </c>
      <c r="F69" s="111">
        <v>-1.9709999999999965</v>
      </c>
      <c r="G69" s="244">
        <v>-20.431000000000001</v>
      </c>
      <c r="H69" s="112">
        <v>-0.82399999999999807</v>
      </c>
      <c r="I69" s="111">
        <v>2.5650000000000004</v>
      </c>
      <c r="J69" s="111">
        <v>-33.600999999999999</v>
      </c>
      <c r="K69" s="112">
        <v>66.004999999999995</v>
      </c>
      <c r="L69" s="94"/>
    </row>
    <row r="70" spans="1:12" ht="15" customHeight="1" x14ac:dyDescent="0.35">
      <c r="A70" s="295" t="s">
        <v>62</v>
      </c>
      <c r="B70" s="295"/>
      <c r="C70" s="110"/>
      <c r="D70" s="110"/>
      <c r="E70" s="244"/>
      <c r="F70" s="111"/>
      <c r="G70" s="244"/>
      <c r="H70" s="112"/>
      <c r="I70" s="111"/>
      <c r="J70" s="111"/>
      <c r="K70" s="112"/>
      <c r="L70" s="94"/>
    </row>
    <row r="71" spans="1:12" ht="15" customHeight="1" x14ac:dyDescent="0.35">
      <c r="A71" s="295" t="s">
        <v>64</v>
      </c>
      <c r="B71" s="295"/>
      <c r="C71" s="110"/>
      <c r="D71" s="110"/>
      <c r="E71" s="244"/>
      <c r="F71" s="111"/>
      <c r="G71" s="244">
        <v>-16.41</v>
      </c>
      <c r="H71" s="112"/>
      <c r="I71" s="111"/>
      <c r="J71" s="111"/>
      <c r="K71" s="112">
        <v>-90</v>
      </c>
      <c r="L71" s="94"/>
    </row>
    <row r="72" spans="1:12" ht="15" customHeight="1" x14ac:dyDescent="0.35">
      <c r="A72" s="294" t="s">
        <v>65</v>
      </c>
      <c r="B72" s="294"/>
      <c r="C72" s="115"/>
      <c r="D72" s="115"/>
      <c r="E72" s="245"/>
      <c r="F72" s="116"/>
      <c r="G72" s="245">
        <v>36.891999999999996</v>
      </c>
      <c r="H72" s="117"/>
      <c r="I72" s="116">
        <v>1.1559999999999999</v>
      </c>
      <c r="J72" s="116">
        <v>-12.545000000000002</v>
      </c>
      <c r="K72" s="117">
        <v>-7.0999999999999994E-2</v>
      </c>
      <c r="L72" s="94"/>
    </row>
    <row r="73" spans="1:12" ht="16.5" customHeight="1" x14ac:dyDescent="0.35">
      <c r="A73" s="158" t="s">
        <v>66</v>
      </c>
      <c r="B73" s="158"/>
      <c r="C73" s="159"/>
      <c r="D73" s="159"/>
      <c r="E73" s="258">
        <f t="shared" ref="E73:G73" si="42">SUM(E69:E72)</f>
        <v>-4.3300000000000018</v>
      </c>
      <c r="F73" s="182">
        <f t="shared" si="42"/>
        <v>-1.9709999999999965</v>
      </c>
      <c r="G73" s="257">
        <f t="shared" si="42"/>
        <v>5.0999999999994827E-2</v>
      </c>
      <c r="H73" s="182">
        <f t="shared" ref="H73" si="43">SUM(H69:H72)</f>
        <v>-0.82399999999999807</v>
      </c>
      <c r="I73" s="181">
        <f t="shared" ref="I73" si="44">SUM(I69:I72)</f>
        <v>3.7210000000000001</v>
      </c>
      <c r="J73" s="181">
        <f t="shared" ref="J73:K73" si="45">SUM(J69:J72)</f>
        <v>-46.146000000000001</v>
      </c>
      <c r="K73" s="182">
        <f t="shared" si="45"/>
        <v>-24.066000000000006</v>
      </c>
      <c r="L73" s="180"/>
    </row>
    <row r="74" spans="1:12" ht="16.5" customHeight="1" x14ac:dyDescent="0.35">
      <c r="A74" s="299" t="s">
        <v>67</v>
      </c>
      <c r="B74" s="299"/>
      <c r="C74" s="146"/>
      <c r="D74" s="146"/>
      <c r="E74" s="243">
        <f t="shared" ref="E74:H74" si="46">SUM(E73+E68)</f>
        <v>0.19499999999999762</v>
      </c>
      <c r="F74" s="108">
        <f t="shared" si="46"/>
        <v>3.0000000000049987E-3</v>
      </c>
      <c r="G74" s="256">
        <f t="shared" si="46"/>
        <v>0.11599999999999411</v>
      </c>
      <c r="H74" s="108">
        <f t="shared" si="46"/>
        <v>-0.16999999999999771</v>
      </c>
      <c r="I74" s="107">
        <f t="shared" ref="I74" si="47">SUM(I73+I68)</f>
        <v>-0.40899999999999892</v>
      </c>
      <c r="J74" s="107">
        <f t="shared" ref="J74:K74" si="48">SUM(J73+J68)</f>
        <v>-1.4259999999999948</v>
      </c>
      <c r="K74" s="108">
        <f t="shared" si="48"/>
        <v>-18.087000000000003</v>
      </c>
      <c r="L74" s="180"/>
    </row>
    <row r="75" spans="1:12" s="61" customFormat="1" ht="16.5" customHeight="1" x14ac:dyDescent="0.35">
      <c r="A75" s="283" t="s">
        <v>418</v>
      </c>
      <c r="B75" s="284"/>
      <c r="C75" s="239"/>
      <c r="D75" s="239"/>
      <c r="E75" s="281"/>
      <c r="F75" s="145"/>
      <c r="G75" s="281"/>
      <c r="H75" s="145"/>
      <c r="I75" s="145"/>
      <c r="J75" s="145"/>
      <c r="K75" s="145"/>
      <c r="L75" s="154"/>
    </row>
    <row r="76" spans="1:12" s="61" customFormat="1" ht="16.5" customHeight="1" x14ac:dyDescent="0.35">
      <c r="A76" s="285" t="s">
        <v>419</v>
      </c>
      <c r="B76" s="282"/>
      <c r="C76" s="282"/>
      <c r="D76" s="240"/>
      <c r="E76" s="256"/>
      <c r="F76" s="109"/>
      <c r="G76" s="256"/>
      <c r="H76" s="241"/>
      <c r="I76" s="109"/>
      <c r="J76" s="109"/>
      <c r="K76" s="109"/>
      <c r="L76" s="109"/>
    </row>
    <row r="77" spans="1:12" ht="15" customHeight="1" x14ac:dyDescent="0.35">
      <c r="A77" s="146"/>
      <c r="B77" s="146"/>
      <c r="C77" s="146"/>
      <c r="D77" s="146"/>
      <c r="E77" s="111"/>
      <c r="F77" s="111"/>
      <c r="G77" s="163"/>
      <c r="H77" s="163"/>
      <c r="I77" s="163"/>
      <c r="J77" s="111"/>
      <c r="K77" s="111"/>
      <c r="L77" s="94"/>
    </row>
    <row r="78" spans="1:12" ht="12.75" customHeight="1" x14ac:dyDescent="0.35">
      <c r="A78" s="236"/>
      <c r="B78" s="227"/>
      <c r="C78" s="229"/>
      <c r="D78" s="229"/>
      <c r="E78" s="230">
        <f>E$3</f>
        <v>2014</v>
      </c>
      <c r="F78" s="230">
        <f t="shared" ref="F78:K78" si="49">F$3</f>
        <v>2013</v>
      </c>
      <c r="G78" s="230">
        <f>G$3</f>
        <v>2014</v>
      </c>
      <c r="H78" s="230">
        <f>H$3</f>
        <v>2013</v>
      </c>
      <c r="I78" s="230">
        <f t="shared" si="49"/>
        <v>2012</v>
      </c>
      <c r="J78" s="230">
        <f t="shared" si="49"/>
        <v>2011</v>
      </c>
      <c r="K78" s="230">
        <f t="shared" si="49"/>
        <v>2010</v>
      </c>
      <c r="L78" s="94"/>
    </row>
    <row r="79" spans="1:12" ht="12.75" customHeight="1" x14ac:dyDescent="0.35">
      <c r="A79" s="231"/>
      <c r="B79" s="231"/>
      <c r="C79" s="229"/>
      <c r="D79" s="229"/>
      <c r="E79" s="230" t="str">
        <f>E$4</f>
        <v>Q4</v>
      </c>
      <c r="F79" s="230" t="str">
        <f t="shared" ref="F79" si="50">F$4</f>
        <v>Q4</v>
      </c>
      <c r="G79" s="233"/>
      <c r="H79" s="233"/>
      <c r="I79" s="230"/>
      <c r="J79" s="230" t="str">
        <f>IF(J$4="","",J$4)</f>
        <v/>
      </c>
      <c r="K79" s="230"/>
      <c r="L79" s="94"/>
    </row>
    <row r="80" spans="1:12" s="41" customFormat="1" ht="15" customHeight="1" x14ac:dyDescent="0.35">
      <c r="A80" s="236" t="s">
        <v>111</v>
      </c>
      <c r="B80" s="234"/>
      <c r="C80" s="228"/>
      <c r="D80" s="228"/>
      <c r="E80" s="232"/>
      <c r="F80" s="232"/>
      <c r="G80" s="232"/>
      <c r="H80" s="232"/>
      <c r="I80" s="232"/>
      <c r="J80" s="232"/>
      <c r="K80" s="232"/>
      <c r="L80" s="135"/>
    </row>
    <row r="81" spans="1:12" ht="1.5" customHeight="1" x14ac:dyDescent="0.35">
      <c r="A81" s="94"/>
      <c r="B81" s="94"/>
      <c r="C81" s="94"/>
      <c r="D81" s="94"/>
      <c r="E81" s="94"/>
      <c r="F81" s="94"/>
      <c r="G81" s="94"/>
      <c r="H81" s="94"/>
      <c r="I81" s="94"/>
      <c r="J81" s="94"/>
      <c r="K81" s="94"/>
      <c r="L81" s="94"/>
    </row>
    <row r="82" spans="1:12" ht="15" customHeight="1" x14ac:dyDescent="0.35">
      <c r="A82" s="295" t="s">
        <v>68</v>
      </c>
      <c r="B82" s="295"/>
      <c r="C82" s="106"/>
      <c r="D82" s="106"/>
      <c r="E82" s="269">
        <f>IF(E7=0,"-",IF(E14=0,"-",(E14/E7))*100)</f>
        <v>3.2916844587193537</v>
      </c>
      <c r="F82" s="164">
        <f>IF(F14=0,"-",IF(F7=0,"-",F14/F7))*100</f>
        <v>-13.067139049807686</v>
      </c>
      <c r="G82" s="269">
        <f>IF(G7=0,"",IF(G14=0,"",(G14/G7))*100)</f>
        <v>-2.1624459753127048</v>
      </c>
      <c r="H82" s="165">
        <f>IF(H7=0,"",IF(H14=0,"",(H14/H7))*100)</f>
        <v>-5.4757686821209708</v>
      </c>
      <c r="I82" s="164">
        <f>IF(I14=0,"-",IF(I7=0,"-",I14/I7))*100</f>
        <v>2.550079538638641</v>
      </c>
      <c r="J82" s="164">
        <f>IF(J14=0,"-",IF(J7=0,"-",J14/J7))*100</f>
        <v>-1.4137932099623516</v>
      </c>
      <c r="K82" s="166">
        <f>IF(K14=0,"-",IF(K7=0,"-",K14/K7))*100</f>
        <v>11.297658156157331</v>
      </c>
      <c r="L82" s="94"/>
    </row>
    <row r="83" spans="1:12" ht="15" customHeight="1" x14ac:dyDescent="0.35">
      <c r="A83" s="295" t="s">
        <v>424</v>
      </c>
      <c r="B83" s="295"/>
      <c r="C83" s="106"/>
      <c r="D83" s="106"/>
      <c r="E83" s="269">
        <f>IF(E7=0,"",IF(E28=0,"",(E28/E7))*100)</f>
        <v>3.2916844587193537</v>
      </c>
      <c r="F83" s="164">
        <f t="shared" ref="F83:K83" si="51">IF(F7=0,"",IF(F28=0,"",(F28/F7))*100)</f>
        <v>-13.067139049807686</v>
      </c>
      <c r="G83" s="269">
        <f t="shared" si="51"/>
        <v>0.70590637503465747</v>
      </c>
      <c r="H83" s="165">
        <f t="shared" si="51"/>
        <v>-5.4757686821209708</v>
      </c>
      <c r="I83" s="164">
        <f t="shared" si="51"/>
        <v>2.550079538638641</v>
      </c>
      <c r="J83" s="164">
        <f t="shared" si="51"/>
        <v>-1.4137932099623516</v>
      </c>
      <c r="K83" s="166">
        <f t="shared" si="51"/>
        <v>11.297658156157331</v>
      </c>
      <c r="L83" s="94"/>
    </row>
    <row r="84" spans="1:12" ht="15" customHeight="1" x14ac:dyDescent="0.35">
      <c r="A84" s="295" t="s">
        <v>69</v>
      </c>
      <c r="B84" s="295"/>
      <c r="C84" s="106"/>
      <c r="D84" s="106"/>
      <c r="E84" s="269">
        <f t="shared" ref="E84:K84" si="52">IF(E20=0,"-",IF(E7=0,"-",E20/E7)*100)</f>
        <v>2.6623099344633716</v>
      </c>
      <c r="F84" s="164">
        <f t="shared" si="52"/>
        <v>-14.032651888734609</v>
      </c>
      <c r="G84" s="269">
        <f t="shared" ref="G84" si="53">IF(G20=0,"-",IF(G7=0,"-",G20/G7)*100)</f>
        <v>-3.1167808335723439</v>
      </c>
      <c r="H84" s="165">
        <f t="shared" si="52"/>
        <v>-5.7269816155895183</v>
      </c>
      <c r="I84" s="164">
        <f t="shared" ref="I84" si="54">IF(I20=0,"-",IF(I7=0,"-",I20/I7)*100)</f>
        <v>1.7781635701858627</v>
      </c>
      <c r="J84" s="164">
        <f t="shared" ref="J84" si="55">IF(J20=0,"-",IF(J7=0,"-",J20/J7)*100)</f>
        <v>-0.5210987863680363</v>
      </c>
      <c r="K84" s="165">
        <f t="shared" si="52"/>
        <v>11.136227938484531</v>
      </c>
      <c r="L84" s="94"/>
    </row>
    <row r="85" spans="1:12" ht="15" customHeight="1" x14ac:dyDescent="0.35">
      <c r="A85" s="295" t="s">
        <v>70</v>
      </c>
      <c r="B85" s="295"/>
      <c r="C85" s="137"/>
      <c r="D85" s="137"/>
      <c r="E85" s="269" t="s">
        <v>141</v>
      </c>
      <c r="F85" s="167" t="s">
        <v>141</v>
      </c>
      <c r="G85" s="269">
        <f t="shared" ref="G85:H85" si="56">IF((G47=0),"-",(G24/((G47+H47)/2)*100))</f>
        <v>-10.855900140018392</v>
      </c>
      <c r="H85" s="165">
        <f t="shared" si="56"/>
        <v>-17.520788189959799</v>
      </c>
      <c r="I85" s="164">
        <f>IF((I47=0),"-",(I24/((I47+J47)/2)*100))</f>
        <v>7.0007046873860901</v>
      </c>
      <c r="J85" s="164">
        <f>IF((J47=0),"-",(J24/((J47+K47)/2)*100))</f>
        <v>-29.106102253985732</v>
      </c>
      <c r="K85" s="165">
        <v>23.696002867897519</v>
      </c>
      <c r="L85" s="94"/>
    </row>
    <row r="86" spans="1:12" ht="15" customHeight="1" x14ac:dyDescent="0.35">
      <c r="A86" s="295" t="s">
        <v>71</v>
      </c>
      <c r="B86" s="295"/>
      <c r="C86" s="137"/>
      <c r="D86" s="137"/>
      <c r="E86" s="269" t="s">
        <v>141</v>
      </c>
      <c r="F86" s="167" t="s">
        <v>141</v>
      </c>
      <c r="G86" s="269">
        <f t="shared" ref="G86:H86" si="57">IF((G47=0),"-",((G17+G18)/((G47+G48+G49+G51+H47+H48+H49+H51)/2)*100))</f>
        <v>-4.3573630543039688</v>
      </c>
      <c r="H86" s="165">
        <f t="shared" si="57"/>
        <v>-10.325311057619025</v>
      </c>
      <c r="I86" s="164">
        <f>IF((I47=0),"-",((I17+I18)/((I47+I48+I49+I51+J47+J48+J49+J51)/2)*100))</f>
        <v>8.0857363479424134</v>
      </c>
      <c r="J86" s="164">
        <f>IF((J47=0),"-",((J17+J18)/((J47+J48+J49+J51+K47+K48+K49+K51)/2)*100))</f>
        <v>1.4332104505280439</v>
      </c>
      <c r="K86" s="165">
        <v>33.493689754900764</v>
      </c>
      <c r="L86" s="94"/>
    </row>
    <row r="87" spans="1:12" ht="15" customHeight="1" x14ac:dyDescent="0.35">
      <c r="A87" s="295" t="s">
        <v>72</v>
      </c>
      <c r="B87" s="295"/>
      <c r="C87" s="106"/>
      <c r="D87" s="106"/>
      <c r="E87" s="270" t="str">
        <f t="shared" ref="E87" si="58">IF(E47=0,"-",((E47+E48)/E55*100))</f>
        <v>-</v>
      </c>
      <c r="F87" s="167" t="s">
        <v>141</v>
      </c>
      <c r="G87" s="270">
        <f t="shared" ref="G87:H87" si="59">IF(G47=0,"-",((G47+G48)/G55*100))</f>
        <v>35.072424510279163</v>
      </c>
      <c r="H87" s="183">
        <f t="shared" si="59"/>
        <v>29.601273716942856</v>
      </c>
      <c r="I87" s="184">
        <f t="shared" ref="I87" si="60">IF(I47=0,"-",((I47+I48)/I55*100))</f>
        <v>25.619643974224271</v>
      </c>
      <c r="J87" s="184">
        <f t="shared" ref="J87:K87" si="61">IF(J47=0,"-",((J47+J48)/J55*100))</f>
        <v>22.837254042608905</v>
      </c>
      <c r="K87" s="183">
        <f t="shared" si="61"/>
        <v>19.002736735060122</v>
      </c>
      <c r="L87" s="94"/>
    </row>
    <row r="88" spans="1:12" ht="15" customHeight="1" x14ac:dyDescent="0.35">
      <c r="A88" s="295" t="s">
        <v>73</v>
      </c>
      <c r="B88" s="295"/>
      <c r="C88" s="106"/>
      <c r="D88" s="106"/>
      <c r="E88" s="271" t="str">
        <f>IF((E51+E49-E43-E41-E37)=0,"-",(E51+E49-E43-E41-E37))</f>
        <v>-</v>
      </c>
      <c r="F88" s="167" t="s">
        <v>141</v>
      </c>
      <c r="G88" s="271">
        <f t="shared" ref="G88:H88" si="62">IF((G51+G49-G43-G41-G37)=0,"-",(G51+G49-G43-G41-G37))</f>
        <v>40.296999999999997</v>
      </c>
      <c r="H88" s="185">
        <f t="shared" si="62"/>
        <v>60.625999999999998</v>
      </c>
      <c r="I88" s="171">
        <f>IF((I51+I49-I43-I41-I37)=0,"-",(I51+I49-I43-I41-I37))</f>
        <v>61.256</v>
      </c>
      <c r="J88" s="171">
        <f>IF((J51+J49-J43-J41-J37)=0,"-",(J51+J49-J43-J41-J37))</f>
        <v>58.282000000000004</v>
      </c>
      <c r="K88" s="185">
        <f t="shared" ref="K88" si="63">IF((K51+K49-K43-K41-K37)=0,"-",(K51+K49-K43-K41-K37))</f>
        <v>84.683999999999997</v>
      </c>
      <c r="L88" s="94"/>
    </row>
    <row r="89" spans="1:12" ht="15" customHeight="1" x14ac:dyDescent="0.35">
      <c r="A89" s="295" t="s">
        <v>74</v>
      </c>
      <c r="B89" s="295"/>
      <c r="C89" s="110"/>
      <c r="D89" s="110"/>
      <c r="E89" s="272" t="str">
        <f t="shared" ref="E89" si="64">IF((E47=0),"-",((E51+E49)/(E47+E48)))</f>
        <v>-</v>
      </c>
      <c r="F89" s="167" t="s">
        <v>141</v>
      </c>
      <c r="G89" s="272">
        <f t="shared" ref="G89:H89" si="65">IF((G47=0),"-",((G51+G49)/(G47+G48)))</f>
        <v>0.82821487368142888</v>
      </c>
      <c r="H89" s="186">
        <f t="shared" si="65"/>
        <v>1.1838058252427179</v>
      </c>
      <c r="I89" s="187">
        <f t="shared" ref="I89" si="66">IF((I47=0),"-",((I51+I49)/(I47+I48)))</f>
        <v>1.4648080980489766</v>
      </c>
      <c r="J89" s="187">
        <f t="shared" ref="J89:K89" si="67">IF((J47=0),"-",((J51+J49)/(J47+J48)))</f>
        <v>1.4760860354410186</v>
      </c>
      <c r="K89" s="186">
        <f t="shared" si="67"/>
        <v>1.7045271214118474</v>
      </c>
      <c r="L89" s="94"/>
    </row>
    <row r="90" spans="1:12" ht="15" customHeight="1" x14ac:dyDescent="0.35">
      <c r="A90" s="294" t="s">
        <v>75</v>
      </c>
      <c r="B90" s="294"/>
      <c r="C90" s="115"/>
      <c r="D90" s="115"/>
      <c r="E90" s="273" t="s">
        <v>141</v>
      </c>
      <c r="F90" s="175" t="s">
        <v>141</v>
      </c>
      <c r="G90" s="273">
        <v>82</v>
      </c>
      <c r="H90" s="188">
        <v>121</v>
      </c>
      <c r="I90" s="175">
        <v>136</v>
      </c>
      <c r="J90" s="175">
        <v>176</v>
      </c>
      <c r="K90" s="188">
        <v>177</v>
      </c>
      <c r="L90" s="94"/>
    </row>
    <row r="91" spans="1:12" ht="15" customHeight="1" x14ac:dyDescent="0.35">
      <c r="A91" s="177" t="s">
        <v>434</v>
      </c>
      <c r="B91" s="177"/>
      <c r="C91" s="177"/>
      <c r="D91" s="177"/>
      <c r="E91" s="177"/>
      <c r="F91" s="177"/>
      <c r="G91" s="177"/>
      <c r="H91" s="177"/>
      <c r="I91" s="177"/>
      <c r="J91" s="177"/>
      <c r="K91" s="177"/>
      <c r="L91" s="94"/>
    </row>
    <row r="92" spans="1:12" ht="16.5" x14ac:dyDescent="0.35">
      <c r="A92" s="178"/>
      <c r="B92" s="178"/>
      <c r="C92" s="178"/>
      <c r="D92" s="178"/>
      <c r="E92" s="178"/>
      <c r="F92" s="178"/>
      <c r="G92" s="178"/>
      <c r="H92" s="178"/>
      <c r="I92" s="178"/>
      <c r="J92" s="178"/>
      <c r="K92" s="178"/>
      <c r="L92" s="94"/>
    </row>
    <row r="93" spans="1:12" ht="16.5" x14ac:dyDescent="0.35">
      <c r="A93" s="178"/>
      <c r="B93" s="178"/>
      <c r="C93" s="178"/>
      <c r="D93" s="178"/>
      <c r="E93" s="178"/>
      <c r="F93" s="178"/>
      <c r="G93" s="178"/>
      <c r="H93" s="178"/>
      <c r="I93" s="178"/>
      <c r="J93" s="178"/>
      <c r="K93" s="178"/>
      <c r="L93" s="94"/>
    </row>
    <row r="94" spans="1:12" ht="16.5" x14ac:dyDescent="0.35">
      <c r="A94" s="179"/>
      <c r="B94" s="179"/>
      <c r="C94" s="179"/>
      <c r="D94" s="179"/>
      <c r="E94" s="179"/>
      <c r="F94" s="179"/>
      <c r="G94" s="179"/>
      <c r="H94" s="179"/>
      <c r="I94" s="179"/>
      <c r="J94" s="179"/>
      <c r="K94" s="179"/>
      <c r="L94" s="94"/>
    </row>
    <row r="95" spans="1:12" ht="16.5" x14ac:dyDescent="0.35">
      <c r="A95" s="179"/>
      <c r="B95" s="179"/>
      <c r="C95" s="179"/>
      <c r="D95" s="179"/>
      <c r="E95" s="179"/>
      <c r="F95" s="179"/>
      <c r="G95" s="179"/>
      <c r="H95" s="179"/>
      <c r="I95" s="179"/>
      <c r="J95" s="179"/>
      <c r="K95" s="179"/>
      <c r="L95" s="94"/>
    </row>
    <row r="96" spans="1:12" ht="16.5" x14ac:dyDescent="0.35">
      <c r="A96" s="179"/>
      <c r="B96" s="179"/>
      <c r="C96" s="179"/>
      <c r="D96" s="179"/>
      <c r="E96" s="179"/>
      <c r="F96" s="179"/>
      <c r="G96" s="179"/>
      <c r="H96" s="179"/>
      <c r="I96" s="179"/>
      <c r="J96" s="179"/>
      <c r="K96" s="179"/>
      <c r="L96" s="94"/>
    </row>
    <row r="97" spans="1:12" ht="16.5" x14ac:dyDescent="0.35">
      <c r="A97" s="179"/>
      <c r="B97" s="179"/>
      <c r="C97" s="179"/>
      <c r="D97" s="179"/>
      <c r="E97" s="179"/>
      <c r="F97" s="179"/>
      <c r="G97" s="179"/>
      <c r="H97" s="179"/>
      <c r="I97" s="179"/>
      <c r="J97" s="179"/>
      <c r="K97" s="179"/>
      <c r="L97" s="94"/>
    </row>
    <row r="98" spans="1:12" ht="16.5" x14ac:dyDescent="0.35">
      <c r="A98" s="179"/>
      <c r="B98" s="179"/>
      <c r="C98" s="179"/>
      <c r="D98" s="179"/>
      <c r="E98" s="179"/>
      <c r="F98" s="179"/>
      <c r="G98" s="179"/>
      <c r="H98" s="179"/>
      <c r="I98" s="179"/>
      <c r="J98" s="179"/>
      <c r="K98" s="179"/>
      <c r="L98" s="94"/>
    </row>
    <row r="99" spans="1:12" ht="16.5" x14ac:dyDescent="0.35">
      <c r="A99" s="179"/>
      <c r="B99" s="179"/>
      <c r="C99" s="179"/>
      <c r="D99" s="179"/>
      <c r="E99" s="179"/>
      <c r="F99" s="179"/>
      <c r="G99" s="179"/>
      <c r="H99" s="179"/>
      <c r="I99" s="179"/>
      <c r="J99" s="179"/>
      <c r="K99" s="179"/>
      <c r="L99" s="94"/>
    </row>
    <row r="100" spans="1:12" ht="16.5" x14ac:dyDescent="0.35">
      <c r="A100" s="179"/>
      <c r="B100" s="179"/>
      <c r="C100" s="179"/>
      <c r="D100" s="179"/>
      <c r="E100" s="179"/>
      <c r="F100" s="179"/>
      <c r="G100" s="179"/>
      <c r="H100" s="179"/>
      <c r="I100" s="179"/>
      <c r="J100" s="179"/>
      <c r="K100" s="179"/>
      <c r="L100" s="94"/>
    </row>
    <row r="101" spans="1:12" x14ac:dyDescent="0.25">
      <c r="A101" s="48"/>
      <c r="B101" s="48"/>
      <c r="C101" s="48"/>
      <c r="D101" s="48"/>
      <c r="E101" s="48"/>
      <c r="F101" s="48"/>
      <c r="G101" s="63"/>
      <c r="H101" s="63"/>
      <c r="I101" s="63"/>
      <c r="J101" s="48"/>
      <c r="K101" s="48"/>
    </row>
    <row r="102" spans="1:12" x14ac:dyDescent="0.25">
      <c r="A102" s="48"/>
      <c r="B102" s="48"/>
      <c r="C102" s="48"/>
      <c r="D102" s="48"/>
      <c r="E102" s="48"/>
      <c r="F102" s="48"/>
      <c r="G102" s="63"/>
      <c r="H102" s="63"/>
      <c r="I102" s="63"/>
      <c r="J102" s="48"/>
      <c r="K102" s="48"/>
    </row>
    <row r="103" spans="1:12" x14ac:dyDescent="0.25">
      <c r="A103" s="48"/>
      <c r="B103" s="48"/>
      <c r="C103" s="48"/>
      <c r="D103" s="48"/>
      <c r="E103" s="48"/>
      <c r="F103" s="48"/>
      <c r="G103" s="63"/>
      <c r="H103" s="63"/>
      <c r="I103" s="63"/>
      <c r="J103" s="48"/>
      <c r="K103" s="48"/>
    </row>
    <row r="104" spans="1:12" x14ac:dyDescent="0.25">
      <c r="A104" s="48"/>
      <c r="B104" s="48"/>
      <c r="C104" s="48"/>
      <c r="D104" s="48"/>
      <c r="E104" s="48"/>
      <c r="F104" s="48"/>
      <c r="G104" s="63"/>
      <c r="H104" s="63"/>
      <c r="I104" s="63"/>
      <c r="J104" s="48"/>
      <c r="K104" s="48"/>
    </row>
    <row r="105" spans="1:12" x14ac:dyDescent="0.25">
      <c r="A105" s="48"/>
      <c r="B105" s="48"/>
      <c r="C105" s="48"/>
      <c r="D105" s="48"/>
      <c r="E105" s="48"/>
      <c r="F105" s="48"/>
      <c r="G105" s="63"/>
      <c r="H105" s="63"/>
      <c r="I105" s="63"/>
      <c r="J105" s="48"/>
      <c r="K105" s="48"/>
    </row>
  </sheetData>
  <mergeCells count="22">
    <mergeCell ref="A72:B72"/>
    <mergeCell ref="A74:B74"/>
    <mergeCell ref="A82:B82"/>
    <mergeCell ref="A65:B65"/>
    <mergeCell ref="A67:B67"/>
    <mergeCell ref="A68:B68"/>
    <mergeCell ref="A69:B69"/>
    <mergeCell ref="A70:B70"/>
    <mergeCell ref="A71:B71"/>
    <mergeCell ref="A1:K1"/>
    <mergeCell ref="A61:B61"/>
    <mergeCell ref="A62:B62"/>
    <mergeCell ref="A63:B63"/>
    <mergeCell ref="A64:B64"/>
    <mergeCell ref="A83:B83"/>
    <mergeCell ref="A89:B89"/>
    <mergeCell ref="A90:B90"/>
    <mergeCell ref="A84:B84"/>
    <mergeCell ref="A85:B85"/>
    <mergeCell ref="A87:B87"/>
    <mergeCell ref="A88:B88"/>
    <mergeCell ref="A86:B86"/>
  </mergeCells>
  <phoneticPr fontId="0" type="noConversion"/>
  <pageMargins left="0.70866141732283472" right="0.70866141732283472" top="0.74803149606299213" bottom="0.74803149606299213" header="0.31496062992125984" footer="0.31496062992125984"/>
  <pageSetup paperSize="9" scale="57" orientation="portrait" horizontalDpi="4294967293"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5"/>
  <sheetViews>
    <sheetView showGridLines="0" zoomScaleNormal="100" zoomScaleSheetLayoutView="85" workbookViewId="0">
      <selection sqref="A1:L1"/>
    </sheetView>
  </sheetViews>
  <sheetFormatPr defaultRowHeight="15" x14ac:dyDescent="0.25"/>
  <cols>
    <col min="1" max="1" width="26" customWidth="1"/>
    <col min="2" max="2" width="16" customWidth="1"/>
    <col min="3" max="3" width="8.28515625" customWidth="1"/>
    <col min="4" max="4" width="5.7109375" customWidth="1"/>
    <col min="5" max="6" width="9.7109375" customWidth="1"/>
    <col min="7" max="10" width="9.7109375" style="61" customWidth="1"/>
    <col min="11" max="12" width="9.7109375" customWidth="1"/>
  </cols>
  <sheetData>
    <row r="1" spans="1:12" ht="18" customHeight="1" x14ac:dyDescent="0.35">
      <c r="A1" s="297" t="s">
        <v>394</v>
      </c>
      <c r="B1" s="297"/>
      <c r="C1" s="297"/>
      <c r="D1" s="297"/>
      <c r="E1" s="297"/>
      <c r="F1" s="297"/>
      <c r="G1" s="297"/>
      <c r="H1" s="297"/>
      <c r="I1" s="297"/>
      <c r="J1" s="297"/>
      <c r="K1" s="297"/>
      <c r="L1" s="298"/>
    </row>
    <row r="2" spans="1:12" ht="15" customHeight="1" x14ac:dyDescent="0.35">
      <c r="A2" s="95" t="s">
        <v>196</v>
      </c>
      <c r="B2" s="96"/>
      <c r="C2" s="96"/>
      <c r="D2" s="96"/>
      <c r="E2" s="97"/>
      <c r="F2" s="97"/>
      <c r="G2" s="97"/>
      <c r="H2" s="97"/>
      <c r="I2" s="97"/>
      <c r="J2" s="97"/>
      <c r="K2" s="97"/>
      <c r="L2" s="97"/>
    </row>
    <row r="3" spans="1:12" ht="12.75" customHeight="1" x14ac:dyDescent="0.35">
      <c r="A3" s="227"/>
      <c r="B3" s="227"/>
      <c r="C3" s="228"/>
      <c r="D3" s="229"/>
      <c r="E3" s="230">
        <v>2014</v>
      </c>
      <c r="F3" s="230">
        <v>2013</v>
      </c>
      <c r="G3" s="230">
        <v>2014</v>
      </c>
      <c r="H3" s="230">
        <v>2013</v>
      </c>
      <c r="I3" s="230">
        <v>2012</v>
      </c>
      <c r="J3" s="230">
        <v>2012</v>
      </c>
      <c r="K3" s="230">
        <v>2011</v>
      </c>
      <c r="L3" s="101">
        <v>2010</v>
      </c>
    </row>
    <row r="4" spans="1:12" ht="12.75" customHeight="1" x14ac:dyDescent="0.35">
      <c r="A4" s="231"/>
      <c r="B4" s="231"/>
      <c r="C4" s="228"/>
      <c r="D4" s="229"/>
      <c r="E4" s="230" t="s">
        <v>421</v>
      </c>
      <c r="F4" s="230" t="s">
        <v>421</v>
      </c>
      <c r="G4" s="230"/>
      <c r="H4" s="230"/>
      <c r="I4" s="230"/>
      <c r="J4" s="230"/>
      <c r="K4" s="230"/>
      <c r="L4" s="101"/>
    </row>
    <row r="5" spans="1:12" s="40" customFormat="1" ht="12.75" customHeight="1" x14ac:dyDescent="0.35">
      <c r="A5" s="228" t="s">
        <v>1</v>
      </c>
      <c r="B5" s="231"/>
      <c r="C5" s="228"/>
      <c r="D5" s="228" t="s">
        <v>112</v>
      </c>
      <c r="E5" s="232" t="s">
        <v>192</v>
      </c>
      <c r="F5" s="232" t="s">
        <v>282</v>
      </c>
      <c r="G5" s="232" t="s">
        <v>192</v>
      </c>
      <c r="H5" s="232" t="s">
        <v>282</v>
      </c>
      <c r="I5" s="232" t="s">
        <v>103</v>
      </c>
      <c r="J5" s="232"/>
      <c r="K5" s="232"/>
      <c r="L5" s="103"/>
    </row>
    <row r="6" spans="1:12" ht="1.5" customHeight="1" x14ac:dyDescent="0.35">
      <c r="A6" s="94"/>
      <c r="B6" s="94"/>
      <c r="C6" s="94"/>
      <c r="D6" s="94"/>
      <c r="E6" s="94"/>
      <c r="F6" s="94"/>
      <c r="G6" s="94"/>
      <c r="H6" s="94"/>
      <c r="I6" s="94"/>
      <c r="J6" s="94"/>
      <c r="K6" s="94"/>
      <c r="L6" s="94"/>
    </row>
    <row r="7" spans="1:12" ht="15" customHeight="1" x14ac:dyDescent="0.35">
      <c r="A7" s="105" t="s">
        <v>2</v>
      </c>
      <c r="B7" s="106"/>
      <c r="C7" s="106"/>
      <c r="D7" s="106"/>
      <c r="E7" s="243">
        <v>1172.5719999999997</v>
      </c>
      <c r="F7" s="107">
        <v>1117.8220000000001</v>
      </c>
      <c r="G7" s="243">
        <v>4466.1109999999999</v>
      </c>
      <c r="H7" s="108">
        <v>3797.154</v>
      </c>
      <c r="I7" s="107">
        <v>2886.0439999999999</v>
      </c>
      <c r="J7" s="107">
        <v>2886.0439999999999</v>
      </c>
      <c r="K7" s="107">
        <v>3089.538</v>
      </c>
      <c r="L7" s="108">
        <v>2057.7420000000002</v>
      </c>
    </row>
    <row r="8" spans="1:12" ht="15" customHeight="1" x14ac:dyDescent="0.35">
      <c r="A8" s="105" t="s">
        <v>4</v>
      </c>
      <c r="B8" s="110"/>
      <c r="C8" s="110"/>
      <c r="D8" s="110"/>
      <c r="E8" s="244">
        <v>-1127.9879999999998</v>
      </c>
      <c r="F8" s="111">
        <v>-1082.1630000000002</v>
      </c>
      <c r="G8" s="244">
        <v>-4260.2940000000008</v>
      </c>
      <c r="H8" s="112">
        <v>-3623.4250000000002</v>
      </c>
      <c r="I8" s="111">
        <v>-2731.259</v>
      </c>
      <c r="J8" s="111">
        <v>-2731.259</v>
      </c>
      <c r="K8" s="111">
        <v>-2953.2239999999993</v>
      </c>
      <c r="L8" s="112">
        <v>-1934.962</v>
      </c>
    </row>
    <row r="9" spans="1:12" ht="15" customHeight="1" x14ac:dyDescent="0.35">
      <c r="A9" s="105" t="s">
        <v>5</v>
      </c>
      <c r="B9" s="110"/>
      <c r="C9" s="110"/>
      <c r="D9" s="110"/>
      <c r="E9" s="244">
        <v>-18.895999999999994</v>
      </c>
      <c r="F9" s="111">
        <v>-17.677999999999997</v>
      </c>
      <c r="G9" s="244">
        <v>-65.22</v>
      </c>
      <c r="H9" s="112">
        <v>-61.86</v>
      </c>
      <c r="I9" s="111">
        <v>-53.204999999999998</v>
      </c>
      <c r="J9" s="111">
        <v>-53.204999999999998</v>
      </c>
      <c r="K9" s="111">
        <v>-49.23</v>
      </c>
      <c r="L9" s="112">
        <v>-49.124000000000002</v>
      </c>
    </row>
    <row r="10" spans="1:12" ht="15" customHeight="1" x14ac:dyDescent="0.35">
      <c r="A10" s="105" t="s">
        <v>6</v>
      </c>
      <c r="B10" s="110"/>
      <c r="C10" s="110"/>
      <c r="D10" s="110"/>
      <c r="E10" s="244">
        <v>-4.9999999999999975E-3</v>
      </c>
      <c r="F10" s="111">
        <v>-0.157</v>
      </c>
      <c r="G10" s="244">
        <v>-3.5999999999999997E-2</v>
      </c>
      <c r="H10" s="112">
        <v>0.153</v>
      </c>
      <c r="I10" s="111">
        <v>-0.183</v>
      </c>
      <c r="J10" s="111">
        <v>-0.183</v>
      </c>
      <c r="K10" s="111">
        <v>5.5E-2</v>
      </c>
      <c r="L10" s="112">
        <v>-0.153</v>
      </c>
    </row>
    <row r="11" spans="1:12" ht="15" customHeight="1" x14ac:dyDescent="0.35">
      <c r="A11" s="114" t="s">
        <v>7</v>
      </c>
      <c r="B11" s="115"/>
      <c r="C11" s="115"/>
      <c r="D11" s="115"/>
      <c r="E11" s="245"/>
      <c r="F11" s="116"/>
      <c r="G11" s="245">
        <v>9.9979999999999993</v>
      </c>
      <c r="H11" s="117"/>
      <c r="I11" s="116"/>
      <c r="J11" s="116"/>
      <c r="K11" s="116"/>
      <c r="L11" s="117"/>
    </row>
    <row r="12" spans="1:12" ht="15" customHeight="1" x14ac:dyDescent="0.25">
      <c r="A12" s="119" t="s">
        <v>8</v>
      </c>
      <c r="B12" s="119"/>
      <c r="C12" s="119"/>
      <c r="D12" s="119"/>
      <c r="E12" s="243">
        <f>SUM(E7:E11)</f>
        <v>25.68299999999984</v>
      </c>
      <c r="F12" s="107">
        <f t="shared" ref="F12" si="0">SUM(F7:F11)</f>
        <v>17.823999999999881</v>
      </c>
      <c r="G12" s="243">
        <f>SUM(G7:G11)</f>
        <v>150.55899999999909</v>
      </c>
      <c r="H12" s="108">
        <f>SUM(H7:H11)</f>
        <v>112.02199999999982</v>
      </c>
      <c r="I12" s="107">
        <f t="shared" ref="I12" si="1">SUM(I7:I11)</f>
        <v>101.39699999999985</v>
      </c>
      <c r="J12" s="107">
        <f t="shared" ref="J12:K12" si="2">SUM(J7:J11)</f>
        <v>101.39699999999985</v>
      </c>
      <c r="K12" s="107">
        <f t="shared" si="2"/>
        <v>87.139000000000777</v>
      </c>
      <c r="L12" s="108">
        <f>SUM(L7:L11)</f>
        <v>73.503000000000199</v>
      </c>
    </row>
    <row r="13" spans="1:12" ht="15" customHeight="1" x14ac:dyDescent="0.35">
      <c r="A13" s="114" t="s">
        <v>205</v>
      </c>
      <c r="B13" s="115"/>
      <c r="C13" s="115"/>
      <c r="D13" s="115"/>
      <c r="E13" s="245">
        <v>-1.0599999999999996</v>
      </c>
      <c r="F13" s="116">
        <v>-0.95399999999999974</v>
      </c>
      <c r="G13" s="245">
        <v>-4.2929999999999993</v>
      </c>
      <c r="H13" s="117">
        <v>-4.1459999999999999</v>
      </c>
      <c r="I13" s="116">
        <v>-4.0739999999999998</v>
      </c>
      <c r="J13" s="116">
        <v>-4.0739999999999998</v>
      </c>
      <c r="K13" s="116">
        <v>-9.17</v>
      </c>
      <c r="L13" s="117">
        <v>-7.3359999999999994</v>
      </c>
    </row>
    <row r="14" spans="1:12" ht="15" customHeight="1" x14ac:dyDescent="0.25">
      <c r="A14" s="119" t="s">
        <v>9</v>
      </c>
      <c r="B14" s="119"/>
      <c r="C14" s="119"/>
      <c r="D14" s="119"/>
      <c r="E14" s="243">
        <f>SUM(E12:E13)</f>
        <v>24.622999999999841</v>
      </c>
      <c r="F14" s="107">
        <f t="shared" ref="F14" si="3">SUM(F12:F13)</f>
        <v>16.86999999999988</v>
      </c>
      <c r="G14" s="243">
        <f>SUM(G12:G13)</f>
        <v>146.26599999999908</v>
      </c>
      <c r="H14" s="108">
        <f>SUM(H12:H13)</f>
        <v>107.87599999999982</v>
      </c>
      <c r="I14" s="107">
        <f t="shared" ref="I14" si="4">SUM(I12:I13)</f>
        <v>97.322999999999851</v>
      </c>
      <c r="J14" s="107">
        <f t="shared" ref="J14:K14" si="5">SUM(J12:J13)</f>
        <v>97.322999999999851</v>
      </c>
      <c r="K14" s="107">
        <f t="shared" si="5"/>
        <v>77.969000000000776</v>
      </c>
      <c r="L14" s="108">
        <f>SUM(L12:L13)</f>
        <v>66.167000000000201</v>
      </c>
    </row>
    <row r="15" spans="1:12" ht="15" customHeight="1" x14ac:dyDescent="0.35">
      <c r="A15" s="105" t="s">
        <v>10</v>
      </c>
      <c r="B15" s="120"/>
      <c r="C15" s="120"/>
      <c r="D15" s="120"/>
      <c r="E15" s="244"/>
      <c r="F15" s="111"/>
      <c r="G15" s="244"/>
      <c r="H15" s="112"/>
      <c r="I15" s="111"/>
      <c r="J15" s="111"/>
      <c r="K15" s="111"/>
      <c r="L15" s="112"/>
    </row>
    <row r="16" spans="1:12" ht="15" customHeight="1" x14ac:dyDescent="0.35">
      <c r="A16" s="114" t="s">
        <v>11</v>
      </c>
      <c r="B16" s="115"/>
      <c r="C16" s="115"/>
      <c r="D16" s="115"/>
      <c r="E16" s="245"/>
      <c r="F16" s="116"/>
      <c r="G16" s="245"/>
      <c r="H16" s="117"/>
      <c r="I16" s="116"/>
      <c r="J16" s="116"/>
      <c r="K16" s="116"/>
      <c r="L16" s="117"/>
    </row>
    <row r="17" spans="1:12" ht="15" customHeight="1" x14ac:dyDescent="0.25">
      <c r="A17" s="119" t="s">
        <v>12</v>
      </c>
      <c r="B17" s="119"/>
      <c r="C17" s="119"/>
      <c r="D17" s="119"/>
      <c r="E17" s="243">
        <f>SUM(E14:E16)</f>
        <v>24.622999999999841</v>
      </c>
      <c r="F17" s="107">
        <f t="shared" ref="F17" si="6">SUM(F14:F16)</f>
        <v>16.86999999999988</v>
      </c>
      <c r="G17" s="243">
        <f>SUM(G14:G16)</f>
        <v>146.26599999999908</v>
      </c>
      <c r="H17" s="108">
        <f>SUM(H14:H16)</f>
        <v>107.87599999999982</v>
      </c>
      <c r="I17" s="107">
        <f t="shared" ref="I17" si="7">SUM(I14:I16)</f>
        <v>97.322999999999851</v>
      </c>
      <c r="J17" s="107">
        <f t="shared" ref="J17:K17" si="8">SUM(J14:J16)</f>
        <v>97.322999999999851</v>
      </c>
      <c r="K17" s="107">
        <f t="shared" si="8"/>
        <v>77.969000000000776</v>
      </c>
      <c r="L17" s="108">
        <f>SUM(L14:L16)</f>
        <v>66.167000000000201</v>
      </c>
    </row>
    <row r="18" spans="1:12" ht="15" customHeight="1" x14ac:dyDescent="0.35">
      <c r="A18" s="105" t="s">
        <v>13</v>
      </c>
      <c r="B18" s="110"/>
      <c r="C18" s="110"/>
      <c r="D18" s="110"/>
      <c r="E18" s="244">
        <v>-1.1340000000000003</v>
      </c>
      <c r="F18" s="111">
        <v>8.020999999999999</v>
      </c>
      <c r="G18" s="244">
        <v>13.465999999999999</v>
      </c>
      <c r="H18" s="112">
        <v>22.048000000000002</v>
      </c>
      <c r="I18" s="111">
        <v>9.64</v>
      </c>
      <c r="J18" s="111">
        <v>9.64</v>
      </c>
      <c r="K18" s="111">
        <v>12.752000000000001</v>
      </c>
      <c r="L18" s="112">
        <v>7.4780000000000006</v>
      </c>
    </row>
    <row r="19" spans="1:12" ht="15" customHeight="1" x14ac:dyDescent="0.35">
      <c r="A19" s="114" t="s">
        <v>14</v>
      </c>
      <c r="B19" s="115"/>
      <c r="C19" s="115"/>
      <c r="D19" s="115"/>
      <c r="E19" s="245">
        <v>-3.2069999999999999</v>
      </c>
      <c r="F19" s="116">
        <v>-8.6460000000000043</v>
      </c>
      <c r="G19" s="245">
        <v>-31.530999999999999</v>
      </c>
      <c r="H19" s="117">
        <v>-31.477</v>
      </c>
      <c r="I19" s="116">
        <v>-26.385000000000002</v>
      </c>
      <c r="J19" s="116">
        <v>-12.417</v>
      </c>
      <c r="K19" s="116">
        <v>-14.763999999999999</v>
      </c>
      <c r="L19" s="117">
        <v>-15.606999999999999</v>
      </c>
    </row>
    <row r="20" spans="1:12" ht="15" customHeight="1" x14ac:dyDescent="0.25">
      <c r="A20" s="119" t="s">
        <v>15</v>
      </c>
      <c r="B20" s="119"/>
      <c r="C20" s="119"/>
      <c r="D20" s="119"/>
      <c r="E20" s="243">
        <f>SUM(E17:E19)</f>
        <v>20.28199999999984</v>
      </c>
      <c r="F20" s="107">
        <f t="shared" ref="F20" si="9">SUM(F17:F19)</f>
        <v>16.244999999999873</v>
      </c>
      <c r="G20" s="243">
        <f>SUM(G17:G19)</f>
        <v>128.20099999999908</v>
      </c>
      <c r="H20" s="108">
        <f>SUM(H17:H19)</f>
        <v>98.446999999999804</v>
      </c>
      <c r="I20" s="107">
        <f t="shared" ref="I20" si="10">SUM(I17:I19)</f>
        <v>80.577999999999847</v>
      </c>
      <c r="J20" s="107">
        <f t="shared" ref="J20:K20" si="11">SUM(J17:J19)</f>
        <v>94.54599999999985</v>
      </c>
      <c r="K20" s="107">
        <f t="shared" si="11"/>
        <v>75.957000000000775</v>
      </c>
      <c r="L20" s="108">
        <f>SUM(L17:L19)</f>
        <v>58.038000000000196</v>
      </c>
    </row>
    <row r="21" spans="1:12" ht="15" customHeight="1" x14ac:dyDescent="0.35">
      <c r="A21" s="105" t="s">
        <v>17</v>
      </c>
      <c r="B21" s="110"/>
      <c r="C21" s="110"/>
      <c r="D21" s="110"/>
      <c r="E21" s="244">
        <v>-3.3890000000000011</v>
      </c>
      <c r="F21" s="111">
        <v>-2.2940000000000005</v>
      </c>
      <c r="G21" s="244">
        <v>-31.679000000000002</v>
      </c>
      <c r="H21" s="112">
        <v>-25.265000000000001</v>
      </c>
      <c r="I21" s="111">
        <v>-26.935000000000002</v>
      </c>
      <c r="J21" s="111">
        <v>-26.935000000000002</v>
      </c>
      <c r="K21" s="111">
        <v>-22.914999999999999</v>
      </c>
      <c r="L21" s="112">
        <v>-16.956</v>
      </c>
    </row>
    <row r="22" spans="1:12" ht="15" customHeight="1" x14ac:dyDescent="0.35">
      <c r="A22" s="114" t="s">
        <v>18</v>
      </c>
      <c r="B22" s="121"/>
      <c r="C22" s="121"/>
      <c r="D22" s="121"/>
      <c r="E22" s="245"/>
      <c r="F22" s="116"/>
      <c r="G22" s="245"/>
      <c r="H22" s="117"/>
      <c r="I22" s="116"/>
      <c r="J22" s="116"/>
      <c r="K22" s="116"/>
      <c r="L22" s="117"/>
    </row>
    <row r="23" spans="1:12" ht="15" customHeight="1" x14ac:dyDescent="0.35">
      <c r="A23" s="122" t="s">
        <v>281</v>
      </c>
      <c r="B23" s="123"/>
      <c r="C23" s="123"/>
      <c r="D23" s="123"/>
      <c r="E23" s="243">
        <f>SUM(E20:E22)</f>
        <v>16.892999999999837</v>
      </c>
      <c r="F23" s="107">
        <f t="shared" ref="F23" si="12">SUM(F20:F22)</f>
        <v>13.950999999999873</v>
      </c>
      <c r="G23" s="243">
        <f>SUM(G20:G22)</f>
        <v>96.521999999999082</v>
      </c>
      <c r="H23" s="108">
        <f>SUM(H20:H22)</f>
        <v>73.181999999999803</v>
      </c>
      <c r="I23" s="107">
        <f t="shared" ref="I23" si="13">SUM(I20:I22)</f>
        <v>53.642999999999844</v>
      </c>
      <c r="J23" s="107">
        <f t="shared" ref="J23:K23" si="14">SUM(J20:J22)</f>
        <v>67.610999999999848</v>
      </c>
      <c r="K23" s="107">
        <f t="shared" si="14"/>
        <v>53.042000000000776</v>
      </c>
      <c r="L23" s="108">
        <f>SUM(L20:L22)</f>
        <v>41.082000000000193</v>
      </c>
    </row>
    <row r="24" spans="1:12" ht="15" customHeight="1" x14ac:dyDescent="0.35">
      <c r="A24" s="105" t="s">
        <v>261</v>
      </c>
      <c r="B24" s="110"/>
      <c r="C24" s="110"/>
      <c r="D24" s="110"/>
      <c r="E24" s="244">
        <f t="shared" ref="E24:K24" si="15">E23-E25</f>
        <v>16.890999999999838</v>
      </c>
      <c r="F24" s="111">
        <f t="shared" si="15"/>
        <v>13.984999999999873</v>
      </c>
      <c r="G24" s="244">
        <f t="shared" si="15"/>
        <v>96.453999999999084</v>
      </c>
      <c r="H24" s="112">
        <f t="shared" si="15"/>
        <v>73.204999999999799</v>
      </c>
      <c r="I24" s="111">
        <f t="shared" ref="I24" si="16">I23-I25</f>
        <v>53.582999999999842</v>
      </c>
      <c r="J24" s="111">
        <f t="shared" si="15"/>
        <v>67.550999999999846</v>
      </c>
      <c r="K24" s="111">
        <f t="shared" si="15"/>
        <v>52.939000000000775</v>
      </c>
      <c r="L24" s="112">
        <f>L23-L25</f>
        <v>41.158000000000193</v>
      </c>
    </row>
    <row r="25" spans="1:12" ht="15" customHeight="1" x14ac:dyDescent="0.35">
      <c r="A25" s="105" t="s">
        <v>276</v>
      </c>
      <c r="B25" s="110"/>
      <c r="C25" s="110"/>
      <c r="D25" s="110"/>
      <c r="E25" s="244">
        <v>2.0000000000000018E-3</v>
      </c>
      <c r="F25" s="111">
        <v>-3.4000000000000002E-2</v>
      </c>
      <c r="G25" s="244">
        <v>6.8000000000000005E-2</v>
      </c>
      <c r="H25" s="112">
        <v>-2.3E-2</v>
      </c>
      <c r="I25" s="111">
        <v>0.06</v>
      </c>
      <c r="J25" s="111">
        <v>0.06</v>
      </c>
      <c r="K25" s="111">
        <v>0.10299999999999999</v>
      </c>
      <c r="L25" s="112">
        <v>-7.5999999999999998E-2</v>
      </c>
    </row>
    <row r="26" spans="1:12" ht="10.5" customHeight="1" x14ac:dyDescent="0.35">
      <c r="A26" s="110"/>
      <c r="B26" s="110"/>
      <c r="C26" s="110"/>
      <c r="D26" s="110"/>
      <c r="E26" s="244"/>
      <c r="F26" s="111"/>
      <c r="G26" s="244"/>
      <c r="H26" s="112"/>
      <c r="I26" s="111"/>
      <c r="J26" s="111"/>
      <c r="K26" s="111"/>
      <c r="L26" s="111"/>
    </row>
    <row r="27" spans="1:12" ht="15" customHeight="1" x14ac:dyDescent="0.35">
      <c r="A27" s="124" t="s">
        <v>360</v>
      </c>
      <c r="B27" s="125"/>
      <c r="C27" s="125"/>
      <c r="D27" s="125"/>
      <c r="E27" s="246">
        <v>-0.37199999999999989</v>
      </c>
      <c r="F27" s="126"/>
      <c r="G27" s="246">
        <v>9.1280000000000001</v>
      </c>
      <c r="H27" s="127">
        <v>-13.05</v>
      </c>
      <c r="I27" s="126"/>
      <c r="J27" s="126"/>
      <c r="K27" s="126"/>
      <c r="L27" s="126"/>
    </row>
    <row r="28" spans="1:12" ht="15" customHeight="1" x14ac:dyDescent="0.35">
      <c r="A28" s="128" t="s">
        <v>423</v>
      </c>
      <c r="B28" s="129"/>
      <c r="C28" s="129"/>
      <c r="D28" s="129"/>
      <c r="E28" s="247">
        <f>E14-E27</f>
        <v>24.994999999999841</v>
      </c>
      <c r="F28" s="130">
        <f t="shared" ref="F28:L28" si="17">F14-F27</f>
        <v>16.86999999999988</v>
      </c>
      <c r="G28" s="247">
        <f t="shared" si="17"/>
        <v>137.13799999999907</v>
      </c>
      <c r="H28" s="131">
        <f t="shared" si="17"/>
        <v>120.92599999999982</v>
      </c>
      <c r="I28" s="130">
        <f t="shared" ref="I28" si="18">I14-I27</f>
        <v>97.322999999999851</v>
      </c>
      <c r="J28" s="130">
        <f t="shared" si="17"/>
        <v>97.322999999999851</v>
      </c>
      <c r="K28" s="130">
        <f t="shared" si="17"/>
        <v>77.969000000000776</v>
      </c>
      <c r="L28" s="130">
        <f t="shared" si="17"/>
        <v>66.167000000000201</v>
      </c>
    </row>
    <row r="29" spans="1:12" ht="16.5" x14ac:dyDescent="0.35">
      <c r="A29" s="110"/>
      <c r="B29" s="110"/>
      <c r="C29" s="110"/>
      <c r="D29" s="110"/>
      <c r="E29" s="111"/>
      <c r="F29" s="111"/>
      <c r="G29" s="111"/>
      <c r="H29" s="111"/>
      <c r="I29" s="111"/>
      <c r="J29" s="111"/>
      <c r="K29" s="111"/>
      <c r="L29" s="111"/>
    </row>
    <row r="30" spans="1:12" ht="12.75" customHeight="1" x14ac:dyDescent="0.35">
      <c r="A30" s="227"/>
      <c r="B30" s="227"/>
      <c r="C30" s="228"/>
      <c r="D30" s="229"/>
      <c r="E30" s="230">
        <f>E$3</f>
        <v>2014</v>
      </c>
      <c r="F30" s="230">
        <f t="shared" ref="F30:L30" si="19">F$3</f>
        <v>2013</v>
      </c>
      <c r="G30" s="230">
        <f>G$3</f>
        <v>2014</v>
      </c>
      <c r="H30" s="230">
        <f>H$3</f>
        <v>2013</v>
      </c>
      <c r="I30" s="230">
        <f t="shared" si="19"/>
        <v>2012</v>
      </c>
      <c r="J30" s="230">
        <f t="shared" si="19"/>
        <v>2012</v>
      </c>
      <c r="K30" s="230">
        <f t="shared" si="19"/>
        <v>2011</v>
      </c>
      <c r="L30" s="101">
        <f t="shared" si="19"/>
        <v>2010</v>
      </c>
    </row>
    <row r="31" spans="1:12" ht="12.75" customHeight="1" x14ac:dyDescent="0.35">
      <c r="A31" s="231"/>
      <c r="B31" s="231"/>
      <c r="C31" s="228"/>
      <c r="D31" s="229"/>
      <c r="E31" s="233" t="str">
        <f>E$4</f>
        <v>Q4</v>
      </c>
      <c r="F31" s="233" t="str">
        <f t="shared" ref="F31" si="20">F$4</f>
        <v>Q4</v>
      </c>
      <c r="G31" s="233"/>
      <c r="H31" s="233"/>
      <c r="I31" s="233"/>
      <c r="J31" s="233"/>
      <c r="K31" s="233" t="str">
        <f>IF(K$4="","",K$4)</f>
        <v/>
      </c>
      <c r="L31" s="132"/>
    </row>
    <row r="32" spans="1:12" s="41" customFormat="1" ht="15" customHeight="1" x14ac:dyDescent="0.35">
      <c r="A32" s="228" t="s">
        <v>259</v>
      </c>
      <c r="B32" s="234"/>
      <c r="C32" s="228"/>
      <c r="D32" s="228"/>
      <c r="E32" s="235"/>
      <c r="F32" s="235"/>
      <c r="G32" s="235"/>
      <c r="H32" s="235"/>
      <c r="I32" s="235"/>
      <c r="J32" s="235"/>
      <c r="K32" s="235" t="str">
        <f t="shared" ref="K32" si="21">IF(K$5=0,"",K$5)</f>
        <v/>
      </c>
      <c r="L32" s="134"/>
    </row>
    <row r="33" spans="1:12" ht="1.5" customHeight="1" x14ac:dyDescent="0.35">
      <c r="A33" s="94"/>
      <c r="B33" s="94"/>
      <c r="C33" s="94"/>
      <c r="D33" s="94"/>
      <c r="E33" s="136"/>
      <c r="F33" s="136"/>
      <c r="G33" s="136"/>
      <c r="H33" s="136"/>
      <c r="I33" s="136"/>
      <c r="J33" s="136"/>
      <c r="K33" s="136"/>
      <c r="L33" s="136"/>
    </row>
    <row r="34" spans="1:12" ht="15" customHeight="1" x14ac:dyDescent="0.35">
      <c r="A34" s="105" t="s">
        <v>24</v>
      </c>
      <c r="B34" s="137"/>
      <c r="C34" s="137"/>
      <c r="D34" s="137"/>
      <c r="E34" s="244"/>
      <c r="F34" s="111"/>
      <c r="G34" s="244">
        <v>870.27</v>
      </c>
      <c r="H34" s="112">
        <v>870.27</v>
      </c>
      <c r="I34" s="111"/>
      <c r="J34" s="111">
        <v>486.22699999999998</v>
      </c>
      <c r="K34" s="111">
        <v>486.22699999999998</v>
      </c>
      <c r="L34" s="112">
        <v>486.22699999999998</v>
      </c>
    </row>
    <row r="35" spans="1:12" ht="15" customHeight="1" x14ac:dyDescent="0.35">
      <c r="A35" s="105" t="s">
        <v>25</v>
      </c>
      <c r="B35" s="106"/>
      <c r="C35" s="106"/>
      <c r="D35" s="106"/>
      <c r="E35" s="244"/>
      <c r="F35" s="111"/>
      <c r="G35" s="244">
        <v>2.5460000000000003</v>
      </c>
      <c r="H35" s="112">
        <v>2.6999999999999997</v>
      </c>
      <c r="I35" s="111"/>
      <c r="J35" s="111">
        <v>1.214</v>
      </c>
      <c r="K35" s="111">
        <v>0.88</v>
      </c>
      <c r="L35" s="112">
        <v>0.871</v>
      </c>
    </row>
    <row r="36" spans="1:12" ht="15" customHeight="1" x14ac:dyDescent="0.35">
      <c r="A36" s="105" t="s">
        <v>262</v>
      </c>
      <c r="B36" s="106"/>
      <c r="C36" s="106"/>
      <c r="D36" s="106"/>
      <c r="E36" s="244"/>
      <c r="F36" s="111"/>
      <c r="G36" s="244">
        <v>10.266000000000002</v>
      </c>
      <c r="H36" s="112">
        <v>32.095999999999989</v>
      </c>
      <c r="I36" s="111"/>
      <c r="J36" s="111">
        <v>19.871000000000002</v>
      </c>
      <c r="K36" s="111">
        <v>20.77</v>
      </c>
      <c r="L36" s="112">
        <v>10.861000000000001</v>
      </c>
    </row>
    <row r="37" spans="1:12" ht="15" customHeight="1" x14ac:dyDescent="0.35">
      <c r="A37" s="105" t="s">
        <v>28</v>
      </c>
      <c r="B37" s="106"/>
      <c r="C37" s="106"/>
      <c r="D37" s="106"/>
      <c r="E37" s="244"/>
      <c r="F37" s="111"/>
      <c r="G37" s="244">
        <v>27.187000000000001</v>
      </c>
      <c r="H37" s="112">
        <v>14.114000000000001</v>
      </c>
      <c r="I37" s="111"/>
      <c r="J37" s="111">
        <v>11.259</v>
      </c>
      <c r="K37" s="111">
        <v>12.004</v>
      </c>
      <c r="L37" s="112">
        <v>1.921</v>
      </c>
    </row>
    <row r="38" spans="1:12" ht="15" customHeight="1" x14ac:dyDescent="0.35">
      <c r="A38" s="114" t="s">
        <v>29</v>
      </c>
      <c r="B38" s="115"/>
      <c r="C38" s="115"/>
      <c r="D38" s="115"/>
      <c r="E38" s="245"/>
      <c r="F38" s="116"/>
      <c r="G38" s="245">
        <v>28.055</v>
      </c>
      <c r="H38" s="117">
        <v>2.524</v>
      </c>
      <c r="I38" s="116"/>
      <c r="J38" s="116">
        <v>7.4380000000000006</v>
      </c>
      <c r="K38" s="116">
        <v>12.119</v>
      </c>
      <c r="L38" s="117">
        <v>32.316000000000003</v>
      </c>
    </row>
    <row r="39" spans="1:12" ht="15" customHeight="1" x14ac:dyDescent="0.35">
      <c r="A39" s="95" t="s">
        <v>30</v>
      </c>
      <c r="B39" s="119"/>
      <c r="C39" s="119"/>
      <c r="D39" s="119"/>
      <c r="E39" s="253"/>
      <c r="F39" s="139"/>
      <c r="G39" s="253">
        <f>SUM(G34:G38)</f>
        <v>938.32399999999996</v>
      </c>
      <c r="H39" s="107">
        <f t="shared" ref="H39" si="22">SUM(H34:H38)</f>
        <v>921.70400000000006</v>
      </c>
      <c r="I39" s="138">
        <v>0</v>
      </c>
      <c r="J39" s="107">
        <f t="shared" ref="J39:K39" si="23">SUM(J34:J38)</f>
        <v>526.0089999999999</v>
      </c>
      <c r="K39" s="107">
        <f t="shared" si="23"/>
        <v>532</v>
      </c>
      <c r="L39" s="108">
        <f>SUM(L34:L38)</f>
        <v>532.19599999999991</v>
      </c>
    </row>
    <row r="40" spans="1:12" ht="15" customHeight="1" x14ac:dyDescent="0.35">
      <c r="A40" s="105" t="s">
        <v>32</v>
      </c>
      <c r="B40" s="110"/>
      <c r="C40" s="110"/>
      <c r="D40" s="110"/>
      <c r="E40" s="244"/>
      <c r="F40" s="111"/>
      <c r="G40" s="244"/>
      <c r="H40" s="112"/>
      <c r="I40" s="111"/>
      <c r="J40" s="111"/>
      <c r="K40" s="111"/>
      <c r="L40" s="112"/>
    </row>
    <row r="41" spans="1:12" ht="15" customHeight="1" x14ac:dyDescent="0.35">
      <c r="A41" s="105" t="s">
        <v>34</v>
      </c>
      <c r="B41" s="110"/>
      <c r="C41" s="110"/>
      <c r="D41" s="110"/>
      <c r="E41" s="244"/>
      <c r="F41" s="111"/>
      <c r="G41" s="244">
        <v>8.2000000000000003E-2</v>
      </c>
      <c r="H41" s="112">
        <v>20.408999999999999</v>
      </c>
      <c r="I41" s="111"/>
      <c r="J41" s="111">
        <v>119.012</v>
      </c>
      <c r="K41" s="111">
        <v>108.749</v>
      </c>
      <c r="L41" s="112">
        <v>89.95</v>
      </c>
    </row>
    <row r="42" spans="1:12" ht="15" customHeight="1" x14ac:dyDescent="0.35">
      <c r="A42" s="105" t="s">
        <v>35</v>
      </c>
      <c r="B42" s="110"/>
      <c r="C42" s="110"/>
      <c r="D42" s="110"/>
      <c r="E42" s="244"/>
      <c r="F42" s="111"/>
      <c r="G42" s="244">
        <v>463.84999999999997</v>
      </c>
      <c r="H42" s="112">
        <v>340.52</v>
      </c>
      <c r="I42" s="111"/>
      <c r="J42" s="111">
        <v>432.70100000000002</v>
      </c>
      <c r="K42" s="111">
        <v>408.86500000000001</v>
      </c>
      <c r="L42" s="112">
        <v>234.40300000000002</v>
      </c>
    </row>
    <row r="43" spans="1:12" ht="15" customHeight="1" x14ac:dyDescent="0.35">
      <c r="A43" s="105" t="s">
        <v>37</v>
      </c>
      <c r="B43" s="110"/>
      <c r="C43" s="110"/>
      <c r="D43" s="110"/>
      <c r="E43" s="244"/>
      <c r="F43" s="111"/>
      <c r="G43" s="244">
        <v>689.4</v>
      </c>
      <c r="H43" s="112">
        <v>665.11199999999997</v>
      </c>
      <c r="I43" s="111"/>
      <c r="J43" s="111">
        <v>331.82400000000001</v>
      </c>
      <c r="K43" s="111">
        <v>184.52500000000001</v>
      </c>
      <c r="L43" s="112">
        <v>278.16399999999999</v>
      </c>
    </row>
    <row r="44" spans="1:12" ht="15" customHeight="1" x14ac:dyDescent="0.35">
      <c r="A44" s="114" t="s">
        <v>38</v>
      </c>
      <c r="B44" s="115"/>
      <c r="C44" s="115"/>
      <c r="D44" s="115"/>
      <c r="E44" s="245"/>
      <c r="F44" s="116"/>
      <c r="G44" s="245"/>
      <c r="H44" s="117"/>
      <c r="I44" s="116"/>
      <c r="J44" s="116"/>
      <c r="K44" s="116"/>
      <c r="L44" s="117"/>
    </row>
    <row r="45" spans="1:12" ht="15" customHeight="1" x14ac:dyDescent="0.35">
      <c r="A45" s="140" t="s">
        <v>39</v>
      </c>
      <c r="B45" s="141"/>
      <c r="C45" s="141"/>
      <c r="D45" s="141"/>
      <c r="E45" s="254"/>
      <c r="F45" s="143"/>
      <c r="G45" s="254">
        <f>SUM(G40:G44)</f>
        <v>1153.3319999999999</v>
      </c>
      <c r="H45" s="144">
        <f t="shared" ref="H45" si="24">SUM(H40:H44)</f>
        <v>1026.0409999999999</v>
      </c>
      <c r="I45" s="142">
        <v>0</v>
      </c>
      <c r="J45" s="144">
        <f t="shared" ref="J45:K45" si="25">SUM(J40:J44)</f>
        <v>883.53700000000003</v>
      </c>
      <c r="K45" s="144">
        <f t="shared" si="25"/>
        <v>702.13900000000001</v>
      </c>
      <c r="L45" s="161">
        <f>SUM(L40:L44)</f>
        <v>602.51700000000005</v>
      </c>
    </row>
    <row r="46" spans="1:12" ht="15" customHeight="1" x14ac:dyDescent="0.35">
      <c r="A46" s="95" t="s">
        <v>168</v>
      </c>
      <c r="B46" s="146"/>
      <c r="C46" s="146"/>
      <c r="D46" s="146"/>
      <c r="E46" s="253"/>
      <c r="F46" s="139"/>
      <c r="G46" s="253">
        <f>G45+G39</f>
        <v>2091.6559999999999</v>
      </c>
      <c r="H46" s="107">
        <f t="shared" ref="H46" si="26">H39+H45</f>
        <v>1947.7449999999999</v>
      </c>
      <c r="I46" s="138">
        <v>0</v>
      </c>
      <c r="J46" s="107">
        <f t="shared" ref="J46:K46" si="27">J39+J45</f>
        <v>1409.5459999999998</v>
      </c>
      <c r="K46" s="107">
        <f t="shared" si="27"/>
        <v>1234.1390000000001</v>
      </c>
      <c r="L46" s="108">
        <f>L39+L45</f>
        <v>1134.713</v>
      </c>
    </row>
    <row r="47" spans="1:12" ht="15" customHeight="1" x14ac:dyDescent="0.35">
      <c r="A47" s="105" t="s">
        <v>263</v>
      </c>
      <c r="B47" s="110"/>
      <c r="C47" s="110"/>
      <c r="D47" s="110" t="s">
        <v>193</v>
      </c>
      <c r="E47" s="244"/>
      <c r="F47" s="111"/>
      <c r="G47" s="244">
        <v>524.57500000000005</v>
      </c>
      <c r="H47" s="112">
        <v>428.34099999999995</v>
      </c>
      <c r="I47" s="111"/>
      <c r="J47" s="111">
        <v>435.267</v>
      </c>
      <c r="K47" s="111">
        <v>411.26</v>
      </c>
      <c r="L47" s="112">
        <v>387.02299999999997</v>
      </c>
    </row>
    <row r="48" spans="1:12" ht="15" customHeight="1" x14ac:dyDescent="0.35">
      <c r="A48" s="105" t="s">
        <v>278</v>
      </c>
      <c r="B48" s="110"/>
      <c r="C48" s="110"/>
      <c r="D48" s="110"/>
      <c r="E48" s="244"/>
      <c r="F48" s="111"/>
      <c r="G48" s="244">
        <v>0.442</v>
      </c>
      <c r="H48" s="112">
        <v>0.374</v>
      </c>
      <c r="I48" s="111"/>
      <c r="J48" s="111">
        <v>0.63</v>
      </c>
      <c r="K48" s="111">
        <v>0.57099999999999995</v>
      </c>
      <c r="L48" s="112">
        <v>5.2220000000000004</v>
      </c>
    </row>
    <row r="49" spans="1:12" ht="15" customHeight="1" x14ac:dyDescent="0.35">
      <c r="A49" s="105" t="s">
        <v>250</v>
      </c>
      <c r="B49" s="110"/>
      <c r="C49" s="110"/>
      <c r="D49" s="110"/>
      <c r="E49" s="244"/>
      <c r="F49" s="111"/>
      <c r="G49" s="244">
        <v>0.72599999999999998</v>
      </c>
      <c r="H49" s="112">
        <v>0.49299999999999999</v>
      </c>
      <c r="I49" s="111"/>
      <c r="J49" s="111">
        <v>1.847</v>
      </c>
      <c r="K49" s="111">
        <v>2.1019999999999999</v>
      </c>
      <c r="L49" s="112">
        <v>2.6440000000000001</v>
      </c>
    </row>
    <row r="50" spans="1:12" ht="15" customHeight="1" x14ac:dyDescent="0.35">
      <c r="A50" s="105" t="s">
        <v>44</v>
      </c>
      <c r="B50" s="110"/>
      <c r="C50" s="110"/>
      <c r="D50" s="110"/>
      <c r="E50" s="244"/>
      <c r="F50" s="111"/>
      <c r="G50" s="244">
        <v>311.40899999999999</v>
      </c>
      <c r="H50" s="112">
        <v>260.31200000000001</v>
      </c>
      <c r="I50" s="111"/>
      <c r="J50" s="111">
        <v>166.809</v>
      </c>
      <c r="K50" s="111">
        <v>122.748</v>
      </c>
      <c r="L50" s="112">
        <v>76.915999999999997</v>
      </c>
    </row>
    <row r="51" spans="1:12" ht="15" customHeight="1" x14ac:dyDescent="0.35">
      <c r="A51" s="105" t="s">
        <v>45</v>
      </c>
      <c r="B51" s="110"/>
      <c r="C51" s="110"/>
      <c r="D51" s="110"/>
      <c r="E51" s="244"/>
      <c r="F51" s="111"/>
      <c r="G51" s="244">
        <v>252.435</v>
      </c>
      <c r="H51" s="112">
        <v>302.09500000000003</v>
      </c>
      <c r="I51" s="111"/>
      <c r="J51" s="111">
        <v>13.456</v>
      </c>
      <c r="K51" s="111">
        <v>28.333000000000002</v>
      </c>
      <c r="L51" s="112">
        <v>44.640999999999998</v>
      </c>
    </row>
    <row r="52" spans="1:12" ht="15" customHeight="1" x14ac:dyDescent="0.35">
      <c r="A52" s="105" t="s">
        <v>46</v>
      </c>
      <c r="B52" s="110"/>
      <c r="C52" s="110"/>
      <c r="D52" s="110"/>
      <c r="E52" s="244"/>
      <c r="F52" s="111"/>
      <c r="G52" s="244">
        <v>1002.0690000000001</v>
      </c>
      <c r="H52" s="112">
        <v>956.13000000000011</v>
      </c>
      <c r="I52" s="111"/>
      <c r="J52" s="111">
        <v>791.53699999999992</v>
      </c>
      <c r="K52" s="111">
        <v>669.12499999999989</v>
      </c>
      <c r="L52" s="112">
        <v>618.26700000000005</v>
      </c>
    </row>
    <row r="53" spans="1:12" ht="15" customHeight="1" x14ac:dyDescent="0.35">
      <c r="A53" s="105" t="s">
        <v>47</v>
      </c>
      <c r="B53" s="110"/>
      <c r="C53" s="110"/>
      <c r="D53" s="110"/>
      <c r="E53" s="244"/>
      <c r="F53" s="111"/>
      <c r="G53" s="244"/>
      <c r="H53" s="112"/>
      <c r="I53" s="111"/>
      <c r="J53" s="111"/>
      <c r="K53" s="111"/>
      <c r="L53" s="112"/>
    </row>
    <row r="54" spans="1:12" ht="15" customHeight="1" x14ac:dyDescent="0.35">
      <c r="A54" s="114" t="s">
        <v>264</v>
      </c>
      <c r="B54" s="115"/>
      <c r="C54" s="115"/>
      <c r="D54" s="115"/>
      <c r="E54" s="245"/>
      <c r="F54" s="116"/>
      <c r="G54" s="245"/>
      <c r="H54" s="117"/>
      <c r="I54" s="116"/>
      <c r="J54" s="116"/>
      <c r="K54" s="116"/>
      <c r="L54" s="117"/>
    </row>
    <row r="55" spans="1:12" ht="15" customHeight="1" x14ac:dyDescent="0.35">
      <c r="A55" s="95" t="s">
        <v>249</v>
      </c>
      <c r="B55" s="146"/>
      <c r="C55" s="146"/>
      <c r="D55" s="146"/>
      <c r="E55" s="253"/>
      <c r="F55" s="139"/>
      <c r="G55" s="253">
        <f>SUM(G47:G54)</f>
        <v>2091.6559999999999</v>
      </c>
      <c r="H55" s="107">
        <f t="shared" ref="H55" si="28">SUM(H47:H54)</f>
        <v>1947.7450000000001</v>
      </c>
      <c r="I55" s="138">
        <v>0</v>
      </c>
      <c r="J55" s="107">
        <f t="shared" ref="J55:K55" si="29">SUM(J47:J54)</f>
        <v>1409.5459999999998</v>
      </c>
      <c r="K55" s="107">
        <f t="shared" si="29"/>
        <v>1234.1389999999999</v>
      </c>
      <c r="L55" s="108">
        <f>SUM(L47:L54)</f>
        <v>1134.713</v>
      </c>
    </row>
    <row r="56" spans="1:12" ht="15" customHeight="1" x14ac:dyDescent="0.35">
      <c r="A56" s="146"/>
      <c r="B56" s="146"/>
      <c r="C56" s="146"/>
      <c r="D56" s="146"/>
      <c r="E56" s="111"/>
      <c r="F56" s="111"/>
      <c r="G56" s="111"/>
      <c r="H56" s="111"/>
      <c r="I56" s="111"/>
      <c r="J56" s="111"/>
      <c r="K56" s="111"/>
      <c r="L56" s="111"/>
    </row>
    <row r="57" spans="1:12" ht="12.75" customHeight="1" x14ac:dyDescent="0.35">
      <c r="A57" s="236"/>
      <c r="B57" s="227"/>
      <c r="C57" s="229"/>
      <c r="D57" s="229"/>
      <c r="E57" s="230">
        <f>E$3</f>
        <v>2014</v>
      </c>
      <c r="F57" s="230">
        <f t="shared" ref="F57:L57" si="30">F$3</f>
        <v>2013</v>
      </c>
      <c r="G57" s="230">
        <f t="shared" si="30"/>
        <v>2014</v>
      </c>
      <c r="H57" s="230">
        <f t="shared" si="30"/>
        <v>2013</v>
      </c>
      <c r="I57" s="230">
        <f t="shared" si="30"/>
        <v>2012</v>
      </c>
      <c r="J57" s="230">
        <f t="shared" si="30"/>
        <v>2012</v>
      </c>
      <c r="K57" s="230">
        <f t="shared" si="30"/>
        <v>2011</v>
      </c>
      <c r="L57" s="101">
        <f t="shared" si="30"/>
        <v>2010</v>
      </c>
    </row>
    <row r="58" spans="1:12" ht="12.75" customHeight="1" x14ac:dyDescent="0.35">
      <c r="A58" s="231"/>
      <c r="B58" s="231"/>
      <c r="C58" s="229"/>
      <c r="D58" s="229"/>
      <c r="E58" s="233" t="str">
        <f>E$4</f>
        <v>Q4</v>
      </c>
      <c r="F58" s="233" t="str">
        <f t="shared" ref="F58" si="31">F$4</f>
        <v>Q4</v>
      </c>
      <c r="G58" s="233"/>
      <c r="H58" s="233"/>
      <c r="I58" s="233"/>
      <c r="J58" s="233"/>
      <c r="K58" s="233" t="str">
        <f>IF(K$4="","",K$4)</f>
        <v/>
      </c>
      <c r="L58" s="132"/>
    </row>
    <row r="59" spans="1:12" s="41" customFormat="1" ht="15" customHeight="1" x14ac:dyDescent="0.35">
      <c r="A59" s="236" t="s">
        <v>260</v>
      </c>
      <c r="B59" s="234"/>
      <c r="C59" s="228"/>
      <c r="D59" s="228"/>
      <c r="E59" s="235"/>
      <c r="F59" s="235"/>
      <c r="G59" s="235"/>
      <c r="H59" s="235"/>
      <c r="I59" s="235"/>
      <c r="J59" s="235"/>
      <c r="K59" s="235" t="str">
        <f t="shared" ref="K59" si="32">IF(K$5=0,"",K$5)</f>
        <v/>
      </c>
      <c r="L59" s="134"/>
    </row>
    <row r="60" spans="1:12" ht="1.5" customHeight="1" x14ac:dyDescent="0.35">
      <c r="A60" s="94"/>
      <c r="B60" s="94"/>
      <c r="C60" s="94"/>
      <c r="D60" s="94"/>
      <c r="E60" s="136"/>
      <c r="F60" s="136"/>
      <c r="G60" s="136"/>
      <c r="H60" s="136"/>
      <c r="I60" s="136"/>
      <c r="J60" s="136"/>
      <c r="K60" s="136"/>
      <c r="L60" s="136"/>
    </row>
    <row r="61" spans="1:12" ht="35.25" customHeight="1" x14ac:dyDescent="0.35">
      <c r="A61" s="295" t="s">
        <v>50</v>
      </c>
      <c r="B61" s="295"/>
      <c r="C61" s="148"/>
      <c r="D61" s="148"/>
      <c r="E61" s="255">
        <v>50.371999999999993</v>
      </c>
      <c r="F61" s="149"/>
      <c r="G61" s="255">
        <v>163.41</v>
      </c>
      <c r="H61" s="150"/>
      <c r="I61" s="149"/>
      <c r="J61" s="149"/>
      <c r="K61" s="149"/>
      <c r="L61" s="150"/>
    </row>
    <row r="62" spans="1:12" ht="15" customHeight="1" x14ac:dyDescent="0.35">
      <c r="A62" s="294" t="s">
        <v>52</v>
      </c>
      <c r="B62" s="294"/>
      <c r="C62" s="152"/>
      <c r="D62" s="152"/>
      <c r="E62" s="245">
        <v>28.268000000000029</v>
      </c>
      <c r="F62" s="116"/>
      <c r="G62" s="245">
        <v>-73.227000000000004</v>
      </c>
      <c r="H62" s="117"/>
      <c r="I62" s="116"/>
      <c r="J62" s="116"/>
      <c r="K62" s="116"/>
      <c r="L62" s="117"/>
    </row>
    <row r="63" spans="1:12" ht="16.5" customHeight="1" x14ac:dyDescent="0.35">
      <c r="A63" s="299" t="s">
        <v>53</v>
      </c>
      <c r="B63" s="299"/>
      <c r="C63" s="153"/>
      <c r="D63" s="153"/>
      <c r="E63" s="264">
        <f t="shared" ref="E63:G63" si="33">SUM(E61:E62)</f>
        <v>78.640000000000015</v>
      </c>
      <c r="F63" s="139">
        <v>0</v>
      </c>
      <c r="G63" s="264">
        <f t="shared" si="33"/>
        <v>90.182999999999993</v>
      </c>
      <c r="H63" s="139">
        <v>0</v>
      </c>
      <c r="I63" s="138">
        <v>0</v>
      </c>
      <c r="J63" s="139">
        <f t="shared" ref="J63:L63" si="34">SUM(J61:J62)</f>
        <v>0</v>
      </c>
      <c r="K63" s="139">
        <f t="shared" si="34"/>
        <v>0</v>
      </c>
      <c r="L63" s="139">
        <f t="shared" si="34"/>
        <v>0</v>
      </c>
    </row>
    <row r="64" spans="1:12" ht="15" customHeight="1" x14ac:dyDescent="0.35">
      <c r="A64" s="295" t="s">
        <v>265</v>
      </c>
      <c r="B64" s="295"/>
      <c r="C64" s="110"/>
      <c r="D64" s="110"/>
      <c r="E64" s="244">
        <v>-0.502</v>
      </c>
      <c r="F64" s="111"/>
      <c r="G64" s="244">
        <v>-4.4189999999999996</v>
      </c>
      <c r="H64" s="112"/>
      <c r="I64" s="111"/>
      <c r="J64" s="112"/>
      <c r="K64" s="112"/>
      <c r="L64" s="112"/>
    </row>
    <row r="65" spans="1:12" ht="15" customHeight="1" x14ac:dyDescent="0.35">
      <c r="A65" s="294" t="s">
        <v>266</v>
      </c>
      <c r="B65" s="294"/>
      <c r="C65" s="115"/>
      <c r="D65" s="115"/>
      <c r="E65" s="245">
        <v>7.8999999999999959E-2</v>
      </c>
      <c r="F65" s="116"/>
      <c r="G65" s="245">
        <v>1.0249999999999999</v>
      </c>
      <c r="H65" s="117"/>
      <c r="I65" s="116"/>
      <c r="J65" s="117"/>
      <c r="K65" s="117"/>
      <c r="L65" s="117"/>
    </row>
    <row r="66" spans="1:12" s="61" customFormat="1" ht="16.5" customHeight="1" x14ac:dyDescent="0.35">
      <c r="A66" s="155" t="s">
        <v>267</v>
      </c>
      <c r="B66" s="155"/>
      <c r="C66" s="156"/>
      <c r="D66" s="156"/>
      <c r="E66" s="264">
        <f t="shared" ref="E66:G66" si="35">SUM(E63:E65)</f>
        <v>78.217000000000013</v>
      </c>
      <c r="F66" s="139">
        <v>0</v>
      </c>
      <c r="G66" s="264">
        <f t="shared" si="35"/>
        <v>86.789000000000001</v>
      </c>
      <c r="H66" s="139">
        <v>0</v>
      </c>
      <c r="I66" s="138">
        <v>0</v>
      </c>
      <c r="J66" s="139">
        <f t="shared" ref="J66:L66" si="36">SUM(J63:J65)</f>
        <v>0</v>
      </c>
      <c r="K66" s="139">
        <f t="shared" si="36"/>
        <v>0</v>
      </c>
      <c r="L66" s="139">
        <f t="shared" si="36"/>
        <v>0</v>
      </c>
    </row>
    <row r="67" spans="1:12" ht="15" customHeight="1" x14ac:dyDescent="0.35">
      <c r="A67" s="294" t="s">
        <v>59</v>
      </c>
      <c r="B67" s="294"/>
      <c r="C67" s="157"/>
      <c r="D67" s="157"/>
      <c r="E67" s="245"/>
      <c r="F67" s="116"/>
      <c r="G67" s="245">
        <v>-0.81400000000000039</v>
      </c>
      <c r="H67" s="117"/>
      <c r="I67" s="116"/>
      <c r="J67" s="117"/>
      <c r="K67" s="117"/>
      <c r="L67" s="117"/>
    </row>
    <row r="68" spans="1:12" ht="16.5" customHeight="1" x14ac:dyDescent="0.35">
      <c r="A68" s="299" t="s">
        <v>60</v>
      </c>
      <c r="B68" s="299"/>
      <c r="C68" s="146"/>
      <c r="D68" s="146"/>
      <c r="E68" s="264">
        <f t="shared" ref="E68:G68" si="37">SUM(E66:E67)</f>
        <v>78.217000000000013</v>
      </c>
      <c r="F68" s="139">
        <v>0</v>
      </c>
      <c r="G68" s="264">
        <f t="shared" si="37"/>
        <v>85.974999999999994</v>
      </c>
      <c r="H68" s="139">
        <v>0</v>
      </c>
      <c r="I68" s="138">
        <v>0</v>
      </c>
      <c r="J68" s="139">
        <f t="shared" ref="J68:L68" si="38">SUM(J66:J67)</f>
        <v>0</v>
      </c>
      <c r="K68" s="139">
        <f t="shared" si="38"/>
        <v>0</v>
      </c>
      <c r="L68" s="139">
        <f t="shared" si="38"/>
        <v>0</v>
      </c>
    </row>
    <row r="69" spans="1:12" ht="15" customHeight="1" x14ac:dyDescent="0.35">
      <c r="A69" s="295" t="s">
        <v>61</v>
      </c>
      <c r="B69" s="295"/>
      <c r="C69" s="110"/>
      <c r="D69" s="110"/>
      <c r="E69" s="244">
        <v>-25</v>
      </c>
      <c r="F69" s="111"/>
      <c r="G69" s="244">
        <v>-61.558</v>
      </c>
      <c r="H69" s="112"/>
      <c r="I69" s="111"/>
      <c r="J69" s="112"/>
      <c r="K69" s="112"/>
      <c r="L69" s="112"/>
    </row>
    <row r="70" spans="1:12" ht="15" customHeight="1" x14ac:dyDescent="0.35">
      <c r="A70" s="295" t="s">
        <v>62</v>
      </c>
      <c r="B70" s="295"/>
      <c r="C70" s="110"/>
      <c r="D70" s="110"/>
      <c r="E70" s="244"/>
      <c r="F70" s="111"/>
      <c r="G70" s="244"/>
      <c r="H70" s="112"/>
      <c r="I70" s="111"/>
      <c r="J70" s="112"/>
      <c r="K70" s="112"/>
      <c r="L70" s="112"/>
    </row>
    <row r="71" spans="1:12" ht="15" customHeight="1" x14ac:dyDescent="0.35">
      <c r="A71" s="295" t="s">
        <v>64</v>
      </c>
      <c r="B71" s="295"/>
      <c r="C71" s="110"/>
      <c r="D71" s="110"/>
      <c r="E71" s="244"/>
      <c r="F71" s="111"/>
      <c r="G71" s="244"/>
      <c r="H71" s="112"/>
      <c r="I71" s="111"/>
      <c r="J71" s="112"/>
      <c r="K71" s="112"/>
      <c r="L71" s="112"/>
    </row>
    <row r="72" spans="1:12" ht="15" customHeight="1" x14ac:dyDescent="0.35">
      <c r="A72" s="294" t="s">
        <v>65</v>
      </c>
      <c r="B72" s="294"/>
      <c r="C72" s="115"/>
      <c r="D72" s="115"/>
      <c r="E72" s="245">
        <v>-0.129</v>
      </c>
      <c r="F72" s="116"/>
      <c r="G72" s="245">
        <v>-0.129</v>
      </c>
      <c r="H72" s="117"/>
      <c r="I72" s="116"/>
      <c r="J72" s="117"/>
      <c r="K72" s="117"/>
      <c r="L72" s="117"/>
    </row>
    <row r="73" spans="1:12" ht="16.5" customHeight="1" x14ac:dyDescent="0.35">
      <c r="A73" s="158" t="s">
        <v>66</v>
      </c>
      <c r="B73" s="158"/>
      <c r="C73" s="159"/>
      <c r="D73" s="159"/>
      <c r="E73" s="265">
        <f t="shared" ref="E73" si="39">SUM(E69:E72)</f>
        <v>-25.129000000000001</v>
      </c>
      <c r="F73" s="143">
        <v>0</v>
      </c>
      <c r="G73" s="265">
        <f t="shared" ref="G73" si="40">SUM(G69:G72)</f>
        <v>-61.686999999999998</v>
      </c>
      <c r="H73" s="143">
        <v>0</v>
      </c>
      <c r="I73" s="142">
        <v>0</v>
      </c>
      <c r="J73" s="143">
        <f t="shared" ref="J73:L73" si="41">SUM(J69:J72)</f>
        <v>0</v>
      </c>
      <c r="K73" s="143">
        <f t="shared" si="41"/>
        <v>0</v>
      </c>
      <c r="L73" s="143">
        <f t="shared" si="41"/>
        <v>0</v>
      </c>
    </row>
    <row r="74" spans="1:12" ht="16.5" customHeight="1" x14ac:dyDescent="0.35">
      <c r="A74" s="299" t="s">
        <v>67</v>
      </c>
      <c r="B74" s="299"/>
      <c r="C74" s="146"/>
      <c r="D74" s="146"/>
      <c r="E74" s="264">
        <f t="shared" ref="E74" si="42">SUM(E73+E68)</f>
        <v>53.088000000000008</v>
      </c>
      <c r="F74" s="139">
        <v>0</v>
      </c>
      <c r="G74" s="264">
        <f t="shared" ref="G74:L74" si="43">SUM(G73+G68)</f>
        <v>24.287999999999997</v>
      </c>
      <c r="H74" s="139">
        <v>0</v>
      </c>
      <c r="I74" s="138">
        <v>0</v>
      </c>
      <c r="J74" s="139">
        <f t="shared" si="43"/>
        <v>0</v>
      </c>
      <c r="K74" s="139">
        <f t="shared" si="43"/>
        <v>0</v>
      </c>
      <c r="L74" s="139">
        <f t="shared" si="43"/>
        <v>0</v>
      </c>
    </row>
    <row r="75" spans="1:12" s="61" customFormat="1" ht="16.5" customHeight="1" x14ac:dyDescent="0.35">
      <c r="A75" s="283" t="s">
        <v>418</v>
      </c>
      <c r="B75" s="284"/>
      <c r="C75" s="239"/>
      <c r="D75" s="239"/>
      <c r="E75" s="281"/>
      <c r="F75" s="145"/>
      <c r="G75" s="281"/>
      <c r="H75" s="145"/>
      <c r="I75" s="145"/>
      <c r="J75" s="145"/>
      <c r="K75" s="145"/>
      <c r="L75" s="226"/>
    </row>
    <row r="76" spans="1:12" s="61" customFormat="1" ht="16.5" customHeight="1" x14ac:dyDescent="0.35">
      <c r="A76" s="285" t="s">
        <v>419</v>
      </c>
      <c r="B76" s="282"/>
      <c r="C76" s="282"/>
      <c r="D76" s="240"/>
      <c r="E76" s="256"/>
      <c r="F76" s="109"/>
      <c r="G76" s="256"/>
      <c r="H76" s="241"/>
      <c r="I76" s="109"/>
      <c r="J76" s="109"/>
      <c r="K76" s="109"/>
      <c r="L76" s="109"/>
    </row>
    <row r="77" spans="1:12" ht="15" customHeight="1" x14ac:dyDescent="0.35">
      <c r="A77" s="146"/>
      <c r="B77" s="146"/>
      <c r="C77" s="146"/>
      <c r="D77" s="146"/>
      <c r="E77" s="111"/>
      <c r="F77" s="111"/>
      <c r="G77" s="163"/>
      <c r="H77" s="163"/>
      <c r="I77" s="163"/>
      <c r="J77" s="163"/>
      <c r="K77" s="111"/>
      <c r="L77" s="111"/>
    </row>
    <row r="78" spans="1:12" ht="12.75" customHeight="1" x14ac:dyDescent="0.35">
      <c r="A78" s="236"/>
      <c r="B78" s="227"/>
      <c r="C78" s="229"/>
      <c r="D78" s="229"/>
      <c r="E78" s="230">
        <f>E$3</f>
        <v>2014</v>
      </c>
      <c r="F78" s="230">
        <f t="shared" ref="F78:L78" si="44">F$3</f>
        <v>2013</v>
      </c>
      <c r="G78" s="230">
        <f>G$3</f>
        <v>2014</v>
      </c>
      <c r="H78" s="230">
        <f>H$3</f>
        <v>2013</v>
      </c>
      <c r="I78" s="230">
        <f t="shared" si="44"/>
        <v>2012</v>
      </c>
      <c r="J78" s="230">
        <f t="shared" si="44"/>
        <v>2012</v>
      </c>
      <c r="K78" s="230">
        <f t="shared" si="44"/>
        <v>2011</v>
      </c>
      <c r="L78" s="101">
        <f t="shared" si="44"/>
        <v>2010</v>
      </c>
    </row>
    <row r="79" spans="1:12" ht="12.75" customHeight="1" x14ac:dyDescent="0.35">
      <c r="A79" s="231"/>
      <c r="B79" s="231"/>
      <c r="C79" s="229"/>
      <c r="D79" s="229"/>
      <c r="E79" s="230" t="str">
        <f>E$4</f>
        <v>Q4</v>
      </c>
      <c r="F79" s="230" t="str">
        <f t="shared" ref="F79" si="45">F$4</f>
        <v>Q4</v>
      </c>
      <c r="G79" s="233"/>
      <c r="H79" s="233"/>
      <c r="I79" s="230"/>
      <c r="J79" s="230"/>
      <c r="K79" s="230" t="str">
        <f>IF(K$4="","",K$4)</f>
        <v/>
      </c>
      <c r="L79" s="101"/>
    </row>
    <row r="80" spans="1:12" s="41" customFormat="1" ht="15" customHeight="1" x14ac:dyDescent="0.35">
      <c r="A80" s="236" t="s">
        <v>111</v>
      </c>
      <c r="B80" s="234"/>
      <c r="C80" s="228"/>
      <c r="D80" s="228"/>
      <c r="E80" s="232"/>
      <c r="F80" s="232"/>
      <c r="G80" s="232"/>
      <c r="H80" s="232"/>
      <c r="I80" s="232"/>
      <c r="J80" s="232"/>
      <c r="K80" s="232"/>
      <c r="L80" s="103"/>
    </row>
    <row r="81" spans="1:12" ht="1.5" customHeight="1" x14ac:dyDescent="0.35">
      <c r="A81" s="94"/>
      <c r="B81" s="94"/>
      <c r="C81" s="94"/>
      <c r="D81" s="94"/>
      <c r="E81" s="94"/>
      <c r="F81" s="94"/>
      <c r="G81" s="94"/>
      <c r="H81" s="94"/>
      <c r="I81" s="94"/>
      <c r="J81" s="94"/>
      <c r="K81" s="94"/>
      <c r="L81" s="94"/>
    </row>
    <row r="82" spans="1:12" ht="15" customHeight="1" x14ac:dyDescent="0.35">
      <c r="A82" s="295" t="s">
        <v>68</v>
      </c>
      <c r="B82" s="295"/>
      <c r="C82" s="106"/>
      <c r="D82" s="106"/>
      <c r="E82" s="269">
        <f>IF(E7=0,"-",IF(E14=0,"-",(E14/E7))*100)</f>
        <v>2.0999136939991612</v>
      </c>
      <c r="F82" s="164">
        <f>IF(F14=0,"-",IF(F7=0,"-",F14/F7))*100</f>
        <v>1.5091848254909885</v>
      </c>
      <c r="G82" s="269">
        <f>IF(G7=0,"",IF(G14=0,"",(G14/G7))*100)</f>
        <v>3.275019362483357</v>
      </c>
      <c r="H82" s="165">
        <f>IF(H7=0,"",IF(H14=0,"",(H14/H7))*100)</f>
        <v>2.8409698421501952</v>
      </c>
      <c r="I82" s="164">
        <f>IF(I14=0,"-",IF(I7=0,"-",I14/I7))*100</f>
        <v>3.3721939097255573</v>
      </c>
      <c r="J82" s="164">
        <f>IF(J14=0,"-",IF(J7=0,"-",J14/J7))*100</f>
        <v>3.3721939097255573</v>
      </c>
      <c r="K82" s="164">
        <f>IF(K14=0,"-",IF(K7=0,"-",K14/K7))*100</f>
        <v>2.5236459302329592</v>
      </c>
      <c r="L82" s="166">
        <f>IF(L14=0,"-",IF(L7=0,"-",L14/L7))*100</f>
        <v>3.2155148701829575</v>
      </c>
    </row>
    <row r="83" spans="1:12" ht="15" customHeight="1" x14ac:dyDescent="0.35">
      <c r="A83" s="295" t="s">
        <v>424</v>
      </c>
      <c r="B83" s="295"/>
      <c r="C83" s="106"/>
      <c r="D83" s="106"/>
      <c r="E83" s="269">
        <f>IF(E7=0,"",IF(E28=0,"",(E28/E7))*100)</f>
        <v>2.1316388247374021</v>
      </c>
      <c r="F83" s="164">
        <f t="shared" ref="F83:L83" si="46">IF(F7=0,"",IF(F28=0,"",(F28/F7))*100)</f>
        <v>1.5091848254909885</v>
      </c>
      <c r="G83" s="269">
        <f t="shared" si="46"/>
        <v>3.0706357275938521</v>
      </c>
      <c r="H83" s="165">
        <f t="shared" si="46"/>
        <v>3.1846482918522616</v>
      </c>
      <c r="I83" s="164">
        <f t="shared" si="46"/>
        <v>3.3721939097255573</v>
      </c>
      <c r="J83" s="164">
        <f t="shared" si="46"/>
        <v>3.3721939097255573</v>
      </c>
      <c r="K83" s="164">
        <f t="shared" si="46"/>
        <v>2.5236459302329592</v>
      </c>
      <c r="L83" s="164">
        <f t="shared" si="46"/>
        <v>3.2155148701829575</v>
      </c>
    </row>
    <row r="84" spans="1:12" ht="15" customHeight="1" x14ac:dyDescent="0.35">
      <c r="A84" s="295" t="s">
        <v>69</v>
      </c>
      <c r="B84" s="295"/>
      <c r="C84" s="106"/>
      <c r="D84" s="106"/>
      <c r="E84" s="269">
        <f t="shared" ref="E84:L84" si="47">IF(E20=0,"-",IF(E7=0,"-",E20/E7)*100)</f>
        <v>1.7297018861101787</v>
      </c>
      <c r="F84" s="164">
        <f t="shared" si="47"/>
        <v>1.453272524605874</v>
      </c>
      <c r="G84" s="269">
        <f t="shared" si="47"/>
        <v>2.8705287441355374</v>
      </c>
      <c r="H84" s="165">
        <f t="shared" si="47"/>
        <v>2.5926522864229318</v>
      </c>
      <c r="I84" s="164">
        <f t="shared" ref="I84" si="48">IF(I20=0,"-",IF(I7=0,"-",I20/I7)*100)</f>
        <v>2.7919879253400106</v>
      </c>
      <c r="J84" s="164">
        <f t="shared" ref="J84" si="49">IF(J20=0,"-",IF(J7=0,"-",J20/J7)*100)</f>
        <v>3.2759722304995993</v>
      </c>
      <c r="K84" s="164">
        <f t="shared" si="47"/>
        <v>2.4585229247868376</v>
      </c>
      <c r="L84" s="165">
        <f t="shared" si="47"/>
        <v>2.8204702047195513</v>
      </c>
    </row>
    <row r="85" spans="1:12" ht="15" customHeight="1" x14ac:dyDescent="0.35">
      <c r="A85" s="295" t="s">
        <v>70</v>
      </c>
      <c r="B85" s="295"/>
      <c r="C85" s="137"/>
      <c r="D85" s="137"/>
      <c r="E85" s="269" t="s">
        <v>141</v>
      </c>
      <c r="F85" s="167" t="s">
        <v>141</v>
      </c>
      <c r="G85" s="269">
        <f t="shared" ref="G85" si="50">IF((G47=0),"-",(G24/((G47+H47)/2)*100))</f>
        <v>20.243966939373269</v>
      </c>
      <c r="H85" s="165" t="s">
        <v>141</v>
      </c>
      <c r="I85" s="164" t="str">
        <f>IF((I47=0),"-",(I24/((I47+K47)/2)*100))</f>
        <v>-</v>
      </c>
      <c r="J85" s="164">
        <f>IF((J47=0),"-",(J24/((J47+K47)/2)*100))</f>
        <v>15.959561833231509</v>
      </c>
      <c r="K85" s="164">
        <f>IF((K47=0),"-",(K24/((K47+L47)/2)*100))</f>
        <v>13.263216177721629</v>
      </c>
      <c r="L85" s="165">
        <v>10.741264143286498</v>
      </c>
    </row>
    <row r="86" spans="1:12" ht="15" customHeight="1" x14ac:dyDescent="0.35">
      <c r="A86" s="295" t="s">
        <v>71</v>
      </c>
      <c r="B86" s="295"/>
      <c r="C86" s="137"/>
      <c r="D86" s="137"/>
      <c r="E86" s="269" t="s">
        <v>141</v>
      </c>
      <c r="F86" s="167" t="s">
        <v>141</v>
      </c>
      <c r="G86" s="269">
        <f t="shared" ref="G86" si="51">IF((G47=0),"-",((G17+G18)/((G47+G48+G49+G51+H47+H48+H49+H51)/2)*100))</f>
        <v>21.163830482132482</v>
      </c>
      <c r="H86" s="165" t="s">
        <v>141</v>
      </c>
      <c r="I86" s="164" t="str">
        <f>IF((I47=0),"-",((I17+I18)/((I47+I48+I49+I51+K47+K48+K49+K51)/2)*100))</f>
        <v>-</v>
      </c>
      <c r="J86" s="164">
        <f>IF((J47=0),"-",((J17+J18)/((J47+J48+J49+J51+K47+K48+K49+K51)/2)*100))</f>
        <v>23.943384527223163</v>
      </c>
      <c r="K86" s="164">
        <f>IF((K47=0),"-",((K17+K18)/((K47+K48+K49+K51+L47+L48+L49+L51)/2)*100))</f>
        <v>20.576414499498927</v>
      </c>
      <c r="L86" s="165">
        <v>14.822903091082043</v>
      </c>
    </row>
    <row r="87" spans="1:12" ht="15" customHeight="1" x14ac:dyDescent="0.35">
      <c r="A87" s="295" t="s">
        <v>72</v>
      </c>
      <c r="B87" s="295"/>
      <c r="C87" s="106"/>
      <c r="D87" s="106"/>
      <c r="E87" s="270" t="str">
        <f t="shared" ref="E87:L87" si="52">IF(E47=0,"-",((E47+E48)/E55*100))</f>
        <v>-</v>
      </c>
      <c r="F87" s="169" t="str">
        <f t="shared" si="52"/>
        <v>-</v>
      </c>
      <c r="G87" s="270">
        <f t="shared" si="52"/>
        <v>25.100542345395233</v>
      </c>
      <c r="H87" s="183">
        <f t="shared" si="52"/>
        <v>22.010838174401677</v>
      </c>
      <c r="I87" s="184" t="s">
        <v>238</v>
      </c>
      <c r="J87" s="184">
        <f t="shared" ref="J87" si="53">IF(J47=0,"-",((J47+J48)/J55*100))</f>
        <v>30.924638145899465</v>
      </c>
      <c r="K87" s="184">
        <f t="shared" si="52"/>
        <v>33.369904038361966</v>
      </c>
      <c r="L87" s="183">
        <f t="shared" si="52"/>
        <v>34.567771762551409</v>
      </c>
    </row>
    <row r="88" spans="1:12" ht="15" customHeight="1" x14ac:dyDescent="0.35">
      <c r="A88" s="295" t="s">
        <v>73</v>
      </c>
      <c r="B88" s="295"/>
      <c r="C88" s="106"/>
      <c r="D88" s="106"/>
      <c r="E88" s="271" t="str">
        <f t="shared" ref="E88:H88" si="54">IF((E51+E49-E43-E41-E37)=0,"-",(E51+E49-E43-E41-E37))</f>
        <v>-</v>
      </c>
      <c r="F88" s="171" t="str">
        <f t="shared" si="54"/>
        <v>-</v>
      </c>
      <c r="G88" s="271">
        <f t="shared" si="54"/>
        <v>-463.50799999999998</v>
      </c>
      <c r="H88" s="185">
        <f t="shared" si="54"/>
        <v>-397.04699999999991</v>
      </c>
      <c r="I88" s="171" t="str">
        <f>IF((I51+I49-I43-I41-I37)=0,"-",(I51+I49-I43-I41-I37))</f>
        <v>-</v>
      </c>
      <c r="J88" s="171">
        <f>IF((J51+J49-J43-J41-J37)=0,"-",(J51+J49-J43-J41-J37))</f>
        <v>-446.79200000000003</v>
      </c>
      <c r="K88" s="171">
        <f>IF((K51+K49-K43-K41-K37)=0,"-",(K51+K49-K43-K41-K37))</f>
        <v>-274.84300000000002</v>
      </c>
      <c r="L88" s="185">
        <f t="shared" ref="L88" si="55">IF((L51+L49-L43-L41-L37)=0,"-",(L51+L49-L43-L41-L37))</f>
        <v>-322.75</v>
      </c>
    </row>
    <row r="89" spans="1:12" ht="15" customHeight="1" x14ac:dyDescent="0.35">
      <c r="A89" s="295" t="s">
        <v>74</v>
      </c>
      <c r="B89" s="295"/>
      <c r="C89" s="110"/>
      <c r="D89" s="110"/>
      <c r="E89" s="272" t="str">
        <f t="shared" ref="E89:L89" si="56">IF((E47=0),"-",((E51+E49)/(E47+E48)))</f>
        <v>-</v>
      </c>
      <c r="F89" s="173" t="str">
        <f t="shared" si="56"/>
        <v>-</v>
      </c>
      <c r="G89" s="272">
        <f t="shared" si="56"/>
        <v>0.48219581461171729</v>
      </c>
      <c r="H89" s="186">
        <f t="shared" si="56"/>
        <v>0.70580222292198791</v>
      </c>
      <c r="I89" s="187" t="str">
        <f t="shared" ref="I89" si="57">IF((I47=0),"-",((I51+I49)/(I47+I48)))</f>
        <v>-</v>
      </c>
      <c r="J89" s="187">
        <f t="shared" ref="J89" si="58">IF((J47=0),"-",((J51+J49)/(J47+J48)))</f>
        <v>3.5106917459858632E-2</v>
      </c>
      <c r="K89" s="187">
        <f t="shared" si="56"/>
        <v>7.3901673259176709E-2</v>
      </c>
      <c r="L89" s="186">
        <f t="shared" si="56"/>
        <v>0.12054965646470957</v>
      </c>
    </row>
    <row r="90" spans="1:12" ht="15" customHeight="1" x14ac:dyDescent="0.35">
      <c r="A90" s="294" t="s">
        <v>75</v>
      </c>
      <c r="B90" s="294"/>
      <c r="C90" s="115"/>
      <c r="D90" s="115"/>
      <c r="E90" s="273" t="s">
        <v>141</v>
      </c>
      <c r="F90" s="175" t="s">
        <v>141</v>
      </c>
      <c r="G90" s="273">
        <v>528</v>
      </c>
      <c r="H90" s="188">
        <v>468</v>
      </c>
      <c r="I90" s="175">
        <v>397</v>
      </c>
      <c r="J90" s="175">
        <v>397</v>
      </c>
      <c r="K90" s="175">
        <v>397</v>
      </c>
      <c r="L90" s="188">
        <v>392</v>
      </c>
    </row>
    <row r="91" spans="1:12" ht="15" customHeight="1" x14ac:dyDescent="0.35">
      <c r="A91" s="189" t="s">
        <v>393</v>
      </c>
      <c r="B91" s="189"/>
      <c r="C91" s="189"/>
      <c r="D91" s="189"/>
      <c r="E91" s="189"/>
      <c r="F91" s="189"/>
      <c r="G91" s="177"/>
      <c r="H91" s="177"/>
      <c r="I91" s="189"/>
      <c r="J91" s="189"/>
      <c r="K91" s="189"/>
      <c r="L91" s="189"/>
    </row>
    <row r="92" spans="1:12" ht="15" customHeight="1" x14ac:dyDescent="0.35">
      <c r="A92" s="189" t="s">
        <v>405</v>
      </c>
      <c r="B92" s="189"/>
      <c r="C92" s="189"/>
      <c r="D92" s="189"/>
      <c r="E92" s="189"/>
      <c r="F92" s="189"/>
      <c r="G92" s="178"/>
      <c r="H92" s="178"/>
      <c r="I92" s="178"/>
      <c r="J92" s="178"/>
      <c r="K92" s="189"/>
      <c r="L92" s="189"/>
    </row>
    <row r="93" spans="1:12" ht="15" customHeight="1" x14ac:dyDescent="0.35">
      <c r="A93" s="189" t="s">
        <v>436</v>
      </c>
      <c r="B93" s="189"/>
      <c r="C93" s="189"/>
      <c r="D93" s="189"/>
      <c r="E93" s="189"/>
      <c r="F93" s="189"/>
      <c r="G93" s="178"/>
      <c r="H93" s="178"/>
      <c r="I93" s="178"/>
      <c r="J93" s="178"/>
      <c r="K93" s="189"/>
      <c r="L93" s="189"/>
    </row>
    <row r="94" spans="1:12" ht="15" customHeight="1" x14ac:dyDescent="0.35">
      <c r="A94" s="215"/>
      <c r="B94" s="189"/>
      <c r="C94" s="189"/>
      <c r="D94" s="189"/>
      <c r="E94" s="189"/>
      <c r="F94" s="189"/>
      <c r="G94" s="179"/>
      <c r="H94" s="179"/>
      <c r="I94" s="179"/>
      <c r="J94" s="179"/>
      <c r="K94" s="189"/>
      <c r="L94" s="189"/>
    </row>
    <row r="95" spans="1:12" ht="16.5" x14ac:dyDescent="0.35">
      <c r="A95" s="179"/>
      <c r="B95" s="179"/>
      <c r="C95" s="179"/>
      <c r="D95" s="179"/>
      <c r="E95" s="179"/>
      <c r="F95" s="179"/>
      <c r="G95" s="179"/>
      <c r="H95" s="179"/>
      <c r="I95" s="179"/>
      <c r="J95" s="179"/>
      <c r="K95" s="179"/>
      <c r="L95" s="179"/>
    </row>
    <row r="96" spans="1:12" ht="16.5" x14ac:dyDescent="0.35">
      <c r="A96" s="189"/>
      <c r="B96" s="179"/>
      <c r="C96" s="179"/>
      <c r="D96" s="179"/>
      <c r="E96" s="179"/>
      <c r="F96" s="179"/>
      <c r="G96" s="179"/>
      <c r="H96" s="179"/>
      <c r="I96" s="179"/>
      <c r="J96" s="179"/>
      <c r="K96" s="179"/>
      <c r="L96" s="179"/>
    </row>
    <row r="97" spans="1:12" ht="16.5" x14ac:dyDescent="0.35">
      <c r="A97" s="189"/>
      <c r="B97" s="179"/>
      <c r="C97" s="179"/>
      <c r="D97" s="179"/>
      <c r="E97" s="179"/>
      <c r="F97" s="179"/>
      <c r="G97" s="179"/>
      <c r="H97" s="179"/>
      <c r="I97" s="179"/>
      <c r="J97" s="179"/>
      <c r="K97" s="179"/>
      <c r="L97" s="179"/>
    </row>
    <row r="98" spans="1:12" ht="16.5" x14ac:dyDescent="0.35">
      <c r="A98" s="179"/>
      <c r="B98" s="179"/>
      <c r="C98" s="179"/>
      <c r="D98" s="179"/>
      <c r="E98" s="179"/>
      <c r="F98" s="179"/>
      <c r="G98" s="179"/>
      <c r="H98" s="179"/>
      <c r="I98" s="179"/>
      <c r="J98" s="179"/>
      <c r="K98" s="179"/>
      <c r="L98" s="179"/>
    </row>
    <row r="99" spans="1:12" ht="16.5" x14ac:dyDescent="0.35">
      <c r="A99" s="179"/>
      <c r="B99" s="179"/>
      <c r="C99" s="179"/>
      <c r="D99" s="179"/>
      <c r="E99" s="179"/>
      <c r="F99" s="179"/>
      <c r="G99" s="179"/>
      <c r="H99" s="179"/>
      <c r="I99" s="179"/>
      <c r="J99" s="179"/>
      <c r="K99" s="179"/>
      <c r="L99" s="179"/>
    </row>
    <row r="100" spans="1:12" ht="16.5" x14ac:dyDescent="0.35">
      <c r="A100" s="179"/>
      <c r="B100" s="179"/>
      <c r="C100" s="179"/>
      <c r="D100" s="179"/>
      <c r="E100" s="179"/>
      <c r="F100" s="179"/>
      <c r="G100" s="179"/>
      <c r="H100" s="179"/>
      <c r="I100" s="179"/>
      <c r="J100" s="179"/>
      <c r="K100" s="179"/>
      <c r="L100" s="179"/>
    </row>
    <row r="101" spans="1:12" x14ac:dyDescent="0.25">
      <c r="A101" s="48"/>
      <c r="B101" s="48"/>
      <c r="C101" s="48"/>
      <c r="D101" s="48"/>
      <c r="E101" s="48"/>
      <c r="F101" s="48"/>
      <c r="G101" s="63"/>
      <c r="H101" s="63"/>
      <c r="I101" s="63"/>
      <c r="J101" s="63"/>
      <c r="K101" s="48"/>
      <c r="L101" s="48"/>
    </row>
    <row r="102" spans="1:12" x14ac:dyDescent="0.25">
      <c r="A102" s="48"/>
      <c r="B102" s="48"/>
      <c r="C102" s="48"/>
      <c r="D102" s="48"/>
      <c r="E102" s="48"/>
      <c r="F102" s="48"/>
      <c r="G102" s="63"/>
      <c r="H102" s="63"/>
      <c r="I102" s="63"/>
      <c r="J102" s="63"/>
      <c r="K102" s="48"/>
      <c r="L102" s="48"/>
    </row>
    <row r="103" spans="1:12" x14ac:dyDescent="0.25">
      <c r="A103" s="48"/>
      <c r="B103" s="48"/>
      <c r="C103" s="48"/>
      <c r="D103" s="48"/>
      <c r="E103" s="48"/>
      <c r="F103" s="48"/>
      <c r="G103" s="63"/>
      <c r="H103" s="63"/>
      <c r="I103" s="63"/>
      <c r="J103" s="63"/>
      <c r="K103" s="48"/>
      <c r="L103" s="48"/>
    </row>
    <row r="104" spans="1:12" x14ac:dyDescent="0.25">
      <c r="A104" s="48"/>
      <c r="B104" s="48"/>
      <c r="C104" s="48"/>
      <c r="D104" s="48"/>
      <c r="E104" s="48"/>
      <c r="F104" s="48"/>
      <c r="G104" s="63"/>
      <c r="H104" s="63"/>
      <c r="I104" s="63"/>
      <c r="J104" s="63"/>
      <c r="K104" s="48"/>
      <c r="L104" s="48"/>
    </row>
    <row r="105" spans="1:12" x14ac:dyDescent="0.25">
      <c r="A105" s="48"/>
      <c r="B105" s="48"/>
      <c r="C105" s="48"/>
      <c r="D105" s="48"/>
      <c r="E105" s="48"/>
      <c r="F105" s="48"/>
      <c r="G105" s="63"/>
      <c r="H105" s="63"/>
      <c r="I105" s="63"/>
      <c r="J105" s="63"/>
      <c r="K105" s="48"/>
      <c r="L105" s="48"/>
    </row>
  </sheetData>
  <mergeCells count="22">
    <mergeCell ref="A86:B86"/>
    <mergeCell ref="A87:B87"/>
    <mergeCell ref="A88:B88"/>
    <mergeCell ref="A89:B89"/>
    <mergeCell ref="A90:B90"/>
    <mergeCell ref="A85:B85"/>
    <mergeCell ref="A65:B65"/>
    <mergeCell ref="A67:B67"/>
    <mergeCell ref="A68:B68"/>
    <mergeCell ref="A69:B69"/>
    <mergeCell ref="A70:B70"/>
    <mergeCell ref="A71:B71"/>
    <mergeCell ref="A72:B72"/>
    <mergeCell ref="A74:B74"/>
    <mergeCell ref="A82:B82"/>
    <mergeCell ref="A84:B84"/>
    <mergeCell ref="A83:B83"/>
    <mergeCell ref="A1:L1"/>
    <mergeCell ref="A61:B61"/>
    <mergeCell ref="A62:B62"/>
    <mergeCell ref="A63:B63"/>
    <mergeCell ref="A64:B64"/>
  </mergeCells>
  <pageMargins left="0.70866141732283472" right="0.70866141732283472" top="0.74803149606299213" bottom="0.74803149606299213" header="0.31496062992125984" footer="0.31496062992125984"/>
  <pageSetup paperSize="9" scale="5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L105"/>
  <sheetViews>
    <sheetView showGridLines="0" zoomScaleNormal="100" zoomScaleSheetLayoutView="85" workbookViewId="0">
      <selection sqref="A1:K1"/>
    </sheetView>
  </sheetViews>
  <sheetFormatPr defaultRowHeight="15" x14ac:dyDescent="0.25"/>
  <cols>
    <col min="1" max="1" width="26" customWidth="1"/>
    <col min="2" max="2" width="16" customWidth="1"/>
    <col min="3" max="3" width="8.28515625" customWidth="1"/>
    <col min="4" max="4" width="4.85546875" customWidth="1"/>
    <col min="5" max="6" width="9.7109375" customWidth="1"/>
    <col min="7" max="9" width="9.7109375" style="61" customWidth="1"/>
    <col min="10" max="11" width="9.7109375" customWidth="1"/>
  </cols>
  <sheetData>
    <row r="1" spans="1:12" ht="18" customHeight="1" x14ac:dyDescent="0.35">
      <c r="A1" s="297" t="s">
        <v>92</v>
      </c>
      <c r="B1" s="297"/>
      <c r="C1" s="297"/>
      <c r="D1" s="297"/>
      <c r="E1" s="297"/>
      <c r="F1" s="297"/>
      <c r="G1" s="297"/>
      <c r="H1" s="297"/>
      <c r="I1" s="297"/>
      <c r="J1" s="297"/>
      <c r="K1" s="297"/>
      <c r="L1" s="94"/>
    </row>
    <row r="2" spans="1:12" ht="15" customHeight="1" x14ac:dyDescent="0.35">
      <c r="A2" s="95" t="s">
        <v>0</v>
      </c>
      <c r="B2" s="96"/>
      <c r="C2" s="96"/>
      <c r="D2" s="96"/>
      <c r="E2" s="97"/>
      <c r="F2" s="97"/>
      <c r="G2" s="97"/>
      <c r="H2" s="97"/>
      <c r="I2" s="97"/>
      <c r="J2" s="97"/>
      <c r="K2" s="97"/>
      <c r="L2" s="94"/>
    </row>
    <row r="3" spans="1:12" ht="12.75" customHeight="1" x14ac:dyDescent="0.35">
      <c r="A3" s="227"/>
      <c r="B3" s="227"/>
      <c r="C3" s="228"/>
      <c r="D3" s="229"/>
      <c r="E3" s="230">
        <v>2014</v>
      </c>
      <c r="F3" s="230">
        <v>2013</v>
      </c>
      <c r="G3" s="230">
        <v>2014</v>
      </c>
      <c r="H3" s="230">
        <v>2013</v>
      </c>
      <c r="I3" s="230">
        <v>2012</v>
      </c>
      <c r="J3" s="230">
        <v>2011</v>
      </c>
      <c r="K3" s="230">
        <v>2010</v>
      </c>
      <c r="L3" s="94"/>
    </row>
    <row r="4" spans="1:12" ht="12.75" customHeight="1" x14ac:dyDescent="0.35">
      <c r="A4" s="231"/>
      <c r="B4" s="231"/>
      <c r="C4" s="228"/>
      <c r="D4" s="229"/>
      <c r="E4" s="230" t="s">
        <v>421</v>
      </c>
      <c r="F4" s="230" t="s">
        <v>421</v>
      </c>
      <c r="G4" s="230"/>
      <c r="H4" s="230"/>
      <c r="I4" s="230"/>
      <c r="J4" s="230"/>
      <c r="K4" s="230"/>
      <c r="L4" s="94"/>
    </row>
    <row r="5" spans="1:12" s="40" customFormat="1" ht="12.75" customHeight="1" x14ac:dyDescent="0.35">
      <c r="A5" s="228" t="s">
        <v>1</v>
      </c>
      <c r="B5" s="231"/>
      <c r="C5" s="228"/>
      <c r="D5" s="228" t="s">
        <v>420</v>
      </c>
      <c r="E5" s="232"/>
      <c r="F5" s="232"/>
      <c r="G5" s="232"/>
      <c r="H5" s="232"/>
      <c r="I5" s="232"/>
      <c r="J5" s="232"/>
      <c r="K5" s="232" t="s">
        <v>103</v>
      </c>
      <c r="L5" s="104"/>
    </row>
    <row r="6" spans="1:12" ht="1.5" customHeight="1" x14ac:dyDescent="0.35">
      <c r="A6" s="94"/>
      <c r="B6" s="94"/>
      <c r="C6" s="94"/>
      <c r="D6" s="94"/>
      <c r="E6" s="94"/>
      <c r="F6" s="94"/>
      <c r="G6" s="94"/>
      <c r="H6" s="94"/>
      <c r="I6" s="94"/>
      <c r="J6" s="94"/>
      <c r="K6" s="94"/>
      <c r="L6" s="94"/>
    </row>
    <row r="7" spans="1:12" ht="15" customHeight="1" x14ac:dyDescent="0.35">
      <c r="A7" s="105" t="s">
        <v>2</v>
      </c>
      <c r="B7" s="106"/>
      <c r="C7" s="106"/>
      <c r="D7" s="106"/>
      <c r="E7" s="243">
        <v>370.69100000000003</v>
      </c>
      <c r="F7" s="107">
        <v>421.03700000000003</v>
      </c>
      <c r="G7" s="243">
        <v>1509.173</v>
      </c>
      <c r="H7" s="108">
        <v>1595.847</v>
      </c>
      <c r="I7" s="107">
        <v>1656.875</v>
      </c>
      <c r="J7" s="107">
        <v>1643.317</v>
      </c>
      <c r="K7" s="108">
        <v>1617.289</v>
      </c>
      <c r="L7" s="94"/>
    </row>
    <row r="8" spans="1:12" ht="15" customHeight="1" x14ac:dyDescent="0.35">
      <c r="A8" s="105" t="s">
        <v>4</v>
      </c>
      <c r="B8" s="110"/>
      <c r="C8" s="110"/>
      <c r="D8" s="110"/>
      <c r="E8" s="244">
        <v>-346.65700000000004</v>
      </c>
      <c r="F8" s="111">
        <v>-371.19299999999976</v>
      </c>
      <c r="G8" s="244">
        <v>-1395.8420000000001</v>
      </c>
      <c r="H8" s="112">
        <v>-1421.742</v>
      </c>
      <c r="I8" s="111">
        <v>-1513.482</v>
      </c>
      <c r="J8" s="111">
        <v>-1515.2819999999999</v>
      </c>
      <c r="K8" s="112">
        <v>-1505.2010000000002</v>
      </c>
      <c r="L8" s="94"/>
    </row>
    <row r="9" spans="1:12" ht="15" customHeight="1" x14ac:dyDescent="0.35">
      <c r="A9" s="105" t="s">
        <v>5</v>
      </c>
      <c r="B9" s="110"/>
      <c r="C9" s="110"/>
      <c r="D9" s="110"/>
      <c r="E9" s="244">
        <v>-10.669</v>
      </c>
      <c r="F9" s="111">
        <v>-6.7770000000000001</v>
      </c>
      <c r="G9" s="244">
        <v>-13.95</v>
      </c>
      <c r="H9" s="112">
        <v>-8.3600000000000012</v>
      </c>
      <c r="I9" s="111">
        <v>-1.4670000000000007</v>
      </c>
      <c r="J9" s="111">
        <v>-27.853999999999999</v>
      </c>
      <c r="K9" s="112">
        <v>-8.2189999999999976</v>
      </c>
      <c r="L9" s="94"/>
    </row>
    <row r="10" spans="1:12" ht="15" customHeight="1" x14ac:dyDescent="0.35">
      <c r="A10" s="105" t="s">
        <v>6</v>
      </c>
      <c r="B10" s="110"/>
      <c r="C10" s="110"/>
      <c r="D10" s="110"/>
      <c r="E10" s="244"/>
      <c r="F10" s="111"/>
      <c r="G10" s="244"/>
      <c r="H10" s="112"/>
      <c r="I10" s="111"/>
      <c r="J10" s="111"/>
      <c r="K10" s="112"/>
      <c r="L10" s="94"/>
    </row>
    <row r="11" spans="1:12" ht="15" customHeight="1" x14ac:dyDescent="0.35">
      <c r="A11" s="114" t="s">
        <v>7</v>
      </c>
      <c r="B11" s="115"/>
      <c r="C11" s="115"/>
      <c r="D11" s="115"/>
      <c r="E11" s="245"/>
      <c r="F11" s="116"/>
      <c r="G11" s="245"/>
      <c r="H11" s="117"/>
      <c r="I11" s="116">
        <v>0.32400000000000001</v>
      </c>
      <c r="J11" s="116"/>
      <c r="K11" s="117">
        <v>0.47300000000000003</v>
      </c>
      <c r="L11" s="94"/>
    </row>
    <row r="12" spans="1:12" ht="15" customHeight="1" x14ac:dyDescent="0.35">
      <c r="A12" s="119" t="s">
        <v>8</v>
      </c>
      <c r="B12" s="119"/>
      <c r="C12" s="119"/>
      <c r="D12" s="119"/>
      <c r="E12" s="243">
        <f>SUM(E7:E11)</f>
        <v>13.364999999999991</v>
      </c>
      <c r="F12" s="107">
        <f t="shared" ref="F12:J12" si="0">SUM(F7:F11)</f>
        <v>43.067000000000277</v>
      </c>
      <c r="G12" s="243">
        <f>SUM(G7:G11)</f>
        <v>99.380999999999901</v>
      </c>
      <c r="H12" s="108">
        <f>SUM(H7:H11)</f>
        <v>165.745</v>
      </c>
      <c r="I12" s="107">
        <f t="shared" ref="I12" si="1">SUM(I7:I11)</f>
        <v>142.25000000000003</v>
      </c>
      <c r="J12" s="107">
        <f t="shared" si="0"/>
        <v>100.18100000000008</v>
      </c>
      <c r="K12" s="108">
        <f>SUM(K7:K11)</f>
        <v>104.34199999999974</v>
      </c>
      <c r="L12" s="94"/>
    </row>
    <row r="13" spans="1:12" ht="15" customHeight="1" x14ac:dyDescent="0.35">
      <c r="A13" s="114" t="s">
        <v>205</v>
      </c>
      <c r="B13" s="115"/>
      <c r="C13" s="115"/>
      <c r="D13" s="115"/>
      <c r="E13" s="245">
        <v>-9.8410000000000011</v>
      </c>
      <c r="F13" s="116">
        <v>-9.4949999999999974</v>
      </c>
      <c r="G13" s="245">
        <v>-39.746000000000002</v>
      </c>
      <c r="H13" s="117">
        <v>-38.055999999999997</v>
      </c>
      <c r="I13" s="116">
        <v>-38.209999999999994</v>
      </c>
      <c r="J13" s="116">
        <v>-35.876000000000005</v>
      </c>
      <c r="K13" s="117">
        <v>-37.925000000000004</v>
      </c>
      <c r="L13" s="94"/>
    </row>
    <row r="14" spans="1:12" ht="15" customHeight="1" x14ac:dyDescent="0.35">
      <c r="A14" s="119" t="s">
        <v>9</v>
      </c>
      <c r="B14" s="119"/>
      <c r="C14" s="119"/>
      <c r="D14" s="119"/>
      <c r="E14" s="243">
        <f>SUM(E12:E13)</f>
        <v>3.5239999999999903</v>
      </c>
      <c r="F14" s="107">
        <f t="shared" ref="F14:J14" si="2">SUM(F12:F13)</f>
        <v>33.57200000000028</v>
      </c>
      <c r="G14" s="243">
        <f>SUM(G12:G13)</f>
        <v>59.634999999999899</v>
      </c>
      <c r="H14" s="108">
        <f>SUM(H12:H13)</f>
        <v>127.68900000000001</v>
      </c>
      <c r="I14" s="107">
        <f t="shared" ref="I14" si="3">SUM(I12:I13)</f>
        <v>104.04000000000003</v>
      </c>
      <c r="J14" s="107">
        <f t="shared" si="2"/>
        <v>64.305000000000078</v>
      </c>
      <c r="K14" s="108">
        <f>SUM(K12:K13)</f>
        <v>66.416999999999746</v>
      </c>
      <c r="L14" s="94"/>
    </row>
    <row r="15" spans="1:12" ht="15" customHeight="1" x14ac:dyDescent="0.35">
      <c r="A15" s="105" t="s">
        <v>10</v>
      </c>
      <c r="B15" s="120"/>
      <c r="C15" s="120"/>
      <c r="D15" s="120"/>
      <c r="E15" s="244">
        <v>-7.1000000000000008E-2</v>
      </c>
      <c r="F15" s="111">
        <v>-0.33800000000000008</v>
      </c>
      <c r="G15" s="244">
        <v>-0.377</v>
      </c>
      <c r="H15" s="112">
        <v>-1.3009999999999999</v>
      </c>
      <c r="I15" s="111">
        <v>-1.345</v>
      </c>
      <c r="J15" s="111">
        <v>-1.6709999999999998</v>
      </c>
      <c r="K15" s="112">
        <v>-1.643</v>
      </c>
      <c r="L15" s="94"/>
    </row>
    <row r="16" spans="1:12" ht="15" customHeight="1" x14ac:dyDescent="0.35">
      <c r="A16" s="114" t="s">
        <v>11</v>
      </c>
      <c r="B16" s="115"/>
      <c r="C16" s="115"/>
      <c r="D16" s="115"/>
      <c r="E16" s="245"/>
      <c r="F16" s="116"/>
      <c r="G16" s="245"/>
      <c r="H16" s="117"/>
      <c r="I16" s="116"/>
      <c r="J16" s="116"/>
      <c r="K16" s="117"/>
      <c r="L16" s="94"/>
    </row>
    <row r="17" spans="1:12" ht="15" customHeight="1" x14ac:dyDescent="0.35">
      <c r="A17" s="119" t="s">
        <v>12</v>
      </c>
      <c r="B17" s="119"/>
      <c r="C17" s="119"/>
      <c r="D17" s="119"/>
      <c r="E17" s="243">
        <f>SUM(E14:E16)</f>
        <v>3.4529999999999901</v>
      </c>
      <c r="F17" s="107">
        <f t="shared" ref="F17:J17" si="4">SUM(F14:F16)</f>
        <v>33.234000000000279</v>
      </c>
      <c r="G17" s="243">
        <f>SUM(G14:G16)</f>
        <v>59.257999999999896</v>
      </c>
      <c r="H17" s="108">
        <f>SUM(H14:H16)</f>
        <v>126.38800000000001</v>
      </c>
      <c r="I17" s="107">
        <f t="shared" ref="I17" si="5">SUM(I14:I16)</f>
        <v>102.69500000000004</v>
      </c>
      <c r="J17" s="107">
        <f t="shared" si="4"/>
        <v>62.634000000000079</v>
      </c>
      <c r="K17" s="108">
        <f>SUM(K14:K16)</f>
        <v>64.773999999999745</v>
      </c>
      <c r="L17" s="94"/>
    </row>
    <row r="18" spans="1:12" ht="15" customHeight="1" x14ac:dyDescent="0.35">
      <c r="A18" s="105" t="s">
        <v>13</v>
      </c>
      <c r="B18" s="110"/>
      <c r="C18" s="110"/>
      <c r="D18" s="110"/>
      <c r="E18" s="244">
        <v>0.28800000000000003</v>
      </c>
      <c r="F18" s="111">
        <v>1.1319999999999997</v>
      </c>
      <c r="G18" s="244">
        <v>0.66999999999999993</v>
      </c>
      <c r="H18" s="112">
        <v>4.532</v>
      </c>
      <c r="I18" s="111">
        <v>1.9500000000000002</v>
      </c>
      <c r="J18" s="111">
        <v>2.5990000000000002</v>
      </c>
      <c r="K18" s="112">
        <v>7.9340000000000011</v>
      </c>
      <c r="L18" s="94"/>
    </row>
    <row r="19" spans="1:12" ht="15" customHeight="1" x14ac:dyDescent="0.35">
      <c r="A19" s="114" t="s">
        <v>14</v>
      </c>
      <c r="B19" s="115"/>
      <c r="C19" s="115"/>
      <c r="D19" s="115"/>
      <c r="E19" s="245">
        <v>-19.740000000000002</v>
      </c>
      <c r="F19" s="116">
        <v>-5.9639999999999995</v>
      </c>
      <c r="G19" s="245">
        <v>-56.858000000000004</v>
      </c>
      <c r="H19" s="117">
        <v>-24.934000000000001</v>
      </c>
      <c r="I19" s="116">
        <v>-35.076999999999998</v>
      </c>
      <c r="J19" s="116">
        <v>-41.010999999999996</v>
      </c>
      <c r="K19" s="117">
        <v>-43.998000000000005</v>
      </c>
      <c r="L19" s="94"/>
    </row>
    <row r="20" spans="1:12" ht="15" customHeight="1" x14ac:dyDescent="0.35">
      <c r="A20" s="119" t="s">
        <v>15</v>
      </c>
      <c r="B20" s="119"/>
      <c r="C20" s="119"/>
      <c r="D20" s="119"/>
      <c r="E20" s="243">
        <f>SUM(E17:E19)</f>
        <v>-15.999000000000013</v>
      </c>
      <c r="F20" s="107">
        <f t="shared" ref="F20:J20" si="6">SUM(F17:F19)</f>
        <v>28.402000000000278</v>
      </c>
      <c r="G20" s="243">
        <f>SUM(G17:G19)</f>
        <v>3.0699999999998937</v>
      </c>
      <c r="H20" s="108">
        <f>SUM(H17:H19)</f>
        <v>105.98600000000002</v>
      </c>
      <c r="I20" s="107">
        <f t="shared" ref="I20" si="7">SUM(I17:I19)</f>
        <v>69.56800000000004</v>
      </c>
      <c r="J20" s="107">
        <f t="shared" si="6"/>
        <v>24.222000000000079</v>
      </c>
      <c r="K20" s="108">
        <f>SUM(K17:K19)</f>
        <v>28.709999999999738</v>
      </c>
      <c r="L20" s="94"/>
    </row>
    <row r="21" spans="1:12" ht="15" customHeight="1" x14ac:dyDescent="0.35">
      <c r="A21" s="105" t="s">
        <v>17</v>
      </c>
      <c r="B21" s="110"/>
      <c r="C21" s="110"/>
      <c r="D21" s="110"/>
      <c r="E21" s="244">
        <v>7.2809999999999988</v>
      </c>
      <c r="F21" s="111">
        <v>-7.9110000000000005</v>
      </c>
      <c r="G21" s="244">
        <v>7.229000000000001</v>
      </c>
      <c r="H21" s="112">
        <v>-27.627000000000002</v>
      </c>
      <c r="I21" s="111">
        <v>-27.955000000000002</v>
      </c>
      <c r="J21" s="111">
        <v>-5.844000000000003</v>
      </c>
      <c r="K21" s="112">
        <v>-10.537000000000001</v>
      </c>
      <c r="L21" s="94"/>
    </row>
    <row r="22" spans="1:12" ht="15" customHeight="1" x14ac:dyDescent="0.35">
      <c r="A22" s="114" t="s">
        <v>18</v>
      </c>
      <c r="B22" s="121"/>
      <c r="C22" s="121"/>
      <c r="D22" s="121"/>
      <c r="E22" s="245"/>
      <c r="F22" s="116"/>
      <c r="G22" s="245"/>
      <c r="H22" s="117"/>
      <c r="I22" s="116"/>
      <c r="J22" s="116"/>
      <c r="K22" s="117"/>
      <c r="L22" s="94"/>
    </row>
    <row r="23" spans="1:12" ht="15" customHeight="1" x14ac:dyDescent="0.35">
      <c r="A23" s="122" t="s">
        <v>281</v>
      </c>
      <c r="B23" s="123"/>
      <c r="C23" s="123"/>
      <c r="D23" s="123"/>
      <c r="E23" s="243">
        <f>SUM(E20:E22)</f>
        <v>-8.7180000000000142</v>
      </c>
      <c r="F23" s="107">
        <f t="shared" ref="F23:J23" si="8">SUM(F20:F22)</f>
        <v>20.491000000000277</v>
      </c>
      <c r="G23" s="243">
        <f>SUM(G20:G22)</f>
        <v>10.298999999999895</v>
      </c>
      <c r="H23" s="108">
        <f>SUM(H20:H22)</f>
        <v>78.359000000000009</v>
      </c>
      <c r="I23" s="107">
        <f t="shared" ref="I23" si="9">SUM(I20:I22)</f>
        <v>41.613000000000042</v>
      </c>
      <c r="J23" s="107">
        <f t="shared" si="8"/>
        <v>18.378000000000078</v>
      </c>
      <c r="K23" s="108">
        <f>SUM(K20:K22)</f>
        <v>18.172999999999739</v>
      </c>
      <c r="L23" s="94"/>
    </row>
    <row r="24" spans="1:12" ht="15" customHeight="1" x14ac:dyDescent="0.35">
      <c r="A24" s="105" t="s">
        <v>261</v>
      </c>
      <c r="B24" s="110"/>
      <c r="C24" s="110"/>
      <c r="D24" s="110"/>
      <c r="E24" s="244">
        <f t="shared" ref="E24:J24" si="10">E23-E25</f>
        <v>-8.7180000000000142</v>
      </c>
      <c r="F24" s="111">
        <f t="shared" si="10"/>
        <v>20.491000000000277</v>
      </c>
      <c r="G24" s="244">
        <f t="shared" si="10"/>
        <v>10.298999999999895</v>
      </c>
      <c r="H24" s="112">
        <f t="shared" si="10"/>
        <v>78.359000000000009</v>
      </c>
      <c r="I24" s="111">
        <f t="shared" ref="I24" si="11">I23-I25</f>
        <v>41.613000000000042</v>
      </c>
      <c r="J24" s="111">
        <f t="shared" si="10"/>
        <v>18.378000000000078</v>
      </c>
      <c r="K24" s="112">
        <f>K23-K25</f>
        <v>18.172999999999739</v>
      </c>
      <c r="L24" s="94"/>
    </row>
    <row r="25" spans="1:12" ht="15" customHeight="1" x14ac:dyDescent="0.35">
      <c r="A25" s="105" t="s">
        <v>276</v>
      </c>
      <c r="B25" s="110"/>
      <c r="C25" s="110"/>
      <c r="D25" s="110"/>
      <c r="E25" s="244"/>
      <c r="F25" s="111"/>
      <c r="G25" s="244"/>
      <c r="H25" s="112"/>
      <c r="I25" s="111"/>
      <c r="J25" s="111"/>
      <c r="K25" s="112"/>
      <c r="L25" s="94"/>
    </row>
    <row r="26" spans="1:12" ht="10.5" customHeight="1" x14ac:dyDescent="0.35">
      <c r="A26" s="110"/>
      <c r="B26" s="110"/>
      <c r="C26" s="110"/>
      <c r="D26" s="110"/>
      <c r="E26" s="244"/>
      <c r="F26" s="111"/>
      <c r="G26" s="244"/>
      <c r="H26" s="112"/>
      <c r="I26" s="111"/>
      <c r="J26" s="111"/>
      <c r="K26" s="111"/>
      <c r="L26" s="94"/>
    </row>
    <row r="27" spans="1:12" ht="15" customHeight="1" x14ac:dyDescent="0.35">
      <c r="A27" s="124" t="s">
        <v>360</v>
      </c>
      <c r="B27" s="125"/>
      <c r="C27" s="125"/>
      <c r="D27" s="125"/>
      <c r="E27" s="246">
        <v>-6.3</v>
      </c>
      <c r="F27" s="126">
        <v>-7.5000000000000009</v>
      </c>
      <c r="G27" s="246">
        <v>-17.599999999999998</v>
      </c>
      <c r="H27" s="127">
        <v>-11.954000000000001</v>
      </c>
      <c r="I27" s="126">
        <v>-21.3</v>
      </c>
      <c r="J27" s="126">
        <v>-39</v>
      </c>
      <c r="K27" s="126">
        <v>-27</v>
      </c>
      <c r="L27" s="94"/>
    </row>
    <row r="28" spans="1:12" ht="15" customHeight="1" x14ac:dyDescent="0.35">
      <c r="A28" s="128" t="s">
        <v>423</v>
      </c>
      <c r="B28" s="129"/>
      <c r="C28" s="129"/>
      <c r="D28" s="129"/>
      <c r="E28" s="247">
        <f>E14-E27</f>
        <v>9.823999999999991</v>
      </c>
      <c r="F28" s="130">
        <f t="shared" ref="F28:K28" si="12">F14-F27</f>
        <v>41.07200000000028</v>
      </c>
      <c r="G28" s="247">
        <f t="shared" si="12"/>
        <v>77.2349999999999</v>
      </c>
      <c r="H28" s="131">
        <f t="shared" si="12"/>
        <v>139.643</v>
      </c>
      <c r="I28" s="130">
        <f t="shared" ref="I28" si="13">I14-I27</f>
        <v>125.34000000000003</v>
      </c>
      <c r="J28" s="130">
        <f t="shared" si="12"/>
        <v>103.30500000000008</v>
      </c>
      <c r="K28" s="130">
        <f t="shared" si="12"/>
        <v>93.416999999999746</v>
      </c>
      <c r="L28" s="94"/>
    </row>
    <row r="29" spans="1:12" ht="16.5" x14ac:dyDescent="0.35">
      <c r="A29" s="110"/>
      <c r="B29" s="110"/>
      <c r="C29" s="110"/>
      <c r="D29" s="110"/>
      <c r="E29" s="111"/>
      <c r="F29" s="111"/>
      <c r="G29" s="111"/>
      <c r="H29" s="111"/>
      <c r="I29" s="111"/>
      <c r="J29" s="111"/>
      <c r="K29" s="111"/>
      <c r="L29" s="94"/>
    </row>
    <row r="30" spans="1:12" ht="12.75" customHeight="1" x14ac:dyDescent="0.35">
      <c r="A30" s="227"/>
      <c r="B30" s="227"/>
      <c r="C30" s="228"/>
      <c r="D30" s="229"/>
      <c r="E30" s="230">
        <f>E$3</f>
        <v>2014</v>
      </c>
      <c r="F30" s="230">
        <f t="shared" ref="F30:K30" si="14">F$3</f>
        <v>2013</v>
      </c>
      <c r="G30" s="230">
        <f>G$3</f>
        <v>2014</v>
      </c>
      <c r="H30" s="230">
        <f>H$3</f>
        <v>2013</v>
      </c>
      <c r="I30" s="230">
        <f t="shared" si="14"/>
        <v>2012</v>
      </c>
      <c r="J30" s="230">
        <f t="shared" si="14"/>
        <v>2011</v>
      </c>
      <c r="K30" s="230">
        <f t="shared" si="14"/>
        <v>2010</v>
      </c>
      <c r="L30" s="94"/>
    </row>
    <row r="31" spans="1:12" ht="12.75" customHeight="1" x14ac:dyDescent="0.35">
      <c r="A31" s="231"/>
      <c r="B31" s="231"/>
      <c r="C31" s="228"/>
      <c r="D31" s="229"/>
      <c r="E31" s="233" t="str">
        <f>E$4</f>
        <v>Q4</v>
      </c>
      <c r="F31" s="233" t="str">
        <f t="shared" ref="F31" si="15">F$4</f>
        <v>Q4</v>
      </c>
      <c r="G31" s="233"/>
      <c r="H31" s="233"/>
      <c r="I31" s="233"/>
      <c r="J31" s="233" t="str">
        <f>IF(J$4="","",J$4)</f>
        <v/>
      </c>
      <c r="K31" s="233"/>
      <c r="L31" s="94"/>
    </row>
    <row r="32" spans="1:12" s="41" customFormat="1" ht="15" customHeight="1" x14ac:dyDescent="0.35">
      <c r="A32" s="228" t="s">
        <v>259</v>
      </c>
      <c r="B32" s="234"/>
      <c r="C32" s="228"/>
      <c r="D32" s="228"/>
      <c r="E32" s="235"/>
      <c r="F32" s="235"/>
      <c r="G32" s="235"/>
      <c r="H32" s="235"/>
      <c r="I32" s="235"/>
      <c r="J32" s="235"/>
      <c r="K32" s="235"/>
      <c r="L32" s="135"/>
    </row>
    <row r="33" spans="1:12" ht="1.5" customHeight="1" x14ac:dyDescent="0.35">
      <c r="A33" s="94"/>
      <c r="B33" s="94"/>
      <c r="C33" s="94"/>
      <c r="D33" s="94"/>
      <c r="E33" s="136"/>
      <c r="F33" s="136"/>
      <c r="G33" s="136"/>
      <c r="H33" s="136"/>
      <c r="I33" s="136"/>
      <c r="J33" s="136"/>
      <c r="K33" s="136"/>
      <c r="L33" s="94"/>
    </row>
    <row r="34" spans="1:12" ht="15" customHeight="1" x14ac:dyDescent="0.35">
      <c r="A34" s="105" t="s">
        <v>24</v>
      </c>
      <c r="B34" s="137"/>
      <c r="C34" s="137"/>
      <c r="D34" s="137"/>
      <c r="E34" s="244"/>
      <c r="F34" s="111"/>
      <c r="G34" s="244">
        <v>1179.1559999999999</v>
      </c>
      <c r="H34" s="112">
        <v>1157.711</v>
      </c>
      <c r="I34" s="111">
        <v>1153.934</v>
      </c>
      <c r="J34" s="111">
        <v>1157.309</v>
      </c>
      <c r="K34" s="112">
        <v>1180.3430000000001</v>
      </c>
      <c r="L34" s="94"/>
    </row>
    <row r="35" spans="1:12" ht="15" customHeight="1" x14ac:dyDescent="0.35">
      <c r="A35" s="105" t="s">
        <v>25</v>
      </c>
      <c r="B35" s="106"/>
      <c r="C35" s="106"/>
      <c r="D35" s="106"/>
      <c r="E35" s="244"/>
      <c r="F35" s="111"/>
      <c r="G35" s="244">
        <v>51.114000000000011</v>
      </c>
      <c r="H35" s="112">
        <v>55.242000000000012</v>
      </c>
      <c r="I35" s="111">
        <v>48.852999999999994</v>
      </c>
      <c r="J35" s="111">
        <v>9.6659999999999897</v>
      </c>
      <c r="K35" s="112">
        <v>7.1349999999999998</v>
      </c>
      <c r="L35" s="94"/>
    </row>
    <row r="36" spans="1:12" ht="15" customHeight="1" x14ac:dyDescent="0.35">
      <c r="A36" s="105" t="s">
        <v>262</v>
      </c>
      <c r="B36" s="106"/>
      <c r="C36" s="106"/>
      <c r="D36" s="106"/>
      <c r="E36" s="244"/>
      <c r="F36" s="111"/>
      <c r="G36" s="244">
        <v>196.52499999999998</v>
      </c>
      <c r="H36" s="112">
        <v>187.76300000000003</v>
      </c>
      <c r="I36" s="111">
        <v>195.77599999999995</v>
      </c>
      <c r="J36" s="111">
        <v>226.5149999999999</v>
      </c>
      <c r="K36" s="112">
        <v>213.62599999999998</v>
      </c>
      <c r="L36" s="94"/>
    </row>
    <row r="37" spans="1:12" ht="15" customHeight="1" x14ac:dyDescent="0.35">
      <c r="A37" s="105" t="s">
        <v>28</v>
      </c>
      <c r="B37" s="106"/>
      <c r="C37" s="106"/>
      <c r="D37" s="106"/>
      <c r="E37" s="244"/>
      <c r="F37" s="111"/>
      <c r="G37" s="244">
        <v>2.3460000000000001</v>
      </c>
      <c r="H37" s="112">
        <v>2.1840000000000002</v>
      </c>
      <c r="I37" s="111">
        <v>2.218</v>
      </c>
      <c r="J37" s="111">
        <v>2.3289999999999997</v>
      </c>
      <c r="K37" s="112">
        <v>13.124000000000001</v>
      </c>
      <c r="L37" s="94"/>
    </row>
    <row r="38" spans="1:12" ht="15" customHeight="1" x14ac:dyDescent="0.35">
      <c r="A38" s="114" t="s">
        <v>29</v>
      </c>
      <c r="B38" s="115"/>
      <c r="C38" s="115"/>
      <c r="D38" s="115"/>
      <c r="E38" s="245"/>
      <c r="F38" s="116"/>
      <c r="G38" s="245">
        <v>26.027000000000001</v>
      </c>
      <c r="H38" s="117">
        <v>12.608000000000001</v>
      </c>
      <c r="I38" s="116">
        <v>22.725000000000001</v>
      </c>
      <c r="J38" s="116">
        <v>34.377000000000002</v>
      </c>
      <c r="K38" s="117">
        <v>23.839000000000002</v>
      </c>
      <c r="L38" s="94"/>
    </row>
    <row r="39" spans="1:12" ht="15" customHeight="1" x14ac:dyDescent="0.35">
      <c r="A39" s="95" t="s">
        <v>30</v>
      </c>
      <c r="B39" s="119"/>
      <c r="C39" s="119"/>
      <c r="D39" s="119"/>
      <c r="E39" s="253"/>
      <c r="F39" s="138"/>
      <c r="G39" s="253">
        <f>SUM(G34:G38)</f>
        <v>1455.1680000000001</v>
      </c>
      <c r="H39" s="139">
        <f>SUM(H34:H38)</f>
        <v>1415.5079999999998</v>
      </c>
      <c r="I39" s="107">
        <f t="shared" ref="I39" si="16">SUM(I34:I38)</f>
        <v>1423.5060000000001</v>
      </c>
      <c r="J39" s="107">
        <f t="shared" ref="J39" si="17">SUM(J34:J38)</f>
        <v>1430.1959999999997</v>
      </c>
      <c r="K39" s="139">
        <v>1438.067</v>
      </c>
      <c r="L39" s="94"/>
    </row>
    <row r="40" spans="1:12" ht="15" customHeight="1" x14ac:dyDescent="0.35">
      <c r="A40" s="105" t="s">
        <v>32</v>
      </c>
      <c r="B40" s="110"/>
      <c r="C40" s="110"/>
      <c r="D40" s="110"/>
      <c r="E40" s="244"/>
      <c r="F40" s="111"/>
      <c r="G40" s="244">
        <v>164.26599999999999</v>
      </c>
      <c r="H40" s="112">
        <v>170.26599999999999</v>
      </c>
      <c r="I40" s="111">
        <v>155.22900000000001</v>
      </c>
      <c r="J40" s="111">
        <v>177.12</v>
      </c>
      <c r="K40" s="112">
        <v>194.93599999999998</v>
      </c>
      <c r="L40" s="94"/>
    </row>
    <row r="41" spans="1:12" ht="15" customHeight="1" x14ac:dyDescent="0.35">
      <c r="A41" s="105" t="s">
        <v>34</v>
      </c>
      <c r="B41" s="110"/>
      <c r="C41" s="110"/>
      <c r="D41" s="110"/>
      <c r="E41" s="244"/>
      <c r="F41" s="111"/>
      <c r="G41" s="244"/>
      <c r="H41" s="112"/>
      <c r="I41" s="111"/>
      <c r="J41" s="111"/>
      <c r="K41" s="112"/>
      <c r="L41" s="94"/>
    </row>
    <row r="42" spans="1:12" ht="15" customHeight="1" x14ac:dyDescent="0.35">
      <c r="A42" s="105" t="s">
        <v>35</v>
      </c>
      <c r="B42" s="110"/>
      <c r="C42" s="110"/>
      <c r="D42" s="110"/>
      <c r="E42" s="244"/>
      <c r="F42" s="111"/>
      <c r="G42" s="244">
        <v>328.13900000000007</v>
      </c>
      <c r="H42" s="112">
        <v>333.18399999999997</v>
      </c>
      <c r="I42" s="111">
        <v>318.029</v>
      </c>
      <c r="J42" s="111">
        <v>332.40600000000001</v>
      </c>
      <c r="K42" s="112">
        <v>381.41100000000006</v>
      </c>
      <c r="L42" s="94"/>
    </row>
    <row r="43" spans="1:12" ht="15" customHeight="1" x14ac:dyDescent="0.35">
      <c r="A43" s="105" t="s">
        <v>37</v>
      </c>
      <c r="B43" s="110"/>
      <c r="C43" s="110"/>
      <c r="D43" s="110"/>
      <c r="E43" s="244"/>
      <c r="F43" s="111"/>
      <c r="G43" s="244">
        <v>147.06299999999999</v>
      </c>
      <c r="H43" s="112">
        <v>201.84899999999999</v>
      </c>
      <c r="I43" s="111">
        <v>175.21100000000001</v>
      </c>
      <c r="J43" s="111">
        <v>163.21899999999999</v>
      </c>
      <c r="K43" s="112">
        <v>206.309</v>
      </c>
      <c r="L43" s="94"/>
    </row>
    <row r="44" spans="1:12" ht="15" customHeight="1" x14ac:dyDescent="0.35">
      <c r="A44" s="114" t="s">
        <v>38</v>
      </c>
      <c r="B44" s="115"/>
      <c r="C44" s="115"/>
      <c r="D44" s="115"/>
      <c r="E44" s="245"/>
      <c r="F44" s="116"/>
      <c r="G44" s="245"/>
      <c r="H44" s="117"/>
      <c r="I44" s="116"/>
      <c r="J44" s="116"/>
      <c r="K44" s="117"/>
      <c r="L44" s="94"/>
    </row>
    <row r="45" spans="1:12" ht="15" customHeight="1" x14ac:dyDescent="0.35">
      <c r="A45" s="140" t="s">
        <v>39</v>
      </c>
      <c r="B45" s="141"/>
      <c r="C45" s="141"/>
      <c r="D45" s="141"/>
      <c r="E45" s="254"/>
      <c r="F45" s="142"/>
      <c r="G45" s="254">
        <f>SUM(G40:G44)</f>
        <v>639.46800000000007</v>
      </c>
      <c r="H45" s="143">
        <f>SUM(H40:H44)</f>
        <v>705.29899999999998</v>
      </c>
      <c r="I45" s="144">
        <f t="shared" ref="I45" si="18">SUM(I40:I44)</f>
        <v>648.46900000000005</v>
      </c>
      <c r="J45" s="144">
        <f t="shared" ref="J45" si="19">SUM(J40:J44)</f>
        <v>672.745</v>
      </c>
      <c r="K45" s="143">
        <v>782.65599999999995</v>
      </c>
      <c r="L45" s="94"/>
    </row>
    <row r="46" spans="1:12" ht="15" customHeight="1" x14ac:dyDescent="0.35">
      <c r="A46" s="95" t="s">
        <v>168</v>
      </c>
      <c r="B46" s="146"/>
      <c r="C46" s="146"/>
      <c r="D46" s="146"/>
      <c r="E46" s="253"/>
      <c r="F46" s="138"/>
      <c r="G46" s="253">
        <f>G45+G39</f>
        <v>2094.6360000000004</v>
      </c>
      <c r="H46" s="139">
        <f>H45+H39</f>
        <v>2120.8069999999998</v>
      </c>
      <c r="I46" s="107">
        <f t="shared" ref="I46" si="20">I39+I45</f>
        <v>2071.9750000000004</v>
      </c>
      <c r="J46" s="107">
        <f t="shared" ref="J46" si="21">J39+J45</f>
        <v>2102.9409999999998</v>
      </c>
      <c r="K46" s="139">
        <v>2220.723</v>
      </c>
      <c r="L46" s="94"/>
    </row>
    <row r="47" spans="1:12" ht="15" customHeight="1" x14ac:dyDescent="0.35">
      <c r="A47" s="105" t="s">
        <v>263</v>
      </c>
      <c r="B47" s="110"/>
      <c r="C47" s="110"/>
      <c r="D47" s="110"/>
      <c r="E47" s="244"/>
      <c r="F47" s="111"/>
      <c r="G47" s="244">
        <v>939.49999999999977</v>
      </c>
      <c r="H47" s="112">
        <v>1246.444</v>
      </c>
      <c r="I47" s="111">
        <v>1156.308</v>
      </c>
      <c r="J47" s="111">
        <v>1122.7779999999998</v>
      </c>
      <c r="K47" s="112">
        <v>1120.1029999999998</v>
      </c>
      <c r="L47" s="94"/>
    </row>
    <row r="48" spans="1:12" ht="15" customHeight="1" x14ac:dyDescent="0.35">
      <c r="A48" s="105" t="s">
        <v>278</v>
      </c>
      <c r="B48" s="110"/>
      <c r="C48" s="110"/>
      <c r="D48" s="110"/>
      <c r="E48" s="244"/>
      <c r="F48" s="111"/>
      <c r="G48" s="244"/>
      <c r="H48" s="112"/>
      <c r="I48" s="111"/>
      <c r="J48" s="111"/>
      <c r="K48" s="112">
        <v>2.8850000000000002</v>
      </c>
      <c r="L48" s="94"/>
    </row>
    <row r="49" spans="1:12" ht="15" customHeight="1" x14ac:dyDescent="0.35">
      <c r="A49" s="105" t="s">
        <v>43</v>
      </c>
      <c r="B49" s="110"/>
      <c r="C49" s="110"/>
      <c r="D49" s="110"/>
      <c r="E49" s="244"/>
      <c r="F49" s="111"/>
      <c r="G49" s="244">
        <v>4.327</v>
      </c>
      <c r="H49" s="112">
        <v>3.53</v>
      </c>
      <c r="I49" s="111">
        <v>3.47</v>
      </c>
      <c r="J49" s="111">
        <v>2.7530000000000001</v>
      </c>
      <c r="K49" s="112">
        <v>4.444</v>
      </c>
      <c r="L49" s="94"/>
    </row>
    <row r="50" spans="1:12" ht="15" customHeight="1" x14ac:dyDescent="0.35">
      <c r="A50" s="105" t="s">
        <v>44</v>
      </c>
      <c r="B50" s="110"/>
      <c r="C50" s="110"/>
      <c r="D50" s="110"/>
      <c r="E50" s="244"/>
      <c r="F50" s="111"/>
      <c r="G50" s="244">
        <v>8.9290000000000003</v>
      </c>
      <c r="H50" s="112">
        <v>8.5</v>
      </c>
      <c r="I50" s="111">
        <v>11.704000000000001</v>
      </c>
      <c r="J50" s="111">
        <v>21.755000000000003</v>
      </c>
      <c r="K50" s="112">
        <v>23.872</v>
      </c>
      <c r="L50" s="94"/>
    </row>
    <row r="51" spans="1:12" ht="15" customHeight="1" x14ac:dyDescent="0.35">
      <c r="A51" s="105" t="s">
        <v>45</v>
      </c>
      <c r="B51" s="110"/>
      <c r="C51" s="110"/>
      <c r="D51" s="110"/>
      <c r="E51" s="244"/>
      <c r="F51" s="111"/>
      <c r="G51" s="244">
        <v>779.88200000000006</v>
      </c>
      <c r="H51" s="112">
        <v>496.1</v>
      </c>
      <c r="I51" s="111">
        <v>569.995</v>
      </c>
      <c r="J51" s="111">
        <v>632.053</v>
      </c>
      <c r="K51" s="112">
        <v>705.32499999999993</v>
      </c>
      <c r="L51" s="94"/>
    </row>
    <row r="52" spans="1:12" ht="15" customHeight="1" x14ac:dyDescent="0.35">
      <c r="A52" s="105" t="s">
        <v>46</v>
      </c>
      <c r="B52" s="110"/>
      <c r="C52" s="110"/>
      <c r="D52" s="110"/>
      <c r="E52" s="244"/>
      <c r="F52" s="111"/>
      <c r="G52" s="244">
        <v>361.99800000000005</v>
      </c>
      <c r="H52" s="112">
        <v>366.233</v>
      </c>
      <c r="I52" s="111">
        <v>330.49799999999999</v>
      </c>
      <c r="J52" s="111">
        <v>323.60199999999998</v>
      </c>
      <c r="K52" s="112">
        <v>364.09399999999999</v>
      </c>
      <c r="L52" s="94"/>
    </row>
    <row r="53" spans="1:12" ht="15" customHeight="1" x14ac:dyDescent="0.35">
      <c r="A53" s="105" t="s">
        <v>47</v>
      </c>
      <c r="B53" s="110"/>
      <c r="C53" s="110"/>
      <c r="D53" s="110"/>
      <c r="E53" s="244"/>
      <c r="F53" s="111"/>
      <c r="G53" s="244"/>
      <c r="H53" s="112"/>
      <c r="I53" s="111"/>
      <c r="J53" s="111"/>
      <c r="K53" s="112"/>
      <c r="L53" s="94"/>
    </row>
    <row r="54" spans="1:12" ht="15" customHeight="1" x14ac:dyDescent="0.35">
      <c r="A54" s="114" t="s">
        <v>264</v>
      </c>
      <c r="B54" s="115"/>
      <c r="C54" s="115"/>
      <c r="D54" s="115"/>
      <c r="E54" s="245"/>
      <c r="F54" s="116"/>
      <c r="G54" s="245"/>
      <c r="H54" s="117"/>
      <c r="I54" s="116"/>
      <c r="J54" s="116"/>
      <c r="K54" s="117"/>
      <c r="L54" s="94"/>
    </row>
    <row r="55" spans="1:12" ht="15" customHeight="1" x14ac:dyDescent="0.35">
      <c r="A55" s="95" t="s">
        <v>249</v>
      </c>
      <c r="B55" s="146"/>
      <c r="C55" s="146"/>
      <c r="D55" s="146"/>
      <c r="E55" s="253"/>
      <c r="F55" s="138"/>
      <c r="G55" s="253">
        <f>SUM(G47:G54)</f>
        <v>2094.636</v>
      </c>
      <c r="H55" s="139">
        <f>SUM(H47:H54)</f>
        <v>2120.8070000000002</v>
      </c>
      <c r="I55" s="107">
        <f t="shared" ref="I55" si="22">SUM(I47:I54)</f>
        <v>2071.9749999999999</v>
      </c>
      <c r="J55" s="107">
        <f t="shared" ref="J55" si="23">SUM(J47:J54)</f>
        <v>2102.9409999999998</v>
      </c>
      <c r="K55" s="139">
        <v>2220.723</v>
      </c>
      <c r="L55" s="94"/>
    </row>
    <row r="56" spans="1:12" ht="15" customHeight="1" x14ac:dyDescent="0.35">
      <c r="A56" s="146"/>
      <c r="B56" s="146"/>
      <c r="C56" s="146"/>
      <c r="D56" s="146"/>
      <c r="E56" s="111"/>
      <c r="F56" s="111"/>
      <c r="G56" s="111"/>
      <c r="H56" s="111"/>
      <c r="I56" s="111"/>
      <c r="J56" s="111"/>
      <c r="K56" s="111"/>
      <c r="L56" s="94"/>
    </row>
    <row r="57" spans="1:12" ht="12.75" customHeight="1" x14ac:dyDescent="0.35">
      <c r="A57" s="236"/>
      <c r="B57" s="227"/>
      <c r="C57" s="229"/>
      <c r="D57" s="229"/>
      <c r="E57" s="230">
        <f>E$3</f>
        <v>2014</v>
      </c>
      <c r="F57" s="230">
        <f t="shared" ref="F57:H57" si="24">F$3</f>
        <v>2013</v>
      </c>
      <c r="G57" s="230">
        <f t="shared" si="24"/>
        <v>2014</v>
      </c>
      <c r="H57" s="230">
        <f t="shared" si="24"/>
        <v>2013</v>
      </c>
      <c r="I57" s="230">
        <f t="shared" ref="I57:K57" si="25">I$3</f>
        <v>2012</v>
      </c>
      <c r="J57" s="230">
        <f t="shared" si="25"/>
        <v>2011</v>
      </c>
      <c r="K57" s="230">
        <f t="shared" si="25"/>
        <v>2010</v>
      </c>
      <c r="L57" s="94"/>
    </row>
    <row r="58" spans="1:12" ht="12.75" customHeight="1" x14ac:dyDescent="0.35">
      <c r="A58" s="231"/>
      <c r="B58" s="231"/>
      <c r="C58" s="229"/>
      <c r="D58" s="229"/>
      <c r="E58" s="233" t="str">
        <f>E$4</f>
        <v>Q4</v>
      </c>
      <c r="F58" s="233" t="str">
        <f t="shared" ref="F58" si="26">F$4</f>
        <v>Q4</v>
      </c>
      <c r="G58" s="233"/>
      <c r="H58" s="233"/>
      <c r="I58" s="233"/>
      <c r="J58" s="233" t="str">
        <f>IF(J$4="","",J$4)</f>
        <v/>
      </c>
      <c r="K58" s="233"/>
      <c r="L58" s="94"/>
    </row>
    <row r="59" spans="1:12" s="41" customFormat="1" ht="15" customHeight="1" x14ac:dyDescent="0.35">
      <c r="A59" s="236" t="s">
        <v>260</v>
      </c>
      <c r="B59" s="234"/>
      <c r="C59" s="228"/>
      <c r="D59" s="228"/>
      <c r="E59" s="235"/>
      <c r="F59" s="235"/>
      <c r="G59" s="235"/>
      <c r="H59" s="235"/>
      <c r="I59" s="235"/>
      <c r="J59" s="235"/>
      <c r="K59" s="235"/>
      <c r="L59" s="135"/>
    </row>
    <row r="60" spans="1:12" ht="1.5" customHeight="1" x14ac:dyDescent="0.35">
      <c r="A60" s="94"/>
      <c r="B60" s="94"/>
      <c r="C60" s="94"/>
      <c r="D60" s="94"/>
      <c r="E60" s="136"/>
      <c r="F60" s="136"/>
      <c r="G60" s="136"/>
      <c r="H60" s="136"/>
      <c r="I60" s="136"/>
      <c r="J60" s="136"/>
      <c r="K60" s="136"/>
      <c r="L60" s="94"/>
    </row>
    <row r="61" spans="1:12" ht="35.25" customHeight="1" x14ac:dyDescent="0.35">
      <c r="A61" s="295" t="s">
        <v>50</v>
      </c>
      <c r="B61" s="295"/>
      <c r="C61" s="148"/>
      <c r="D61" s="148"/>
      <c r="E61" s="255">
        <v>8.3890000000000065</v>
      </c>
      <c r="F61" s="149">
        <v>38.232000000000006</v>
      </c>
      <c r="G61" s="255">
        <v>65.822000000000003</v>
      </c>
      <c r="H61" s="150">
        <v>127.899</v>
      </c>
      <c r="I61" s="149">
        <v>94.891000000000005</v>
      </c>
      <c r="J61" s="149">
        <v>59.300999999999995</v>
      </c>
      <c r="K61" s="150"/>
      <c r="L61" s="94"/>
    </row>
    <row r="62" spans="1:12" ht="15" customHeight="1" x14ac:dyDescent="0.35">
      <c r="A62" s="294" t="s">
        <v>52</v>
      </c>
      <c r="B62" s="294"/>
      <c r="C62" s="152"/>
      <c r="D62" s="152"/>
      <c r="E62" s="245">
        <v>71.894999999999996</v>
      </c>
      <c r="F62" s="116">
        <v>59.658999999999992</v>
      </c>
      <c r="G62" s="245">
        <v>16.353999999999999</v>
      </c>
      <c r="H62" s="117">
        <v>-0.57200000000000628</v>
      </c>
      <c r="I62" s="116">
        <v>25.286000000000001</v>
      </c>
      <c r="J62" s="116">
        <v>15.591999999999999</v>
      </c>
      <c r="K62" s="117"/>
      <c r="L62" s="94"/>
    </row>
    <row r="63" spans="1:12" ht="16.5" customHeight="1" x14ac:dyDescent="0.35">
      <c r="A63" s="299" t="s">
        <v>53</v>
      </c>
      <c r="B63" s="299"/>
      <c r="C63" s="153"/>
      <c r="D63" s="153"/>
      <c r="E63" s="256">
        <f>SUM(E61:E62)</f>
        <v>80.284000000000006</v>
      </c>
      <c r="F63" s="107">
        <f>SUM(F61:F62)</f>
        <v>97.890999999999991</v>
      </c>
      <c r="G63" s="256">
        <f t="shared" ref="G63:H63" si="27">SUM(G61:G62)</f>
        <v>82.176000000000002</v>
      </c>
      <c r="H63" s="109">
        <f t="shared" si="27"/>
        <v>127.327</v>
      </c>
      <c r="I63" s="107">
        <f>SUM(I61:I62)</f>
        <v>120.17700000000001</v>
      </c>
      <c r="J63" s="107">
        <f>SUM(J61:J62)</f>
        <v>74.893000000000001</v>
      </c>
      <c r="K63" s="139" t="s">
        <v>141</v>
      </c>
      <c r="L63" s="94"/>
    </row>
    <row r="64" spans="1:12" ht="15" customHeight="1" x14ac:dyDescent="0.35">
      <c r="A64" s="295" t="s">
        <v>265</v>
      </c>
      <c r="B64" s="295"/>
      <c r="C64" s="110"/>
      <c r="D64" s="110"/>
      <c r="E64" s="244">
        <v>-8.5279999999999987</v>
      </c>
      <c r="F64" s="111">
        <v>-9.1259999999999994</v>
      </c>
      <c r="G64" s="244">
        <v>-32.670999999999999</v>
      </c>
      <c r="H64" s="112">
        <v>-36.271999999999998</v>
      </c>
      <c r="I64" s="111">
        <v>-50.597000000000001</v>
      </c>
      <c r="J64" s="111">
        <v>-52.816000000000003</v>
      </c>
      <c r="K64" s="112"/>
      <c r="L64" s="94"/>
    </row>
    <row r="65" spans="1:12" ht="15" customHeight="1" x14ac:dyDescent="0.35">
      <c r="A65" s="294" t="s">
        <v>266</v>
      </c>
      <c r="B65" s="294"/>
      <c r="C65" s="115"/>
      <c r="D65" s="115"/>
      <c r="E65" s="245"/>
      <c r="F65" s="116"/>
      <c r="G65" s="245"/>
      <c r="H65" s="117"/>
      <c r="I65" s="116"/>
      <c r="J65" s="116"/>
      <c r="K65" s="117"/>
      <c r="L65" s="94"/>
    </row>
    <row r="66" spans="1:12" s="61" customFormat="1" ht="16.5" customHeight="1" x14ac:dyDescent="0.35">
      <c r="A66" s="155" t="s">
        <v>267</v>
      </c>
      <c r="B66" s="155"/>
      <c r="C66" s="156"/>
      <c r="D66" s="156"/>
      <c r="E66" s="256">
        <f>SUM(E63:E65)</f>
        <v>71.756</v>
      </c>
      <c r="F66" s="107">
        <f>SUM(F63:F65)</f>
        <v>88.764999999999986</v>
      </c>
      <c r="G66" s="256">
        <f t="shared" ref="G66:H66" si="28">SUM(G63:G65)</f>
        <v>49.505000000000003</v>
      </c>
      <c r="H66" s="109">
        <f t="shared" si="28"/>
        <v>91.055000000000007</v>
      </c>
      <c r="I66" s="107">
        <f>SUM(I63:I65)</f>
        <v>69.580000000000013</v>
      </c>
      <c r="J66" s="107">
        <f>SUM(J63:J65)</f>
        <v>22.076999999999998</v>
      </c>
      <c r="K66" s="154" t="s">
        <v>141</v>
      </c>
      <c r="L66" s="94"/>
    </row>
    <row r="67" spans="1:12" ht="15" customHeight="1" x14ac:dyDescent="0.35">
      <c r="A67" s="294" t="s">
        <v>59</v>
      </c>
      <c r="B67" s="294"/>
      <c r="C67" s="157"/>
      <c r="D67" s="157"/>
      <c r="E67" s="245"/>
      <c r="F67" s="116"/>
      <c r="G67" s="245"/>
      <c r="H67" s="117"/>
      <c r="I67" s="116"/>
      <c r="J67" s="116"/>
      <c r="K67" s="117"/>
      <c r="L67" s="94"/>
    </row>
    <row r="68" spans="1:12" ht="16.5" customHeight="1" x14ac:dyDescent="0.35">
      <c r="A68" s="299" t="s">
        <v>60</v>
      </c>
      <c r="B68" s="299"/>
      <c r="C68" s="146"/>
      <c r="D68" s="146"/>
      <c r="E68" s="256">
        <f>SUM(E66:E67)</f>
        <v>71.756</v>
      </c>
      <c r="F68" s="107">
        <f>SUM(F66:F67)</f>
        <v>88.764999999999986</v>
      </c>
      <c r="G68" s="256">
        <f t="shared" ref="G68:H68" si="29">SUM(G66:G67)</f>
        <v>49.505000000000003</v>
      </c>
      <c r="H68" s="109">
        <f t="shared" si="29"/>
        <v>91.055000000000007</v>
      </c>
      <c r="I68" s="107">
        <f>SUM(I66:I67)</f>
        <v>69.580000000000013</v>
      </c>
      <c r="J68" s="107">
        <f>SUM(J66:J67)</f>
        <v>22.076999999999998</v>
      </c>
      <c r="K68" s="139" t="s">
        <v>141</v>
      </c>
      <c r="L68" s="94"/>
    </row>
    <row r="69" spans="1:12" ht="15" customHeight="1" x14ac:dyDescent="0.35">
      <c r="A69" s="295" t="s">
        <v>61</v>
      </c>
      <c r="B69" s="295"/>
      <c r="C69" s="110"/>
      <c r="D69" s="110"/>
      <c r="E69" s="244">
        <v>-21.918000000000006</v>
      </c>
      <c r="F69" s="111">
        <v>-36.540999999999997</v>
      </c>
      <c r="G69" s="244">
        <v>233.45699999999999</v>
      </c>
      <c r="H69" s="112">
        <v>-72.472999999999999</v>
      </c>
      <c r="I69" s="111">
        <v>-58.753999999999998</v>
      </c>
      <c r="J69" s="111">
        <v>-65.049000000000007</v>
      </c>
      <c r="K69" s="112"/>
      <c r="L69" s="94"/>
    </row>
    <row r="70" spans="1:12" ht="15" customHeight="1" x14ac:dyDescent="0.35">
      <c r="A70" s="295" t="s">
        <v>62</v>
      </c>
      <c r="B70" s="295"/>
      <c r="C70" s="110"/>
      <c r="D70" s="110"/>
      <c r="E70" s="244"/>
      <c r="F70" s="111"/>
      <c r="G70" s="244"/>
      <c r="H70" s="112"/>
      <c r="I70" s="111"/>
      <c r="J70" s="111"/>
      <c r="K70" s="112"/>
      <c r="L70" s="94"/>
    </row>
    <row r="71" spans="1:12" ht="15" customHeight="1" x14ac:dyDescent="0.35">
      <c r="A71" s="295" t="s">
        <v>64</v>
      </c>
      <c r="B71" s="295"/>
      <c r="C71" s="110"/>
      <c r="D71" s="110"/>
      <c r="E71" s="244">
        <v>-0.77300000000002456</v>
      </c>
      <c r="F71" s="111"/>
      <c r="G71" s="244">
        <v>-350.00700000000001</v>
      </c>
      <c r="H71" s="112"/>
      <c r="I71" s="111"/>
      <c r="J71" s="111"/>
      <c r="K71" s="112"/>
      <c r="L71" s="94"/>
    </row>
    <row r="72" spans="1:12" ht="15" customHeight="1" x14ac:dyDescent="0.35">
      <c r="A72" s="294" t="s">
        <v>65</v>
      </c>
      <c r="B72" s="294"/>
      <c r="C72" s="115"/>
      <c r="D72" s="115"/>
      <c r="E72" s="245"/>
      <c r="F72" s="116"/>
      <c r="G72" s="245"/>
      <c r="H72" s="117"/>
      <c r="I72" s="116"/>
      <c r="J72" s="116"/>
      <c r="K72" s="117"/>
      <c r="L72" s="94"/>
    </row>
    <row r="73" spans="1:12" ht="16.5" customHeight="1" x14ac:dyDescent="0.35">
      <c r="A73" s="158" t="s">
        <v>66</v>
      </c>
      <c r="B73" s="158"/>
      <c r="C73" s="159"/>
      <c r="D73" s="159"/>
      <c r="E73" s="263">
        <f>SUM(E69:E72)</f>
        <v>-22.691000000000031</v>
      </c>
      <c r="F73" s="181">
        <f>SUM(F69:F72)</f>
        <v>-36.540999999999997</v>
      </c>
      <c r="G73" s="257">
        <f t="shared" ref="G73:H73" si="30">SUM(G69:G72)</f>
        <v>-116.55000000000001</v>
      </c>
      <c r="H73" s="161">
        <f t="shared" si="30"/>
        <v>-72.472999999999999</v>
      </c>
      <c r="I73" s="181">
        <f>SUM(I69:I72)</f>
        <v>-58.753999999999998</v>
      </c>
      <c r="J73" s="181">
        <f>SUM(J69:J72)</f>
        <v>-65.049000000000007</v>
      </c>
      <c r="K73" s="217" t="s">
        <v>141</v>
      </c>
      <c r="L73" s="94"/>
    </row>
    <row r="74" spans="1:12" ht="16.5" customHeight="1" x14ac:dyDescent="0.35">
      <c r="A74" s="299" t="s">
        <v>67</v>
      </c>
      <c r="B74" s="299"/>
      <c r="C74" s="146"/>
      <c r="D74" s="146"/>
      <c r="E74" s="256">
        <f>+E68+E73</f>
        <v>49.064999999999969</v>
      </c>
      <c r="F74" s="107">
        <f>+F68+F73</f>
        <v>52.22399999999999</v>
      </c>
      <c r="G74" s="256">
        <f t="shared" ref="G74:H74" si="31">SUM(G73+G68)</f>
        <v>-67.045000000000016</v>
      </c>
      <c r="H74" s="109">
        <f t="shared" si="31"/>
        <v>18.582000000000008</v>
      </c>
      <c r="I74" s="107">
        <f>+I68+I73</f>
        <v>10.826000000000015</v>
      </c>
      <c r="J74" s="107">
        <f>+J68+J73</f>
        <v>-42.972000000000008</v>
      </c>
      <c r="K74" s="139" t="s">
        <v>141</v>
      </c>
      <c r="L74" s="94"/>
    </row>
    <row r="75" spans="1:12" s="61" customFormat="1" ht="16.5" customHeight="1" x14ac:dyDescent="0.35">
      <c r="A75" s="283" t="s">
        <v>418</v>
      </c>
      <c r="B75" s="284"/>
      <c r="C75" s="239"/>
      <c r="D75" s="239"/>
      <c r="E75" s="281"/>
      <c r="F75" s="145"/>
      <c r="G75" s="281"/>
      <c r="H75" s="145"/>
      <c r="I75" s="145"/>
      <c r="J75" s="145"/>
      <c r="K75" s="145"/>
      <c r="L75" s="154"/>
    </row>
    <row r="76" spans="1:12" s="61" customFormat="1" ht="16.5" customHeight="1" x14ac:dyDescent="0.35">
      <c r="A76" s="285" t="s">
        <v>419</v>
      </c>
      <c r="B76" s="282"/>
      <c r="C76" s="282"/>
      <c r="D76" s="240"/>
      <c r="E76" s="256"/>
      <c r="F76" s="109"/>
      <c r="G76" s="256"/>
      <c r="H76" s="241"/>
      <c r="I76" s="109"/>
      <c r="J76" s="109"/>
      <c r="K76" s="109"/>
      <c r="L76" s="109"/>
    </row>
    <row r="77" spans="1:12" ht="15" customHeight="1" x14ac:dyDescent="0.35">
      <c r="A77" s="146"/>
      <c r="B77" s="146"/>
      <c r="C77" s="146"/>
      <c r="D77" s="146"/>
      <c r="E77" s="111"/>
      <c r="F77" s="111"/>
      <c r="G77" s="163"/>
      <c r="H77" s="163"/>
      <c r="I77" s="163"/>
      <c r="J77" s="111"/>
      <c r="K77" s="111"/>
      <c r="L77" s="94"/>
    </row>
    <row r="78" spans="1:12" ht="12.75" customHeight="1" x14ac:dyDescent="0.35">
      <c r="A78" s="236"/>
      <c r="B78" s="227"/>
      <c r="C78" s="229"/>
      <c r="D78" s="229"/>
      <c r="E78" s="230">
        <f>E$3</f>
        <v>2014</v>
      </c>
      <c r="F78" s="230">
        <f t="shared" ref="F78:K78" si="32">F$3</f>
        <v>2013</v>
      </c>
      <c r="G78" s="230">
        <f>G$3</f>
        <v>2014</v>
      </c>
      <c r="H78" s="230">
        <f>H$3</f>
        <v>2013</v>
      </c>
      <c r="I78" s="230">
        <f t="shared" si="32"/>
        <v>2012</v>
      </c>
      <c r="J78" s="230">
        <f t="shared" si="32"/>
        <v>2011</v>
      </c>
      <c r="K78" s="230">
        <f t="shared" si="32"/>
        <v>2010</v>
      </c>
      <c r="L78" s="94"/>
    </row>
    <row r="79" spans="1:12" ht="12.75" customHeight="1" x14ac:dyDescent="0.35">
      <c r="A79" s="231"/>
      <c r="B79" s="231"/>
      <c r="C79" s="229"/>
      <c r="D79" s="229"/>
      <c r="E79" s="230" t="str">
        <f>E$4</f>
        <v>Q4</v>
      </c>
      <c r="F79" s="230" t="str">
        <f t="shared" ref="F79" si="33">F$4</f>
        <v>Q4</v>
      </c>
      <c r="G79" s="233"/>
      <c r="H79" s="233"/>
      <c r="I79" s="230"/>
      <c r="J79" s="230" t="str">
        <f>IF(J$4="","",J$4)</f>
        <v/>
      </c>
      <c r="K79" s="230"/>
      <c r="L79" s="94"/>
    </row>
    <row r="80" spans="1:12" s="41" customFormat="1" ht="15" customHeight="1" x14ac:dyDescent="0.35">
      <c r="A80" s="236" t="s">
        <v>111</v>
      </c>
      <c r="B80" s="234"/>
      <c r="C80" s="228"/>
      <c r="D80" s="228"/>
      <c r="E80" s="232"/>
      <c r="F80" s="232"/>
      <c r="G80" s="232"/>
      <c r="H80" s="232"/>
      <c r="I80" s="232"/>
      <c r="J80" s="232"/>
      <c r="K80" s="232"/>
      <c r="L80" s="135"/>
    </row>
    <row r="81" spans="1:12" ht="1.5" customHeight="1" x14ac:dyDescent="0.35">
      <c r="A81" s="94"/>
      <c r="B81" s="94"/>
      <c r="C81" s="94"/>
      <c r="D81" s="94"/>
      <c r="E81" s="94"/>
      <c r="F81" s="94"/>
      <c r="G81" s="94"/>
      <c r="H81" s="94"/>
      <c r="I81" s="94"/>
      <c r="J81" s="94"/>
      <c r="K81" s="94"/>
      <c r="L81" s="94"/>
    </row>
    <row r="82" spans="1:12" ht="15" customHeight="1" x14ac:dyDescent="0.35">
      <c r="A82" s="295" t="s">
        <v>68</v>
      </c>
      <c r="B82" s="295"/>
      <c r="C82" s="106"/>
      <c r="D82" s="106"/>
      <c r="E82" s="269">
        <f>IF(E7=0,"-",IF(E14=0,"-",(E14/E7))*100)</f>
        <v>0.95065701622105481</v>
      </c>
      <c r="F82" s="164">
        <f>IF(F14=0,"-",IF(F7=0,"-",F14/F7))*100</f>
        <v>7.9736460216086185</v>
      </c>
      <c r="G82" s="269">
        <f>IF(G7=0,"",IF(G14=0,"",(G14/G7))*100)</f>
        <v>3.9515019152873725</v>
      </c>
      <c r="H82" s="165">
        <f>IF(H7=0,"",IF(H14=0,"",(H14/H7))*100)</f>
        <v>8.0013309546591866</v>
      </c>
      <c r="I82" s="164">
        <f>IF(I14=0,"-",IF(I7=0,"-",I14/I7))*100</f>
        <v>6.2792908336476829</v>
      </c>
      <c r="J82" s="164">
        <f>IF(J14=0,"-",IF(J7=0,"-",J14/J7))*100</f>
        <v>3.9131220573997636</v>
      </c>
      <c r="K82" s="165">
        <f t="shared" ref="K82" si="34">IF(K14=0,"-",IF(K7=0,"-",K14/K7))*100</f>
        <v>4.1066871783583352</v>
      </c>
      <c r="L82" s="94"/>
    </row>
    <row r="83" spans="1:12" ht="15" customHeight="1" x14ac:dyDescent="0.35">
      <c r="A83" s="295" t="s">
        <v>422</v>
      </c>
      <c r="B83" s="295"/>
      <c r="C83" s="106"/>
      <c r="D83" s="106"/>
      <c r="E83" s="269">
        <f>IF(E7=0,"",IF(E28=0,"",(E28/E7))*100)</f>
        <v>2.650185734209892</v>
      </c>
      <c r="F83" s="164">
        <f t="shared" ref="F83:K83" si="35">IF(F7=0,"",IF(F28=0,"",(F28/F7))*100)</f>
        <v>9.7549621529699948</v>
      </c>
      <c r="G83" s="269">
        <f t="shared" si="35"/>
        <v>5.1177035369702413</v>
      </c>
      <c r="H83" s="165">
        <f t="shared" si="35"/>
        <v>8.7504002576688116</v>
      </c>
      <c r="I83" s="164">
        <f t="shared" si="35"/>
        <v>7.5648434552998882</v>
      </c>
      <c r="J83" s="164">
        <f t="shared" si="35"/>
        <v>6.2863707976002239</v>
      </c>
      <c r="K83" s="165">
        <f t="shared" si="35"/>
        <v>5.7761476149284228</v>
      </c>
      <c r="L83" s="94"/>
    </row>
    <row r="84" spans="1:12" ht="15" customHeight="1" x14ac:dyDescent="0.35">
      <c r="A84" s="295" t="s">
        <v>69</v>
      </c>
      <c r="B84" s="295"/>
      <c r="C84" s="106"/>
      <c r="D84" s="106"/>
      <c r="E84" s="269">
        <f t="shared" ref="E84:J84" si="36">IF(E20=0,"-",IF(E7=0,"-",E20/E7)*100)</f>
        <v>-4.3159936443021314</v>
      </c>
      <c r="F84" s="164">
        <f t="shared" si="36"/>
        <v>6.7457254350568414</v>
      </c>
      <c r="G84" s="269">
        <f t="shared" ref="G84" si="37">IF(G20=0,"-",IF(G7=0,"-",G20/G7)*100)</f>
        <v>0.20342266923672062</v>
      </c>
      <c r="H84" s="165">
        <f t="shared" si="36"/>
        <v>6.6413634891064124</v>
      </c>
      <c r="I84" s="164">
        <f t="shared" ref="I84" si="38">IF(I20=0,"-",IF(I7=0,"-",I20/I7)*100)</f>
        <v>4.1987476423990966</v>
      </c>
      <c r="J84" s="164">
        <f t="shared" si="36"/>
        <v>1.4739700252598908</v>
      </c>
      <c r="K84" s="165">
        <f t="shared" ref="K84" si="39">IF(K20=0,"-",IF(K7=0,"-",K20/K7)*100)</f>
        <v>1.7751929308861765</v>
      </c>
      <c r="L84" s="94"/>
    </row>
    <row r="85" spans="1:12" ht="15" customHeight="1" x14ac:dyDescent="0.35">
      <c r="A85" s="295" t="s">
        <v>70</v>
      </c>
      <c r="B85" s="295"/>
      <c r="C85" s="137"/>
      <c r="D85" s="137"/>
      <c r="E85" s="269" t="s">
        <v>141</v>
      </c>
      <c r="F85" s="167" t="s">
        <v>141</v>
      </c>
      <c r="G85" s="269">
        <f t="shared" ref="G85:H85" si="40">IF((G47=0),"-",(G24/((G47+H47)/2)*100))</f>
        <v>0.94229312370306806</v>
      </c>
      <c r="H85" s="165">
        <f t="shared" si="40"/>
        <v>6.5224376048797383</v>
      </c>
      <c r="I85" s="164">
        <f>IF((I47=0),"-",(I24/((I47+J47)/2)*100))</f>
        <v>3.6517270519848788</v>
      </c>
      <c r="J85" s="164">
        <f>IF((J47=0),"-",(J24/((J47+K47)/2)*100))</f>
        <v>1.6387851161073712</v>
      </c>
      <c r="K85" s="164" t="s">
        <v>141</v>
      </c>
      <c r="L85" s="94"/>
    </row>
    <row r="86" spans="1:12" ht="15" customHeight="1" x14ac:dyDescent="0.35">
      <c r="A86" s="295" t="s">
        <v>71</v>
      </c>
      <c r="B86" s="295"/>
      <c r="C86" s="137"/>
      <c r="D86" s="137"/>
      <c r="E86" s="269" t="s">
        <v>141</v>
      </c>
      <c r="F86" s="167" t="s">
        <v>141</v>
      </c>
      <c r="G86" s="269">
        <f t="shared" ref="G86:H86" si="41">IF((G47=0),"-",((G17+G18)/((G47+G48+G49+G51+H47+H48+H49+H51)/2)*100))</f>
        <v>3.4542794174736517</v>
      </c>
      <c r="H86" s="165">
        <f t="shared" si="41"/>
        <v>7.5331278965961408</v>
      </c>
      <c r="I86" s="164">
        <f>IF((I47=0),"-",((I17+I18)/((I47+I48+I49+I51+J47+J48+J49+J51)/2)*100))</f>
        <v>6.0013930320297026</v>
      </c>
      <c r="J86" s="164">
        <f>IF((J47=0),"-",((J17+J18)/((J47+J48+J49+J51+K47+K48+K49+K51)/2)*100))</f>
        <v>3.6338052569379942</v>
      </c>
      <c r="K86" s="167" t="s">
        <v>141</v>
      </c>
      <c r="L86" s="94"/>
    </row>
    <row r="87" spans="1:12" ht="15" customHeight="1" x14ac:dyDescent="0.35">
      <c r="A87" s="295" t="s">
        <v>72</v>
      </c>
      <c r="B87" s="295"/>
      <c r="C87" s="106"/>
      <c r="D87" s="106"/>
      <c r="E87" s="270" t="str">
        <f t="shared" ref="E87" si="42">IF(E47=0,"-",((E47+E48)/E55*100))</f>
        <v>-</v>
      </c>
      <c r="F87" s="169" t="str">
        <f t="shared" ref="F87" si="43">IF(F47=0,"-",((F47+F48)/F55*100))</f>
        <v>-</v>
      </c>
      <c r="G87" s="270">
        <f t="shared" ref="G87:J87" si="44">IF(G47=0,"-",((G47+G48)/G55*100))</f>
        <v>44.852661751254146</v>
      </c>
      <c r="H87" s="183">
        <f t="shared" si="44"/>
        <v>58.772156070778713</v>
      </c>
      <c r="I87" s="184">
        <f t="shared" ref="I87" si="45">IF(I47=0,"-",((I47+I48)/I55*100))</f>
        <v>55.807044003909311</v>
      </c>
      <c r="J87" s="184">
        <f t="shared" si="44"/>
        <v>53.3908464383927</v>
      </c>
      <c r="K87" s="183">
        <f t="shared" ref="K87" si="46">IF(K47=0,"-",((K47+K48)/K55*100))</f>
        <v>50.568576089859022</v>
      </c>
      <c r="L87" s="94"/>
    </row>
    <row r="88" spans="1:12" ht="15" customHeight="1" x14ac:dyDescent="0.35">
      <c r="A88" s="295" t="s">
        <v>73</v>
      </c>
      <c r="B88" s="295"/>
      <c r="C88" s="106"/>
      <c r="D88" s="106"/>
      <c r="E88" s="271" t="str">
        <f>IF((E51+E49-E43-E41-E37)=0,"-",(E51+E49-E43-E41-E37))</f>
        <v>-</v>
      </c>
      <c r="F88" s="171" t="str">
        <f>IF((F51+F49-F43-F41-F37)=0,"-",(F51+F49-F43-F41-F37))</f>
        <v>-</v>
      </c>
      <c r="G88" s="271">
        <f t="shared" ref="G88:H88" si="47">IF((G51+G49-G43-G41-G37)=0,"-",(G51+G49-G43-G41-G37))</f>
        <v>634.80000000000007</v>
      </c>
      <c r="H88" s="185">
        <f t="shared" si="47"/>
        <v>295.59699999999998</v>
      </c>
      <c r="I88" s="171">
        <f>IF((I51+I49-I43-I41-I37)=0,"-",(I51+I49-I43-I41-I37))</f>
        <v>396.036</v>
      </c>
      <c r="J88" s="171">
        <f>IF((J51+J49-J43-J41-J37)=0,"-",(J51+J49-J43-J41-J37))</f>
        <v>469.25800000000004</v>
      </c>
      <c r="K88" s="185">
        <f t="shared" ref="K88" si="48">IF((K51+K49-K43-K41-K37)=0,"-",(K51+K49-K43-K41-K37))</f>
        <v>490.3359999999999</v>
      </c>
      <c r="L88" s="94"/>
    </row>
    <row r="89" spans="1:12" ht="15" customHeight="1" x14ac:dyDescent="0.35">
      <c r="A89" s="295" t="s">
        <v>74</v>
      </c>
      <c r="B89" s="295"/>
      <c r="C89" s="110"/>
      <c r="D89" s="110"/>
      <c r="E89" s="272" t="str">
        <f t="shared" ref="E89" si="49">IF((E47=0),"-",((E51+E49)/(E47+E48)))</f>
        <v>-</v>
      </c>
      <c r="F89" s="173" t="str">
        <f t="shared" ref="F89" si="50">IF((F47=0),"-",((F51+F49)/(F47+F48)))</f>
        <v>-</v>
      </c>
      <c r="G89" s="272">
        <f t="shared" ref="G89:H89" si="51">IF((G47=0),"-",((G51+G49)/(G47+G48)))</f>
        <v>0.83470888770622698</v>
      </c>
      <c r="H89" s="186">
        <f t="shared" si="51"/>
        <v>0.40084432192701797</v>
      </c>
      <c r="I89" s="187">
        <f t="shared" ref="I89" si="52">IF((I47=0),"-",((I51+I49)/(I47+I48)))</f>
        <v>0.49594485206363703</v>
      </c>
      <c r="J89" s="187">
        <f t="shared" ref="J89" si="53">IF((J47=0),"-",((J51+J49)/(J47+J48)))</f>
        <v>0.56538870551435827</v>
      </c>
      <c r="K89" s="186">
        <f t="shared" ref="K89" si="54">IF((K47=0),"-",((K51+K49)/(K47+K48)))</f>
        <v>0.63203613929979663</v>
      </c>
      <c r="L89" s="94"/>
    </row>
    <row r="90" spans="1:12" ht="15" customHeight="1" x14ac:dyDescent="0.35">
      <c r="A90" s="294" t="s">
        <v>75</v>
      </c>
      <c r="B90" s="294"/>
      <c r="C90" s="115"/>
      <c r="D90" s="115"/>
      <c r="E90" s="273" t="s">
        <v>141</v>
      </c>
      <c r="F90" s="175" t="s">
        <v>141</v>
      </c>
      <c r="G90" s="273">
        <v>1134</v>
      </c>
      <c r="H90" s="188">
        <v>1146</v>
      </c>
      <c r="I90" s="175">
        <v>1140</v>
      </c>
      <c r="J90" s="175">
        <v>1158</v>
      </c>
      <c r="K90" s="188">
        <v>1102</v>
      </c>
      <c r="L90" s="94"/>
    </row>
    <row r="91" spans="1:12" ht="15" customHeight="1" x14ac:dyDescent="0.35">
      <c r="A91" s="216" t="s">
        <v>376</v>
      </c>
      <c r="B91" s="177"/>
      <c r="C91" s="177"/>
      <c r="D91" s="177"/>
      <c r="E91" s="177"/>
      <c r="F91" s="177"/>
      <c r="G91" s="177"/>
      <c r="H91" s="177"/>
      <c r="I91" s="177"/>
      <c r="J91" s="177"/>
      <c r="K91" s="177"/>
      <c r="L91" s="94"/>
    </row>
    <row r="92" spans="1:12" ht="16.5" x14ac:dyDescent="0.35">
      <c r="A92" s="215"/>
      <c r="B92" s="178"/>
      <c r="C92" s="178"/>
      <c r="D92" s="178"/>
      <c r="E92" s="178"/>
      <c r="F92" s="178"/>
      <c r="G92" s="178"/>
      <c r="H92" s="178"/>
      <c r="I92" s="178"/>
      <c r="J92" s="178"/>
      <c r="K92" s="178"/>
      <c r="L92" s="94"/>
    </row>
    <row r="93" spans="1:12" ht="16.5" x14ac:dyDescent="0.35">
      <c r="A93" s="215"/>
      <c r="B93" s="178"/>
      <c r="C93" s="178"/>
      <c r="D93" s="178"/>
      <c r="E93" s="178"/>
      <c r="F93" s="178"/>
      <c r="G93" s="178"/>
      <c r="H93" s="178"/>
      <c r="I93" s="178"/>
      <c r="J93" s="178"/>
      <c r="K93" s="178"/>
      <c r="L93" s="94"/>
    </row>
    <row r="94" spans="1:12" ht="16.5" x14ac:dyDescent="0.35">
      <c r="A94" s="179"/>
      <c r="B94" s="179"/>
      <c r="C94" s="179"/>
      <c r="D94" s="179"/>
      <c r="E94" s="179"/>
      <c r="F94" s="179"/>
      <c r="G94" s="179"/>
      <c r="H94" s="179"/>
      <c r="I94" s="179"/>
      <c r="J94" s="179"/>
      <c r="K94" s="179"/>
      <c r="L94" s="94"/>
    </row>
    <row r="95" spans="1:12" ht="16.5" x14ac:dyDescent="0.35">
      <c r="A95" s="179"/>
      <c r="B95" s="179"/>
      <c r="C95" s="179"/>
      <c r="D95" s="179"/>
      <c r="E95" s="179"/>
      <c r="F95" s="179"/>
      <c r="G95" s="179"/>
      <c r="H95" s="179"/>
      <c r="I95" s="179"/>
      <c r="J95" s="179"/>
      <c r="K95" s="179"/>
      <c r="L95" s="94"/>
    </row>
    <row r="96" spans="1:12" ht="16.5" x14ac:dyDescent="0.35">
      <c r="A96" s="179"/>
      <c r="B96" s="179"/>
      <c r="C96" s="179"/>
      <c r="D96" s="179"/>
      <c r="E96" s="179"/>
      <c r="F96" s="179"/>
      <c r="G96" s="179"/>
      <c r="H96" s="179"/>
      <c r="I96" s="179"/>
      <c r="J96" s="179"/>
      <c r="K96" s="179"/>
      <c r="L96" s="94"/>
    </row>
    <row r="97" spans="1:12" ht="16.5" x14ac:dyDescent="0.35">
      <c r="A97" s="179"/>
      <c r="B97" s="179"/>
      <c r="C97" s="179"/>
      <c r="D97" s="179"/>
      <c r="E97" s="179"/>
      <c r="F97" s="179"/>
      <c r="G97" s="179"/>
      <c r="H97" s="179"/>
      <c r="I97" s="179"/>
      <c r="J97" s="179"/>
      <c r="K97" s="179"/>
      <c r="L97" s="94"/>
    </row>
    <row r="98" spans="1:12" ht="16.5" x14ac:dyDescent="0.35">
      <c r="A98" s="179"/>
      <c r="B98" s="179"/>
      <c r="C98" s="179"/>
      <c r="D98" s="179"/>
      <c r="E98" s="179"/>
      <c r="F98" s="179"/>
      <c r="G98" s="179"/>
      <c r="H98" s="179"/>
      <c r="I98" s="179"/>
      <c r="J98" s="179"/>
      <c r="K98" s="179"/>
      <c r="L98" s="94"/>
    </row>
    <row r="99" spans="1:12" ht="16.5" x14ac:dyDescent="0.35">
      <c r="A99" s="179"/>
      <c r="B99" s="179"/>
      <c r="C99" s="179"/>
      <c r="D99" s="179"/>
      <c r="E99" s="179"/>
      <c r="F99" s="179"/>
      <c r="G99" s="179"/>
      <c r="H99" s="179"/>
      <c r="I99" s="179"/>
      <c r="J99" s="179"/>
      <c r="K99" s="179"/>
      <c r="L99" s="94"/>
    </row>
    <row r="100" spans="1:12" ht="16.5" x14ac:dyDescent="0.35">
      <c r="A100" s="179"/>
      <c r="B100" s="179"/>
      <c r="C100" s="179"/>
      <c r="D100" s="179"/>
      <c r="E100" s="179"/>
      <c r="F100" s="179"/>
      <c r="G100" s="179"/>
      <c r="H100" s="179"/>
      <c r="I100" s="179"/>
      <c r="J100" s="179"/>
      <c r="K100" s="179"/>
      <c r="L100" s="94"/>
    </row>
    <row r="101" spans="1:12" x14ac:dyDescent="0.25">
      <c r="A101" s="48"/>
      <c r="B101" s="48"/>
      <c r="C101" s="48"/>
      <c r="D101" s="48"/>
      <c r="E101" s="48"/>
      <c r="F101" s="48"/>
      <c r="G101" s="63"/>
      <c r="H101" s="63"/>
      <c r="I101" s="63"/>
      <c r="J101" s="48"/>
      <c r="K101" s="48"/>
    </row>
    <row r="102" spans="1:12" x14ac:dyDescent="0.25">
      <c r="A102" s="48"/>
      <c r="B102" s="48"/>
      <c r="C102" s="48"/>
      <c r="D102" s="48"/>
      <c r="E102" s="48"/>
      <c r="F102" s="48"/>
      <c r="G102" s="63"/>
      <c r="H102" s="63"/>
      <c r="I102" s="63"/>
      <c r="J102" s="48"/>
      <c r="K102" s="48"/>
    </row>
    <row r="103" spans="1:12" x14ac:dyDescent="0.25">
      <c r="A103" s="48"/>
      <c r="B103" s="48"/>
      <c r="C103" s="48"/>
      <c r="D103" s="48"/>
      <c r="E103" s="48"/>
      <c r="F103" s="48"/>
      <c r="G103" s="63"/>
      <c r="H103" s="63"/>
      <c r="I103" s="63"/>
      <c r="J103" s="48"/>
      <c r="K103" s="48"/>
    </row>
    <row r="104" spans="1:12" x14ac:dyDescent="0.25">
      <c r="A104" s="48"/>
      <c r="B104" s="48"/>
      <c r="C104" s="48"/>
      <c r="D104" s="48"/>
      <c r="E104" s="48"/>
      <c r="F104" s="48"/>
      <c r="G104" s="63"/>
      <c r="H104" s="63"/>
      <c r="I104" s="63"/>
      <c r="J104" s="48"/>
      <c r="K104" s="48"/>
    </row>
    <row r="105" spans="1:12" x14ac:dyDescent="0.25">
      <c r="A105" s="48"/>
      <c r="B105" s="48"/>
      <c r="C105" s="48"/>
      <c r="D105" s="48"/>
      <c r="E105" s="48"/>
      <c r="F105" s="48"/>
      <c r="G105" s="63"/>
      <c r="H105" s="63"/>
      <c r="I105" s="63"/>
      <c r="J105" s="48"/>
      <c r="K105" s="48"/>
    </row>
  </sheetData>
  <mergeCells count="22">
    <mergeCell ref="A69:B69"/>
    <mergeCell ref="A1:K1"/>
    <mergeCell ref="A61:B61"/>
    <mergeCell ref="A62:B62"/>
    <mergeCell ref="A63:B63"/>
    <mergeCell ref="A64:B64"/>
    <mergeCell ref="A65:B65"/>
    <mergeCell ref="A67:B67"/>
    <mergeCell ref="A68:B68"/>
    <mergeCell ref="A90:B90"/>
    <mergeCell ref="A70:B70"/>
    <mergeCell ref="A71:B71"/>
    <mergeCell ref="A72:B72"/>
    <mergeCell ref="A74:B74"/>
    <mergeCell ref="A82:B82"/>
    <mergeCell ref="A84:B84"/>
    <mergeCell ref="A85:B85"/>
    <mergeCell ref="A86:B86"/>
    <mergeCell ref="A87:B87"/>
    <mergeCell ref="A88:B88"/>
    <mergeCell ref="A89:B89"/>
    <mergeCell ref="A83:B83"/>
  </mergeCells>
  <pageMargins left="0.70866141732283472" right="0.70866141732283472" top="0.74803149606299213" bottom="0.74803149606299213" header="0.31496062992125984" footer="0.31496062992125984"/>
  <pageSetup paperSize="9" scale="5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L106"/>
  <sheetViews>
    <sheetView showGridLines="0" zoomScaleNormal="100" zoomScaleSheetLayoutView="85" workbookViewId="0">
      <selection sqref="A1:L1"/>
    </sheetView>
  </sheetViews>
  <sheetFormatPr defaultRowHeight="15" x14ac:dyDescent="0.25"/>
  <cols>
    <col min="1" max="1" width="26" customWidth="1"/>
    <col min="2" max="2" width="16" customWidth="1"/>
    <col min="3" max="3" width="8.28515625" customWidth="1"/>
    <col min="4" max="4" width="5.7109375" customWidth="1"/>
    <col min="5" max="6" width="9.7109375" customWidth="1"/>
    <col min="7" max="10" width="9.7109375" style="61" customWidth="1"/>
    <col min="11" max="12" width="9.7109375" customWidth="1"/>
  </cols>
  <sheetData>
    <row r="1" spans="1:12" ht="18" customHeight="1" x14ac:dyDescent="0.35">
      <c r="A1" s="297" t="s">
        <v>202</v>
      </c>
      <c r="B1" s="297"/>
      <c r="C1" s="297"/>
      <c r="D1" s="297"/>
      <c r="E1" s="297"/>
      <c r="F1" s="297"/>
      <c r="G1" s="297"/>
      <c r="H1" s="297"/>
      <c r="I1" s="297"/>
      <c r="J1" s="297"/>
      <c r="K1" s="297"/>
      <c r="L1" s="298"/>
    </row>
    <row r="2" spans="1:12" ht="15" customHeight="1" x14ac:dyDescent="0.35">
      <c r="A2" s="95" t="s">
        <v>0</v>
      </c>
      <c r="B2" s="96"/>
      <c r="C2" s="96"/>
      <c r="D2" s="96"/>
      <c r="E2" s="97"/>
      <c r="F2" s="97"/>
      <c r="G2" s="97"/>
      <c r="H2" s="97"/>
      <c r="I2" s="213"/>
      <c r="J2" s="213"/>
      <c r="K2" s="97"/>
      <c r="L2" s="97"/>
    </row>
    <row r="3" spans="1:12" ht="12.75" customHeight="1" x14ac:dyDescent="0.35">
      <c r="A3" s="227"/>
      <c r="B3" s="227"/>
      <c r="C3" s="228"/>
      <c r="D3" s="229"/>
      <c r="E3" s="230">
        <v>2014</v>
      </c>
      <c r="F3" s="230">
        <v>2013</v>
      </c>
      <c r="G3" s="230">
        <v>2014</v>
      </c>
      <c r="H3" s="230">
        <v>2013</v>
      </c>
      <c r="I3" s="230">
        <v>2012</v>
      </c>
      <c r="J3" s="230">
        <v>2012</v>
      </c>
      <c r="K3" s="230">
        <v>2011</v>
      </c>
      <c r="L3" s="101">
        <v>2010</v>
      </c>
    </row>
    <row r="4" spans="1:12" ht="12.75" customHeight="1" x14ac:dyDescent="0.35">
      <c r="A4" s="231"/>
      <c r="B4" s="231"/>
      <c r="C4" s="228"/>
      <c r="D4" s="229"/>
      <c r="E4" s="230" t="s">
        <v>421</v>
      </c>
      <c r="F4" s="230" t="s">
        <v>421</v>
      </c>
      <c r="G4" s="230"/>
      <c r="H4" s="230"/>
      <c r="I4" s="230"/>
      <c r="J4" s="230"/>
      <c r="K4" s="230"/>
      <c r="L4" s="101"/>
    </row>
    <row r="5" spans="1:12" s="40" customFormat="1" ht="12.75" customHeight="1" x14ac:dyDescent="0.35">
      <c r="A5" s="228" t="s">
        <v>1</v>
      </c>
      <c r="B5" s="231"/>
      <c r="C5" s="228"/>
      <c r="D5" s="228" t="s">
        <v>112</v>
      </c>
      <c r="E5" s="232"/>
      <c r="F5" s="232" t="s">
        <v>103</v>
      </c>
      <c r="G5" s="232"/>
      <c r="H5" s="232" t="s">
        <v>103</v>
      </c>
      <c r="I5" s="232" t="s">
        <v>406</v>
      </c>
      <c r="J5" s="232"/>
      <c r="K5" s="232"/>
      <c r="L5" s="103"/>
    </row>
    <row r="6" spans="1:12" ht="1.5" customHeight="1" x14ac:dyDescent="0.35">
      <c r="A6" s="94"/>
      <c r="B6" s="94"/>
      <c r="C6" s="94"/>
      <c r="D6" s="94"/>
      <c r="E6" s="94"/>
      <c r="F6" s="94"/>
      <c r="G6" s="94"/>
      <c r="H6" s="94"/>
      <c r="I6" s="94"/>
      <c r="J6" s="94"/>
      <c r="K6" s="94"/>
      <c r="L6" s="94"/>
    </row>
    <row r="7" spans="1:12" ht="15" customHeight="1" x14ac:dyDescent="0.35">
      <c r="A7" s="105" t="s">
        <v>2</v>
      </c>
      <c r="B7" s="106"/>
      <c r="C7" s="106"/>
      <c r="D7" s="106"/>
      <c r="E7" s="243">
        <v>1420.9699999999998</v>
      </c>
      <c r="F7" s="107">
        <v>1192.6539999999995</v>
      </c>
      <c r="G7" s="243">
        <v>4915.7809999999999</v>
      </c>
      <c r="H7" s="108">
        <v>4300.0069999999996</v>
      </c>
      <c r="I7" s="107">
        <v>4476.0789999999997</v>
      </c>
      <c r="J7" s="107">
        <v>4607.4229999999998</v>
      </c>
      <c r="K7" s="107">
        <v>5050.0590000000002</v>
      </c>
      <c r="L7" s="108">
        <v>5149.2650000000003</v>
      </c>
    </row>
    <row r="8" spans="1:12" ht="15" customHeight="1" x14ac:dyDescent="0.35">
      <c r="A8" s="105" t="s">
        <v>4</v>
      </c>
      <c r="B8" s="110"/>
      <c r="C8" s="110"/>
      <c r="D8" s="110"/>
      <c r="E8" s="244">
        <v>-1220.499</v>
      </c>
      <c r="F8" s="111">
        <v>-1090.8039999999996</v>
      </c>
      <c r="G8" s="244">
        <v>-4413.3259999999991</v>
      </c>
      <c r="H8" s="112">
        <v>-3900.8139999999999</v>
      </c>
      <c r="I8" s="111">
        <v>-4073.0880000000002</v>
      </c>
      <c r="J8" s="111">
        <v>-4193.5450000000001</v>
      </c>
      <c r="K8" s="111">
        <v>-4517.1469999999999</v>
      </c>
      <c r="L8" s="112">
        <v>-4531.8600000000006</v>
      </c>
    </row>
    <row r="9" spans="1:12" ht="15" customHeight="1" x14ac:dyDescent="0.35">
      <c r="A9" s="105" t="s">
        <v>5</v>
      </c>
      <c r="B9" s="110"/>
      <c r="C9" s="110"/>
      <c r="D9" s="110"/>
      <c r="E9" s="244">
        <v>2.1630000000000011</v>
      </c>
      <c r="F9" s="111">
        <v>1.5769999999999982</v>
      </c>
      <c r="G9" s="244">
        <v>3.1779999999999982</v>
      </c>
      <c r="H9" s="112">
        <v>2.5839999999999996</v>
      </c>
      <c r="I9" s="111">
        <v>24.951999999999998</v>
      </c>
      <c r="J9" s="111">
        <v>25.262999999999998</v>
      </c>
      <c r="K9" s="111">
        <v>5.4030000000000005</v>
      </c>
      <c r="L9" s="112">
        <v>5.9240000000000013</v>
      </c>
    </row>
    <row r="10" spans="1:12" ht="15" customHeight="1" x14ac:dyDescent="0.35">
      <c r="A10" s="105" t="s">
        <v>6</v>
      </c>
      <c r="B10" s="110"/>
      <c r="C10" s="110"/>
      <c r="D10" s="110"/>
      <c r="E10" s="244">
        <v>0.70399999999999974</v>
      </c>
      <c r="F10" s="111">
        <v>-0.13900000000000001</v>
      </c>
      <c r="G10" s="244">
        <v>2.0579999999999998</v>
      </c>
      <c r="H10" s="112">
        <v>0.23499999999999999</v>
      </c>
      <c r="I10" s="111">
        <v>1.0069999999999999</v>
      </c>
      <c r="J10" s="111">
        <v>1.0069999999999999</v>
      </c>
      <c r="K10" s="111">
        <v>2.1880000000000002</v>
      </c>
      <c r="L10" s="112">
        <v>2.0340000000000003</v>
      </c>
    </row>
    <row r="11" spans="1:12" ht="15" customHeight="1" x14ac:dyDescent="0.35">
      <c r="A11" s="114" t="s">
        <v>7</v>
      </c>
      <c r="B11" s="115"/>
      <c r="C11" s="115"/>
      <c r="D11" s="115"/>
      <c r="E11" s="245"/>
      <c r="F11" s="116"/>
      <c r="G11" s="245"/>
      <c r="H11" s="117"/>
      <c r="I11" s="116"/>
      <c r="J11" s="116">
        <v>-51.325000000000003</v>
      </c>
      <c r="K11" s="116"/>
      <c r="L11" s="117"/>
    </row>
    <row r="12" spans="1:12" ht="15" customHeight="1" x14ac:dyDescent="0.25">
      <c r="A12" s="119" t="s">
        <v>8</v>
      </c>
      <c r="B12" s="119"/>
      <c r="C12" s="119"/>
      <c r="D12" s="119"/>
      <c r="E12" s="243">
        <f>SUM(E7:E11)</f>
        <v>203.33799999999979</v>
      </c>
      <c r="F12" s="107">
        <f t="shared" ref="F12" si="0">SUM(F7:F11)</f>
        <v>103.28799999999991</v>
      </c>
      <c r="G12" s="243">
        <f>SUM(G7:G11)</f>
        <v>507.69100000000083</v>
      </c>
      <c r="H12" s="108">
        <f>SUM(H7:H11)</f>
        <v>402.01199999999977</v>
      </c>
      <c r="I12" s="107">
        <f t="shared" ref="I12" si="1">SUM(I7:I11)</f>
        <v>428.94999999999953</v>
      </c>
      <c r="J12" s="107">
        <f t="shared" ref="J12" si="2">SUM(J7:J11)</f>
        <v>388.82299999999969</v>
      </c>
      <c r="K12" s="107">
        <f t="shared" ref="K12" si="3">SUM(K7:K11)</f>
        <v>540.50300000000027</v>
      </c>
      <c r="L12" s="108">
        <f>SUM(L7:L11)</f>
        <v>625.36299999999972</v>
      </c>
    </row>
    <row r="13" spans="1:12" ht="15" customHeight="1" x14ac:dyDescent="0.35">
      <c r="A13" s="114" t="s">
        <v>205</v>
      </c>
      <c r="B13" s="115"/>
      <c r="C13" s="115"/>
      <c r="D13" s="115"/>
      <c r="E13" s="245">
        <v>-27.504999999999995</v>
      </c>
      <c r="F13" s="116">
        <v>-28.154000000000011</v>
      </c>
      <c r="G13" s="245">
        <v>-131.358</v>
      </c>
      <c r="H13" s="117">
        <v>-107.89400000000001</v>
      </c>
      <c r="I13" s="116">
        <v>-112.658</v>
      </c>
      <c r="J13" s="116">
        <v>-112.80199999999999</v>
      </c>
      <c r="K13" s="116">
        <v>-133.459</v>
      </c>
      <c r="L13" s="117">
        <v>-178.99100000000001</v>
      </c>
    </row>
    <row r="14" spans="1:12" ht="15" customHeight="1" x14ac:dyDescent="0.25">
      <c r="A14" s="119" t="s">
        <v>9</v>
      </c>
      <c r="B14" s="119"/>
      <c r="C14" s="119"/>
      <c r="D14" s="119"/>
      <c r="E14" s="243">
        <f>SUM(E12:E13)</f>
        <v>175.8329999999998</v>
      </c>
      <c r="F14" s="107">
        <f t="shared" ref="F14" si="4">SUM(F12:F13)</f>
        <v>75.133999999999901</v>
      </c>
      <c r="G14" s="243">
        <f>SUM(G12:G13)</f>
        <v>376.33300000000082</v>
      </c>
      <c r="H14" s="108">
        <f>SUM(H12:H13)</f>
        <v>294.11799999999977</v>
      </c>
      <c r="I14" s="107">
        <f t="shared" ref="I14" si="5">SUM(I12:I13)</f>
        <v>316.29199999999952</v>
      </c>
      <c r="J14" s="107">
        <f t="shared" ref="J14" si="6">SUM(J12:J13)</f>
        <v>276.02099999999973</v>
      </c>
      <c r="K14" s="107">
        <f t="shared" ref="K14" si="7">SUM(K12:K13)</f>
        <v>407.04400000000027</v>
      </c>
      <c r="L14" s="108">
        <f>SUM(L12:L13)</f>
        <v>446.37199999999973</v>
      </c>
    </row>
    <row r="15" spans="1:12" ht="15" customHeight="1" x14ac:dyDescent="0.35">
      <c r="A15" s="105" t="s">
        <v>10</v>
      </c>
      <c r="B15" s="120"/>
      <c r="C15" s="120"/>
      <c r="D15" s="120"/>
      <c r="E15" s="244">
        <v>-2.1320000000000001</v>
      </c>
      <c r="F15" s="111"/>
      <c r="G15" s="244">
        <v>-2.1320000000000001</v>
      </c>
      <c r="H15" s="112"/>
      <c r="I15" s="111"/>
      <c r="J15" s="111"/>
      <c r="K15" s="111">
        <v>-3.512</v>
      </c>
      <c r="L15" s="112">
        <v>-7.0270000000000001</v>
      </c>
    </row>
    <row r="16" spans="1:12" ht="15" customHeight="1" x14ac:dyDescent="0.35">
      <c r="A16" s="114" t="s">
        <v>11</v>
      </c>
      <c r="B16" s="115"/>
      <c r="C16" s="115"/>
      <c r="D16" s="115"/>
      <c r="E16" s="245"/>
      <c r="F16" s="116"/>
      <c r="G16" s="245"/>
      <c r="H16" s="117"/>
      <c r="I16" s="116"/>
      <c r="J16" s="116"/>
      <c r="K16" s="116">
        <v>-8.2959999999999994</v>
      </c>
      <c r="L16" s="117"/>
    </row>
    <row r="17" spans="1:12" ht="15" customHeight="1" x14ac:dyDescent="0.25">
      <c r="A17" s="119" t="s">
        <v>12</v>
      </c>
      <c r="B17" s="119"/>
      <c r="C17" s="119"/>
      <c r="D17" s="119"/>
      <c r="E17" s="243">
        <f>SUM(E14:E16)</f>
        <v>173.70099999999979</v>
      </c>
      <c r="F17" s="107">
        <f t="shared" ref="F17" si="8">SUM(F14:F16)</f>
        <v>75.133999999999901</v>
      </c>
      <c r="G17" s="243">
        <f>SUM(G14:G16)</f>
        <v>374.20100000000082</v>
      </c>
      <c r="H17" s="108">
        <f>SUM(H14:H16)</f>
        <v>294.11799999999977</v>
      </c>
      <c r="I17" s="107">
        <f t="shared" ref="I17" si="9">SUM(I14:I16)</f>
        <v>316.29199999999952</v>
      </c>
      <c r="J17" s="107">
        <f t="shared" ref="J17" si="10">SUM(J14:J16)</f>
        <v>276.02099999999973</v>
      </c>
      <c r="K17" s="107">
        <f t="shared" ref="K17" si="11">SUM(K14:K16)</f>
        <v>395.23600000000027</v>
      </c>
      <c r="L17" s="108">
        <f>SUM(L14:L16)</f>
        <v>439.34499999999974</v>
      </c>
    </row>
    <row r="18" spans="1:12" ht="15" customHeight="1" x14ac:dyDescent="0.35">
      <c r="A18" s="105" t="s">
        <v>13</v>
      </c>
      <c r="B18" s="110"/>
      <c r="C18" s="110"/>
      <c r="D18" s="110"/>
      <c r="E18" s="244">
        <v>-0.55900000000000194</v>
      </c>
      <c r="F18" s="111">
        <v>1.5830000000000002</v>
      </c>
      <c r="G18" s="244">
        <v>8.7919999999999998</v>
      </c>
      <c r="H18" s="112">
        <v>8.51</v>
      </c>
      <c r="I18" s="111">
        <v>33.909999999999997</v>
      </c>
      <c r="J18" s="111">
        <v>33.960999999999999</v>
      </c>
      <c r="K18" s="111">
        <v>17.633000000000003</v>
      </c>
      <c r="L18" s="112">
        <v>32.822000000000003</v>
      </c>
    </row>
    <row r="19" spans="1:12" ht="15" customHeight="1" x14ac:dyDescent="0.35">
      <c r="A19" s="114" t="s">
        <v>14</v>
      </c>
      <c r="B19" s="115"/>
      <c r="C19" s="115"/>
      <c r="D19" s="115"/>
      <c r="E19" s="245">
        <v>-29.964000000000013</v>
      </c>
      <c r="F19" s="116">
        <v>-21.025000000000002</v>
      </c>
      <c r="G19" s="245">
        <v>-130.25900000000001</v>
      </c>
      <c r="H19" s="117">
        <v>-87.387999999999991</v>
      </c>
      <c r="I19" s="116">
        <v>-72.003</v>
      </c>
      <c r="J19" s="116">
        <v>-75.256999999999991</v>
      </c>
      <c r="K19" s="116">
        <v>-97.585999999999999</v>
      </c>
      <c r="L19" s="117">
        <v>-144.14699999999999</v>
      </c>
    </row>
    <row r="20" spans="1:12" ht="15" customHeight="1" x14ac:dyDescent="0.25">
      <c r="A20" s="119" t="s">
        <v>15</v>
      </c>
      <c r="B20" s="119"/>
      <c r="C20" s="119"/>
      <c r="D20" s="119"/>
      <c r="E20" s="243">
        <f>SUM(E17:E19)</f>
        <v>143.17799999999977</v>
      </c>
      <c r="F20" s="107">
        <f t="shared" ref="F20" si="12">SUM(F17:F19)</f>
        <v>55.691999999999894</v>
      </c>
      <c r="G20" s="243">
        <f>SUM(G17:G19)</f>
        <v>252.73400000000078</v>
      </c>
      <c r="H20" s="108">
        <f>SUM(H17:H19)</f>
        <v>215.23999999999978</v>
      </c>
      <c r="I20" s="107">
        <f t="shared" ref="I20" si="13">SUM(I17:I19)</f>
        <v>278.19899999999956</v>
      </c>
      <c r="J20" s="107">
        <f t="shared" ref="J20" si="14">SUM(J17:J19)</f>
        <v>234.72499999999974</v>
      </c>
      <c r="K20" s="107">
        <f t="shared" ref="K20" si="15">SUM(K17:K19)</f>
        <v>315.28300000000024</v>
      </c>
      <c r="L20" s="108">
        <f>SUM(L17:L19)</f>
        <v>328.01999999999975</v>
      </c>
    </row>
    <row r="21" spans="1:12" ht="15" customHeight="1" x14ac:dyDescent="0.35">
      <c r="A21" s="105" t="s">
        <v>17</v>
      </c>
      <c r="B21" s="110"/>
      <c r="C21" s="110"/>
      <c r="D21" s="110"/>
      <c r="E21" s="244">
        <v>-33.796999999999997</v>
      </c>
      <c r="F21" s="111">
        <v>-21.933</v>
      </c>
      <c r="G21" s="244">
        <v>-71.746000000000009</v>
      </c>
      <c r="H21" s="112">
        <v>-69.256</v>
      </c>
      <c r="I21" s="111">
        <v>-68.646000000000001</v>
      </c>
      <c r="J21" s="111">
        <v>-70.712000000000003</v>
      </c>
      <c r="K21" s="111">
        <v>-107.004</v>
      </c>
      <c r="L21" s="112">
        <v>-120.72200000000001</v>
      </c>
    </row>
    <row r="22" spans="1:12" ht="15" customHeight="1" x14ac:dyDescent="0.35">
      <c r="A22" s="114" t="s">
        <v>18</v>
      </c>
      <c r="B22" s="121"/>
      <c r="C22" s="121"/>
      <c r="D22" s="121"/>
      <c r="E22" s="245"/>
      <c r="F22" s="116"/>
      <c r="G22" s="245"/>
      <c r="H22" s="117"/>
      <c r="I22" s="116"/>
      <c r="J22" s="116"/>
      <c r="K22" s="116"/>
      <c r="L22" s="117"/>
    </row>
    <row r="23" spans="1:12" ht="15" customHeight="1" x14ac:dyDescent="0.35">
      <c r="A23" s="122" t="s">
        <v>281</v>
      </c>
      <c r="B23" s="123"/>
      <c r="C23" s="123"/>
      <c r="D23" s="123"/>
      <c r="E23" s="243">
        <f>SUM(E20:E22)</f>
        <v>109.38099999999977</v>
      </c>
      <c r="F23" s="107">
        <f t="shared" ref="F23" si="16">SUM(F20:F22)</f>
        <v>33.758999999999894</v>
      </c>
      <c r="G23" s="243">
        <f>SUM(G20:G22)</f>
        <v>180.98800000000077</v>
      </c>
      <c r="H23" s="108">
        <f>SUM(H20:H22)</f>
        <v>145.98399999999978</v>
      </c>
      <c r="I23" s="107">
        <f t="shared" ref="I23" si="17">SUM(I20:I22)</f>
        <v>209.55299999999954</v>
      </c>
      <c r="J23" s="107">
        <f t="shared" ref="J23" si="18">SUM(J20:J22)</f>
        <v>164.01299999999975</v>
      </c>
      <c r="K23" s="107">
        <f t="shared" ref="K23" si="19">SUM(K20:K22)</f>
        <v>208.27900000000022</v>
      </c>
      <c r="L23" s="108">
        <f>SUM(L20:L22)</f>
        <v>207.29799999999975</v>
      </c>
    </row>
    <row r="24" spans="1:12" ht="15" customHeight="1" x14ac:dyDescent="0.35">
      <c r="A24" s="105" t="s">
        <v>261</v>
      </c>
      <c r="B24" s="110"/>
      <c r="C24" s="110"/>
      <c r="D24" s="110"/>
      <c r="E24" s="244">
        <f t="shared" ref="E24:L24" si="20">E23-E25</f>
        <v>109.31699999999978</v>
      </c>
      <c r="F24" s="111">
        <f t="shared" si="20"/>
        <v>33.701999999999892</v>
      </c>
      <c r="G24" s="244">
        <f t="shared" si="20"/>
        <v>180.84400000000076</v>
      </c>
      <c r="H24" s="112">
        <f t="shared" si="20"/>
        <v>145.90899999999979</v>
      </c>
      <c r="I24" s="111">
        <f t="shared" ref="I24" si="21">I23-I25</f>
        <v>207.99199999999954</v>
      </c>
      <c r="J24" s="111">
        <f t="shared" ref="J24" si="22">J23-J25</f>
        <v>162.45199999999974</v>
      </c>
      <c r="K24" s="111">
        <f t="shared" ref="K24" si="23">K23-K25</f>
        <v>208.05300000000022</v>
      </c>
      <c r="L24" s="112">
        <f t="shared" si="20"/>
        <v>208.16699999999975</v>
      </c>
    </row>
    <row r="25" spans="1:12" ht="15" customHeight="1" x14ac:dyDescent="0.35">
      <c r="A25" s="105" t="s">
        <v>276</v>
      </c>
      <c r="B25" s="110"/>
      <c r="C25" s="110"/>
      <c r="D25" s="110"/>
      <c r="E25" s="244">
        <v>6.3999999999999987E-2</v>
      </c>
      <c r="F25" s="111">
        <v>5.6999999999999995E-2</v>
      </c>
      <c r="G25" s="244">
        <v>0.14399999999999999</v>
      </c>
      <c r="H25" s="112">
        <v>7.4999999999999997E-2</v>
      </c>
      <c r="I25" s="111">
        <v>1.5609999999999999</v>
      </c>
      <c r="J25" s="111">
        <v>1.5609999999999999</v>
      </c>
      <c r="K25" s="111">
        <v>0.22600000000000001</v>
      </c>
      <c r="L25" s="112">
        <v>-0.86899999999999999</v>
      </c>
    </row>
    <row r="26" spans="1:12" ht="10.5" customHeight="1" x14ac:dyDescent="0.35">
      <c r="A26" s="110"/>
      <c r="B26" s="110"/>
      <c r="C26" s="110"/>
      <c r="D26" s="110"/>
      <c r="E26" s="244"/>
      <c r="F26" s="111"/>
      <c r="G26" s="244"/>
      <c r="H26" s="112"/>
      <c r="I26" s="111"/>
      <c r="J26" s="111"/>
      <c r="K26" s="111"/>
      <c r="L26" s="111"/>
    </row>
    <row r="27" spans="1:12" ht="15" customHeight="1" x14ac:dyDescent="0.35">
      <c r="A27" s="124" t="s">
        <v>360</v>
      </c>
      <c r="B27" s="125"/>
      <c r="C27" s="125"/>
      <c r="D27" s="125"/>
      <c r="E27" s="246">
        <v>-0.38100000000000733</v>
      </c>
      <c r="F27" s="126">
        <v>-45.246000000000002</v>
      </c>
      <c r="G27" s="246">
        <v>-125.20599999999999</v>
      </c>
      <c r="H27" s="127">
        <v>-50.649000000000001</v>
      </c>
      <c r="I27" s="126">
        <v>-18.875</v>
      </c>
      <c r="J27" s="126">
        <v>-70.2</v>
      </c>
      <c r="K27" s="126">
        <v>-69.433999999999997</v>
      </c>
      <c r="L27" s="126">
        <v>-80.421000000000006</v>
      </c>
    </row>
    <row r="28" spans="1:12" ht="15" customHeight="1" x14ac:dyDescent="0.35">
      <c r="A28" s="128" t="s">
        <v>423</v>
      </c>
      <c r="B28" s="129"/>
      <c r="C28" s="129"/>
      <c r="D28" s="129"/>
      <c r="E28" s="247">
        <f>E14-E27</f>
        <v>176.2139999999998</v>
      </c>
      <c r="F28" s="130">
        <f t="shared" ref="F28:L28" si="24">F14-F27</f>
        <v>120.37999999999991</v>
      </c>
      <c r="G28" s="247">
        <f t="shared" si="24"/>
        <v>501.53900000000078</v>
      </c>
      <c r="H28" s="131">
        <f t="shared" si="24"/>
        <v>344.76699999999977</v>
      </c>
      <c r="I28" s="130">
        <f t="shared" ref="I28" si="25">I14-I27</f>
        <v>335.16699999999952</v>
      </c>
      <c r="J28" s="130">
        <f t="shared" ref="J28" si="26">J14-J27</f>
        <v>346.22099999999972</v>
      </c>
      <c r="K28" s="130">
        <f t="shared" si="24"/>
        <v>476.47800000000029</v>
      </c>
      <c r="L28" s="130">
        <f t="shared" si="24"/>
        <v>526.79299999999978</v>
      </c>
    </row>
    <row r="29" spans="1:12" ht="16.5" x14ac:dyDescent="0.35">
      <c r="A29" s="110"/>
      <c r="B29" s="110"/>
      <c r="C29" s="110"/>
      <c r="D29" s="110"/>
      <c r="E29" s="214"/>
      <c r="F29" s="111"/>
      <c r="G29" s="214"/>
      <c r="H29" s="111"/>
      <c r="I29" s="214"/>
      <c r="J29" s="111"/>
      <c r="K29" s="111"/>
      <c r="L29" s="111"/>
    </row>
    <row r="30" spans="1:12" ht="12.75" customHeight="1" x14ac:dyDescent="0.35">
      <c r="A30" s="227"/>
      <c r="B30" s="227"/>
      <c r="C30" s="228"/>
      <c r="D30" s="229"/>
      <c r="E30" s="230">
        <f>E$3</f>
        <v>2014</v>
      </c>
      <c r="F30" s="230">
        <f t="shared" ref="F30:L30" si="27">F$3</f>
        <v>2013</v>
      </c>
      <c r="G30" s="230">
        <f>G$3</f>
        <v>2014</v>
      </c>
      <c r="H30" s="230">
        <f>H$3</f>
        <v>2013</v>
      </c>
      <c r="I30" s="230">
        <v>2012</v>
      </c>
      <c r="J30" s="230">
        <f t="shared" si="27"/>
        <v>2012</v>
      </c>
      <c r="K30" s="230">
        <f t="shared" si="27"/>
        <v>2011</v>
      </c>
      <c r="L30" s="101">
        <f t="shared" si="27"/>
        <v>2010</v>
      </c>
    </row>
    <row r="31" spans="1:12" ht="12.75" customHeight="1" x14ac:dyDescent="0.35">
      <c r="A31" s="231"/>
      <c r="B31" s="231"/>
      <c r="C31" s="228"/>
      <c r="D31" s="229"/>
      <c r="E31" s="233" t="str">
        <f>E$4</f>
        <v>Q4</v>
      </c>
      <c r="F31" s="233" t="str">
        <f t="shared" ref="F31" si="28">F$4</f>
        <v>Q4</v>
      </c>
      <c r="G31" s="233"/>
      <c r="H31" s="233"/>
      <c r="I31" s="233"/>
      <c r="J31" s="233"/>
      <c r="K31" s="233" t="str">
        <f>IF(K$4="","",K$4)</f>
        <v/>
      </c>
      <c r="L31" s="132"/>
    </row>
    <row r="32" spans="1:12" s="41" customFormat="1" ht="15" customHeight="1" x14ac:dyDescent="0.35">
      <c r="A32" s="228" t="s">
        <v>259</v>
      </c>
      <c r="B32" s="234"/>
      <c r="C32" s="228"/>
      <c r="D32" s="228"/>
      <c r="E32" s="235"/>
      <c r="F32" s="235"/>
      <c r="G32" s="235"/>
      <c r="H32" s="235"/>
      <c r="I32" s="235"/>
      <c r="J32" s="235"/>
      <c r="K32" s="235"/>
      <c r="L32" s="134"/>
    </row>
    <row r="33" spans="1:12" ht="1.5" customHeight="1" x14ac:dyDescent="0.35">
      <c r="A33" s="94"/>
      <c r="B33" s="94"/>
      <c r="C33" s="94"/>
      <c r="D33" s="94"/>
      <c r="E33" s="136"/>
      <c r="F33" s="136"/>
      <c r="G33" s="136"/>
      <c r="H33" s="136"/>
      <c r="I33" s="136"/>
      <c r="J33" s="136"/>
      <c r="K33" s="136"/>
      <c r="L33" s="136"/>
    </row>
    <row r="34" spans="1:12" ht="15" customHeight="1" x14ac:dyDescent="0.35">
      <c r="A34" s="105" t="s">
        <v>24</v>
      </c>
      <c r="B34" s="137"/>
      <c r="C34" s="137"/>
      <c r="D34" s="137"/>
      <c r="E34" s="244"/>
      <c r="F34" s="111"/>
      <c r="G34" s="244">
        <v>3190.28</v>
      </c>
      <c r="H34" s="112">
        <v>2949.5620000000004</v>
      </c>
      <c r="I34" s="111"/>
      <c r="J34" s="111">
        <v>2908.86</v>
      </c>
      <c r="K34" s="111">
        <v>3154.9210000000003</v>
      </c>
      <c r="L34" s="112">
        <v>3159.444</v>
      </c>
    </row>
    <row r="35" spans="1:12" ht="15" customHeight="1" x14ac:dyDescent="0.35">
      <c r="A35" s="105" t="s">
        <v>25</v>
      </c>
      <c r="B35" s="106"/>
      <c r="C35" s="106"/>
      <c r="D35" s="106"/>
      <c r="E35" s="244"/>
      <c r="F35" s="111"/>
      <c r="G35" s="244">
        <v>94.071000000000012</v>
      </c>
      <c r="H35" s="112">
        <v>26.38600000000001</v>
      </c>
      <c r="I35" s="111"/>
      <c r="J35" s="111">
        <v>19.673000000000016</v>
      </c>
      <c r="K35" s="111">
        <v>17.501000000000005</v>
      </c>
      <c r="L35" s="112">
        <v>25.597999999999999</v>
      </c>
    </row>
    <row r="36" spans="1:12" ht="15" customHeight="1" x14ac:dyDescent="0.35">
      <c r="A36" s="105" t="s">
        <v>262</v>
      </c>
      <c r="B36" s="106"/>
      <c r="C36" s="106"/>
      <c r="D36" s="106"/>
      <c r="E36" s="244"/>
      <c r="F36" s="111"/>
      <c r="G36" s="244">
        <v>636.49</v>
      </c>
      <c r="H36" s="112">
        <v>573.82899999999972</v>
      </c>
      <c r="I36" s="111"/>
      <c r="J36" s="111">
        <v>599.64099999999985</v>
      </c>
      <c r="K36" s="111">
        <v>633.93499999999995</v>
      </c>
      <c r="L36" s="112">
        <v>687.3040000000002</v>
      </c>
    </row>
    <row r="37" spans="1:12" ht="15" customHeight="1" x14ac:dyDescent="0.35">
      <c r="A37" s="105" t="s">
        <v>28</v>
      </c>
      <c r="B37" s="106"/>
      <c r="C37" s="106"/>
      <c r="D37" s="106"/>
      <c r="E37" s="244"/>
      <c r="F37" s="111"/>
      <c r="G37" s="244">
        <v>16.495999999999999</v>
      </c>
      <c r="H37" s="112">
        <v>17.853999999999999</v>
      </c>
      <c r="I37" s="111"/>
      <c r="J37" s="111">
        <v>23.35</v>
      </c>
      <c r="K37" s="111">
        <v>22.814</v>
      </c>
      <c r="L37" s="112">
        <v>23.428000000000001</v>
      </c>
    </row>
    <row r="38" spans="1:12" ht="15" customHeight="1" x14ac:dyDescent="0.35">
      <c r="A38" s="114" t="s">
        <v>29</v>
      </c>
      <c r="B38" s="115"/>
      <c r="C38" s="115"/>
      <c r="D38" s="115"/>
      <c r="E38" s="245"/>
      <c r="F38" s="116"/>
      <c r="G38" s="245">
        <v>112.41099999999999</v>
      </c>
      <c r="H38" s="117">
        <v>85.015999999999991</v>
      </c>
      <c r="I38" s="116"/>
      <c r="J38" s="116">
        <v>76.835999999999999</v>
      </c>
      <c r="K38" s="116">
        <v>78.459000000000003</v>
      </c>
      <c r="L38" s="117">
        <v>86.551000000000016</v>
      </c>
    </row>
    <row r="39" spans="1:12" ht="15" customHeight="1" x14ac:dyDescent="0.35">
      <c r="A39" s="95" t="s">
        <v>30</v>
      </c>
      <c r="B39" s="119"/>
      <c r="C39" s="119"/>
      <c r="D39" s="119"/>
      <c r="E39" s="253">
        <v>0</v>
      </c>
      <c r="F39" s="138">
        <v>0</v>
      </c>
      <c r="G39" s="253">
        <f t="shared" ref="G39:J39" si="29">SUM(G34:G38)</f>
        <v>4049.7480000000005</v>
      </c>
      <c r="H39" s="139">
        <f t="shared" si="29"/>
        <v>3652.6469999999999</v>
      </c>
      <c r="I39" s="138">
        <v>0</v>
      </c>
      <c r="J39" s="138">
        <f t="shared" si="29"/>
        <v>3628.3599999999997</v>
      </c>
      <c r="K39" s="107">
        <f t="shared" ref="K39" si="30">SUM(K34:K38)</f>
        <v>3907.63</v>
      </c>
      <c r="L39" s="108">
        <f>SUM(L34:L38)</f>
        <v>3982.3249999999998</v>
      </c>
    </row>
    <row r="40" spans="1:12" ht="15" customHeight="1" x14ac:dyDescent="0.35">
      <c r="A40" s="105" t="s">
        <v>32</v>
      </c>
      <c r="B40" s="110"/>
      <c r="C40" s="110"/>
      <c r="D40" s="110"/>
      <c r="E40" s="244"/>
      <c r="F40" s="111"/>
      <c r="G40" s="244">
        <v>425.26400000000001</v>
      </c>
      <c r="H40" s="112">
        <v>408.57900000000001</v>
      </c>
      <c r="I40" s="111"/>
      <c r="J40" s="111">
        <v>415.99400000000003</v>
      </c>
      <c r="K40" s="111">
        <v>473.52600000000001</v>
      </c>
      <c r="L40" s="112">
        <v>504.51900000000001</v>
      </c>
    </row>
    <row r="41" spans="1:12" ht="15" customHeight="1" x14ac:dyDescent="0.35">
      <c r="A41" s="105" t="s">
        <v>34</v>
      </c>
      <c r="B41" s="110"/>
      <c r="C41" s="110"/>
      <c r="D41" s="110"/>
      <c r="E41" s="244"/>
      <c r="F41" s="111"/>
      <c r="G41" s="244"/>
      <c r="H41" s="112"/>
      <c r="I41" s="111"/>
      <c r="J41" s="111"/>
      <c r="K41" s="111"/>
      <c r="L41" s="112"/>
    </row>
    <row r="42" spans="1:12" ht="15" customHeight="1" x14ac:dyDescent="0.35">
      <c r="A42" s="105" t="s">
        <v>35</v>
      </c>
      <c r="B42" s="110"/>
      <c r="C42" s="110"/>
      <c r="D42" s="110"/>
      <c r="E42" s="244"/>
      <c r="F42" s="111"/>
      <c r="G42" s="244">
        <v>531.71799999999996</v>
      </c>
      <c r="H42" s="112">
        <v>586.19399999999996</v>
      </c>
      <c r="I42" s="111"/>
      <c r="J42" s="111">
        <v>631.23800000000006</v>
      </c>
      <c r="K42" s="111">
        <v>812.48199999999986</v>
      </c>
      <c r="L42" s="112">
        <v>750.34800000000007</v>
      </c>
    </row>
    <row r="43" spans="1:12" ht="15" customHeight="1" x14ac:dyDescent="0.35">
      <c r="A43" s="105" t="s">
        <v>37</v>
      </c>
      <c r="B43" s="110"/>
      <c r="C43" s="110"/>
      <c r="D43" s="110"/>
      <c r="E43" s="244"/>
      <c r="F43" s="111"/>
      <c r="G43" s="244">
        <v>87.59</v>
      </c>
      <c r="H43" s="112">
        <v>76.587999999999994</v>
      </c>
      <c r="I43" s="111"/>
      <c r="J43" s="111">
        <v>98.745000000000005</v>
      </c>
      <c r="K43" s="111">
        <v>282.72300000000001</v>
      </c>
      <c r="L43" s="112">
        <v>517.21900000000005</v>
      </c>
    </row>
    <row r="44" spans="1:12" ht="15" customHeight="1" x14ac:dyDescent="0.35">
      <c r="A44" s="114" t="s">
        <v>38</v>
      </c>
      <c r="B44" s="115"/>
      <c r="C44" s="115"/>
      <c r="D44" s="115"/>
      <c r="E44" s="245"/>
      <c r="F44" s="116"/>
      <c r="G44" s="245"/>
      <c r="H44" s="117"/>
      <c r="I44" s="116"/>
      <c r="J44" s="116"/>
      <c r="K44" s="116"/>
      <c r="L44" s="117"/>
    </row>
    <row r="45" spans="1:12" ht="15" customHeight="1" x14ac:dyDescent="0.35">
      <c r="A45" s="140" t="s">
        <v>39</v>
      </c>
      <c r="B45" s="141"/>
      <c r="C45" s="141"/>
      <c r="D45" s="141"/>
      <c r="E45" s="254">
        <v>0</v>
      </c>
      <c r="F45" s="142">
        <v>0</v>
      </c>
      <c r="G45" s="254">
        <f t="shared" ref="G45:H45" si="31">SUM(G40:G44)</f>
        <v>1044.5719999999999</v>
      </c>
      <c r="H45" s="143">
        <f t="shared" si="31"/>
        <v>1071.3609999999999</v>
      </c>
      <c r="I45" s="142">
        <v>0</v>
      </c>
      <c r="J45" s="142">
        <f t="shared" ref="J45" si="32">SUM(J40:J44)</f>
        <v>1145.9769999999999</v>
      </c>
      <c r="K45" s="144">
        <f t="shared" ref="K45:L45" si="33">SUM(K40:K44)</f>
        <v>1568.7309999999998</v>
      </c>
      <c r="L45" s="161">
        <f t="shared" si="33"/>
        <v>1772.0860000000002</v>
      </c>
    </row>
    <row r="46" spans="1:12" ht="15" customHeight="1" x14ac:dyDescent="0.35">
      <c r="A46" s="95" t="s">
        <v>168</v>
      </c>
      <c r="B46" s="146"/>
      <c r="C46" s="146"/>
      <c r="D46" s="146"/>
      <c r="E46" s="253">
        <v>0</v>
      </c>
      <c r="F46" s="138">
        <v>0</v>
      </c>
      <c r="G46" s="253">
        <f t="shared" ref="G46:H46" si="34">G45+G39</f>
        <v>5094.3200000000006</v>
      </c>
      <c r="H46" s="139">
        <f t="shared" si="34"/>
        <v>4724.0079999999998</v>
      </c>
      <c r="I46" s="138">
        <v>0</v>
      </c>
      <c r="J46" s="138">
        <f t="shared" ref="J46" si="35">J45+J39</f>
        <v>4774.3369999999995</v>
      </c>
      <c r="K46" s="107">
        <f t="shared" ref="K46:L46" si="36">K39+K45</f>
        <v>5476.3609999999999</v>
      </c>
      <c r="L46" s="108">
        <f t="shared" si="36"/>
        <v>5754.4110000000001</v>
      </c>
    </row>
    <row r="47" spans="1:12" ht="15" customHeight="1" x14ac:dyDescent="0.35">
      <c r="A47" s="105" t="s">
        <v>263</v>
      </c>
      <c r="B47" s="110"/>
      <c r="C47" s="110"/>
      <c r="D47" s="110"/>
      <c r="E47" s="244"/>
      <c r="F47" s="111"/>
      <c r="G47" s="244">
        <v>2792.538</v>
      </c>
      <c r="H47" s="112">
        <v>2526.9539999999997</v>
      </c>
      <c r="I47" s="111"/>
      <c r="J47" s="111">
        <v>2354.4139999999998</v>
      </c>
      <c r="K47" s="111">
        <v>2223.598</v>
      </c>
      <c r="L47" s="112">
        <v>2313.8670000000002</v>
      </c>
    </row>
    <row r="48" spans="1:12" ht="15" customHeight="1" x14ac:dyDescent="0.35">
      <c r="A48" s="105" t="s">
        <v>278</v>
      </c>
      <c r="B48" s="110"/>
      <c r="C48" s="110"/>
      <c r="D48" s="110"/>
      <c r="E48" s="244"/>
      <c r="F48" s="111"/>
      <c r="G48" s="244">
        <v>0.79900000000000004</v>
      </c>
      <c r="H48" s="112">
        <v>1.0009999999999999</v>
      </c>
      <c r="I48" s="111"/>
      <c r="J48" s="111">
        <v>4.3380000000000001</v>
      </c>
      <c r="K48" s="111">
        <v>3.5579999999999998</v>
      </c>
      <c r="L48" s="112">
        <v>26.130000000000003</v>
      </c>
    </row>
    <row r="49" spans="1:12" ht="15" customHeight="1" x14ac:dyDescent="0.35">
      <c r="A49" s="105" t="s">
        <v>250</v>
      </c>
      <c r="B49" s="110"/>
      <c r="C49" s="110"/>
      <c r="D49" s="110"/>
      <c r="E49" s="244"/>
      <c r="F49" s="111"/>
      <c r="G49" s="244">
        <v>5.0999999999999997E-2</v>
      </c>
      <c r="H49" s="112"/>
      <c r="I49" s="111"/>
      <c r="J49" s="111">
        <v>0.22800000000000001</v>
      </c>
      <c r="K49" s="111">
        <v>0.224</v>
      </c>
      <c r="L49" s="112">
        <v>0.34600000000000003</v>
      </c>
    </row>
    <row r="50" spans="1:12" ht="15" customHeight="1" x14ac:dyDescent="0.35">
      <c r="A50" s="105" t="s">
        <v>44</v>
      </c>
      <c r="B50" s="110"/>
      <c r="C50" s="110"/>
      <c r="D50" s="110"/>
      <c r="E50" s="244"/>
      <c r="F50" s="111"/>
      <c r="G50" s="244">
        <v>126.941</v>
      </c>
      <c r="H50" s="112">
        <v>136.23399999999998</v>
      </c>
      <c r="I50" s="111"/>
      <c r="J50" s="111">
        <v>105.446</v>
      </c>
      <c r="K50" s="111">
        <v>140.35599999999999</v>
      </c>
      <c r="L50" s="112">
        <v>116.73400000000001</v>
      </c>
    </row>
    <row r="51" spans="1:12" ht="15" customHeight="1" x14ac:dyDescent="0.35">
      <c r="A51" s="105" t="s">
        <v>45</v>
      </c>
      <c r="B51" s="110"/>
      <c r="C51" s="110"/>
      <c r="D51" s="110"/>
      <c r="E51" s="244"/>
      <c r="F51" s="111"/>
      <c r="G51" s="244">
        <v>1235.0149999999999</v>
      </c>
      <c r="H51" s="112">
        <v>1072.99</v>
      </c>
      <c r="I51" s="111"/>
      <c r="J51" s="111">
        <v>1252.518</v>
      </c>
      <c r="K51" s="111">
        <v>1676.9850000000001</v>
      </c>
      <c r="L51" s="112">
        <v>2041.386</v>
      </c>
    </row>
    <row r="52" spans="1:12" ht="15" customHeight="1" x14ac:dyDescent="0.35">
      <c r="A52" s="105" t="s">
        <v>46</v>
      </c>
      <c r="B52" s="110"/>
      <c r="C52" s="110"/>
      <c r="D52" s="110"/>
      <c r="E52" s="244"/>
      <c r="F52" s="111"/>
      <c r="G52" s="244">
        <v>938.97600000000011</v>
      </c>
      <c r="H52" s="112">
        <v>976.48599999999999</v>
      </c>
      <c r="I52" s="111"/>
      <c r="J52" s="111">
        <v>1045.9469999999999</v>
      </c>
      <c r="K52" s="111">
        <v>1403.6550000000002</v>
      </c>
      <c r="L52" s="112">
        <v>1223.6500000000003</v>
      </c>
    </row>
    <row r="53" spans="1:12" ht="15" customHeight="1" x14ac:dyDescent="0.35">
      <c r="A53" s="105" t="s">
        <v>47</v>
      </c>
      <c r="B53" s="110"/>
      <c r="C53" s="110"/>
      <c r="D53" s="110"/>
      <c r="E53" s="244"/>
      <c r="F53" s="111"/>
      <c r="G53" s="244"/>
      <c r="H53" s="112">
        <v>10.343</v>
      </c>
      <c r="I53" s="111"/>
      <c r="J53" s="111">
        <v>11.446</v>
      </c>
      <c r="K53" s="111">
        <v>27.984999999999999</v>
      </c>
      <c r="L53" s="112">
        <v>32.298000000000002</v>
      </c>
    </row>
    <row r="54" spans="1:12" ht="15" customHeight="1" x14ac:dyDescent="0.35">
      <c r="A54" s="114" t="s">
        <v>264</v>
      </c>
      <c r="B54" s="115"/>
      <c r="C54" s="115"/>
      <c r="D54" s="115"/>
      <c r="E54" s="245"/>
      <c r="F54" s="116"/>
      <c r="G54" s="245"/>
      <c r="H54" s="117"/>
      <c r="I54" s="116"/>
      <c r="J54" s="116"/>
      <c r="K54" s="116"/>
      <c r="L54" s="117"/>
    </row>
    <row r="55" spans="1:12" ht="15" customHeight="1" x14ac:dyDescent="0.35">
      <c r="A55" s="95" t="s">
        <v>249</v>
      </c>
      <c r="B55" s="146"/>
      <c r="C55" s="146"/>
      <c r="D55" s="146"/>
      <c r="E55" s="253">
        <v>0</v>
      </c>
      <c r="F55" s="138">
        <v>0</v>
      </c>
      <c r="G55" s="253">
        <f t="shared" ref="G55:J55" si="37">SUM(G47:G54)</f>
        <v>5094.32</v>
      </c>
      <c r="H55" s="139">
        <f t="shared" si="37"/>
        <v>4724.0079999999998</v>
      </c>
      <c r="I55" s="138">
        <v>0</v>
      </c>
      <c r="J55" s="138">
        <f t="shared" si="37"/>
        <v>4774.3369999999995</v>
      </c>
      <c r="K55" s="107">
        <f t="shared" ref="K55:L55" si="38">SUM(K47:K54)</f>
        <v>5476.3609999999999</v>
      </c>
      <c r="L55" s="108">
        <f t="shared" si="38"/>
        <v>5754.4110000000001</v>
      </c>
    </row>
    <row r="56" spans="1:12" ht="15" customHeight="1" x14ac:dyDescent="0.35">
      <c r="A56" s="146"/>
      <c r="B56" s="146"/>
      <c r="C56" s="146"/>
      <c r="D56" s="146"/>
      <c r="E56" s="214"/>
      <c r="F56" s="214"/>
      <c r="G56" s="214"/>
      <c r="H56" s="214"/>
      <c r="I56" s="214"/>
      <c r="J56" s="214"/>
      <c r="K56" s="111"/>
      <c r="L56" s="111"/>
    </row>
    <row r="57" spans="1:12" ht="12.75" customHeight="1" x14ac:dyDescent="0.35">
      <c r="A57" s="236"/>
      <c r="B57" s="227"/>
      <c r="C57" s="229"/>
      <c r="D57" s="229"/>
      <c r="E57" s="230">
        <f>E$3</f>
        <v>2014</v>
      </c>
      <c r="F57" s="237">
        <f t="shared" ref="F57:L57" si="39">F$3</f>
        <v>2013</v>
      </c>
      <c r="G57" s="230">
        <f t="shared" si="39"/>
        <v>2014</v>
      </c>
      <c r="H57" s="237">
        <f t="shared" si="39"/>
        <v>2013</v>
      </c>
      <c r="I57" s="230">
        <v>2012</v>
      </c>
      <c r="J57" s="230">
        <f t="shared" si="39"/>
        <v>2012</v>
      </c>
      <c r="K57" s="230">
        <f t="shared" si="39"/>
        <v>2011</v>
      </c>
      <c r="L57" s="101">
        <f t="shared" si="39"/>
        <v>2010</v>
      </c>
    </row>
    <row r="58" spans="1:12" ht="12.75" customHeight="1" x14ac:dyDescent="0.35">
      <c r="A58" s="231"/>
      <c r="B58" s="231"/>
      <c r="C58" s="229"/>
      <c r="D58" s="229"/>
      <c r="E58" s="233" t="str">
        <f>E$4</f>
        <v>Q4</v>
      </c>
      <c r="F58" s="238" t="str">
        <f t="shared" ref="F58" si="40">F$4</f>
        <v>Q4</v>
      </c>
      <c r="G58" s="233"/>
      <c r="H58" s="233"/>
      <c r="I58" s="233"/>
      <c r="J58" s="233"/>
      <c r="K58" s="233" t="str">
        <f>IF(K$4="","",K$4)</f>
        <v/>
      </c>
      <c r="L58" s="132"/>
    </row>
    <row r="59" spans="1:12" s="41" customFormat="1" ht="15" customHeight="1" x14ac:dyDescent="0.35">
      <c r="A59" s="236" t="s">
        <v>260</v>
      </c>
      <c r="B59" s="234"/>
      <c r="C59" s="228"/>
      <c r="D59" s="228"/>
      <c r="E59" s="235"/>
      <c r="F59" s="235"/>
      <c r="G59" s="235"/>
      <c r="H59" s="235"/>
      <c r="I59" s="235"/>
      <c r="J59" s="235"/>
      <c r="K59" s="235"/>
      <c r="L59" s="134"/>
    </row>
    <row r="60" spans="1:12" ht="1.5" customHeight="1" x14ac:dyDescent="0.35">
      <c r="A60" s="94"/>
      <c r="B60" s="94"/>
      <c r="C60" s="94"/>
      <c r="D60" s="94"/>
      <c r="E60" s="136"/>
      <c r="F60" s="136"/>
      <c r="G60" s="136"/>
      <c r="H60" s="136"/>
      <c r="I60" s="136"/>
      <c r="J60" s="136"/>
      <c r="K60" s="136"/>
      <c r="L60" s="136"/>
    </row>
    <row r="61" spans="1:12" ht="35.25" customHeight="1" x14ac:dyDescent="0.35">
      <c r="A61" s="295" t="s">
        <v>50</v>
      </c>
      <c r="B61" s="295"/>
      <c r="C61" s="148"/>
      <c r="D61" s="148"/>
      <c r="E61" s="255">
        <v>134.61800000000002</v>
      </c>
      <c r="F61" s="149">
        <v>116.81700000000001</v>
      </c>
      <c r="G61" s="255">
        <v>294.58699999999999</v>
      </c>
      <c r="H61" s="150">
        <v>334.16900000000004</v>
      </c>
      <c r="I61" s="149"/>
      <c r="J61" s="149">
        <v>325.32100000000003</v>
      </c>
      <c r="K61" s="149">
        <v>469.38900000000001</v>
      </c>
      <c r="L61" s="150">
        <v>487.97700000000009</v>
      </c>
    </row>
    <row r="62" spans="1:12" ht="15" customHeight="1" x14ac:dyDescent="0.35">
      <c r="A62" s="294" t="s">
        <v>52</v>
      </c>
      <c r="B62" s="294"/>
      <c r="C62" s="152"/>
      <c r="D62" s="152"/>
      <c r="E62" s="245">
        <v>175.04900000000004</v>
      </c>
      <c r="F62" s="116">
        <v>136.10899999999998</v>
      </c>
      <c r="G62" s="245">
        <v>15.00500000000001</v>
      </c>
      <c r="H62" s="117">
        <v>41.29699999999999</v>
      </c>
      <c r="I62" s="116"/>
      <c r="J62" s="116">
        <v>-77.328000000000003</v>
      </c>
      <c r="K62" s="116">
        <v>77.156000000000006</v>
      </c>
      <c r="L62" s="117">
        <v>-104.628</v>
      </c>
    </row>
    <row r="63" spans="1:12" ht="16.5" customHeight="1" x14ac:dyDescent="0.35">
      <c r="A63" s="299" t="s">
        <v>53</v>
      </c>
      <c r="B63" s="299"/>
      <c r="C63" s="153"/>
      <c r="D63" s="153"/>
      <c r="E63" s="261">
        <f t="shared" ref="E63:I63" si="41">SUM(E61:E62)</f>
        <v>309.66700000000003</v>
      </c>
      <c r="F63" s="138">
        <f t="shared" si="41"/>
        <v>252.92599999999999</v>
      </c>
      <c r="G63" s="256">
        <f t="shared" si="41"/>
        <v>309.59199999999998</v>
      </c>
      <c r="H63" s="138">
        <f t="shared" si="41"/>
        <v>375.46600000000001</v>
      </c>
      <c r="I63" s="138">
        <f t="shared" si="41"/>
        <v>0</v>
      </c>
      <c r="J63" s="107">
        <f t="shared" ref="J63:K63" si="42">SUM(J61:J62)</f>
        <v>247.99300000000002</v>
      </c>
      <c r="K63" s="107">
        <f t="shared" si="42"/>
        <v>546.54500000000007</v>
      </c>
      <c r="L63" s="108">
        <f>SUM(L61:L62)</f>
        <v>383.3490000000001</v>
      </c>
    </row>
    <row r="64" spans="1:12" ht="15" customHeight="1" x14ac:dyDescent="0.35">
      <c r="A64" s="295" t="s">
        <v>265</v>
      </c>
      <c r="B64" s="295"/>
      <c r="C64" s="110"/>
      <c r="D64" s="110"/>
      <c r="E64" s="244">
        <v>-50.025000000000013</v>
      </c>
      <c r="F64" s="111">
        <v>-32.701000000000001</v>
      </c>
      <c r="G64" s="244">
        <v>-168.53899999999999</v>
      </c>
      <c r="H64" s="111">
        <v>-87.549000000000007</v>
      </c>
      <c r="I64" s="111"/>
      <c r="J64" s="111">
        <v>-87.191000000000003</v>
      </c>
      <c r="K64" s="111">
        <v>-80.738</v>
      </c>
      <c r="L64" s="112">
        <v>-68.822000000000003</v>
      </c>
    </row>
    <row r="65" spans="1:12" ht="15" customHeight="1" x14ac:dyDescent="0.35">
      <c r="A65" s="294" t="s">
        <v>266</v>
      </c>
      <c r="B65" s="294"/>
      <c r="C65" s="115"/>
      <c r="D65" s="115"/>
      <c r="E65" s="245">
        <v>2.0079999999999991</v>
      </c>
      <c r="F65" s="116">
        <v>8.5940000000000012</v>
      </c>
      <c r="G65" s="245">
        <v>11.135</v>
      </c>
      <c r="H65" s="116">
        <v>13.107000000000001</v>
      </c>
      <c r="I65" s="116"/>
      <c r="J65" s="116">
        <v>5.91</v>
      </c>
      <c r="K65" s="116">
        <v>3.2709999999999999</v>
      </c>
      <c r="L65" s="117">
        <v>6.3920000000000003</v>
      </c>
    </row>
    <row r="66" spans="1:12" s="61" customFormat="1" ht="16.5" customHeight="1" x14ac:dyDescent="0.35">
      <c r="A66" s="155" t="s">
        <v>267</v>
      </c>
      <c r="B66" s="155"/>
      <c r="C66" s="156"/>
      <c r="D66" s="156"/>
      <c r="E66" s="261">
        <f t="shared" ref="E66:J66" si="43">SUM(E63:E65)</f>
        <v>261.64999999999998</v>
      </c>
      <c r="F66" s="138">
        <f t="shared" si="43"/>
        <v>228.81899999999999</v>
      </c>
      <c r="G66" s="256">
        <f t="shared" si="43"/>
        <v>152.18799999999999</v>
      </c>
      <c r="H66" s="107">
        <f t="shared" si="43"/>
        <v>301.02400000000006</v>
      </c>
      <c r="I66" s="138">
        <f t="shared" si="43"/>
        <v>0</v>
      </c>
      <c r="J66" s="107">
        <f t="shared" si="43"/>
        <v>166.71200000000002</v>
      </c>
      <c r="K66" s="107">
        <f t="shared" ref="K66" si="44">SUM(K63:K65)</f>
        <v>469.07800000000009</v>
      </c>
      <c r="L66" s="154">
        <f>SUM(L63:L65)</f>
        <v>320.9190000000001</v>
      </c>
    </row>
    <row r="67" spans="1:12" ht="15" customHeight="1" x14ac:dyDescent="0.35">
      <c r="A67" s="294" t="s">
        <v>59</v>
      </c>
      <c r="B67" s="294"/>
      <c r="C67" s="157"/>
      <c r="D67" s="157"/>
      <c r="E67" s="245">
        <v>1.1999999999972033E-2</v>
      </c>
      <c r="F67" s="118"/>
      <c r="G67" s="245">
        <v>-185.25200000000001</v>
      </c>
      <c r="H67" s="118"/>
      <c r="I67" s="116"/>
      <c r="J67" s="116">
        <v>190.548</v>
      </c>
      <c r="K67" s="116">
        <v>-27.213000000000001</v>
      </c>
      <c r="L67" s="117">
        <v>-0.14400000000000002</v>
      </c>
    </row>
    <row r="68" spans="1:12" ht="16.5" customHeight="1" x14ac:dyDescent="0.35">
      <c r="A68" s="299" t="s">
        <v>60</v>
      </c>
      <c r="B68" s="299"/>
      <c r="C68" s="146"/>
      <c r="D68" s="146"/>
      <c r="E68" s="256">
        <f t="shared" ref="E68:I68" si="45">SUM(E66:E67)</f>
        <v>261.66199999999992</v>
      </c>
      <c r="F68" s="138">
        <f t="shared" si="45"/>
        <v>228.81899999999999</v>
      </c>
      <c r="G68" s="256">
        <f t="shared" si="45"/>
        <v>-33.064000000000021</v>
      </c>
      <c r="H68" s="138">
        <f t="shared" si="45"/>
        <v>301.02400000000006</v>
      </c>
      <c r="I68" s="138">
        <f t="shared" si="45"/>
        <v>0</v>
      </c>
      <c r="J68" s="107">
        <f t="shared" ref="J68:K68" si="46">SUM(J66:J67)</f>
        <v>357.26</v>
      </c>
      <c r="K68" s="107">
        <f t="shared" si="46"/>
        <v>441.86500000000007</v>
      </c>
      <c r="L68" s="108">
        <f>SUM(L66:L67)</f>
        <v>320.77500000000009</v>
      </c>
    </row>
    <row r="69" spans="1:12" ht="15" customHeight="1" x14ac:dyDescent="0.35">
      <c r="A69" s="295" t="s">
        <v>61</v>
      </c>
      <c r="B69" s="295"/>
      <c r="C69" s="110"/>
      <c r="D69" s="110"/>
      <c r="E69" s="244">
        <v>-266.21799999999996</v>
      </c>
      <c r="F69" s="111">
        <v>-272.78800000000001</v>
      </c>
      <c r="G69" s="244">
        <v>69.647000000000048</v>
      </c>
      <c r="H69" s="111">
        <v>-212.238</v>
      </c>
      <c r="I69" s="111"/>
      <c r="J69" s="111">
        <v>-488.53199999999998</v>
      </c>
      <c r="K69" s="111">
        <v>-361.58199999999999</v>
      </c>
      <c r="L69" s="112">
        <v>-363.92599999999999</v>
      </c>
    </row>
    <row r="70" spans="1:12" ht="15" customHeight="1" x14ac:dyDescent="0.35">
      <c r="A70" s="295" t="s">
        <v>62</v>
      </c>
      <c r="B70" s="295"/>
      <c r="C70" s="110"/>
      <c r="D70" s="110"/>
      <c r="E70" s="244"/>
      <c r="F70" s="111"/>
      <c r="G70" s="244"/>
      <c r="H70" s="111"/>
      <c r="I70" s="111"/>
      <c r="J70" s="111"/>
      <c r="K70" s="111"/>
      <c r="L70" s="112"/>
    </row>
    <row r="71" spans="1:12" ht="15" customHeight="1" x14ac:dyDescent="0.35">
      <c r="A71" s="295" t="s">
        <v>64</v>
      </c>
      <c r="B71" s="295"/>
      <c r="C71" s="110"/>
      <c r="D71" s="110"/>
      <c r="E71" s="244"/>
      <c r="F71" s="111"/>
      <c r="G71" s="244"/>
      <c r="H71" s="111"/>
      <c r="I71" s="111"/>
      <c r="J71" s="111">
        <v>-0.878</v>
      </c>
      <c r="K71" s="111">
        <v>-303.428</v>
      </c>
      <c r="L71" s="112">
        <v>-3.8400000000000003</v>
      </c>
    </row>
    <row r="72" spans="1:12" ht="15" customHeight="1" x14ac:dyDescent="0.35">
      <c r="A72" s="294" t="s">
        <v>65</v>
      </c>
      <c r="B72" s="294"/>
      <c r="C72" s="115"/>
      <c r="D72" s="115"/>
      <c r="E72" s="245">
        <v>-1.0000000000047748E-3</v>
      </c>
      <c r="F72" s="116">
        <v>-2.500000000000363E-2</v>
      </c>
      <c r="G72" s="245">
        <v>-26.594999999999999</v>
      </c>
      <c r="H72" s="116">
        <v>-110.629</v>
      </c>
      <c r="I72" s="116"/>
      <c r="J72" s="116">
        <v>-51.747</v>
      </c>
      <c r="K72" s="116">
        <v>-9.7330000000000005</v>
      </c>
      <c r="L72" s="117">
        <v>-32.953000000000003</v>
      </c>
    </row>
    <row r="73" spans="1:12" ht="16.5" customHeight="1" x14ac:dyDescent="0.35">
      <c r="A73" s="158" t="s">
        <v>66</v>
      </c>
      <c r="B73" s="158"/>
      <c r="C73" s="159"/>
      <c r="D73" s="159"/>
      <c r="E73" s="263">
        <f t="shared" ref="E73:J73" si="47">SUM(E69:E72)</f>
        <v>-266.21899999999994</v>
      </c>
      <c r="F73" s="181">
        <f t="shared" si="47"/>
        <v>-272.81299999999999</v>
      </c>
      <c r="G73" s="262">
        <f t="shared" si="47"/>
        <v>43.052000000000049</v>
      </c>
      <c r="H73" s="181">
        <f t="shared" si="47"/>
        <v>-322.86700000000002</v>
      </c>
      <c r="I73" s="209">
        <f t="shared" si="47"/>
        <v>0</v>
      </c>
      <c r="J73" s="181">
        <f t="shared" si="47"/>
        <v>-541.15699999999993</v>
      </c>
      <c r="K73" s="181">
        <f t="shared" ref="K73" si="48">SUM(K69:K72)</f>
        <v>-674.74299999999994</v>
      </c>
      <c r="L73" s="182">
        <f>SUM(L69:L72)</f>
        <v>-400.71899999999994</v>
      </c>
    </row>
    <row r="74" spans="1:12" ht="16.5" customHeight="1" x14ac:dyDescent="0.35">
      <c r="A74" s="299" t="s">
        <v>67</v>
      </c>
      <c r="B74" s="299"/>
      <c r="C74" s="146"/>
      <c r="D74" s="146"/>
      <c r="E74" s="256">
        <f t="shared" ref="E74:J74" si="49">SUM(E73+E68)</f>
        <v>-4.5570000000000164</v>
      </c>
      <c r="F74" s="107">
        <f t="shared" si="49"/>
        <v>-43.994</v>
      </c>
      <c r="G74" s="256">
        <f t="shared" si="49"/>
        <v>9.988000000000028</v>
      </c>
      <c r="H74" s="107">
        <f t="shared" si="49"/>
        <v>-21.842999999999961</v>
      </c>
      <c r="I74" s="138">
        <f t="shared" si="49"/>
        <v>0</v>
      </c>
      <c r="J74" s="107">
        <f t="shared" si="49"/>
        <v>-183.89699999999993</v>
      </c>
      <c r="K74" s="107">
        <f t="shared" ref="K74" si="50">SUM(K73+K68)</f>
        <v>-232.87799999999987</v>
      </c>
      <c r="L74" s="108">
        <f>SUM(L73+L68)</f>
        <v>-79.943999999999846</v>
      </c>
    </row>
    <row r="75" spans="1:12" s="61" customFormat="1" ht="16.5" customHeight="1" x14ac:dyDescent="0.35">
      <c r="A75" s="283" t="s">
        <v>418</v>
      </c>
      <c r="B75" s="284"/>
      <c r="C75" s="239"/>
      <c r="D75" s="239"/>
      <c r="E75" s="281"/>
      <c r="F75" s="145"/>
      <c r="G75" s="281"/>
      <c r="H75" s="145"/>
      <c r="I75" s="145"/>
      <c r="J75" s="145"/>
      <c r="K75" s="145"/>
      <c r="L75" s="226"/>
    </row>
    <row r="76" spans="1:12" s="61" customFormat="1" ht="16.5" customHeight="1" x14ac:dyDescent="0.35">
      <c r="A76" s="285" t="s">
        <v>419</v>
      </c>
      <c r="B76" s="282"/>
      <c r="C76" s="282"/>
      <c r="D76" s="240"/>
      <c r="E76" s="256"/>
      <c r="F76" s="109"/>
      <c r="G76" s="256"/>
      <c r="H76" s="241"/>
      <c r="I76" s="109"/>
      <c r="J76" s="109"/>
      <c r="K76" s="109"/>
      <c r="L76" s="109"/>
    </row>
    <row r="77" spans="1:12" ht="15" customHeight="1" x14ac:dyDescent="0.35">
      <c r="A77" s="146"/>
      <c r="B77" s="146"/>
      <c r="C77" s="146"/>
      <c r="D77" s="146"/>
      <c r="E77" s="111"/>
      <c r="F77" s="111"/>
      <c r="G77" s="163"/>
      <c r="H77" s="163"/>
      <c r="I77" s="163"/>
      <c r="J77" s="163"/>
      <c r="K77" s="111"/>
      <c r="L77" s="111"/>
    </row>
    <row r="78" spans="1:12" ht="12.75" customHeight="1" x14ac:dyDescent="0.35">
      <c r="A78" s="236"/>
      <c r="B78" s="227"/>
      <c r="C78" s="229"/>
      <c r="D78" s="229"/>
      <c r="E78" s="230">
        <f>E$3</f>
        <v>2014</v>
      </c>
      <c r="F78" s="230">
        <f t="shared" ref="F78:L78" si="51">F$3</f>
        <v>2013</v>
      </c>
      <c r="G78" s="230">
        <f>G$3</f>
        <v>2014</v>
      </c>
      <c r="H78" s="230">
        <f>H$3</f>
        <v>2013</v>
      </c>
      <c r="I78" s="230">
        <v>2012</v>
      </c>
      <c r="J78" s="230">
        <f t="shared" si="51"/>
        <v>2012</v>
      </c>
      <c r="K78" s="230">
        <f t="shared" si="51"/>
        <v>2011</v>
      </c>
      <c r="L78" s="101">
        <f t="shared" si="51"/>
        <v>2010</v>
      </c>
    </row>
    <row r="79" spans="1:12" ht="12.75" customHeight="1" x14ac:dyDescent="0.35">
      <c r="A79" s="231"/>
      <c r="B79" s="231"/>
      <c r="C79" s="229"/>
      <c r="D79" s="229"/>
      <c r="E79" s="230" t="str">
        <f>E$4</f>
        <v>Q4</v>
      </c>
      <c r="F79" s="230" t="str">
        <f t="shared" ref="F79" si="52">F$4</f>
        <v>Q4</v>
      </c>
      <c r="G79" s="233"/>
      <c r="H79" s="233"/>
      <c r="I79" s="230"/>
      <c r="J79" s="230"/>
      <c r="K79" s="230" t="str">
        <f>IF(K$4="","",K$4)</f>
        <v/>
      </c>
      <c r="L79" s="101"/>
    </row>
    <row r="80" spans="1:12" s="41" customFormat="1" ht="15" customHeight="1" x14ac:dyDescent="0.35">
      <c r="A80" s="236" t="s">
        <v>111</v>
      </c>
      <c r="B80" s="234"/>
      <c r="C80" s="228"/>
      <c r="D80" s="228"/>
      <c r="E80" s="232"/>
      <c r="F80" s="232"/>
      <c r="G80" s="232"/>
      <c r="H80" s="232"/>
      <c r="I80" s="232"/>
      <c r="J80" s="232"/>
      <c r="K80" s="232"/>
      <c r="L80" s="103"/>
    </row>
    <row r="81" spans="1:12" ht="1.5" customHeight="1" x14ac:dyDescent="0.35">
      <c r="A81" s="94"/>
      <c r="B81" s="94"/>
      <c r="C81" s="94"/>
      <c r="D81" s="94"/>
      <c r="E81" s="94"/>
      <c r="F81" s="94"/>
      <c r="G81" s="94"/>
      <c r="H81" s="94"/>
      <c r="I81" s="94"/>
      <c r="J81" s="94"/>
      <c r="K81" s="94"/>
      <c r="L81" s="94"/>
    </row>
    <row r="82" spans="1:12" ht="15" customHeight="1" x14ac:dyDescent="0.35">
      <c r="A82" s="295" t="s">
        <v>68</v>
      </c>
      <c r="B82" s="295"/>
      <c r="C82" s="106"/>
      <c r="D82" s="106"/>
      <c r="E82" s="269">
        <f>IF(E7=0,"-",IF(E14=0,"-",(E14/E7))*100)</f>
        <v>12.374152867407464</v>
      </c>
      <c r="F82" s="164">
        <f>IF(F14=0,"-",IF(F7=0,"-",F14/F7))*100</f>
        <v>6.2997315231408209</v>
      </c>
      <c r="G82" s="269">
        <f>IF(G7=0,"",IF(G14=0,"",(G14/G7))*100)</f>
        <v>7.6556095562434701</v>
      </c>
      <c r="H82" s="165">
        <f>IF(H7=0,"",IF(H14=0,"",(H14/H7))*100)</f>
        <v>6.8399423535822113</v>
      </c>
      <c r="I82" s="164">
        <f>IF(I14=0,"-",IF(I7=0,"-",I14/I7))*100</f>
        <v>7.066273852628596</v>
      </c>
      <c r="J82" s="164">
        <f>IF(J14=0,"-",IF(J7=0,"-",J14/J7))*100</f>
        <v>5.9907892112358629</v>
      </c>
      <c r="K82" s="164">
        <f>IF(K14=0,"-",IF(K7=0,"-",K14/K7))*100</f>
        <v>8.0601830592474322</v>
      </c>
      <c r="L82" s="166">
        <f>IF(L14=0,"-",IF(L7=0,"-",L14/L7))*100</f>
        <v>8.668654652654304</v>
      </c>
    </row>
    <row r="83" spans="1:12" ht="15" customHeight="1" x14ac:dyDescent="0.35">
      <c r="A83" s="295" t="s">
        <v>424</v>
      </c>
      <c r="B83" s="295"/>
      <c r="C83" s="106"/>
      <c r="D83" s="106"/>
      <c r="E83" s="269">
        <f>IF(E7=0,"",IF(E28=0,"",(E28/E7))*100)</f>
        <v>12.400965537625694</v>
      </c>
      <c r="F83" s="164">
        <f t="shared" ref="F83:K83" si="53">IF(F7=0,"",IF(F28=0,"",(F28/F7))*100)</f>
        <v>10.093455436362932</v>
      </c>
      <c r="G83" s="269">
        <f t="shared" si="53"/>
        <v>10.202631077340524</v>
      </c>
      <c r="H83" s="165">
        <f t="shared" si="53"/>
        <v>8.0178241570304376</v>
      </c>
      <c r="I83" s="164">
        <f t="shared" si="53"/>
        <v>7.4879598863201373</v>
      </c>
      <c r="J83" s="164">
        <f t="shared" si="53"/>
        <v>7.5144174954198855</v>
      </c>
      <c r="K83" s="164">
        <f t="shared" si="53"/>
        <v>9.4350976889576987</v>
      </c>
      <c r="L83" s="164">
        <f>IF(L7=0,"",IF(L28=0,"",(L28/L7))*100)</f>
        <v>10.230450365246298</v>
      </c>
    </row>
    <row r="84" spans="1:12" ht="15" customHeight="1" x14ac:dyDescent="0.35">
      <c r="A84" s="295" t="s">
        <v>69</v>
      </c>
      <c r="B84" s="295"/>
      <c r="C84" s="106"/>
      <c r="D84" s="106"/>
      <c r="E84" s="269">
        <f t="shared" ref="E84:L84" si="54">IF(E20=0,"-",IF(E7=0,"-",E20/E7)*100)</f>
        <v>10.076074793978746</v>
      </c>
      <c r="F84" s="164">
        <f t="shared" si="54"/>
        <v>4.6695856468011607</v>
      </c>
      <c r="G84" s="269">
        <f t="shared" ref="G84" si="55">IF(G20=0,"-",IF(G7=0,"-",G20/G7)*100)</f>
        <v>5.1412786696559669</v>
      </c>
      <c r="H84" s="165">
        <f t="shared" si="54"/>
        <v>5.0055732467412222</v>
      </c>
      <c r="I84" s="164">
        <f t="shared" ref="I84" si="56">IF(I20=0,"-",IF(I7=0,"-",I20/I7)*100)</f>
        <v>6.215238828447835</v>
      </c>
      <c r="J84" s="164">
        <f t="shared" ref="J84" si="57">IF(J20=0,"-",IF(J7=0,"-",J20/J7)*100)</f>
        <v>5.0944964245739914</v>
      </c>
      <c r="K84" s="164">
        <f t="shared" ref="K84" si="58">IF(K20=0,"-",IF(K7=0,"-",K20/K7)*100)</f>
        <v>6.2431547829441252</v>
      </c>
      <c r="L84" s="165">
        <f t="shared" si="54"/>
        <v>6.370229537613616</v>
      </c>
    </row>
    <row r="85" spans="1:12" ht="15" customHeight="1" x14ac:dyDescent="0.35">
      <c r="A85" s="295" t="s">
        <v>70</v>
      </c>
      <c r="B85" s="295"/>
      <c r="C85" s="137"/>
      <c r="D85" s="137"/>
      <c r="E85" s="269" t="s">
        <v>141</v>
      </c>
      <c r="F85" s="167" t="s">
        <v>141</v>
      </c>
      <c r="G85" s="269">
        <f t="shared" ref="G85" si="59">IF((G47=0),"-",(G24/((G47+H47)/2)*100))</f>
        <v>6.7992958726134285</v>
      </c>
      <c r="H85" s="165">
        <f>IF((H47=0),"-",(H24/((H47+J47)/2)*100))</f>
        <v>5.9782011927803769</v>
      </c>
      <c r="I85" s="165" t="s">
        <v>141</v>
      </c>
      <c r="J85" s="164">
        <f>IF((J47=0),"-",(J24/((J47+K47)/2)*100))</f>
        <v>7.0970543545975744</v>
      </c>
      <c r="K85" s="164">
        <f>IF((K47=0),"-",(K24/((K47+L47)/2)*100))</f>
        <v>9.170450901549664</v>
      </c>
      <c r="L85" s="165">
        <v>9.2064115440697343</v>
      </c>
    </row>
    <row r="86" spans="1:12" ht="15" customHeight="1" x14ac:dyDescent="0.35">
      <c r="A86" s="295" t="s">
        <v>71</v>
      </c>
      <c r="B86" s="295"/>
      <c r="C86" s="137"/>
      <c r="D86" s="137"/>
      <c r="E86" s="269" t="s">
        <v>141</v>
      </c>
      <c r="F86" s="167" t="s">
        <v>141</v>
      </c>
      <c r="G86" s="269">
        <f t="shared" ref="G86" si="60">IF((G47=0),"-",((G17+G18)/((G47+G48+G49+G51+H47+H48+H49+H51)/2)*100))</f>
        <v>10.039992932554677</v>
      </c>
      <c r="H86" s="165">
        <f>IF((H47=0),"-",((H17+H18)/((H47+H48+H49+H51+J47+J48+J49+J51)/2)*100))</f>
        <v>8.3918306182800961</v>
      </c>
      <c r="I86" s="165" t="s">
        <v>141</v>
      </c>
      <c r="J86" s="164">
        <f>IF((J47=0),"-",((J17+J18)/((J47+J48+J49+J51+K47+K48+K49+K51)/2)*100))</f>
        <v>8.2487400315838588</v>
      </c>
      <c r="K86" s="164">
        <f>IF((K47=0),"-",((K17+K18)/((K47+K48+K49+K51+L47+L48+L49+L51)/2)*100))</f>
        <v>9.9653467604881207</v>
      </c>
      <c r="L86" s="165">
        <v>10.000587750330009</v>
      </c>
    </row>
    <row r="87" spans="1:12" ht="15" customHeight="1" x14ac:dyDescent="0.35">
      <c r="A87" s="295" t="s">
        <v>72</v>
      </c>
      <c r="B87" s="295"/>
      <c r="C87" s="106"/>
      <c r="D87" s="106"/>
      <c r="E87" s="270" t="s">
        <v>141</v>
      </c>
      <c r="F87" s="169" t="s">
        <v>141</v>
      </c>
      <c r="G87" s="270">
        <f t="shared" ref="G87:H87" si="61">IF(G47=0,"-",((G47+G48)/G55*100))</f>
        <v>54.832381946952694</v>
      </c>
      <c r="H87" s="183">
        <f t="shared" si="61"/>
        <v>53.512928005202362</v>
      </c>
      <c r="I87" s="165" t="s">
        <v>141</v>
      </c>
      <c r="J87" s="184">
        <f>IF(J47=0,"-",((J47+J48)/J55*100))</f>
        <v>49.404807410955705</v>
      </c>
      <c r="K87" s="184">
        <f t="shared" ref="K87:L87" si="62">IF(K47=0,"-",((K47+K48)/K55*100))</f>
        <v>40.668538834455944</v>
      </c>
      <c r="L87" s="183">
        <f t="shared" si="62"/>
        <v>40.664405097237584</v>
      </c>
    </row>
    <row r="88" spans="1:12" ht="15" customHeight="1" x14ac:dyDescent="0.35">
      <c r="A88" s="295" t="s">
        <v>73</v>
      </c>
      <c r="B88" s="295"/>
      <c r="C88" s="106"/>
      <c r="D88" s="106"/>
      <c r="E88" s="271" t="s">
        <v>141</v>
      </c>
      <c r="F88" s="171" t="s">
        <v>141</v>
      </c>
      <c r="G88" s="271">
        <f t="shared" ref="G88:H88" si="63">IF((G51+G49-G43-G41-G37)=0,"-",(G51+G49-G43-G41-G37))</f>
        <v>1130.9799999999998</v>
      </c>
      <c r="H88" s="185">
        <f t="shared" si="63"/>
        <v>978.548</v>
      </c>
      <c r="I88" s="165" t="s">
        <v>141</v>
      </c>
      <c r="J88" s="171">
        <f>IF((J51+J49-J43-J41-J37)=0,"-",(J51+J49-J43-J41-J37))</f>
        <v>1130.6510000000003</v>
      </c>
      <c r="K88" s="171">
        <f>IF((K51+K49-K43-K41-K37)=0,"-",(K51+K49-K43-K41-K37))</f>
        <v>1371.672</v>
      </c>
      <c r="L88" s="185">
        <f t="shared" ref="L88" si="64">IF((L51+L49-L43-L41-L37)=0,"-",(L51+L49-L43-L41-L37))</f>
        <v>1501.0849999999998</v>
      </c>
    </row>
    <row r="89" spans="1:12" ht="15" customHeight="1" x14ac:dyDescent="0.35">
      <c r="A89" s="295" t="s">
        <v>74</v>
      </c>
      <c r="B89" s="295"/>
      <c r="C89" s="110"/>
      <c r="D89" s="110"/>
      <c r="E89" s="272" t="s">
        <v>141</v>
      </c>
      <c r="F89" s="173" t="s">
        <v>141</v>
      </c>
      <c r="G89" s="272">
        <f t="shared" ref="G89:H89" si="65">IF((G47=0),"-",((G51+G49)/(G47+G48)))</f>
        <v>0.44214715231280716</v>
      </c>
      <c r="H89" s="186">
        <f t="shared" si="65"/>
        <v>0.42444980231056328</v>
      </c>
      <c r="I89" s="165" t="s">
        <v>141</v>
      </c>
      <c r="J89" s="187">
        <f t="shared" ref="J89" si="66">IF((J47=0),"-",((J51+J49)/(J47+J48)))</f>
        <v>0.53110543202507099</v>
      </c>
      <c r="K89" s="187">
        <f t="shared" ref="K89:L89" si="67">IF((K47=0),"-",((K51+K49)/(K47+K48)))</f>
        <v>0.75307207936938414</v>
      </c>
      <c r="L89" s="186">
        <f t="shared" si="67"/>
        <v>0.87253616137114698</v>
      </c>
    </row>
    <row r="90" spans="1:12" ht="15" customHeight="1" x14ac:dyDescent="0.35">
      <c r="A90" s="294" t="s">
        <v>75</v>
      </c>
      <c r="B90" s="294"/>
      <c r="C90" s="115"/>
      <c r="D90" s="115"/>
      <c r="E90" s="273" t="s">
        <v>141</v>
      </c>
      <c r="F90" s="175" t="s">
        <v>141</v>
      </c>
      <c r="G90" s="273">
        <v>3297</v>
      </c>
      <c r="H90" s="188">
        <v>3077</v>
      </c>
      <c r="I90" s="175">
        <v>3249</v>
      </c>
      <c r="J90" s="175">
        <v>3287</v>
      </c>
      <c r="K90" s="175">
        <v>3523</v>
      </c>
      <c r="L90" s="188">
        <v>3759</v>
      </c>
    </row>
    <row r="91" spans="1:12" ht="15" customHeight="1" x14ac:dyDescent="0.35">
      <c r="A91" s="215" t="s">
        <v>407</v>
      </c>
      <c r="B91" s="215"/>
      <c r="C91" s="215"/>
      <c r="D91" s="215"/>
      <c r="E91" s="215"/>
      <c r="F91" s="215"/>
      <c r="G91" s="216"/>
      <c r="H91" s="216"/>
      <c r="I91" s="215"/>
      <c r="J91" s="215"/>
      <c r="K91" s="215"/>
      <c r="L91" s="215"/>
    </row>
    <row r="92" spans="1:12" ht="15" customHeight="1" x14ac:dyDescent="0.35">
      <c r="A92" s="215" t="s">
        <v>417</v>
      </c>
      <c r="B92" s="215"/>
      <c r="C92" s="215"/>
      <c r="D92" s="215"/>
      <c r="E92" s="215"/>
      <c r="F92" s="215"/>
      <c r="G92" s="215"/>
      <c r="H92" s="215"/>
      <c r="I92" s="215"/>
      <c r="J92" s="215"/>
      <c r="K92" s="215"/>
      <c r="L92" s="215"/>
    </row>
    <row r="93" spans="1:12" ht="15" customHeight="1" x14ac:dyDescent="0.35">
      <c r="A93" s="189" t="s">
        <v>442</v>
      </c>
      <c r="B93" s="189"/>
      <c r="C93" s="189"/>
      <c r="D93" s="189"/>
      <c r="E93" s="189"/>
      <c r="F93" s="189"/>
      <c r="G93" s="178"/>
      <c r="H93" s="178"/>
      <c r="I93" s="178"/>
      <c r="J93" s="178"/>
      <c r="K93" s="189"/>
      <c r="L93" s="189"/>
    </row>
    <row r="94" spans="1:12" ht="16.5" x14ac:dyDescent="0.35">
      <c r="A94" s="189"/>
      <c r="B94" s="189"/>
      <c r="C94" s="189"/>
      <c r="D94" s="189"/>
      <c r="E94" s="189"/>
      <c r="F94" s="189"/>
      <c r="G94" s="178"/>
      <c r="H94" s="178"/>
      <c r="I94" s="178"/>
      <c r="J94" s="178"/>
      <c r="K94" s="189"/>
      <c r="L94" s="189"/>
    </row>
    <row r="95" spans="1:12" ht="16.5" x14ac:dyDescent="0.35">
      <c r="A95" s="189"/>
      <c r="B95" s="189"/>
      <c r="C95" s="189"/>
      <c r="D95" s="189"/>
      <c r="E95" s="189"/>
      <c r="F95" s="189"/>
      <c r="G95" s="179"/>
      <c r="H95" s="179"/>
      <c r="I95" s="179"/>
      <c r="J95" s="179"/>
      <c r="K95" s="189"/>
      <c r="L95" s="189"/>
    </row>
    <row r="96" spans="1:12" ht="16.5" x14ac:dyDescent="0.35">
      <c r="A96" s="189"/>
      <c r="B96" s="189"/>
      <c r="C96" s="189"/>
      <c r="D96" s="189"/>
      <c r="E96" s="189"/>
      <c r="F96" s="189"/>
      <c r="G96" s="179"/>
      <c r="H96" s="179"/>
      <c r="I96" s="179"/>
      <c r="J96" s="179"/>
      <c r="K96" s="189"/>
      <c r="L96" s="189"/>
    </row>
    <row r="97" spans="1:12" ht="16.5" x14ac:dyDescent="0.35">
      <c r="A97" s="179"/>
      <c r="B97" s="179"/>
      <c r="C97" s="179"/>
      <c r="D97" s="179"/>
      <c r="E97" s="179"/>
      <c r="F97" s="179"/>
      <c r="G97" s="179"/>
      <c r="H97" s="179"/>
      <c r="I97" s="179"/>
      <c r="J97" s="179"/>
      <c r="K97" s="179"/>
      <c r="L97" s="179"/>
    </row>
    <row r="98" spans="1:12" ht="16.5" x14ac:dyDescent="0.35">
      <c r="A98" s="179"/>
      <c r="B98" s="179"/>
      <c r="C98" s="179"/>
      <c r="D98" s="179"/>
      <c r="E98" s="179"/>
      <c r="F98" s="179"/>
      <c r="G98" s="179"/>
      <c r="H98" s="179"/>
      <c r="I98" s="179"/>
      <c r="J98" s="179"/>
      <c r="K98" s="179"/>
      <c r="L98" s="179"/>
    </row>
    <row r="99" spans="1:12" ht="16.5" x14ac:dyDescent="0.35">
      <c r="A99" s="179"/>
      <c r="B99" s="179"/>
      <c r="C99" s="179"/>
      <c r="D99" s="179"/>
      <c r="E99" s="179"/>
      <c r="F99" s="179"/>
      <c r="G99" s="179"/>
      <c r="H99" s="179"/>
      <c r="I99" s="179"/>
      <c r="J99" s="179"/>
      <c r="K99" s="179"/>
      <c r="L99" s="179"/>
    </row>
    <row r="100" spans="1:12" ht="16.5" x14ac:dyDescent="0.35">
      <c r="A100" s="179"/>
      <c r="B100" s="179"/>
      <c r="C100" s="179"/>
      <c r="D100" s="179"/>
      <c r="E100" s="179"/>
      <c r="F100" s="179"/>
      <c r="G100" s="179"/>
      <c r="H100" s="179"/>
      <c r="I100" s="179"/>
      <c r="J100" s="179"/>
      <c r="K100" s="179"/>
      <c r="L100" s="179"/>
    </row>
    <row r="101" spans="1:12" x14ac:dyDescent="0.25">
      <c r="A101" s="48"/>
      <c r="B101" s="48"/>
      <c r="C101" s="48"/>
      <c r="D101" s="48"/>
      <c r="E101" s="48"/>
      <c r="F101" s="48"/>
      <c r="G101" s="63"/>
      <c r="H101" s="63"/>
      <c r="I101" s="63"/>
      <c r="J101" s="63"/>
      <c r="K101" s="48"/>
      <c r="L101" s="48"/>
    </row>
    <row r="102" spans="1:12" x14ac:dyDescent="0.25">
      <c r="A102" s="48"/>
      <c r="B102" s="48"/>
      <c r="C102" s="48"/>
      <c r="D102" s="48"/>
      <c r="E102" s="48"/>
      <c r="F102" s="48"/>
      <c r="G102" s="63"/>
      <c r="H102" s="63"/>
      <c r="I102" s="63"/>
      <c r="J102" s="63"/>
      <c r="K102" s="48"/>
      <c r="L102" s="48"/>
    </row>
    <row r="103" spans="1:12" x14ac:dyDescent="0.25">
      <c r="A103" s="48"/>
      <c r="B103" s="48"/>
      <c r="C103" s="48"/>
      <c r="D103" s="48"/>
      <c r="E103" s="48"/>
      <c r="F103" s="48"/>
      <c r="G103" s="63"/>
      <c r="H103" s="63"/>
      <c r="I103" s="63"/>
      <c r="J103" s="63"/>
      <c r="K103" s="48"/>
      <c r="L103" s="48"/>
    </row>
    <row r="104" spans="1:12" x14ac:dyDescent="0.25">
      <c r="A104" s="48"/>
      <c r="B104" s="48"/>
      <c r="C104" s="48"/>
      <c r="D104" s="48"/>
      <c r="E104" s="48"/>
      <c r="F104" s="48"/>
      <c r="G104" s="63"/>
      <c r="H104" s="63"/>
      <c r="I104" s="63"/>
      <c r="J104" s="63"/>
      <c r="K104" s="48"/>
      <c r="L104" s="48"/>
    </row>
    <row r="105" spans="1:12" x14ac:dyDescent="0.25">
      <c r="A105" s="48"/>
      <c r="B105" s="48"/>
      <c r="C105" s="48"/>
      <c r="D105" s="48"/>
      <c r="E105" s="48"/>
      <c r="F105" s="48"/>
      <c r="G105" s="63"/>
      <c r="H105" s="63"/>
      <c r="I105" s="63"/>
      <c r="J105" s="63"/>
      <c r="K105" s="48"/>
      <c r="L105" s="48"/>
    </row>
    <row r="106" spans="1:12" x14ac:dyDescent="0.25">
      <c r="A106" s="48"/>
      <c r="B106" s="48"/>
      <c r="C106" s="48"/>
      <c r="D106" s="48"/>
      <c r="E106" s="48"/>
      <c r="F106" s="48"/>
      <c r="G106" s="63"/>
      <c r="H106" s="63"/>
      <c r="I106" s="63"/>
      <c r="J106" s="63"/>
      <c r="K106" s="48"/>
      <c r="L106" s="48"/>
    </row>
  </sheetData>
  <mergeCells count="22">
    <mergeCell ref="A67:B67"/>
    <mergeCell ref="A72:B72"/>
    <mergeCell ref="A74:B74"/>
    <mergeCell ref="A82:B82"/>
    <mergeCell ref="A65:B65"/>
    <mergeCell ref="A1:L1"/>
    <mergeCell ref="A61:B61"/>
    <mergeCell ref="A62:B62"/>
    <mergeCell ref="A63:B63"/>
    <mergeCell ref="A64:B64"/>
    <mergeCell ref="A87:B87"/>
    <mergeCell ref="A88:B88"/>
    <mergeCell ref="A89:B89"/>
    <mergeCell ref="A90:B90"/>
    <mergeCell ref="A68:B68"/>
    <mergeCell ref="A69:B69"/>
    <mergeCell ref="A70:B70"/>
    <mergeCell ref="A71:B71"/>
    <mergeCell ref="A85:B85"/>
    <mergeCell ref="A86:B86"/>
    <mergeCell ref="A84:B84"/>
    <mergeCell ref="A83:B83"/>
  </mergeCells>
  <phoneticPr fontId="0" type="noConversion"/>
  <pageMargins left="0.70866141732283472" right="0.70866141732283472" top="0.74803149606299213" bottom="0.74803149606299213" header="0.31496062992125984" footer="0.31496062992125984"/>
  <pageSetup paperSize="9" scale="5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L105"/>
  <sheetViews>
    <sheetView showGridLines="0" zoomScaleNormal="100" zoomScaleSheetLayoutView="85" workbookViewId="0">
      <selection sqref="A1:K1"/>
    </sheetView>
  </sheetViews>
  <sheetFormatPr defaultRowHeight="15" x14ac:dyDescent="0.25"/>
  <cols>
    <col min="1" max="1" width="26" customWidth="1"/>
    <col min="2" max="2" width="16" customWidth="1"/>
    <col min="3" max="3" width="8.28515625" customWidth="1"/>
    <col min="4" max="4" width="5.7109375" customWidth="1"/>
    <col min="5" max="6" width="9.7109375" customWidth="1"/>
    <col min="7" max="9" width="9.7109375" style="61" customWidth="1"/>
    <col min="10" max="11" width="9.7109375" customWidth="1"/>
    <col min="12" max="12" width="9.140625" customWidth="1"/>
  </cols>
  <sheetData>
    <row r="1" spans="1:12" ht="18" customHeight="1" x14ac:dyDescent="0.35">
      <c r="A1" s="297" t="s">
        <v>416</v>
      </c>
      <c r="B1" s="297"/>
      <c r="C1" s="297"/>
      <c r="D1" s="297"/>
      <c r="E1" s="297"/>
      <c r="F1" s="297"/>
      <c r="G1" s="297"/>
      <c r="H1" s="297"/>
      <c r="I1" s="297"/>
      <c r="J1" s="297"/>
      <c r="K1" s="297"/>
      <c r="L1" s="94"/>
    </row>
    <row r="2" spans="1:12" ht="15" customHeight="1" x14ac:dyDescent="0.35">
      <c r="A2" s="95" t="s">
        <v>196</v>
      </c>
      <c r="B2" s="96"/>
      <c r="C2" s="96"/>
      <c r="D2" s="96"/>
      <c r="E2" s="97"/>
      <c r="F2" s="97"/>
      <c r="G2" s="97"/>
      <c r="H2" s="97"/>
      <c r="I2" s="97"/>
      <c r="J2" s="97"/>
      <c r="K2" s="97"/>
      <c r="L2" s="94"/>
    </row>
    <row r="3" spans="1:12" ht="12.75" customHeight="1" x14ac:dyDescent="0.35">
      <c r="A3" s="227"/>
      <c r="B3" s="227"/>
      <c r="C3" s="228"/>
      <c r="D3" s="229"/>
      <c r="E3" s="230">
        <v>2014</v>
      </c>
      <c r="F3" s="230">
        <v>2013</v>
      </c>
      <c r="G3" s="230">
        <v>2014</v>
      </c>
      <c r="H3" s="230">
        <v>2013</v>
      </c>
      <c r="I3" s="230">
        <v>2012</v>
      </c>
      <c r="J3" s="230">
        <v>2011</v>
      </c>
      <c r="K3" s="230">
        <v>2010</v>
      </c>
      <c r="L3" s="94"/>
    </row>
    <row r="4" spans="1:12" ht="12.75" customHeight="1" x14ac:dyDescent="0.35">
      <c r="A4" s="231"/>
      <c r="B4" s="231"/>
      <c r="C4" s="228"/>
      <c r="D4" s="229"/>
      <c r="E4" s="230" t="s">
        <v>421</v>
      </c>
      <c r="F4" s="230" t="s">
        <v>421</v>
      </c>
      <c r="G4" s="230"/>
      <c r="H4" s="230"/>
      <c r="I4" s="230"/>
      <c r="J4" s="230"/>
      <c r="K4" s="230"/>
      <c r="L4" s="94"/>
    </row>
    <row r="5" spans="1:12" s="40" customFormat="1" ht="12.75" customHeight="1" x14ac:dyDescent="0.35">
      <c r="A5" s="228" t="s">
        <v>1</v>
      </c>
      <c r="B5" s="231"/>
      <c r="C5" s="228"/>
      <c r="D5" s="228" t="s">
        <v>112</v>
      </c>
      <c r="E5" s="232"/>
      <c r="F5" s="232"/>
      <c r="G5" s="232"/>
      <c r="H5" s="232"/>
      <c r="I5" s="232"/>
      <c r="J5" s="232"/>
      <c r="K5" s="232"/>
      <c r="L5" s="104"/>
    </row>
    <row r="6" spans="1:12" ht="1.5" customHeight="1" x14ac:dyDescent="0.35">
      <c r="A6" s="94"/>
      <c r="B6" s="94"/>
      <c r="C6" s="94"/>
      <c r="D6" s="94"/>
      <c r="E6" s="94"/>
      <c r="F6" s="94"/>
      <c r="G6" s="94"/>
      <c r="H6" s="94"/>
      <c r="I6" s="94"/>
      <c r="J6" s="94"/>
      <c r="K6" s="94"/>
      <c r="L6" s="94"/>
    </row>
    <row r="7" spans="1:12" ht="15" customHeight="1" x14ac:dyDescent="0.35">
      <c r="A7" s="105" t="s">
        <v>2</v>
      </c>
      <c r="B7" s="106"/>
      <c r="C7" s="106"/>
      <c r="D7" s="106"/>
      <c r="E7" s="243">
        <v>290.20999999999992</v>
      </c>
      <c r="F7" s="107">
        <v>309.43299999999999</v>
      </c>
      <c r="G7" s="243">
        <v>844.50199999999995</v>
      </c>
      <c r="H7" s="108">
        <v>837.87300000000005</v>
      </c>
      <c r="I7" s="107">
        <v>784.29499999999996</v>
      </c>
      <c r="J7" s="107">
        <v>859.43700000000001</v>
      </c>
      <c r="K7" s="108">
        <v>875.96900000000005</v>
      </c>
      <c r="L7" s="94"/>
    </row>
    <row r="8" spans="1:12" ht="15" customHeight="1" x14ac:dyDescent="0.35">
      <c r="A8" s="105" t="s">
        <v>4</v>
      </c>
      <c r="B8" s="110"/>
      <c r="C8" s="110"/>
      <c r="D8" s="110"/>
      <c r="E8" s="244">
        <v>-259.95000000000016</v>
      </c>
      <c r="F8" s="111">
        <v>-270.70300000000003</v>
      </c>
      <c r="G8" s="244">
        <v>-819.91899999999998</v>
      </c>
      <c r="H8" s="112">
        <v>-804.13600000000008</v>
      </c>
      <c r="I8" s="111">
        <v>-785.62</v>
      </c>
      <c r="J8" s="111">
        <v>-845.33399999999995</v>
      </c>
      <c r="K8" s="112">
        <v>-755.71100000000001</v>
      </c>
      <c r="L8" s="94"/>
    </row>
    <row r="9" spans="1:12" ht="15" customHeight="1" x14ac:dyDescent="0.35">
      <c r="A9" s="105" t="s">
        <v>5</v>
      </c>
      <c r="B9" s="110"/>
      <c r="C9" s="110"/>
      <c r="D9" s="110"/>
      <c r="E9" s="244">
        <v>2.4410000000000007</v>
      </c>
      <c r="F9" s="111">
        <v>1.4349999999999996</v>
      </c>
      <c r="G9" s="244">
        <v>7.1820000000000004</v>
      </c>
      <c r="H9" s="112">
        <v>6.274</v>
      </c>
      <c r="I9" s="111">
        <v>7.1989999999999998</v>
      </c>
      <c r="J9" s="111">
        <v>6.6660000000000004</v>
      </c>
      <c r="K9" s="112">
        <v>9.1750000000000007</v>
      </c>
      <c r="L9" s="94"/>
    </row>
    <row r="10" spans="1:12" ht="15" customHeight="1" x14ac:dyDescent="0.35">
      <c r="A10" s="105" t="s">
        <v>6</v>
      </c>
      <c r="B10" s="110"/>
      <c r="C10" s="110"/>
      <c r="D10" s="110"/>
      <c r="E10" s="244"/>
      <c r="F10" s="111"/>
      <c r="G10" s="244"/>
      <c r="H10" s="112"/>
      <c r="I10" s="111"/>
      <c r="J10" s="111"/>
      <c r="K10" s="112"/>
      <c r="L10" s="94"/>
    </row>
    <row r="11" spans="1:12" ht="15" customHeight="1" x14ac:dyDescent="0.35">
      <c r="A11" s="114" t="s">
        <v>7</v>
      </c>
      <c r="B11" s="115"/>
      <c r="C11" s="115"/>
      <c r="D11" s="115"/>
      <c r="E11" s="245"/>
      <c r="F11" s="116"/>
      <c r="G11" s="245"/>
      <c r="H11" s="117"/>
      <c r="I11" s="116"/>
      <c r="J11" s="116"/>
      <c r="K11" s="117"/>
      <c r="L11" s="94"/>
    </row>
    <row r="12" spans="1:12" ht="15" customHeight="1" x14ac:dyDescent="0.35">
      <c r="A12" s="119" t="s">
        <v>8</v>
      </c>
      <c r="B12" s="119"/>
      <c r="C12" s="119"/>
      <c r="D12" s="119"/>
      <c r="E12" s="243">
        <f>SUM(E7:E11)</f>
        <v>32.700999999999766</v>
      </c>
      <c r="F12" s="107">
        <f t="shared" ref="F12" si="0">SUM(F7:F11)</f>
        <v>40.164999999999964</v>
      </c>
      <c r="G12" s="243">
        <f>SUM(G7:G11)</f>
        <v>31.764999999999972</v>
      </c>
      <c r="H12" s="108">
        <f>SUM(H7:H11)</f>
        <v>40.010999999999967</v>
      </c>
      <c r="I12" s="107">
        <f t="shared" ref="I12" si="1">SUM(I7:I11)</f>
        <v>5.8739999999999544</v>
      </c>
      <c r="J12" s="107">
        <f t="shared" ref="J12" si="2">SUM(J7:J11)</f>
        <v>20.769000000000066</v>
      </c>
      <c r="K12" s="108">
        <f>SUM(K7:K11)</f>
        <v>129.43300000000005</v>
      </c>
      <c r="L12" s="94"/>
    </row>
    <row r="13" spans="1:12" ht="15" customHeight="1" x14ac:dyDescent="0.35">
      <c r="A13" s="114" t="s">
        <v>205</v>
      </c>
      <c r="B13" s="115"/>
      <c r="C13" s="115"/>
      <c r="D13" s="115"/>
      <c r="E13" s="245">
        <v>-13.399000000000004</v>
      </c>
      <c r="F13" s="116">
        <v>-13.800999999999995</v>
      </c>
      <c r="G13" s="245">
        <v>-51.984999999999999</v>
      </c>
      <c r="H13" s="117">
        <v>-53.457000000000001</v>
      </c>
      <c r="I13" s="116">
        <v>-50.316999999999993</v>
      </c>
      <c r="J13" s="116">
        <v>-49.528000000000006</v>
      </c>
      <c r="K13" s="117">
        <v>-48.442999999999998</v>
      </c>
      <c r="L13" s="94"/>
    </row>
    <row r="14" spans="1:12" ht="15" customHeight="1" x14ac:dyDescent="0.35">
      <c r="A14" s="119" t="s">
        <v>9</v>
      </c>
      <c r="B14" s="119"/>
      <c r="C14" s="119"/>
      <c r="D14" s="119"/>
      <c r="E14" s="243">
        <f>SUM(E12:E13)</f>
        <v>19.301999999999762</v>
      </c>
      <c r="F14" s="107">
        <f t="shared" ref="F14" si="3">SUM(F12:F13)</f>
        <v>26.363999999999969</v>
      </c>
      <c r="G14" s="243">
        <f>SUM(G12:G13)</f>
        <v>-20.220000000000027</v>
      </c>
      <c r="H14" s="108">
        <f>SUM(H12:H13)</f>
        <v>-13.446000000000033</v>
      </c>
      <c r="I14" s="107">
        <f t="shared" ref="I14" si="4">SUM(I12:I13)</f>
        <v>-44.44300000000004</v>
      </c>
      <c r="J14" s="107">
        <f t="shared" ref="J14" si="5">SUM(J12:J13)</f>
        <v>-28.75899999999994</v>
      </c>
      <c r="K14" s="108">
        <f>SUM(K12:K13)</f>
        <v>80.990000000000052</v>
      </c>
      <c r="L14" s="94"/>
    </row>
    <row r="15" spans="1:12" ht="15" customHeight="1" x14ac:dyDescent="0.35">
      <c r="A15" s="105" t="s">
        <v>10</v>
      </c>
      <c r="B15" s="120"/>
      <c r="C15" s="120"/>
      <c r="D15" s="120"/>
      <c r="E15" s="244"/>
      <c r="F15" s="111"/>
      <c r="G15" s="244"/>
      <c r="H15" s="112"/>
      <c r="I15" s="111"/>
      <c r="J15" s="111"/>
      <c r="K15" s="112"/>
      <c r="L15" s="94"/>
    </row>
    <row r="16" spans="1:12" ht="15" customHeight="1" x14ac:dyDescent="0.35">
      <c r="A16" s="114" t="s">
        <v>11</v>
      </c>
      <c r="B16" s="115"/>
      <c r="C16" s="115"/>
      <c r="D16" s="115"/>
      <c r="E16" s="245">
        <v>-100</v>
      </c>
      <c r="F16" s="116"/>
      <c r="G16" s="245">
        <v>-100</v>
      </c>
      <c r="H16" s="117"/>
      <c r="I16" s="116">
        <v>-58</v>
      </c>
      <c r="J16" s="116"/>
      <c r="K16" s="117"/>
      <c r="L16" s="94"/>
    </row>
    <row r="17" spans="1:12" ht="15" customHeight="1" x14ac:dyDescent="0.35">
      <c r="A17" s="119" t="s">
        <v>12</v>
      </c>
      <c r="B17" s="119"/>
      <c r="C17" s="119"/>
      <c r="D17" s="119"/>
      <c r="E17" s="243">
        <f>SUM(E14:E16)</f>
        <v>-80.698000000000235</v>
      </c>
      <c r="F17" s="107">
        <f t="shared" ref="F17" si="6">SUM(F14:F16)</f>
        <v>26.363999999999969</v>
      </c>
      <c r="G17" s="243">
        <f>SUM(G14:G16)</f>
        <v>-120.22000000000003</v>
      </c>
      <c r="H17" s="108">
        <f>SUM(H14:H16)</f>
        <v>-13.446000000000033</v>
      </c>
      <c r="I17" s="107">
        <f t="shared" ref="I17" si="7">SUM(I14:I16)</f>
        <v>-102.44300000000004</v>
      </c>
      <c r="J17" s="107">
        <f t="shared" ref="J17" si="8">SUM(J14:J16)</f>
        <v>-28.75899999999994</v>
      </c>
      <c r="K17" s="108">
        <f>SUM(K14:K16)</f>
        <v>80.990000000000052</v>
      </c>
      <c r="L17" s="94"/>
    </row>
    <row r="18" spans="1:12" ht="15" customHeight="1" x14ac:dyDescent="0.35">
      <c r="A18" s="105" t="s">
        <v>13</v>
      </c>
      <c r="B18" s="110"/>
      <c r="C18" s="110"/>
      <c r="D18" s="110"/>
      <c r="E18" s="244">
        <v>0.24099999999999999</v>
      </c>
      <c r="F18" s="111">
        <v>-2.5960000000000001</v>
      </c>
      <c r="G18" s="244">
        <v>0.80900000000000005</v>
      </c>
      <c r="H18" s="112">
        <v>0.94000000000000006</v>
      </c>
      <c r="I18" s="111">
        <v>8.354000000000001</v>
      </c>
      <c r="J18" s="111">
        <v>12.440000000000001</v>
      </c>
      <c r="K18" s="112">
        <v>14.516999999999999</v>
      </c>
      <c r="L18" s="94"/>
    </row>
    <row r="19" spans="1:12" ht="15" customHeight="1" x14ac:dyDescent="0.35">
      <c r="A19" s="114" t="s">
        <v>14</v>
      </c>
      <c r="B19" s="115"/>
      <c r="C19" s="115"/>
      <c r="D19" s="115"/>
      <c r="E19" s="245">
        <v>-44.284999999999997</v>
      </c>
      <c r="F19" s="116">
        <v>-15.740999999999998</v>
      </c>
      <c r="G19" s="245">
        <v>-77.623999999999995</v>
      </c>
      <c r="H19" s="117">
        <v>-67.021000000000001</v>
      </c>
      <c r="I19" s="116">
        <v>-36.622999999999998</v>
      </c>
      <c r="J19" s="116">
        <v>-41.010000000000005</v>
      </c>
      <c r="K19" s="117">
        <v>-38.951000000000001</v>
      </c>
      <c r="L19" s="94"/>
    </row>
    <row r="20" spans="1:12" ht="15" customHeight="1" x14ac:dyDescent="0.35">
      <c r="A20" s="119" t="s">
        <v>15</v>
      </c>
      <c r="B20" s="119"/>
      <c r="C20" s="119"/>
      <c r="D20" s="119"/>
      <c r="E20" s="243">
        <f>SUM(E17:E19)</f>
        <v>-124.74200000000023</v>
      </c>
      <c r="F20" s="107">
        <f t="shared" ref="F20" si="9">SUM(F17:F19)</f>
        <v>8.0269999999999708</v>
      </c>
      <c r="G20" s="243">
        <f>SUM(G17:G19)</f>
        <v>-197.03500000000003</v>
      </c>
      <c r="H20" s="108">
        <f>SUM(H17:H19)</f>
        <v>-79.527000000000029</v>
      </c>
      <c r="I20" s="107">
        <f t="shared" ref="I20" si="10">SUM(I17:I19)</f>
        <v>-130.71200000000005</v>
      </c>
      <c r="J20" s="107">
        <f t="shared" ref="J20" si="11">SUM(J17:J19)</f>
        <v>-57.328999999999944</v>
      </c>
      <c r="K20" s="108">
        <f>SUM(K17:K19)</f>
        <v>56.556000000000047</v>
      </c>
      <c r="L20" s="94"/>
    </row>
    <row r="21" spans="1:12" ht="15" customHeight="1" x14ac:dyDescent="0.35">
      <c r="A21" s="105" t="s">
        <v>17</v>
      </c>
      <c r="B21" s="110"/>
      <c r="C21" s="110"/>
      <c r="D21" s="110"/>
      <c r="E21" s="244">
        <v>-3.7979999999999992</v>
      </c>
      <c r="F21" s="111">
        <v>-4.8279999999999994</v>
      </c>
      <c r="G21" s="244">
        <v>-3.1099999999999994</v>
      </c>
      <c r="H21" s="112">
        <v>-3.8419999999999996</v>
      </c>
      <c r="I21" s="111">
        <v>-0.47099999999999953</v>
      </c>
      <c r="J21" s="111">
        <v>0.20800000000000018</v>
      </c>
      <c r="K21" s="112">
        <v>-6.3950000000000005</v>
      </c>
      <c r="L21" s="94"/>
    </row>
    <row r="22" spans="1:12" ht="15" customHeight="1" x14ac:dyDescent="0.35">
      <c r="A22" s="114" t="s">
        <v>18</v>
      </c>
      <c r="B22" s="121"/>
      <c r="C22" s="121"/>
      <c r="D22" s="121"/>
      <c r="E22" s="245"/>
      <c r="F22" s="116"/>
      <c r="G22" s="245"/>
      <c r="H22" s="117"/>
      <c r="I22" s="116"/>
      <c r="J22" s="116"/>
      <c r="K22" s="117"/>
      <c r="L22" s="94"/>
    </row>
    <row r="23" spans="1:12" ht="15" customHeight="1" x14ac:dyDescent="0.35">
      <c r="A23" s="122" t="s">
        <v>281</v>
      </c>
      <c r="B23" s="123"/>
      <c r="C23" s="123"/>
      <c r="D23" s="123"/>
      <c r="E23" s="243">
        <f>SUM(E20:E22)</f>
        <v>-128.54000000000022</v>
      </c>
      <c r="F23" s="107">
        <f t="shared" ref="F23" si="12">SUM(F20:F22)</f>
        <v>3.1989999999999714</v>
      </c>
      <c r="G23" s="243">
        <f>SUM(G20:G22)</f>
        <v>-200.14500000000004</v>
      </c>
      <c r="H23" s="108">
        <f>SUM(H20:H22)</f>
        <v>-83.369000000000028</v>
      </c>
      <c r="I23" s="107">
        <f t="shared" ref="I23" si="13">SUM(I20:I22)</f>
        <v>-131.18300000000005</v>
      </c>
      <c r="J23" s="107">
        <f t="shared" ref="J23" si="14">SUM(J20:J22)</f>
        <v>-57.120999999999945</v>
      </c>
      <c r="K23" s="108">
        <f>SUM(K20:K22)</f>
        <v>50.161000000000044</v>
      </c>
      <c r="L23" s="94"/>
    </row>
    <row r="24" spans="1:12" ht="15" customHeight="1" x14ac:dyDescent="0.35">
      <c r="A24" s="105" t="s">
        <v>261</v>
      </c>
      <c r="B24" s="110"/>
      <c r="C24" s="110"/>
      <c r="D24" s="110"/>
      <c r="E24" s="244">
        <f t="shared" ref="E24:H24" si="15">E23-E25</f>
        <v>-128.54000000000022</v>
      </c>
      <c r="F24" s="111">
        <f t="shared" si="15"/>
        <v>3.1989999999999714</v>
      </c>
      <c r="G24" s="244">
        <f t="shared" si="15"/>
        <v>-200.14500000000004</v>
      </c>
      <c r="H24" s="112">
        <f t="shared" si="15"/>
        <v>-83.369000000000028</v>
      </c>
      <c r="I24" s="111">
        <f t="shared" ref="I24" si="16">I23-I25</f>
        <v>-131.18300000000005</v>
      </c>
      <c r="J24" s="111">
        <f t="shared" ref="J24" si="17">J23-J25</f>
        <v>-57.120999999999945</v>
      </c>
      <c r="K24" s="112">
        <f>K23-K25</f>
        <v>50.161000000000044</v>
      </c>
      <c r="L24" s="94"/>
    </row>
    <row r="25" spans="1:12" ht="15" customHeight="1" x14ac:dyDescent="0.35">
      <c r="A25" s="105" t="s">
        <v>276</v>
      </c>
      <c r="B25" s="110"/>
      <c r="C25" s="110"/>
      <c r="D25" s="110"/>
      <c r="E25" s="244"/>
      <c r="F25" s="111"/>
      <c r="G25" s="244"/>
      <c r="H25" s="112"/>
      <c r="I25" s="111"/>
      <c r="J25" s="111"/>
      <c r="K25" s="112"/>
      <c r="L25" s="94"/>
    </row>
    <row r="26" spans="1:12" ht="10.5" customHeight="1" x14ac:dyDescent="0.35">
      <c r="A26" s="110"/>
      <c r="B26" s="110"/>
      <c r="C26" s="110"/>
      <c r="D26" s="110"/>
      <c r="E26" s="244"/>
      <c r="F26" s="111"/>
      <c r="G26" s="244"/>
      <c r="H26" s="112"/>
      <c r="I26" s="111"/>
      <c r="J26" s="111"/>
      <c r="K26" s="111"/>
      <c r="L26" s="94"/>
    </row>
    <row r="27" spans="1:12" ht="15" customHeight="1" x14ac:dyDescent="0.35">
      <c r="A27" s="124" t="s">
        <v>360</v>
      </c>
      <c r="B27" s="125"/>
      <c r="C27" s="125"/>
      <c r="D27" s="125"/>
      <c r="E27" s="246">
        <v>-3.1999999999999997</v>
      </c>
      <c r="F27" s="126">
        <v>-2</v>
      </c>
      <c r="G27" s="246">
        <v>-4.3</v>
      </c>
      <c r="H27" s="127">
        <v>-6.5</v>
      </c>
      <c r="I27" s="126"/>
      <c r="J27" s="126">
        <v>-24</v>
      </c>
      <c r="K27" s="126">
        <v>14</v>
      </c>
      <c r="L27" s="94"/>
    </row>
    <row r="28" spans="1:12" ht="15" customHeight="1" x14ac:dyDescent="0.35">
      <c r="A28" s="128" t="s">
        <v>423</v>
      </c>
      <c r="B28" s="129"/>
      <c r="C28" s="129"/>
      <c r="D28" s="129"/>
      <c r="E28" s="247">
        <f>E14-E27</f>
        <v>22.501999999999761</v>
      </c>
      <c r="F28" s="130">
        <f t="shared" ref="F28:K28" si="18">F14-F27</f>
        <v>28.363999999999969</v>
      </c>
      <c r="G28" s="247">
        <f t="shared" si="18"/>
        <v>-15.920000000000027</v>
      </c>
      <c r="H28" s="131">
        <f t="shared" si="18"/>
        <v>-6.9460000000000335</v>
      </c>
      <c r="I28" s="130">
        <f t="shared" ref="I28" si="19">I14-I27</f>
        <v>-44.44300000000004</v>
      </c>
      <c r="J28" s="130">
        <f t="shared" si="18"/>
        <v>-4.7589999999999399</v>
      </c>
      <c r="K28" s="130">
        <f t="shared" si="18"/>
        <v>66.990000000000052</v>
      </c>
      <c r="L28" s="94"/>
    </row>
    <row r="29" spans="1:12" ht="16.5" x14ac:dyDescent="0.35">
      <c r="A29" s="110"/>
      <c r="B29" s="110"/>
      <c r="C29" s="110"/>
      <c r="D29" s="110"/>
      <c r="E29" s="111"/>
      <c r="F29" s="111"/>
      <c r="G29" s="111"/>
      <c r="H29" s="111"/>
      <c r="I29" s="111"/>
      <c r="J29" s="111"/>
      <c r="K29" s="111"/>
      <c r="L29" s="94"/>
    </row>
    <row r="30" spans="1:12" ht="12.75" customHeight="1" x14ac:dyDescent="0.35">
      <c r="A30" s="227"/>
      <c r="B30" s="227"/>
      <c r="C30" s="228"/>
      <c r="D30" s="229"/>
      <c r="E30" s="230">
        <f>E$3</f>
        <v>2014</v>
      </c>
      <c r="F30" s="230">
        <f t="shared" ref="F30:K30" si="20">F$3</f>
        <v>2013</v>
      </c>
      <c r="G30" s="230">
        <f>G$3</f>
        <v>2014</v>
      </c>
      <c r="H30" s="230">
        <f>H$3</f>
        <v>2013</v>
      </c>
      <c r="I30" s="230">
        <f t="shared" si="20"/>
        <v>2012</v>
      </c>
      <c r="J30" s="230">
        <f t="shared" si="20"/>
        <v>2011</v>
      </c>
      <c r="K30" s="230">
        <f t="shared" si="20"/>
        <v>2010</v>
      </c>
      <c r="L30" s="94"/>
    </row>
    <row r="31" spans="1:12" ht="12.75" customHeight="1" x14ac:dyDescent="0.35">
      <c r="A31" s="231"/>
      <c r="B31" s="231"/>
      <c r="C31" s="228"/>
      <c r="D31" s="229"/>
      <c r="E31" s="233" t="str">
        <f>E$4</f>
        <v>Q4</v>
      </c>
      <c r="F31" s="233" t="str">
        <f t="shared" ref="F31" si="21">F$4</f>
        <v>Q4</v>
      </c>
      <c r="G31" s="233"/>
      <c r="H31" s="233"/>
      <c r="I31" s="233"/>
      <c r="J31" s="233" t="str">
        <f>IF(J$4="","",J$4)</f>
        <v/>
      </c>
      <c r="K31" s="233"/>
      <c r="L31" s="94"/>
    </row>
    <row r="32" spans="1:12" s="41" customFormat="1" ht="15" customHeight="1" x14ac:dyDescent="0.35">
      <c r="A32" s="228" t="s">
        <v>259</v>
      </c>
      <c r="B32" s="234"/>
      <c r="C32" s="228"/>
      <c r="D32" s="228"/>
      <c r="E32" s="235"/>
      <c r="F32" s="235"/>
      <c r="G32" s="235"/>
      <c r="H32" s="235"/>
      <c r="I32" s="235"/>
      <c r="J32" s="235"/>
      <c r="K32" s="235"/>
      <c r="L32" s="135"/>
    </row>
    <row r="33" spans="1:12" ht="1.5" customHeight="1" x14ac:dyDescent="0.35">
      <c r="A33" s="94"/>
      <c r="B33" s="94"/>
      <c r="C33" s="94"/>
      <c r="D33" s="94"/>
      <c r="E33" s="136"/>
      <c r="F33" s="136"/>
      <c r="G33" s="136"/>
      <c r="H33" s="136"/>
      <c r="I33" s="136"/>
      <c r="J33" s="136"/>
      <c r="K33" s="136"/>
      <c r="L33" s="94"/>
    </row>
    <row r="34" spans="1:12" ht="15" customHeight="1" x14ac:dyDescent="0.35">
      <c r="A34" s="105" t="s">
        <v>24</v>
      </c>
      <c r="B34" s="137"/>
      <c r="C34" s="137"/>
      <c r="D34" s="137"/>
      <c r="E34" s="244"/>
      <c r="F34" s="111"/>
      <c r="G34" s="244">
        <v>323.16000000000003</v>
      </c>
      <c r="H34" s="112">
        <v>418.18799999999999</v>
      </c>
      <c r="I34" s="111">
        <v>410.19600000000003</v>
      </c>
      <c r="J34" s="111">
        <v>470.83499999999998</v>
      </c>
      <c r="K34" s="112">
        <v>472.048</v>
      </c>
      <c r="L34" s="94"/>
    </row>
    <row r="35" spans="1:12" ht="15" customHeight="1" x14ac:dyDescent="0.35">
      <c r="A35" s="105" t="s">
        <v>25</v>
      </c>
      <c r="B35" s="106"/>
      <c r="C35" s="106"/>
      <c r="D35" s="106"/>
      <c r="E35" s="244"/>
      <c r="F35" s="111"/>
      <c r="G35" s="244">
        <v>218.39900000000003</v>
      </c>
      <c r="H35" s="112">
        <v>214.10300000000001</v>
      </c>
      <c r="I35" s="111">
        <v>205.761</v>
      </c>
      <c r="J35" s="111">
        <v>205.01400000000001</v>
      </c>
      <c r="K35" s="112">
        <v>204.69799999999998</v>
      </c>
      <c r="L35" s="94"/>
    </row>
    <row r="36" spans="1:12" ht="15" customHeight="1" x14ac:dyDescent="0.35">
      <c r="A36" s="105" t="s">
        <v>262</v>
      </c>
      <c r="B36" s="106"/>
      <c r="C36" s="106"/>
      <c r="D36" s="106"/>
      <c r="E36" s="244"/>
      <c r="F36" s="111"/>
      <c r="G36" s="244">
        <v>189.04700000000003</v>
      </c>
      <c r="H36" s="112">
        <v>209.71800000000005</v>
      </c>
      <c r="I36" s="111">
        <v>227.697</v>
      </c>
      <c r="J36" s="111">
        <v>224.25699999999998</v>
      </c>
      <c r="K36" s="112">
        <v>225.62300000000002</v>
      </c>
      <c r="L36" s="94"/>
    </row>
    <row r="37" spans="1:12" ht="15" customHeight="1" x14ac:dyDescent="0.35">
      <c r="A37" s="105" t="s">
        <v>28</v>
      </c>
      <c r="B37" s="106"/>
      <c r="C37" s="106"/>
      <c r="D37" s="106"/>
      <c r="E37" s="244"/>
      <c r="F37" s="111"/>
      <c r="G37" s="244"/>
      <c r="H37" s="112"/>
      <c r="I37" s="111">
        <v>13.5</v>
      </c>
      <c r="J37" s="111"/>
      <c r="K37" s="112"/>
      <c r="L37" s="94"/>
    </row>
    <row r="38" spans="1:12" ht="15" customHeight="1" x14ac:dyDescent="0.35">
      <c r="A38" s="114" t="s">
        <v>29</v>
      </c>
      <c r="B38" s="115"/>
      <c r="C38" s="115"/>
      <c r="D38" s="115"/>
      <c r="E38" s="245"/>
      <c r="F38" s="116"/>
      <c r="G38" s="245">
        <v>20.291</v>
      </c>
      <c r="H38" s="117">
        <v>18.917000000000002</v>
      </c>
      <c r="I38" s="116">
        <v>3.7229999999999999</v>
      </c>
      <c r="J38" s="116">
        <v>17.420999999999999</v>
      </c>
      <c r="K38" s="117">
        <v>5.694</v>
      </c>
      <c r="L38" s="94"/>
    </row>
    <row r="39" spans="1:12" ht="15" customHeight="1" x14ac:dyDescent="0.35">
      <c r="A39" s="95" t="s">
        <v>30</v>
      </c>
      <c r="B39" s="119"/>
      <c r="C39" s="119"/>
      <c r="D39" s="119"/>
      <c r="E39" s="253"/>
      <c r="F39" s="138"/>
      <c r="G39" s="253">
        <f>SUM(G34:G38)</f>
        <v>750.89700000000016</v>
      </c>
      <c r="H39" s="139">
        <f>SUM(H34:H38)</f>
        <v>860.92600000000004</v>
      </c>
      <c r="I39" s="107">
        <f t="shared" ref="I39" si="22">SUM(I34:I38)</f>
        <v>860.87699999999995</v>
      </c>
      <c r="J39" s="107">
        <f t="shared" ref="J39" si="23">SUM(J34:J38)</f>
        <v>917.52699999999993</v>
      </c>
      <c r="K39" s="108">
        <f>SUM(K34:K38)</f>
        <v>908.06299999999999</v>
      </c>
      <c r="L39" s="94"/>
    </row>
    <row r="40" spans="1:12" ht="15" customHeight="1" x14ac:dyDescent="0.35">
      <c r="A40" s="105" t="s">
        <v>32</v>
      </c>
      <c r="B40" s="110"/>
      <c r="C40" s="110"/>
      <c r="D40" s="110"/>
      <c r="E40" s="244"/>
      <c r="F40" s="111"/>
      <c r="G40" s="244">
        <v>178.95099999999999</v>
      </c>
      <c r="H40" s="112">
        <v>173.815</v>
      </c>
      <c r="I40" s="111">
        <v>158.03299999999999</v>
      </c>
      <c r="J40" s="111">
        <v>174.09100000000001</v>
      </c>
      <c r="K40" s="112">
        <v>180.49299999999999</v>
      </c>
      <c r="L40" s="94"/>
    </row>
    <row r="41" spans="1:12" ht="15" customHeight="1" x14ac:dyDescent="0.35">
      <c r="A41" s="105" t="s">
        <v>34</v>
      </c>
      <c r="B41" s="110"/>
      <c r="C41" s="110"/>
      <c r="D41" s="110"/>
      <c r="E41" s="244"/>
      <c r="F41" s="111"/>
      <c r="G41" s="244"/>
      <c r="H41" s="112"/>
      <c r="I41" s="111"/>
      <c r="J41" s="111"/>
      <c r="K41" s="112"/>
      <c r="L41" s="94"/>
    </row>
    <row r="42" spans="1:12" ht="15" customHeight="1" x14ac:dyDescent="0.35">
      <c r="A42" s="105" t="s">
        <v>35</v>
      </c>
      <c r="B42" s="110"/>
      <c r="C42" s="110"/>
      <c r="D42" s="110"/>
      <c r="E42" s="244"/>
      <c r="F42" s="111"/>
      <c r="G42" s="244">
        <v>105.64099999999999</v>
      </c>
      <c r="H42" s="112">
        <v>113.992</v>
      </c>
      <c r="I42" s="111">
        <v>108.55499999999999</v>
      </c>
      <c r="J42" s="111">
        <v>119.627</v>
      </c>
      <c r="K42" s="112">
        <v>140.73000000000002</v>
      </c>
      <c r="L42" s="94"/>
    </row>
    <row r="43" spans="1:12" ht="15" customHeight="1" x14ac:dyDescent="0.35">
      <c r="A43" s="105" t="s">
        <v>37</v>
      </c>
      <c r="B43" s="110"/>
      <c r="C43" s="110"/>
      <c r="D43" s="110"/>
      <c r="E43" s="244"/>
      <c r="F43" s="111"/>
      <c r="G43" s="244">
        <v>7.8479999999999999</v>
      </c>
      <c r="H43" s="112">
        <v>7.5380000000000003</v>
      </c>
      <c r="I43" s="111"/>
      <c r="J43" s="111"/>
      <c r="K43" s="112"/>
      <c r="L43" s="94"/>
    </row>
    <row r="44" spans="1:12" ht="15" customHeight="1" x14ac:dyDescent="0.35">
      <c r="A44" s="114" t="s">
        <v>38</v>
      </c>
      <c r="B44" s="115"/>
      <c r="C44" s="115"/>
      <c r="D44" s="115"/>
      <c r="E44" s="245"/>
      <c r="F44" s="116"/>
      <c r="G44" s="245"/>
      <c r="H44" s="117"/>
      <c r="I44" s="116"/>
      <c r="J44" s="116"/>
      <c r="K44" s="117"/>
      <c r="L44" s="94"/>
    </row>
    <row r="45" spans="1:12" ht="15" customHeight="1" x14ac:dyDescent="0.35">
      <c r="A45" s="140" t="s">
        <v>39</v>
      </c>
      <c r="B45" s="141"/>
      <c r="C45" s="141"/>
      <c r="D45" s="141"/>
      <c r="E45" s="254"/>
      <c r="F45" s="142"/>
      <c r="G45" s="254">
        <f>SUM(G40:G44)</f>
        <v>292.44</v>
      </c>
      <c r="H45" s="143">
        <f>SUM(H40:H44)</f>
        <v>295.34500000000003</v>
      </c>
      <c r="I45" s="144">
        <f t="shared" ref="I45" si="24">SUM(I40:I44)</f>
        <v>266.58799999999997</v>
      </c>
      <c r="J45" s="144">
        <f t="shared" ref="J45" si="25">SUM(J40:J44)</f>
        <v>293.71800000000002</v>
      </c>
      <c r="K45" s="161">
        <f>SUM(K40:K44)</f>
        <v>321.22300000000001</v>
      </c>
      <c r="L45" s="94"/>
    </row>
    <row r="46" spans="1:12" ht="15" customHeight="1" x14ac:dyDescent="0.35">
      <c r="A46" s="95" t="s">
        <v>168</v>
      </c>
      <c r="B46" s="146"/>
      <c r="C46" s="146"/>
      <c r="D46" s="146"/>
      <c r="E46" s="253"/>
      <c r="F46" s="138"/>
      <c r="G46" s="253">
        <f>G45+G39</f>
        <v>1043.3370000000002</v>
      </c>
      <c r="H46" s="139">
        <f>H45+H39</f>
        <v>1156.2710000000002</v>
      </c>
      <c r="I46" s="107">
        <f t="shared" ref="I46" si="26">I39+I45</f>
        <v>1127.4649999999999</v>
      </c>
      <c r="J46" s="107">
        <f t="shared" ref="J46" si="27">J39+J45</f>
        <v>1211.2449999999999</v>
      </c>
      <c r="K46" s="108">
        <f>K39+K45</f>
        <v>1229.2860000000001</v>
      </c>
      <c r="L46" s="94"/>
    </row>
    <row r="47" spans="1:12" ht="15" customHeight="1" x14ac:dyDescent="0.35">
      <c r="A47" s="105" t="s">
        <v>263</v>
      </c>
      <c r="B47" s="110"/>
      <c r="C47" s="110"/>
      <c r="D47" s="110"/>
      <c r="E47" s="244"/>
      <c r="F47" s="111"/>
      <c r="G47" s="244">
        <v>284.24899999999997</v>
      </c>
      <c r="H47" s="112">
        <v>394.28400000000005</v>
      </c>
      <c r="I47" s="111">
        <v>426.85099999999994</v>
      </c>
      <c r="J47" s="111">
        <v>474.67399999999998</v>
      </c>
      <c r="K47" s="112">
        <v>533.39</v>
      </c>
      <c r="L47" s="94"/>
    </row>
    <row r="48" spans="1:12" ht="15" customHeight="1" x14ac:dyDescent="0.35">
      <c r="A48" s="105" t="s">
        <v>278</v>
      </c>
      <c r="B48" s="110"/>
      <c r="C48" s="110"/>
      <c r="D48" s="110"/>
      <c r="E48" s="244"/>
      <c r="F48" s="111"/>
      <c r="G48" s="244"/>
      <c r="H48" s="112"/>
      <c r="I48" s="111"/>
      <c r="J48" s="111"/>
      <c r="K48" s="112"/>
      <c r="L48" s="94"/>
    </row>
    <row r="49" spans="1:12" ht="15" customHeight="1" x14ac:dyDescent="0.35">
      <c r="A49" s="105" t="s">
        <v>250</v>
      </c>
      <c r="B49" s="110"/>
      <c r="C49" s="110"/>
      <c r="D49" s="110"/>
      <c r="E49" s="244"/>
      <c r="F49" s="111"/>
      <c r="G49" s="244"/>
      <c r="H49" s="112">
        <v>6.0860000000000003</v>
      </c>
      <c r="I49" s="111">
        <v>10.241</v>
      </c>
      <c r="J49" s="111">
        <v>15.795</v>
      </c>
      <c r="K49" s="112">
        <v>16.583000000000002</v>
      </c>
      <c r="L49" s="94"/>
    </row>
    <row r="50" spans="1:12" ht="15" customHeight="1" x14ac:dyDescent="0.35">
      <c r="A50" s="105" t="s">
        <v>44</v>
      </c>
      <c r="B50" s="110"/>
      <c r="C50" s="110"/>
      <c r="D50" s="110"/>
      <c r="E50" s="244"/>
      <c r="F50" s="111"/>
      <c r="G50" s="244">
        <v>60.058</v>
      </c>
      <c r="H50" s="112">
        <v>62.981999999999999</v>
      </c>
      <c r="I50" s="111">
        <v>65.626999999999995</v>
      </c>
      <c r="J50" s="111">
        <v>76.550000000000011</v>
      </c>
      <c r="K50" s="112">
        <v>87.653999999999996</v>
      </c>
      <c r="L50" s="94"/>
    </row>
    <row r="51" spans="1:12" ht="15" customHeight="1" x14ac:dyDescent="0.35">
      <c r="A51" s="105" t="s">
        <v>45</v>
      </c>
      <c r="B51" s="110"/>
      <c r="C51" s="110"/>
      <c r="D51" s="110"/>
      <c r="E51" s="244"/>
      <c r="F51" s="111"/>
      <c r="G51" s="244">
        <v>544.93499999999995</v>
      </c>
      <c r="H51" s="112">
        <v>528.26900000000001</v>
      </c>
      <c r="I51" s="111">
        <v>502.49299999999999</v>
      </c>
      <c r="J51" s="111">
        <v>524.04100000000005</v>
      </c>
      <c r="K51" s="112">
        <v>457.54399999999998</v>
      </c>
      <c r="L51" s="94"/>
    </row>
    <row r="52" spans="1:12" ht="15" customHeight="1" x14ac:dyDescent="0.35">
      <c r="A52" s="105" t="s">
        <v>46</v>
      </c>
      <c r="B52" s="110"/>
      <c r="C52" s="110"/>
      <c r="D52" s="110"/>
      <c r="E52" s="244"/>
      <c r="F52" s="111"/>
      <c r="G52" s="244">
        <v>153.46100000000001</v>
      </c>
      <c r="H52" s="112">
        <v>164.01600000000002</v>
      </c>
      <c r="I52" s="111">
        <v>121.619</v>
      </c>
      <c r="J52" s="111">
        <v>119.55100000000002</v>
      </c>
      <c r="K52" s="112">
        <v>133.53800000000001</v>
      </c>
      <c r="L52" s="94"/>
    </row>
    <row r="53" spans="1:12" ht="15" customHeight="1" x14ac:dyDescent="0.35">
      <c r="A53" s="105" t="s">
        <v>47</v>
      </c>
      <c r="B53" s="110"/>
      <c r="C53" s="110"/>
      <c r="D53" s="110"/>
      <c r="E53" s="244"/>
      <c r="F53" s="111"/>
      <c r="G53" s="244">
        <v>0.63400000000000001</v>
      </c>
      <c r="H53" s="112">
        <v>0.63400000000000001</v>
      </c>
      <c r="I53" s="111">
        <v>0.63400000000000001</v>
      </c>
      <c r="J53" s="111">
        <v>0.63400000000000001</v>
      </c>
      <c r="K53" s="112">
        <v>0.57700000000000007</v>
      </c>
      <c r="L53" s="94"/>
    </row>
    <row r="54" spans="1:12" ht="15" customHeight="1" x14ac:dyDescent="0.35">
      <c r="A54" s="114" t="s">
        <v>264</v>
      </c>
      <c r="B54" s="115"/>
      <c r="C54" s="115"/>
      <c r="D54" s="115"/>
      <c r="E54" s="245"/>
      <c r="F54" s="116"/>
      <c r="G54" s="245"/>
      <c r="H54" s="117"/>
      <c r="I54" s="116"/>
      <c r="J54" s="116"/>
      <c r="K54" s="117"/>
      <c r="L54" s="94"/>
    </row>
    <row r="55" spans="1:12" ht="15" customHeight="1" x14ac:dyDescent="0.35">
      <c r="A55" s="95" t="s">
        <v>249</v>
      </c>
      <c r="B55" s="146"/>
      <c r="C55" s="146"/>
      <c r="D55" s="146"/>
      <c r="E55" s="253"/>
      <c r="F55" s="138"/>
      <c r="G55" s="253">
        <f>SUM(G47:G54)</f>
        <v>1043.337</v>
      </c>
      <c r="H55" s="139">
        <f>SUM(H47:H54)</f>
        <v>1156.2710000000002</v>
      </c>
      <c r="I55" s="107">
        <f t="shared" ref="I55" si="28">SUM(I47:I54)</f>
        <v>1127.4649999999999</v>
      </c>
      <c r="J55" s="107">
        <f t="shared" ref="J55" si="29">SUM(J47:J54)</f>
        <v>1211.2449999999999</v>
      </c>
      <c r="K55" s="108">
        <f>SUM(K47:K54)</f>
        <v>1229.2859999999998</v>
      </c>
      <c r="L55" s="94"/>
    </row>
    <row r="56" spans="1:12" ht="15" customHeight="1" x14ac:dyDescent="0.35">
      <c r="A56" s="146"/>
      <c r="B56" s="146"/>
      <c r="C56" s="146"/>
      <c r="D56" s="146"/>
      <c r="E56" s="111"/>
      <c r="F56" s="111"/>
      <c r="G56" s="111"/>
      <c r="H56" s="111"/>
      <c r="I56" s="111"/>
      <c r="J56" s="111"/>
      <c r="K56" s="111"/>
      <c r="L56" s="94"/>
    </row>
    <row r="57" spans="1:12" ht="12.75" customHeight="1" x14ac:dyDescent="0.35">
      <c r="A57" s="236"/>
      <c r="B57" s="227"/>
      <c r="C57" s="229"/>
      <c r="D57" s="229"/>
      <c r="E57" s="230">
        <f>E$3</f>
        <v>2014</v>
      </c>
      <c r="F57" s="230">
        <f t="shared" ref="F57:K57" si="30">F$3</f>
        <v>2013</v>
      </c>
      <c r="G57" s="230">
        <f t="shared" si="30"/>
        <v>2014</v>
      </c>
      <c r="H57" s="230">
        <f t="shared" si="30"/>
        <v>2013</v>
      </c>
      <c r="I57" s="230">
        <f t="shared" si="30"/>
        <v>2012</v>
      </c>
      <c r="J57" s="230">
        <f t="shared" si="30"/>
        <v>2011</v>
      </c>
      <c r="K57" s="230">
        <f t="shared" si="30"/>
        <v>2010</v>
      </c>
      <c r="L57" s="94"/>
    </row>
    <row r="58" spans="1:12" ht="12.75" customHeight="1" x14ac:dyDescent="0.35">
      <c r="A58" s="231"/>
      <c r="B58" s="231"/>
      <c r="C58" s="229"/>
      <c r="D58" s="229"/>
      <c r="E58" s="233" t="str">
        <f>E$4</f>
        <v>Q4</v>
      </c>
      <c r="F58" s="233" t="str">
        <f t="shared" ref="F58" si="31">F$4</f>
        <v>Q4</v>
      </c>
      <c r="G58" s="233"/>
      <c r="H58" s="233"/>
      <c r="I58" s="233"/>
      <c r="J58" s="233"/>
      <c r="K58" s="233"/>
      <c r="L58" s="94"/>
    </row>
    <row r="59" spans="1:12" s="41" customFormat="1" ht="15" customHeight="1" x14ac:dyDescent="0.35">
      <c r="A59" s="236" t="s">
        <v>260</v>
      </c>
      <c r="B59" s="234"/>
      <c r="C59" s="228"/>
      <c r="D59" s="228"/>
      <c r="E59" s="235"/>
      <c r="F59" s="235"/>
      <c r="G59" s="235"/>
      <c r="H59" s="235"/>
      <c r="I59" s="235"/>
      <c r="J59" s="235"/>
      <c r="K59" s="235"/>
      <c r="L59" s="135"/>
    </row>
    <row r="60" spans="1:12" ht="1.5" customHeight="1" x14ac:dyDescent="0.35">
      <c r="A60" s="94"/>
      <c r="B60" s="94"/>
      <c r="C60" s="94"/>
      <c r="D60" s="94"/>
      <c r="E60" s="136"/>
      <c r="F60" s="136"/>
      <c r="G60" s="136"/>
      <c r="H60" s="136"/>
      <c r="I60" s="136"/>
      <c r="J60" s="136"/>
      <c r="K60" s="136"/>
      <c r="L60" s="94"/>
    </row>
    <row r="61" spans="1:12" ht="35.25" customHeight="1" x14ac:dyDescent="0.35">
      <c r="A61" s="295" t="s">
        <v>50</v>
      </c>
      <c r="B61" s="295"/>
      <c r="C61" s="148"/>
      <c r="D61" s="148"/>
      <c r="E61" s="255">
        <v>25.844000000000033</v>
      </c>
      <c r="F61" s="149">
        <v>37.914000000000001</v>
      </c>
      <c r="G61" s="255">
        <v>-6.0510000000000055</v>
      </c>
      <c r="H61" s="150">
        <v>-7.9710000000000143</v>
      </c>
      <c r="I61" s="149">
        <v>-42.331000000000003</v>
      </c>
      <c r="J61" s="149">
        <v>-10.455000000000005</v>
      </c>
      <c r="K61" s="150">
        <v>59.823000000000008</v>
      </c>
      <c r="L61" s="94"/>
    </row>
    <row r="62" spans="1:12" ht="15" customHeight="1" x14ac:dyDescent="0.35">
      <c r="A62" s="294" t="s">
        <v>52</v>
      </c>
      <c r="B62" s="294"/>
      <c r="C62" s="152"/>
      <c r="D62" s="152"/>
      <c r="E62" s="245">
        <v>66.88</v>
      </c>
      <c r="F62" s="116">
        <v>92.50200000000001</v>
      </c>
      <c r="G62" s="245">
        <v>-9.3979999999999997</v>
      </c>
      <c r="H62" s="117">
        <v>22.28</v>
      </c>
      <c r="I62" s="116">
        <v>30.973000000000003</v>
      </c>
      <c r="J62" s="116">
        <v>6.0769999999999964</v>
      </c>
      <c r="K62" s="117">
        <v>10.573999999999998</v>
      </c>
      <c r="L62" s="94"/>
    </row>
    <row r="63" spans="1:12" ht="16.5" customHeight="1" x14ac:dyDescent="0.35">
      <c r="A63" s="299" t="s">
        <v>53</v>
      </c>
      <c r="B63" s="299"/>
      <c r="C63" s="153"/>
      <c r="D63" s="153"/>
      <c r="E63" s="243">
        <f>SUM(E61:E62)</f>
        <v>92.724000000000032</v>
      </c>
      <c r="F63" s="107">
        <f t="shared" ref="F63" si="32">SUM(F61:F62)</f>
        <v>130.416</v>
      </c>
      <c r="G63" s="256">
        <f t="shared" ref="G63:H63" si="33">SUM(G61:G62)</f>
        <v>-15.449000000000005</v>
      </c>
      <c r="H63" s="109">
        <f t="shared" si="33"/>
        <v>14.308999999999987</v>
      </c>
      <c r="I63" s="107">
        <f t="shared" ref="I63" si="34">SUM(I61:I62)</f>
        <v>-11.358000000000001</v>
      </c>
      <c r="J63" s="107">
        <f t="shared" ref="J63" si="35">SUM(J61:J62)</f>
        <v>-4.378000000000009</v>
      </c>
      <c r="K63" s="108">
        <f>SUM(K61:K62)</f>
        <v>70.397000000000006</v>
      </c>
      <c r="L63" s="180"/>
    </row>
    <row r="64" spans="1:12" ht="15" customHeight="1" x14ac:dyDescent="0.35">
      <c r="A64" s="295" t="s">
        <v>265</v>
      </c>
      <c r="B64" s="295"/>
      <c r="C64" s="110"/>
      <c r="D64" s="110"/>
      <c r="E64" s="244">
        <v>-10.703000000000001</v>
      </c>
      <c r="F64" s="111">
        <v>-7.3830000000000009</v>
      </c>
      <c r="G64" s="244">
        <v>-32.285000000000004</v>
      </c>
      <c r="H64" s="112">
        <v>-35.075000000000003</v>
      </c>
      <c r="I64" s="111">
        <v>-58.378</v>
      </c>
      <c r="J64" s="111">
        <v>-63.365000000000002</v>
      </c>
      <c r="K64" s="112">
        <v>-56.328000000000003</v>
      </c>
      <c r="L64" s="94"/>
    </row>
    <row r="65" spans="1:12" ht="15" customHeight="1" x14ac:dyDescent="0.35">
      <c r="A65" s="294" t="s">
        <v>266</v>
      </c>
      <c r="B65" s="294"/>
      <c r="C65" s="115"/>
      <c r="D65" s="115"/>
      <c r="E65" s="245"/>
      <c r="F65" s="116"/>
      <c r="G65" s="245"/>
      <c r="H65" s="117"/>
      <c r="I65" s="116">
        <v>7.0000000000000001E-3</v>
      </c>
      <c r="J65" s="116"/>
      <c r="K65" s="117">
        <v>11.274000000000001</v>
      </c>
      <c r="L65" s="94"/>
    </row>
    <row r="66" spans="1:12" s="61" customFormat="1" ht="16.5" customHeight="1" x14ac:dyDescent="0.35">
      <c r="A66" s="155" t="s">
        <v>267</v>
      </c>
      <c r="B66" s="155"/>
      <c r="C66" s="156"/>
      <c r="D66" s="156"/>
      <c r="E66" s="243">
        <f>SUM(E63:E65)</f>
        <v>82.021000000000029</v>
      </c>
      <c r="F66" s="107">
        <f t="shared" ref="F66" si="36">SUM(F63:F65)</f>
        <v>123.033</v>
      </c>
      <c r="G66" s="256">
        <f t="shared" ref="G66:H66" si="37">SUM(G63:G65)</f>
        <v>-47.734000000000009</v>
      </c>
      <c r="H66" s="109">
        <f t="shared" si="37"/>
        <v>-20.766000000000016</v>
      </c>
      <c r="I66" s="107">
        <f t="shared" ref="I66" si="38">SUM(I63:I65)</f>
        <v>-69.728999999999999</v>
      </c>
      <c r="J66" s="107">
        <f t="shared" ref="J66" si="39">SUM(J63:J65)</f>
        <v>-67.743000000000009</v>
      </c>
      <c r="K66" s="108">
        <f>SUM(K63:K65)</f>
        <v>25.343000000000004</v>
      </c>
      <c r="L66" s="107"/>
    </row>
    <row r="67" spans="1:12" ht="15" customHeight="1" x14ac:dyDescent="0.35">
      <c r="A67" s="294" t="s">
        <v>59</v>
      </c>
      <c r="B67" s="294"/>
      <c r="C67" s="157"/>
      <c r="D67" s="157"/>
      <c r="E67" s="245"/>
      <c r="F67" s="116"/>
      <c r="G67" s="245"/>
      <c r="H67" s="117"/>
      <c r="I67" s="116"/>
      <c r="J67" s="116"/>
      <c r="K67" s="117"/>
      <c r="L67" s="94"/>
    </row>
    <row r="68" spans="1:12" ht="16.5" customHeight="1" x14ac:dyDescent="0.35">
      <c r="A68" s="299" t="s">
        <v>60</v>
      </c>
      <c r="B68" s="299"/>
      <c r="C68" s="146"/>
      <c r="D68" s="146"/>
      <c r="E68" s="243">
        <f>SUM(E66:E67)</f>
        <v>82.021000000000029</v>
      </c>
      <c r="F68" s="107">
        <f t="shared" ref="F68" si="40">SUM(F66:F67)</f>
        <v>123.033</v>
      </c>
      <c r="G68" s="256">
        <f t="shared" ref="G68:H68" si="41">SUM(G66:G67)</f>
        <v>-47.734000000000009</v>
      </c>
      <c r="H68" s="109">
        <f t="shared" si="41"/>
        <v>-20.766000000000016</v>
      </c>
      <c r="I68" s="107">
        <f t="shared" ref="I68" si="42">SUM(I66:I67)</f>
        <v>-69.728999999999999</v>
      </c>
      <c r="J68" s="107">
        <f t="shared" ref="J68" si="43">SUM(J66:J67)</f>
        <v>-67.743000000000009</v>
      </c>
      <c r="K68" s="108">
        <f>SUM(K66:K67)</f>
        <v>25.343000000000004</v>
      </c>
      <c r="L68" s="180"/>
    </row>
    <row r="69" spans="1:12" ht="15" customHeight="1" x14ac:dyDescent="0.35">
      <c r="A69" s="295" t="s">
        <v>61</v>
      </c>
      <c r="B69" s="295"/>
      <c r="C69" s="110"/>
      <c r="D69" s="110"/>
      <c r="E69" s="244">
        <v>-119.655</v>
      </c>
      <c r="F69" s="111">
        <v>-154.977</v>
      </c>
      <c r="G69" s="244">
        <v>-67.62</v>
      </c>
      <c r="H69" s="112">
        <v>-6.6960000000000015</v>
      </c>
      <c r="I69" s="111">
        <v>-20.271000000000001</v>
      </c>
      <c r="J69" s="111">
        <v>67.744</v>
      </c>
      <c r="K69" s="112">
        <v>-25.343</v>
      </c>
      <c r="L69" s="94"/>
    </row>
    <row r="70" spans="1:12" ht="15" customHeight="1" x14ac:dyDescent="0.35">
      <c r="A70" s="295" t="s">
        <v>62</v>
      </c>
      <c r="B70" s="295"/>
      <c r="C70" s="110"/>
      <c r="D70" s="110"/>
      <c r="E70" s="244">
        <v>115.664</v>
      </c>
      <c r="F70" s="111"/>
      <c r="G70" s="244">
        <v>115.664</v>
      </c>
      <c r="H70" s="112"/>
      <c r="I70" s="111">
        <v>90</v>
      </c>
      <c r="J70" s="111"/>
      <c r="K70" s="112"/>
      <c r="L70" s="94"/>
    </row>
    <row r="71" spans="1:12" ht="15" customHeight="1" x14ac:dyDescent="0.35">
      <c r="A71" s="295" t="s">
        <v>64</v>
      </c>
      <c r="B71" s="295"/>
      <c r="C71" s="110"/>
      <c r="D71" s="110"/>
      <c r="E71" s="244"/>
      <c r="F71" s="111"/>
      <c r="G71" s="244"/>
      <c r="H71" s="112"/>
      <c r="I71" s="111"/>
      <c r="J71" s="111"/>
      <c r="K71" s="112"/>
      <c r="L71" s="94"/>
    </row>
    <row r="72" spans="1:12" ht="15" customHeight="1" x14ac:dyDescent="0.35">
      <c r="A72" s="294" t="s">
        <v>65</v>
      </c>
      <c r="B72" s="294"/>
      <c r="C72" s="115"/>
      <c r="D72" s="115"/>
      <c r="E72" s="245">
        <v>-74.619</v>
      </c>
      <c r="F72" s="116">
        <v>35</v>
      </c>
      <c r="G72" s="245"/>
      <c r="H72" s="117">
        <v>35</v>
      </c>
      <c r="I72" s="116"/>
      <c r="J72" s="116"/>
      <c r="K72" s="117"/>
      <c r="L72" s="94"/>
    </row>
    <row r="73" spans="1:12" ht="16.5" customHeight="1" x14ac:dyDescent="0.35">
      <c r="A73" s="158" t="s">
        <v>66</v>
      </c>
      <c r="B73" s="158"/>
      <c r="C73" s="159"/>
      <c r="D73" s="159"/>
      <c r="E73" s="258">
        <f>SUM(E69:E72)</f>
        <v>-78.61</v>
      </c>
      <c r="F73" s="181">
        <f t="shared" ref="F73" si="44">SUM(F69:F72)</f>
        <v>-119.977</v>
      </c>
      <c r="G73" s="257">
        <f t="shared" ref="G73:H73" si="45">SUM(G69:G72)</f>
        <v>48.043999999999997</v>
      </c>
      <c r="H73" s="161">
        <f t="shared" si="45"/>
        <v>28.303999999999998</v>
      </c>
      <c r="I73" s="181">
        <f t="shared" ref="I73" si="46">SUM(I69:I72)</f>
        <v>69.728999999999999</v>
      </c>
      <c r="J73" s="181">
        <f t="shared" ref="J73" si="47">SUM(J69:J72)</f>
        <v>67.744</v>
      </c>
      <c r="K73" s="182">
        <f>SUM(K69:K72)</f>
        <v>-25.343</v>
      </c>
      <c r="L73" s="180"/>
    </row>
    <row r="74" spans="1:12" ht="16.5" customHeight="1" x14ac:dyDescent="0.35">
      <c r="A74" s="299" t="s">
        <v>67</v>
      </c>
      <c r="B74" s="299"/>
      <c r="C74" s="146"/>
      <c r="D74" s="146"/>
      <c r="E74" s="243">
        <f>SUM(E73+E68)</f>
        <v>3.4110000000000298</v>
      </c>
      <c r="F74" s="107">
        <f t="shared" ref="F74" si="48">SUM(F73+F68)</f>
        <v>3.0559999999999974</v>
      </c>
      <c r="G74" s="256">
        <f t="shared" ref="G74:H74" si="49">SUM(G73+G68)</f>
        <v>0.30999999999998806</v>
      </c>
      <c r="H74" s="109">
        <f t="shared" si="49"/>
        <v>7.5379999999999825</v>
      </c>
      <c r="I74" s="107">
        <f t="shared" ref="I74" si="50">SUM(I73+I68)</f>
        <v>0</v>
      </c>
      <c r="J74" s="107">
        <f t="shared" ref="J74" si="51">SUM(J73+J68)</f>
        <v>9.9999999999056399E-4</v>
      </c>
      <c r="K74" s="108">
        <f>SUM(K73+K68)</f>
        <v>3.5527136788005009E-15</v>
      </c>
      <c r="L74" s="180"/>
    </row>
    <row r="75" spans="1:12" s="61" customFormat="1" ht="16.5" customHeight="1" x14ac:dyDescent="0.35">
      <c r="A75" s="283" t="s">
        <v>418</v>
      </c>
      <c r="B75" s="284"/>
      <c r="C75" s="239"/>
      <c r="D75" s="239"/>
      <c r="E75" s="281"/>
      <c r="F75" s="145"/>
      <c r="G75" s="281"/>
      <c r="H75" s="145"/>
      <c r="I75" s="145"/>
      <c r="J75" s="145"/>
      <c r="K75" s="145"/>
      <c r="L75" s="154"/>
    </row>
    <row r="76" spans="1:12" s="61" customFormat="1" ht="16.5" customHeight="1" x14ac:dyDescent="0.35">
      <c r="A76" s="285" t="s">
        <v>419</v>
      </c>
      <c r="B76" s="282"/>
      <c r="C76" s="282"/>
      <c r="D76" s="240"/>
      <c r="E76" s="256"/>
      <c r="F76" s="109"/>
      <c r="G76" s="256"/>
      <c r="H76" s="241"/>
      <c r="I76" s="109"/>
      <c r="J76" s="109"/>
      <c r="K76" s="109"/>
      <c r="L76" s="109"/>
    </row>
    <row r="77" spans="1:12" ht="15" customHeight="1" x14ac:dyDescent="0.35">
      <c r="A77" s="146"/>
      <c r="B77" s="146"/>
      <c r="C77" s="146"/>
      <c r="D77" s="146"/>
      <c r="E77" s="111"/>
      <c r="F77" s="111"/>
      <c r="G77" s="163"/>
      <c r="H77" s="163"/>
      <c r="I77" s="163"/>
      <c r="J77" s="111"/>
      <c r="K77" s="111"/>
      <c r="L77" s="94"/>
    </row>
    <row r="78" spans="1:12" ht="12.75" customHeight="1" x14ac:dyDescent="0.35">
      <c r="A78" s="236"/>
      <c r="B78" s="227"/>
      <c r="C78" s="229"/>
      <c r="D78" s="229"/>
      <c r="E78" s="230">
        <f>E$3</f>
        <v>2014</v>
      </c>
      <c r="F78" s="230">
        <f t="shared" ref="F78:K78" si="52">F$3</f>
        <v>2013</v>
      </c>
      <c r="G78" s="230">
        <f>G$3</f>
        <v>2014</v>
      </c>
      <c r="H78" s="230">
        <f>H$3</f>
        <v>2013</v>
      </c>
      <c r="I78" s="230">
        <f t="shared" si="52"/>
        <v>2012</v>
      </c>
      <c r="J78" s="230">
        <f t="shared" si="52"/>
        <v>2011</v>
      </c>
      <c r="K78" s="230">
        <f t="shared" si="52"/>
        <v>2010</v>
      </c>
      <c r="L78" s="94"/>
    </row>
    <row r="79" spans="1:12" ht="12.75" customHeight="1" x14ac:dyDescent="0.35">
      <c r="A79" s="231"/>
      <c r="B79" s="231"/>
      <c r="C79" s="229"/>
      <c r="D79" s="229"/>
      <c r="E79" s="230" t="str">
        <f>E$4</f>
        <v>Q4</v>
      </c>
      <c r="F79" s="230" t="str">
        <f t="shared" ref="F79" si="53">F$4</f>
        <v>Q4</v>
      </c>
      <c r="G79" s="233"/>
      <c r="H79" s="233"/>
      <c r="I79" s="230"/>
      <c r="J79" s="230" t="str">
        <f>IF(J$4="","",J$4)</f>
        <v/>
      </c>
      <c r="K79" s="230"/>
      <c r="L79" s="94"/>
    </row>
    <row r="80" spans="1:12" s="41" customFormat="1" ht="15" customHeight="1" x14ac:dyDescent="0.35">
      <c r="A80" s="236" t="s">
        <v>111</v>
      </c>
      <c r="B80" s="234"/>
      <c r="C80" s="228"/>
      <c r="D80" s="228"/>
      <c r="E80" s="232"/>
      <c r="F80" s="232"/>
      <c r="G80" s="232"/>
      <c r="H80" s="232"/>
      <c r="I80" s="232"/>
      <c r="J80" s="232"/>
      <c r="K80" s="232"/>
      <c r="L80" s="135"/>
    </row>
    <row r="81" spans="1:12" ht="1.5" customHeight="1" x14ac:dyDescent="0.35">
      <c r="A81" s="94"/>
      <c r="B81" s="94"/>
      <c r="C81" s="94"/>
      <c r="D81" s="94"/>
      <c r="E81" s="94"/>
      <c r="F81" s="94"/>
      <c r="G81" s="94"/>
      <c r="H81" s="94"/>
      <c r="I81" s="94"/>
      <c r="J81" s="94"/>
      <c r="K81" s="94"/>
      <c r="L81" s="94"/>
    </row>
    <row r="82" spans="1:12" ht="15" customHeight="1" x14ac:dyDescent="0.35">
      <c r="A82" s="295" t="s">
        <v>68</v>
      </c>
      <c r="B82" s="295"/>
      <c r="C82" s="106"/>
      <c r="D82" s="106"/>
      <c r="E82" s="269">
        <f>IF(E7=0,"-",IF(E14=0,"-",(E14/E7))*100)</f>
        <v>6.6510457944246468</v>
      </c>
      <c r="F82" s="164">
        <f>IF(F14=0,"-",IF(F7=0,"-",F14/F7))*100</f>
        <v>8.5200996661635866</v>
      </c>
      <c r="G82" s="269">
        <f>IF(G7=0,"",IF(G14=0,"",(G14/G7))*100)</f>
        <v>-2.3943104930479775</v>
      </c>
      <c r="H82" s="165">
        <f>IF(H7=0,"",IF(H14=0,"",(H14/H7))*100)</f>
        <v>-1.6047778123892322</v>
      </c>
      <c r="I82" s="164">
        <f>IF(I14=0,"-",IF(I7=0,"-",I14/I7))*100</f>
        <v>-5.6666177904997532</v>
      </c>
      <c r="J82" s="164">
        <f>IF(J14=0,"-",IF(J7=0,"-",J14/J7))*100</f>
        <v>-3.3462604007041747</v>
      </c>
      <c r="K82" s="166">
        <v>9.1999999999999993</v>
      </c>
      <c r="L82" s="94"/>
    </row>
    <row r="83" spans="1:12" ht="15" customHeight="1" x14ac:dyDescent="0.35">
      <c r="A83" s="295" t="s">
        <v>424</v>
      </c>
      <c r="B83" s="295"/>
      <c r="C83" s="106"/>
      <c r="D83" s="106"/>
      <c r="E83" s="269">
        <f>IF(E7=0,"",IF(E28=0,"",(E28/E7))*100)</f>
        <v>7.7536955997380401</v>
      </c>
      <c r="F83" s="164">
        <f t="shared" ref="F83:K83" si="54">IF(F7=0,"",IF(F28=0,"",(F28/F7))*100)</f>
        <v>9.1664431395487771</v>
      </c>
      <c r="G83" s="269">
        <f t="shared" si="54"/>
        <v>-1.8851346710842636</v>
      </c>
      <c r="H83" s="165">
        <f t="shared" si="54"/>
        <v>-0.82900391825491848</v>
      </c>
      <c r="I83" s="164">
        <f t="shared" si="54"/>
        <v>-5.6666177904997532</v>
      </c>
      <c r="J83" s="164">
        <f t="shared" si="54"/>
        <v>-0.55373459602041109</v>
      </c>
      <c r="K83" s="166">
        <f t="shared" si="54"/>
        <v>7.6475309057740679</v>
      </c>
      <c r="L83" s="94"/>
    </row>
    <row r="84" spans="1:12" ht="15" customHeight="1" x14ac:dyDescent="0.35">
      <c r="A84" s="295" t="s">
        <v>69</v>
      </c>
      <c r="B84" s="295"/>
      <c r="C84" s="106"/>
      <c r="D84" s="106"/>
      <c r="E84" s="269">
        <f t="shared" ref="E84:H84" si="55">IF(E20=0,"-",IF(E7=0,"-",E20/E7)*100)</f>
        <v>-42.983356879501144</v>
      </c>
      <c r="F84" s="164">
        <f t="shared" si="55"/>
        <v>2.5940995304314574</v>
      </c>
      <c r="G84" s="269">
        <f t="shared" ref="G84" si="56">IF(G20=0,"-",IF(G7=0,"-",G20/G7)*100)</f>
        <v>-23.331501879214027</v>
      </c>
      <c r="H84" s="165">
        <f t="shared" si="55"/>
        <v>-9.4915339198183997</v>
      </c>
      <c r="I84" s="164">
        <f t="shared" ref="I84" si="57">IF(I20=0,"-",IF(I7=0,"-",I20/I7)*100)</f>
        <v>-16.66617790499749</v>
      </c>
      <c r="J84" s="164">
        <f t="shared" ref="J84" si="58">IF(J20=0,"-",IF(J7=0,"-",J20/J7)*100)</f>
        <v>-6.6705296606964728</v>
      </c>
      <c r="K84" s="165">
        <v>6.5</v>
      </c>
      <c r="L84" s="97"/>
    </row>
    <row r="85" spans="1:12" ht="15" customHeight="1" x14ac:dyDescent="0.35">
      <c r="A85" s="295" t="s">
        <v>70</v>
      </c>
      <c r="B85" s="295"/>
      <c r="C85" s="137"/>
      <c r="D85" s="137"/>
      <c r="E85" s="269" t="s">
        <v>141</v>
      </c>
      <c r="F85" s="167" t="s">
        <v>141</v>
      </c>
      <c r="G85" s="269">
        <f t="shared" ref="G85:H85" si="59">IF((G47=0),"-",(G24/((G47+H47)/2)*100))</f>
        <v>-58.993446155161223</v>
      </c>
      <c r="H85" s="165">
        <f t="shared" si="59"/>
        <v>-20.305796245440767</v>
      </c>
      <c r="I85" s="165">
        <f>IF((I47=0),"-",(I24/((I47+J47)/2)*100))</f>
        <v>-29.102465267186172</v>
      </c>
      <c r="J85" s="164">
        <f>IF((J47=0),"-",(J24/((J47+K47)/2)*100))</f>
        <v>-11.332812202399838</v>
      </c>
      <c r="K85" s="165">
        <v>9.8000000000000007</v>
      </c>
      <c r="L85" s="97"/>
    </row>
    <row r="86" spans="1:12" ht="15" customHeight="1" x14ac:dyDescent="0.35">
      <c r="A86" s="295" t="s">
        <v>71</v>
      </c>
      <c r="B86" s="295"/>
      <c r="C86" s="137"/>
      <c r="D86" s="137"/>
      <c r="E86" s="269" t="s">
        <v>141</v>
      </c>
      <c r="F86" s="167" t="s">
        <v>141</v>
      </c>
      <c r="G86" s="269">
        <f t="shared" ref="G86:H86" si="60">IF((G47=0),"-",((G17+G18)/((G47+G48+G49+G51+H47+H48+H49+H51)/2)*100))</f>
        <v>-13.586237067099477</v>
      </c>
      <c r="H86" s="165">
        <f t="shared" si="60"/>
        <v>-1.3388116200198728</v>
      </c>
      <c r="I86" s="165">
        <f>IF((I47=0),"-",((I17+I18)/((I47+I48+I49+I51+J47+J48+J49+J51)/2)*100))</f>
        <v>-9.6299309910725963</v>
      </c>
      <c r="J86" s="164">
        <f>IF((J47=0),"-",((J17+J18)/((J47+J48+J49+J51+K47+K48+K49+K51)/2)*100))</f>
        <v>-1.6141228579044629</v>
      </c>
      <c r="K86" s="165">
        <v>9.5</v>
      </c>
      <c r="L86" s="97"/>
    </row>
    <row r="87" spans="1:12" ht="15" customHeight="1" x14ac:dyDescent="0.35">
      <c r="A87" s="295" t="s">
        <v>72</v>
      </c>
      <c r="B87" s="295"/>
      <c r="C87" s="106"/>
      <c r="D87" s="106"/>
      <c r="E87" s="270" t="s">
        <v>141</v>
      </c>
      <c r="F87" s="169" t="s">
        <v>141</v>
      </c>
      <c r="G87" s="270">
        <f>IF(G47=0,"-",((G47+G48)/G55*100))</f>
        <v>27.244217352590773</v>
      </c>
      <c r="H87" s="183">
        <f t="shared" ref="H87" si="61">IF(H47=0,"-",((H47+H48)/H55*100))</f>
        <v>34.099618515036703</v>
      </c>
      <c r="I87" s="184">
        <f t="shared" ref="I87" si="62">IF(I47=0,"-",((I47+I48)/I55*100))</f>
        <v>37.859357053212292</v>
      </c>
      <c r="J87" s="184">
        <f t="shared" ref="J87" si="63">IF(J47=0,"-",((J47+J48)/J55*100))</f>
        <v>39.188933700448715</v>
      </c>
      <c r="K87" s="183">
        <v>43</v>
      </c>
      <c r="L87" s="97"/>
    </row>
    <row r="88" spans="1:12" ht="15" customHeight="1" x14ac:dyDescent="0.35">
      <c r="A88" s="295" t="s">
        <v>73</v>
      </c>
      <c r="B88" s="295"/>
      <c r="C88" s="106"/>
      <c r="D88" s="106"/>
      <c r="E88" s="271" t="s">
        <v>141</v>
      </c>
      <c r="F88" s="171" t="s">
        <v>141</v>
      </c>
      <c r="G88" s="271">
        <f t="shared" ref="G88:H88" si="64">IF((G51+G49-G43-G41-G37)=0,"-",(G51+G49-G43-G41-G37))</f>
        <v>537.08699999999999</v>
      </c>
      <c r="H88" s="185">
        <f t="shared" si="64"/>
        <v>526.81700000000001</v>
      </c>
      <c r="I88" s="171">
        <f>IF((I51+I49-I43-I41-I37)=0,"-",(I51+I49-I43-I41-I37))</f>
        <v>499.23400000000004</v>
      </c>
      <c r="J88" s="171">
        <f>IF((J51+J49-J43-J41-J37)=0,"-",(J51+J49-J43-J41-J37))</f>
        <v>539.83600000000001</v>
      </c>
      <c r="K88" s="185">
        <v>474</v>
      </c>
      <c r="L88" s="97"/>
    </row>
    <row r="89" spans="1:12" ht="15" customHeight="1" x14ac:dyDescent="0.35">
      <c r="A89" s="295" t="s">
        <v>74</v>
      </c>
      <c r="B89" s="295"/>
      <c r="C89" s="110"/>
      <c r="D89" s="110"/>
      <c r="E89" s="272" t="s">
        <v>141</v>
      </c>
      <c r="F89" s="173" t="s">
        <v>141</v>
      </c>
      <c r="G89" s="272">
        <f t="shared" ref="G89" si="65">IF((G47=0),"-",((G51+G49)/(G47+G48)))</f>
        <v>1.9171043697603158</v>
      </c>
      <c r="H89" s="186">
        <f>IF((H47=0),"-",((H51+H49)/(H47+H48)))</f>
        <v>1.3552540808148441</v>
      </c>
      <c r="I89" s="187">
        <f t="shared" ref="I89" si="66">IF((I47=0),"-",((I51+I49)/(I47+I48)))</f>
        <v>1.2012013559766759</v>
      </c>
      <c r="J89" s="187">
        <f t="shared" ref="J89" si="67">IF((J47=0),"-",((J51+J49)/(J47+J48)))</f>
        <v>1.1372773735237238</v>
      </c>
      <c r="K89" s="186">
        <v>0.9</v>
      </c>
      <c r="L89" s="94"/>
    </row>
    <row r="90" spans="1:12" ht="15" customHeight="1" x14ac:dyDescent="0.35">
      <c r="A90" s="294" t="s">
        <v>75</v>
      </c>
      <c r="B90" s="294"/>
      <c r="C90" s="115"/>
      <c r="D90" s="115"/>
      <c r="E90" s="273" t="s">
        <v>141</v>
      </c>
      <c r="F90" s="175" t="s">
        <v>141</v>
      </c>
      <c r="G90" s="273">
        <v>627</v>
      </c>
      <c r="H90" s="188">
        <v>635</v>
      </c>
      <c r="I90" s="175">
        <v>683</v>
      </c>
      <c r="J90" s="175">
        <v>713</v>
      </c>
      <c r="K90" s="188">
        <v>714</v>
      </c>
      <c r="L90" s="94"/>
    </row>
    <row r="91" spans="1:12" ht="15" customHeight="1" x14ac:dyDescent="0.35">
      <c r="A91" s="189"/>
      <c r="B91" s="189"/>
      <c r="C91" s="189"/>
      <c r="D91" s="189"/>
      <c r="E91" s="189"/>
      <c r="F91" s="189"/>
      <c r="G91" s="177"/>
      <c r="H91" s="177"/>
      <c r="I91" s="189"/>
      <c r="J91" s="189"/>
      <c r="K91" s="189"/>
      <c r="L91" s="94"/>
    </row>
    <row r="92" spans="1:12" ht="15" customHeight="1" x14ac:dyDescent="0.35">
      <c r="A92" s="189"/>
      <c r="B92" s="189"/>
      <c r="C92" s="189"/>
      <c r="D92" s="189"/>
      <c r="E92" s="189"/>
      <c r="F92" s="189"/>
      <c r="G92" s="178"/>
      <c r="H92" s="178"/>
      <c r="I92" s="178"/>
      <c r="J92" s="189"/>
      <c r="K92" s="189"/>
      <c r="L92" s="94"/>
    </row>
    <row r="93" spans="1:12" ht="15" customHeight="1" x14ac:dyDescent="0.35">
      <c r="A93" s="189"/>
      <c r="B93" s="189"/>
      <c r="C93" s="189"/>
      <c r="D93" s="189"/>
      <c r="E93" s="189"/>
      <c r="F93" s="189"/>
      <c r="G93" s="178"/>
      <c r="H93" s="178"/>
      <c r="I93" s="178"/>
      <c r="J93" s="189"/>
      <c r="K93" s="189"/>
      <c r="L93" s="94"/>
    </row>
    <row r="94" spans="1:12" ht="16.5" x14ac:dyDescent="0.35">
      <c r="A94" s="189"/>
      <c r="B94" s="189"/>
      <c r="C94" s="189"/>
      <c r="D94" s="189"/>
      <c r="E94" s="189"/>
      <c r="F94" s="189"/>
      <c r="G94" s="179"/>
      <c r="H94" s="179"/>
      <c r="I94" s="179"/>
      <c r="J94" s="189"/>
      <c r="K94" s="189"/>
      <c r="L94" s="94"/>
    </row>
    <row r="95" spans="1:12" ht="16.5" x14ac:dyDescent="0.35">
      <c r="A95" s="189"/>
      <c r="B95" s="189"/>
      <c r="C95" s="189"/>
      <c r="D95" s="189"/>
      <c r="E95" s="189"/>
      <c r="F95" s="189"/>
      <c r="G95" s="179"/>
      <c r="H95" s="179"/>
      <c r="I95" s="179"/>
      <c r="J95" s="189"/>
      <c r="K95" s="189"/>
      <c r="L95" s="94"/>
    </row>
    <row r="96" spans="1:12" ht="16.5" x14ac:dyDescent="0.35">
      <c r="A96" s="179"/>
      <c r="B96" s="179"/>
      <c r="C96" s="179"/>
      <c r="D96" s="179"/>
      <c r="E96" s="179"/>
      <c r="F96" s="179"/>
      <c r="G96" s="179"/>
      <c r="H96" s="179"/>
      <c r="I96" s="179"/>
      <c r="J96" s="179"/>
      <c r="K96" s="179"/>
      <c r="L96" s="94"/>
    </row>
    <row r="97" spans="1:12" ht="16.5" x14ac:dyDescent="0.35">
      <c r="A97" s="179"/>
      <c r="B97" s="179"/>
      <c r="C97" s="179"/>
      <c r="D97" s="179"/>
      <c r="E97" s="179"/>
      <c r="F97" s="179"/>
      <c r="G97" s="179"/>
      <c r="H97" s="179"/>
      <c r="I97" s="179"/>
      <c r="J97" s="179"/>
      <c r="K97" s="179"/>
      <c r="L97" s="94"/>
    </row>
    <row r="98" spans="1:12" ht="16.5" x14ac:dyDescent="0.35">
      <c r="A98" s="179"/>
      <c r="B98" s="179"/>
      <c r="C98" s="179"/>
      <c r="D98" s="179"/>
      <c r="E98" s="179"/>
      <c r="F98" s="179"/>
      <c r="G98" s="179"/>
      <c r="H98" s="179"/>
      <c r="I98" s="179"/>
      <c r="J98" s="179"/>
      <c r="K98" s="179"/>
      <c r="L98" s="94"/>
    </row>
    <row r="99" spans="1:12" ht="16.5" x14ac:dyDescent="0.35">
      <c r="A99" s="179"/>
      <c r="B99" s="179"/>
      <c r="C99" s="179"/>
      <c r="D99" s="179"/>
      <c r="E99" s="179"/>
      <c r="F99" s="179"/>
      <c r="G99" s="179"/>
      <c r="H99" s="179"/>
      <c r="I99" s="179"/>
      <c r="J99" s="179"/>
      <c r="K99" s="179"/>
      <c r="L99" s="94"/>
    </row>
    <row r="100" spans="1:12" ht="16.5" x14ac:dyDescent="0.35">
      <c r="A100" s="179"/>
      <c r="B100" s="179"/>
      <c r="C100" s="179"/>
      <c r="D100" s="179"/>
      <c r="E100" s="179"/>
      <c r="F100" s="179"/>
      <c r="G100" s="179"/>
      <c r="H100" s="179"/>
      <c r="I100" s="179"/>
      <c r="J100" s="179"/>
      <c r="K100" s="179"/>
      <c r="L100" s="94"/>
    </row>
    <row r="101" spans="1:12" x14ac:dyDescent="0.25">
      <c r="A101" s="48"/>
      <c r="B101" s="48"/>
      <c r="C101" s="48"/>
      <c r="D101" s="48"/>
      <c r="E101" s="48"/>
      <c r="F101" s="48"/>
      <c r="G101" s="63"/>
      <c r="H101" s="63"/>
      <c r="I101" s="63"/>
      <c r="J101" s="48"/>
      <c r="K101" s="48"/>
    </row>
    <row r="102" spans="1:12" x14ac:dyDescent="0.25">
      <c r="A102" s="48"/>
      <c r="B102" s="48"/>
      <c r="C102" s="48"/>
      <c r="D102" s="48"/>
      <c r="E102" s="48"/>
      <c r="F102" s="48"/>
      <c r="G102" s="63"/>
      <c r="H102" s="63"/>
      <c r="I102" s="63"/>
      <c r="J102" s="48"/>
      <c r="K102" s="48"/>
    </row>
    <row r="103" spans="1:12" x14ac:dyDescent="0.25">
      <c r="A103" s="48"/>
      <c r="B103" s="48"/>
      <c r="C103" s="48"/>
      <c r="D103" s="48"/>
      <c r="E103" s="48"/>
      <c r="F103" s="48"/>
      <c r="G103" s="63"/>
      <c r="H103" s="63"/>
      <c r="I103" s="63"/>
      <c r="J103" s="48"/>
      <c r="K103" s="48"/>
    </row>
    <row r="104" spans="1:12" x14ac:dyDescent="0.25">
      <c r="A104" s="48"/>
      <c r="B104" s="48"/>
      <c r="C104" s="48"/>
      <c r="D104" s="48"/>
      <c r="E104" s="48"/>
      <c r="F104" s="48"/>
      <c r="G104" s="63"/>
      <c r="H104" s="63"/>
      <c r="I104" s="63"/>
      <c r="J104" s="48"/>
      <c r="K104" s="48"/>
    </row>
    <row r="105" spans="1:12" x14ac:dyDescent="0.25">
      <c r="A105" s="48"/>
      <c r="B105" s="48"/>
      <c r="C105" s="48"/>
      <c r="D105" s="48"/>
      <c r="E105" s="48"/>
      <c r="F105" s="48"/>
      <c r="G105" s="63"/>
      <c r="H105" s="63"/>
      <c r="I105" s="63"/>
      <c r="J105" s="48"/>
      <c r="K105" s="48"/>
    </row>
  </sheetData>
  <mergeCells count="22">
    <mergeCell ref="A67:B67"/>
    <mergeCell ref="A72:B72"/>
    <mergeCell ref="A74:B74"/>
    <mergeCell ref="A82:B82"/>
    <mergeCell ref="A65:B65"/>
    <mergeCell ref="A1:K1"/>
    <mergeCell ref="A61:B61"/>
    <mergeCell ref="A62:B62"/>
    <mergeCell ref="A63:B63"/>
    <mergeCell ref="A64:B64"/>
    <mergeCell ref="A87:B87"/>
    <mergeCell ref="A88:B88"/>
    <mergeCell ref="A89:B89"/>
    <mergeCell ref="A90:B90"/>
    <mergeCell ref="A68:B68"/>
    <mergeCell ref="A69:B69"/>
    <mergeCell ref="A70:B70"/>
    <mergeCell ref="A71:B71"/>
    <mergeCell ref="A85:B85"/>
    <mergeCell ref="A86:B86"/>
    <mergeCell ref="A84:B84"/>
    <mergeCell ref="A83:B83"/>
  </mergeCells>
  <phoneticPr fontId="0" type="noConversion"/>
  <pageMargins left="0.70866141732283472" right="0.70866141732283472" top="0.74803149606299213" bottom="0.74803149606299213" header="0.31496062992125984" footer="0.31496062992125984"/>
  <pageSetup paperSize="9" scale="5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L105"/>
  <sheetViews>
    <sheetView showGridLines="0" zoomScaleNormal="100" zoomScaleSheetLayoutView="85" workbookViewId="0">
      <selection sqref="A1:K1"/>
    </sheetView>
  </sheetViews>
  <sheetFormatPr defaultRowHeight="15" x14ac:dyDescent="0.25"/>
  <cols>
    <col min="1" max="1" width="26" customWidth="1"/>
    <col min="2" max="2" width="16" customWidth="1"/>
    <col min="3" max="3" width="8.28515625" customWidth="1"/>
    <col min="4" max="4" width="4.85546875" customWidth="1"/>
    <col min="5" max="6" width="9.7109375" customWidth="1"/>
    <col min="7" max="9" width="9.7109375" style="61" customWidth="1"/>
    <col min="10" max="11" width="9.7109375" customWidth="1"/>
  </cols>
  <sheetData>
    <row r="1" spans="1:12" ht="18" customHeight="1" x14ac:dyDescent="0.35">
      <c r="A1" s="297" t="s">
        <v>399</v>
      </c>
      <c r="B1" s="297"/>
      <c r="C1" s="297"/>
      <c r="D1" s="297"/>
      <c r="E1" s="297"/>
      <c r="F1" s="297"/>
      <c r="G1" s="297"/>
      <c r="H1" s="297"/>
      <c r="I1" s="297"/>
      <c r="J1" s="297"/>
      <c r="K1" s="297"/>
      <c r="L1" s="94"/>
    </row>
    <row r="2" spans="1:12" ht="15" customHeight="1" x14ac:dyDescent="0.35">
      <c r="A2" s="95" t="s">
        <v>0</v>
      </c>
      <c r="B2" s="96"/>
      <c r="C2" s="96"/>
      <c r="D2" s="96"/>
      <c r="E2" s="97"/>
      <c r="F2" s="97"/>
      <c r="G2" s="97"/>
      <c r="H2" s="97"/>
      <c r="I2" s="97"/>
      <c r="J2" s="97"/>
      <c r="K2" s="97"/>
      <c r="L2" s="94"/>
    </row>
    <row r="3" spans="1:12" ht="12.75" customHeight="1" x14ac:dyDescent="0.35">
      <c r="A3" s="227"/>
      <c r="B3" s="227"/>
      <c r="C3" s="228"/>
      <c r="D3" s="229"/>
      <c r="E3" s="230">
        <v>2014</v>
      </c>
      <c r="F3" s="230">
        <v>2013</v>
      </c>
      <c r="G3" s="230">
        <v>2014</v>
      </c>
      <c r="H3" s="230">
        <v>2013</v>
      </c>
      <c r="I3" s="230">
        <v>2012</v>
      </c>
      <c r="J3" s="230">
        <v>2011</v>
      </c>
      <c r="K3" s="230">
        <v>2010</v>
      </c>
      <c r="L3" s="94"/>
    </row>
    <row r="4" spans="1:12" ht="12.75" customHeight="1" x14ac:dyDescent="0.35">
      <c r="A4" s="231"/>
      <c r="B4" s="231"/>
      <c r="C4" s="228"/>
      <c r="D4" s="229"/>
      <c r="E4" s="230" t="s">
        <v>421</v>
      </c>
      <c r="F4" s="230" t="s">
        <v>421</v>
      </c>
      <c r="G4" s="230"/>
      <c r="H4" s="230"/>
      <c r="I4" s="230"/>
      <c r="J4" s="230"/>
      <c r="K4" s="230"/>
      <c r="L4" s="94"/>
    </row>
    <row r="5" spans="1:12" s="40" customFormat="1" ht="12.75" customHeight="1" x14ac:dyDescent="0.35">
      <c r="A5" s="228" t="s">
        <v>1</v>
      </c>
      <c r="B5" s="231"/>
      <c r="C5" s="228"/>
      <c r="D5" s="228" t="s">
        <v>112</v>
      </c>
      <c r="E5" s="232"/>
      <c r="F5" s="232"/>
      <c r="G5" s="232"/>
      <c r="H5" s="232"/>
      <c r="I5" s="232"/>
      <c r="J5" s="232"/>
      <c r="K5" s="232" t="s">
        <v>282</v>
      </c>
      <c r="L5" s="104"/>
    </row>
    <row r="6" spans="1:12" ht="1.5" customHeight="1" x14ac:dyDescent="0.35">
      <c r="A6" s="94"/>
      <c r="B6" s="94"/>
      <c r="C6" s="94"/>
      <c r="D6" s="94"/>
      <c r="E6" s="94"/>
      <c r="F6" s="94"/>
      <c r="G6" s="94"/>
      <c r="H6" s="94"/>
      <c r="I6" s="94"/>
      <c r="J6" s="94"/>
      <c r="K6" s="94"/>
      <c r="L6" s="94"/>
    </row>
    <row r="7" spans="1:12" ht="15" customHeight="1" x14ac:dyDescent="0.35">
      <c r="A7" s="105" t="s">
        <v>2</v>
      </c>
      <c r="B7" s="106"/>
      <c r="C7" s="106"/>
      <c r="D7" s="106"/>
      <c r="E7" s="243">
        <v>83.052999999999969</v>
      </c>
      <c r="F7" s="107">
        <v>77.968000000000018</v>
      </c>
      <c r="G7" s="243">
        <v>315.41199999999998</v>
      </c>
      <c r="H7" s="108">
        <v>296.55700000000002</v>
      </c>
      <c r="I7" s="107">
        <v>287.35599999999999</v>
      </c>
      <c r="J7" s="107">
        <v>275.73599999999999</v>
      </c>
      <c r="K7" s="108">
        <v>238.58799999999999</v>
      </c>
      <c r="L7" s="94"/>
    </row>
    <row r="8" spans="1:12" ht="15" customHeight="1" x14ac:dyDescent="0.35">
      <c r="A8" s="105" t="s">
        <v>4</v>
      </c>
      <c r="B8" s="110"/>
      <c r="C8" s="110"/>
      <c r="D8" s="110"/>
      <c r="E8" s="244">
        <v>-72.060000000000031</v>
      </c>
      <c r="F8" s="111">
        <v>-61.573999999999984</v>
      </c>
      <c r="G8" s="244">
        <v>-274.16699999999997</v>
      </c>
      <c r="H8" s="112">
        <v>-256.49199999999996</v>
      </c>
      <c r="I8" s="111">
        <v>-242.97500000000002</v>
      </c>
      <c r="J8" s="111">
        <v>-220.221</v>
      </c>
      <c r="K8" s="112">
        <v>-201.58599999999998</v>
      </c>
      <c r="L8" s="94"/>
    </row>
    <row r="9" spans="1:12" ht="15" customHeight="1" x14ac:dyDescent="0.35">
      <c r="A9" s="105" t="s">
        <v>5</v>
      </c>
      <c r="B9" s="110"/>
      <c r="C9" s="110"/>
      <c r="D9" s="110"/>
      <c r="E9" s="244">
        <v>3.8280000000000003</v>
      </c>
      <c r="F9" s="111">
        <v>5.4709999999999992</v>
      </c>
      <c r="G9" s="244">
        <v>6.2869999999999999</v>
      </c>
      <c r="H9" s="112">
        <v>6.3709999999999996</v>
      </c>
      <c r="I9" s="111">
        <v>1.2809999999999999</v>
      </c>
      <c r="J9" s="111">
        <v>0.48699999999999999</v>
      </c>
      <c r="K9" s="112">
        <v>-0.49099999999999999</v>
      </c>
      <c r="L9" s="94"/>
    </row>
    <row r="10" spans="1:12" ht="15" customHeight="1" x14ac:dyDescent="0.35">
      <c r="A10" s="105" t="s">
        <v>6</v>
      </c>
      <c r="B10" s="110"/>
      <c r="C10" s="110"/>
      <c r="D10" s="110"/>
      <c r="E10" s="244"/>
      <c r="F10" s="111"/>
      <c r="G10" s="244"/>
      <c r="H10" s="112"/>
      <c r="I10" s="111"/>
      <c r="J10" s="111">
        <v>9.2999999999999999E-2</v>
      </c>
      <c r="K10" s="112">
        <v>7.0000000000000001E-3</v>
      </c>
      <c r="L10" s="94"/>
    </row>
    <row r="11" spans="1:12" ht="15" customHeight="1" x14ac:dyDescent="0.35">
      <c r="A11" s="114" t="s">
        <v>7</v>
      </c>
      <c r="B11" s="115"/>
      <c r="C11" s="115"/>
      <c r="D11" s="115"/>
      <c r="E11" s="245"/>
      <c r="F11" s="116"/>
      <c r="G11" s="245"/>
      <c r="H11" s="117"/>
      <c r="I11" s="116">
        <v>-4.0000000000000036E-3</v>
      </c>
      <c r="J11" s="116">
        <v>1</v>
      </c>
      <c r="K11" s="117"/>
      <c r="L11" s="94"/>
    </row>
    <row r="12" spans="1:12" ht="15" customHeight="1" x14ac:dyDescent="0.35">
      <c r="A12" s="119" t="s">
        <v>8</v>
      </c>
      <c r="B12" s="119"/>
      <c r="C12" s="119"/>
      <c r="D12" s="119"/>
      <c r="E12" s="243">
        <f>SUM(E7:E11)</f>
        <v>14.820999999999938</v>
      </c>
      <c r="F12" s="107">
        <f t="shared" ref="F12:J12" si="0">SUM(F7:F11)</f>
        <v>21.865000000000034</v>
      </c>
      <c r="G12" s="243">
        <f>SUM(G7:G11)</f>
        <v>47.532000000000004</v>
      </c>
      <c r="H12" s="108">
        <f>SUM(H7:H11)</f>
        <v>46.436000000000057</v>
      </c>
      <c r="I12" s="107">
        <f t="shared" ref="I12" si="1">SUM(I7:I11)</f>
        <v>45.657999999999973</v>
      </c>
      <c r="J12" s="107">
        <f t="shared" si="0"/>
        <v>57.094999999999992</v>
      </c>
      <c r="K12" s="108">
        <f>SUM(K7:K11)</f>
        <v>36.518000000000008</v>
      </c>
      <c r="L12" s="94"/>
    </row>
    <row r="13" spans="1:12" ht="15" customHeight="1" x14ac:dyDescent="0.35">
      <c r="A13" s="114" t="s">
        <v>205</v>
      </c>
      <c r="B13" s="115"/>
      <c r="C13" s="115"/>
      <c r="D13" s="115"/>
      <c r="E13" s="245">
        <v>-0.91799999999999971</v>
      </c>
      <c r="F13" s="116">
        <v>-0.67800000000000038</v>
      </c>
      <c r="G13" s="245">
        <v>-3.327</v>
      </c>
      <c r="H13" s="117">
        <v>-2.4289999999999998</v>
      </c>
      <c r="I13" s="116">
        <v>-4.2439999999999998</v>
      </c>
      <c r="J13" s="116">
        <v>-4.8840000000000003</v>
      </c>
      <c r="K13" s="117">
        <v>-4.6070000000000002</v>
      </c>
      <c r="L13" s="94"/>
    </row>
    <row r="14" spans="1:12" ht="15" customHeight="1" x14ac:dyDescent="0.35">
      <c r="A14" s="119" t="s">
        <v>9</v>
      </c>
      <c r="B14" s="119"/>
      <c r="C14" s="119"/>
      <c r="D14" s="119"/>
      <c r="E14" s="243">
        <f>SUM(E12:E13)</f>
        <v>13.902999999999938</v>
      </c>
      <c r="F14" s="107">
        <f t="shared" ref="F14:J14" si="2">SUM(F12:F13)</f>
        <v>21.187000000000033</v>
      </c>
      <c r="G14" s="243">
        <f>SUM(G12:G13)</f>
        <v>44.205000000000005</v>
      </c>
      <c r="H14" s="108">
        <f>SUM(H12:H13)</f>
        <v>44.007000000000055</v>
      </c>
      <c r="I14" s="107">
        <f t="shared" ref="I14" si="3">SUM(I12:I13)</f>
        <v>41.413999999999973</v>
      </c>
      <c r="J14" s="107">
        <f t="shared" si="2"/>
        <v>52.210999999999991</v>
      </c>
      <c r="K14" s="108">
        <f>SUM(K12:K13)</f>
        <v>31.911000000000008</v>
      </c>
      <c r="L14" s="94"/>
    </row>
    <row r="15" spans="1:12" ht="15" customHeight="1" x14ac:dyDescent="0.35">
      <c r="A15" s="105" t="s">
        <v>10</v>
      </c>
      <c r="B15" s="120"/>
      <c r="C15" s="120"/>
      <c r="D15" s="120"/>
      <c r="E15" s="244"/>
      <c r="F15" s="111"/>
      <c r="G15" s="244"/>
      <c r="H15" s="112"/>
      <c r="I15" s="111"/>
      <c r="J15" s="111"/>
      <c r="K15" s="112">
        <v>-1.7000000000000001E-2</v>
      </c>
      <c r="L15" s="94"/>
    </row>
    <row r="16" spans="1:12" ht="15" customHeight="1" x14ac:dyDescent="0.35">
      <c r="A16" s="114" t="s">
        <v>11</v>
      </c>
      <c r="B16" s="115"/>
      <c r="C16" s="115"/>
      <c r="D16" s="115"/>
      <c r="E16" s="245"/>
      <c r="F16" s="116"/>
      <c r="G16" s="245"/>
      <c r="H16" s="117"/>
      <c r="I16" s="116"/>
      <c r="J16" s="116"/>
      <c r="K16" s="117"/>
      <c r="L16" s="94"/>
    </row>
    <row r="17" spans="1:12" ht="15" customHeight="1" x14ac:dyDescent="0.35">
      <c r="A17" s="119" t="s">
        <v>12</v>
      </c>
      <c r="B17" s="119"/>
      <c r="C17" s="119"/>
      <c r="D17" s="119"/>
      <c r="E17" s="243">
        <f>SUM(E14:E16)</f>
        <v>13.902999999999938</v>
      </c>
      <c r="F17" s="107">
        <f t="shared" ref="F17:J17" si="4">SUM(F14:F16)</f>
        <v>21.187000000000033</v>
      </c>
      <c r="G17" s="243">
        <f>SUM(G14:G16)</f>
        <v>44.205000000000005</v>
      </c>
      <c r="H17" s="108">
        <f>SUM(H14:H16)</f>
        <v>44.007000000000055</v>
      </c>
      <c r="I17" s="107">
        <f t="shared" ref="I17" si="5">SUM(I14:I16)</f>
        <v>41.413999999999973</v>
      </c>
      <c r="J17" s="107">
        <f t="shared" si="4"/>
        <v>52.210999999999991</v>
      </c>
      <c r="K17" s="108">
        <f>SUM(K14:K16)</f>
        <v>31.894000000000009</v>
      </c>
      <c r="L17" s="94"/>
    </row>
    <row r="18" spans="1:12" ht="15" customHeight="1" x14ac:dyDescent="0.35">
      <c r="A18" s="105" t="s">
        <v>13</v>
      </c>
      <c r="B18" s="110"/>
      <c r="C18" s="110"/>
      <c r="D18" s="110"/>
      <c r="E18" s="244">
        <v>1.8000000000000016E-2</v>
      </c>
      <c r="F18" s="111">
        <v>0.11199999999999999</v>
      </c>
      <c r="G18" s="244">
        <v>0.20800000000000002</v>
      </c>
      <c r="H18" s="112">
        <v>0.46899999999999997</v>
      </c>
      <c r="I18" s="111">
        <v>1.014</v>
      </c>
      <c r="J18" s="111">
        <v>1.2450000000000001</v>
      </c>
      <c r="K18" s="112">
        <v>0.93199999999999994</v>
      </c>
      <c r="L18" s="94"/>
    </row>
    <row r="19" spans="1:12" ht="15" customHeight="1" x14ac:dyDescent="0.35">
      <c r="A19" s="114" t="s">
        <v>14</v>
      </c>
      <c r="B19" s="115"/>
      <c r="C19" s="115"/>
      <c r="D19" s="115"/>
      <c r="E19" s="245">
        <v>-2.5619999999999998</v>
      </c>
      <c r="F19" s="116">
        <v>-4.6210000000000004</v>
      </c>
      <c r="G19" s="245">
        <v>-10.965999999999999</v>
      </c>
      <c r="H19" s="117">
        <v>-15.292000000000002</v>
      </c>
      <c r="I19" s="116">
        <v>-17.283000000000001</v>
      </c>
      <c r="J19" s="116">
        <v>-11.414999999999999</v>
      </c>
      <c r="K19" s="117">
        <v>-10.346</v>
      </c>
      <c r="L19" s="94"/>
    </row>
    <row r="20" spans="1:12" ht="15" customHeight="1" x14ac:dyDescent="0.35">
      <c r="A20" s="119" t="s">
        <v>15</v>
      </c>
      <c r="B20" s="119"/>
      <c r="C20" s="119"/>
      <c r="D20" s="119"/>
      <c r="E20" s="243">
        <f>SUM(E17:E19)</f>
        <v>11.35899999999994</v>
      </c>
      <c r="F20" s="107">
        <f t="shared" ref="F20:J20" si="6">SUM(F17:F19)</f>
        <v>16.678000000000033</v>
      </c>
      <c r="G20" s="243">
        <f>SUM(G17:G19)</f>
        <v>33.447000000000003</v>
      </c>
      <c r="H20" s="108">
        <f>SUM(H17:H19)</f>
        <v>29.184000000000054</v>
      </c>
      <c r="I20" s="107">
        <f t="shared" ref="I20" si="7">SUM(I17:I19)</f>
        <v>25.144999999999975</v>
      </c>
      <c r="J20" s="107">
        <f t="shared" si="6"/>
        <v>42.04099999999999</v>
      </c>
      <c r="K20" s="108">
        <f>SUM(K17:K19)</f>
        <v>22.480000000000008</v>
      </c>
      <c r="L20" s="94"/>
    </row>
    <row r="21" spans="1:12" ht="15" customHeight="1" x14ac:dyDescent="0.35">
      <c r="A21" s="105" t="s">
        <v>17</v>
      </c>
      <c r="B21" s="110"/>
      <c r="C21" s="110"/>
      <c r="D21" s="110"/>
      <c r="E21" s="244">
        <v>-1.4590000000000001</v>
      </c>
      <c r="F21" s="111">
        <v>-1.7390000000000005</v>
      </c>
      <c r="G21" s="244">
        <v>-8.3879999999999999</v>
      </c>
      <c r="H21" s="112">
        <v>-6.73</v>
      </c>
      <c r="I21" s="111">
        <v>-9.2379999999999995</v>
      </c>
      <c r="J21" s="111">
        <v>-10.639999999999999</v>
      </c>
      <c r="K21" s="112">
        <v>-9.843</v>
      </c>
      <c r="L21" s="94"/>
    </row>
    <row r="22" spans="1:12" ht="15" customHeight="1" x14ac:dyDescent="0.35">
      <c r="A22" s="114" t="s">
        <v>18</v>
      </c>
      <c r="B22" s="121"/>
      <c r="C22" s="121"/>
      <c r="D22" s="121"/>
      <c r="E22" s="245"/>
      <c r="F22" s="116"/>
      <c r="G22" s="245"/>
      <c r="H22" s="117"/>
      <c r="I22" s="116"/>
      <c r="J22" s="116"/>
      <c r="K22" s="117"/>
      <c r="L22" s="94"/>
    </row>
    <row r="23" spans="1:12" ht="15" customHeight="1" x14ac:dyDescent="0.35">
      <c r="A23" s="122" t="s">
        <v>281</v>
      </c>
      <c r="B23" s="123"/>
      <c r="C23" s="123"/>
      <c r="D23" s="123"/>
      <c r="E23" s="243">
        <f>SUM(E20:E22)</f>
        <v>9.89999999999994</v>
      </c>
      <c r="F23" s="107">
        <f t="shared" ref="F23:J23" si="8">SUM(F20:F22)</f>
        <v>14.939000000000032</v>
      </c>
      <c r="G23" s="243">
        <f>SUM(G20:G22)</f>
        <v>25.059000000000005</v>
      </c>
      <c r="H23" s="108">
        <f>SUM(H20:H22)</f>
        <v>22.454000000000054</v>
      </c>
      <c r="I23" s="107">
        <f t="shared" ref="I23" si="9">SUM(I20:I22)</f>
        <v>15.906999999999975</v>
      </c>
      <c r="J23" s="107">
        <f t="shared" si="8"/>
        <v>31.400999999999989</v>
      </c>
      <c r="K23" s="108">
        <f>SUM(K20:K22)</f>
        <v>12.637000000000008</v>
      </c>
      <c r="L23" s="94"/>
    </row>
    <row r="24" spans="1:12" ht="15" customHeight="1" x14ac:dyDescent="0.35">
      <c r="A24" s="105" t="s">
        <v>261</v>
      </c>
      <c r="B24" s="110"/>
      <c r="C24" s="110"/>
      <c r="D24" s="110"/>
      <c r="E24" s="244">
        <f t="shared" ref="E24:K24" si="10">E23-E25</f>
        <v>9.89999999999994</v>
      </c>
      <c r="F24" s="111">
        <f t="shared" si="10"/>
        <v>14.939000000000032</v>
      </c>
      <c r="G24" s="244">
        <f t="shared" si="10"/>
        <v>25.059000000000005</v>
      </c>
      <c r="H24" s="112">
        <f t="shared" si="10"/>
        <v>22.454000000000054</v>
      </c>
      <c r="I24" s="111">
        <f t="shared" ref="I24" si="11">I23-I25</f>
        <v>15.906999999999975</v>
      </c>
      <c r="J24" s="111">
        <f t="shared" si="10"/>
        <v>31.400999999999989</v>
      </c>
      <c r="K24" s="112">
        <f t="shared" si="10"/>
        <v>12.637000000000008</v>
      </c>
      <c r="L24" s="94"/>
    </row>
    <row r="25" spans="1:12" ht="15" customHeight="1" x14ac:dyDescent="0.35">
      <c r="A25" s="105" t="s">
        <v>276</v>
      </c>
      <c r="B25" s="110"/>
      <c r="C25" s="110"/>
      <c r="D25" s="110"/>
      <c r="E25" s="244"/>
      <c r="F25" s="111"/>
      <c r="G25" s="244"/>
      <c r="H25" s="112"/>
      <c r="I25" s="111"/>
      <c r="J25" s="111"/>
      <c r="K25" s="112"/>
      <c r="L25" s="94"/>
    </row>
    <row r="26" spans="1:12" ht="10.5" customHeight="1" x14ac:dyDescent="0.35">
      <c r="A26" s="110"/>
      <c r="B26" s="110"/>
      <c r="C26" s="110"/>
      <c r="D26" s="110"/>
      <c r="E26" s="244"/>
      <c r="F26" s="111"/>
      <c r="G26" s="244"/>
      <c r="H26" s="112"/>
      <c r="I26" s="111"/>
      <c r="J26" s="111"/>
      <c r="K26" s="111"/>
      <c r="L26" s="94"/>
    </row>
    <row r="27" spans="1:12" ht="15" customHeight="1" x14ac:dyDescent="0.35">
      <c r="A27" s="124" t="s">
        <v>360</v>
      </c>
      <c r="B27" s="125"/>
      <c r="C27" s="125"/>
      <c r="D27" s="125"/>
      <c r="E27" s="246">
        <v>-0.90399999999999991</v>
      </c>
      <c r="F27" s="126"/>
      <c r="G27" s="246">
        <v>-6.2249999999999996</v>
      </c>
      <c r="H27" s="127"/>
      <c r="I27" s="126">
        <v>-2.4</v>
      </c>
      <c r="J27" s="126"/>
      <c r="K27" s="126">
        <v>-12</v>
      </c>
      <c r="L27" s="94"/>
    </row>
    <row r="28" spans="1:12" ht="15" customHeight="1" x14ac:dyDescent="0.35">
      <c r="A28" s="128" t="s">
        <v>423</v>
      </c>
      <c r="B28" s="129"/>
      <c r="C28" s="129"/>
      <c r="D28" s="129"/>
      <c r="E28" s="247">
        <f>E14-E27</f>
        <v>14.806999999999938</v>
      </c>
      <c r="F28" s="130">
        <f t="shared" ref="F28:K28" si="12">F14-F27</f>
        <v>21.187000000000033</v>
      </c>
      <c r="G28" s="247">
        <f t="shared" si="12"/>
        <v>50.430000000000007</v>
      </c>
      <c r="H28" s="131">
        <f t="shared" si="12"/>
        <v>44.007000000000055</v>
      </c>
      <c r="I28" s="130">
        <f t="shared" ref="I28" si="13">I14-I27</f>
        <v>43.813999999999972</v>
      </c>
      <c r="J28" s="130">
        <f t="shared" si="12"/>
        <v>52.210999999999991</v>
      </c>
      <c r="K28" s="130">
        <f t="shared" si="12"/>
        <v>43.911000000000008</v>
      </c>
      <c r="L28" s="94"/>
    </row>
    <row r="29" spans="1:12" ht="16.5" x14ac:dyDescent="0.35">
      <c r="A29" s="110"/>
      <c r="B29" s="110"/>
      <c r="C29" s="110"/>
      <c r="D29" s="110"/>
      <c r="E29" s="111"/>
      <c r="F29" s="111"/>
      <c r="G29" s="111"/>
      <c r="H29" s="111"/>
      <c r="I29" s="111"/>
      <c r="J29" s="111"/>
      <c r="K29" s="111"/>
      <c r="L29" s="94"/>
    </row>
    <row r="30" spans="1:12" ht="12.75" customHeight="1" x14ac:dyDescent="0.35">
      <c r="A30" s="227"/>
      <c r="B30" s="227"/>
      <c r="C30" s="228"/>
      <c r="D30" s="229"/>
      <c r="E30" s="230">
        <f>E$3</f>
        <v>2014</v>
      </c>
      <c r="F30" s="230">
        <f t="shared" ref="F30:K30" si="14">F$3</f>
        <v>2013</v>
      </c>
      <c r="G30" s="230">
        <f>G$3</f>
        <v>2014</v>
      </c>
      <c r="H30" s="230">
        <f>H$3</f>
        <v>2013</v>
      </c>
      <c r="I30" s="230">
        <f t="shared" si="14"/>
        <v>2012</v>
      </c>
      <c r="J30" s="230">
        <f t="shared" si="14"/>
        <v>2011</v>
      </c>
      <c r="K30" s="230">
        <f t="shared" si="14"/>
        <v>2010</v>
      </c>
      <c r="L30" s="94"/>
    </row>
    <row r="31" spans="1:12" ht="12.75" customHeight="1" x14ac:dyDescent="0.35">
      <c r="A31" s="231"/>
      <c r="B31" s="231"/>
      <c r="C31" s="228"/>
      <c r="D31" s="229"/>
      <c r="E31" s="233" t="str">
        <f>E$4</f>
        <v>Q4</v>
      </c>
      <c r="F31" s="233" t="str">
        <f t="shared" ref="F31" si="15">F$4</f>
        <v>Q4</v>
      </c>
      <c r="G31" s="233"/>
      <c r="H31" s="233"/>
      <c r="I31" s="233"/>
      <c r="J31" s="233" t="str">
        <f>IF(J$4="","",J$4)</f>
        <v/>
      </c>
      <c r="K31" s="233"/>
      <c r="L31" s="94"/>
    </row>
    <row r="32" spans="1:12" s="41" customFormat="1" ht="15" customHeight="1" x14ac:dyDescent="0.35">
      <c r="A32" s="228" t="s">
        <v>259</v>
      </c>
      <c r="B32" s="234"/>
      <c r="C32" s="228"/>
      <c r="D32" s="228"/>
      <c r="E32" s="235"/>
      <c r="F32" s="235"/>
      <c r="G32" s="235"/>
      <c r="H32" s="235"/>
      <c r="I32" s="235"/>
      <c r="J32" s="235"/>
      <c r="K32" s="235"/>
      <c r="L32" s="135"/>
    </row>
    <row r="33" spans="1:12" ht="1.5" customHeight="1" x14ac:dyDescent="0.35">
      <c r="A33" s="94"/>
      <c r="B33" s="94"/>
      <c r="C33" s="94"/>
      <c r="D33" s="94"/>
      <c r="E33" s="136"/>
      <c r="F33" s="136"/>
      <c r="G33" s="136"/>
      <c r="H33" s="136"/>
      <c r="I33" s="136"/>
      <c r="J33" s="136"/>
      <c r="K33" s="136"/>
      <c r="L33" s="94"/>
    </row>
    <row r="34" spans="1:12" ht="15" customHeight="1" x14ac:dyDescent="0.35">
      <c r="A34" s="105" t="s">
        <v>24</v>
      </c>
      <c r="B34" s="137"/>
      <c r="C34" s="137"/>
      <c r="D34" s="137"/>
      <c r="E34" s="244"/>
      <c r="F34" s="111"/>
      <c r="G34" s="244">
        <v>510.69299999999998</v>
      </c>
      <c r="H34" s="112">
        <v>510.69299999999998</v>
      </c>
      <c r="I34" s="111">
        <v>510.69299999999998</v>
      </c>
      <c r="J34" s="111">
        <v>510.69299999999998</v>
      </c>
      <c r="K34" s="112">
        <v>512.66099999999994</v>
      </c>
      <c r="L34" s="94"/>
    </row>
    <row r="35" spans="1:12" ht="15" customHeight="1" x14ac:dyDescent="0.35">
      <c r="A35" s="105" t="s">
        <v>25</v>
      </c>
      <c r="B35" s="106"/>
      <c r="C35" s="106"/>
      <c r="D35" s="106"/>
      <c r="E35" s="244"/>
      <c r="F35" s="111"/>
      <c r="G35" s="244">
        <v>9.6729999999999983</v>
      </c>
      <c r="H35" s="112">
        <v>4.234</v>
      </c>
      <c r="I35" s="111"/>
      <c r="J35" s="111"/>
      <c r="K35" s="112"/>
      <c r="L35" s="94"/>
    </row>
    <row r="36" spans="1:12" ht="15" customHeight="1" x14ac:dyDescent="0.35">
      <c r="A36" s="105" t="s">
        <v>262</v>
      </c>
      <c r="B36" s="106"/>
      <c r="C36" s="106"/>
      <c r="D36" s="106"/>
      <c r="E36" s="244"/>
      <c r="F36" s="111"/>
      <c r="G36" s="244">
        <v>6.4779999999999998</v>
      </c>
      <c r="H36" s="112">
        <v>6.7739999999999991</v>
      </c>
      <c r="I36" s="111">
        <v>7.7409999999999997</v>
      </c>
      <c r="J36" s="111">
        <v>62.6</v>
      </c>
      <c r="K36" s="112">
        <v>63.409999999999989</v>
      </c>
      <c r="L36" s="94"/>
    </row>
    <row r="37" spans="1:12" ht="15" customHeight="1" x14ac:dyDescent="0.35">
      <c r="A37" s="105" t="s">
        <v>28</v>
      </c>
      <c r="B37" s="106"/>
      <c r="C37" s="106"/>
      <c r="D37" s="106"/>
      <c r="E37" s="244"/>
      <c r="F37" s="111"/>
      <c r="G37" s="244"/>
      <c r="H37" s="112"/>
      <c r="I37" s="111"/>
      <c r="J37" s="111"/>
      <c r="K37" s="112">
        <v>3.6280000000000001</v>
      </c>
      <c r="L37" s="94"/>
    </row>
    <row r="38" spans="1:12" ht="15" customHeight="1" x14ac:dyDescent="0.35">
      <c r="A38" s="114" t="s">
        <v>29</v>
      </c>
      <c r="B38" s="115"/>
      <c r="C38" s="115"/>
      <c r="D38" s="115"/>
      <c r="E38" s="245"/>
      <c r="F38" s="116"/>
      <c r="G38" s="245">
        <v>6.1669999999999998</v>
      </c>
      <c r="H38" s="117">
        <v>5.0350000000000001</v>
      </c>
      <c r="I38" s="116"/>
      <c r="J38" s="116">
        <v>0.40700000000000003</v>
      </c>
      <c r="K38" s="117">
        <v>0.314</v>
      </c>
      <c r="L38" s="94"/>
    </row>
    <row r="39" spans="1:12" ht="15" customHeight="1" x14ac:dyDescent="0.35">
      <c r="A39" s="95" t="s">
        <v>30</v>
      </c>
      <c r="B39" s="119"/>
      <c r="C39" s="119"/>
      <c r="D39" s="119"/>
      <c r="E39" s="253"/>
      <c r="F39" s="138"/>
      <c r="G39" s="253">
        <f>SUM(G34:G38)</f>
        <v>533.01099999999997</v>
      </c>
      <c r="H39" s="139">
        <f>SUM(H34:H38)</f>
        <v>526.73599999999999</v>
      </c>
      <c r="I39" s="107">
        <f t="shared" ref="I39" si="16">SUM(I34:I38)</f>
        <v>518.43399999999997</v>
      </c>
      <c r="J39" s="107">
        <f t="shared" ref="J39:K39" si="17">SUM(J34:J38)</f>
        <v>573.70000000000005</v>
      </c>
      <c r="K39" s="108">
        <f t="shared" si="17"/>
        <v>580.01299999999992</v>
      </c>
      <c r="L39" s="94"/>
    </row>
    <row r="40" spans="1:12" ht="15" customHeight="1" x14ac:dyDescent="0.35">
      <c r="A40" s="105" t="s">
        <v>32</v>
      </c>
      <c r="B40" s="110"/>
      <c r="C40" s="110"/>
      <c r="D40" s="110"/>
      <c r="E40" s="244"/>
      <c r="F40" s="111"/>
      <c r="G40" s="244">
        <v>4.8839999999999995</v>
      </c>
      <c r="H40" s="112">
        <v>4.8099999999999996</v>
      </c>
      <c r="I40" s="111">
        <v>6.5069999999999997</v>
      </c>
      <c r="J40" s="111">
        <v>5.3019999999999996</v>
      </c>
      <c r="K40" s="112">
        <v>3.3980000000000001</v>
      </c>
      <c r="L40" s="94"/>
    </row>
    <row r="41" spans="1:12" ht="15" customHeight="1" x14ac:dyDescent="0.35">
      <c r="A41" s="105" t="s">
        <v>34</v>
      </c>
      <c r="B41" s="110"/>
      <c r="C41" s="110"/>
      <c r="D41" s="110"/>
      <c r="E41" s="244"/>
      <c r="F41" s="111"/>
      <c r="G41" s="244"/>
      <c r="H41" s="112"/>
      <c r="I41" s="111"/>
      <c r="J41" s="111"/>
      <c r="K41" s="112"/>
      <c r="L41" s="94"/>
    </row>
    <row r="42" spans="1:12" ht="15" customHeight="1" x14ac:dyDescent="0.35">
      <c r="A42" s="105" t="s">
        <v>35</v>
      </c>
      <c r="B42" s="110"/>
      <c r="C42" s="110"/>
      <c r="D42" s="110"/>
      <c r="E42" s="244"/>
      <c r="F42" s="111"/>
      <c r="G42" s="244">
        <v>67.322999999999993</v>
      </c>
      <c r="H42" s="112">
        <v>78.552999999999997</v>
      </c>
      <c r="I42" s="111">
        <v>65.628999999999991</v>
      </c>
      <c r="J42" s="111">
        <v>42.960999999999999</v>
      </c>
      <c r="K42" s="112">
        <v>63.481000000000002</v>
      </c>
      <c r="L42" s="94"/>
    </row>
    <row r="43" spans="1:12" ht="15" customHeight="1" x14ac:dyDescent="0.35">
      <c r="A43" s="105" t="s">
        <v>37</v>
      </c>
      <c r="B43" s="110"/>
      <c r="C43" s="110"/>
      <c r="D43" s="110"/>
      <c r="E43" s="244"/>
      <c r="F43" s="111"/>
      <c r="G43" s="244">
        <v>8.8030000000000008</v>
      </c>
      <c r="H43" s="112">
        <v>5.3719999999999999</v>
      </c>
      <c r="I43" s="111">
        <v>14.103999999999999</v>
      </c>
      <c r="J43" s="111">
        <v>18.347999999999999</v>
      </c>
      <c r="K43" s="112">
        <v>46.646000000000001</v>
      </c>
      <c r="L43" s="94"/>
    </row>
    <row r="44" spans="1:12" ht="15" customHeight="1" x14ac:dyDescent="0.35">
      <c r="A44" s="114" t="s">
        <v>38</v>
      </c>
      <c r="B44" s="115"/>
      <c r="C44" s="115"/>
      <c r="D44" s="115"/>
      <c r="E44" s="245"/>
      <c r="F44" s="116"/>
      <c r="G44" s="245"/>
      <c r="H44" s="117"/>
      <c r="I44" s="116"/>
      <c r="J44" s="116"/>
      <c r="K44" s="117"/>
      <c r="L44" s="94"/>
    </row>
    <row r="45" spans="1:12" ht="15" customHeight="1" x14ac:dyDescent="0.35">
      <c r="A45" s="140" t="s">
        <v>39</v>
      </c>
      <c r="B45" s="141"/>
      <c r="C45" s="141"/>
      <c r="D45" s="141"/>
      <c r="E45" s="254"/>
      <c r="F45" s="142"/>
      <c r="G45" s="254">
        <f t="shared" ref="G45:K45" si="18">SUM(G40:G44)</f>
        <v>81.009999999999991</v>
      </c>
      <c r="H45" s="143">
        <f t="shared" si="18"/>
        <v>88.734999999999999</v>
      </c>
      <c r="I45" s="144">
        <f t="shared" si="18"/>
        <v>86.24</v>
      </c>
      <c r="J45" s="144">
        <f t="shared" si="18"/>
        <v>66.61099999999999</v>
      </c>
      <c r="K45" s="161">
        <f t="shared" si="18"/>
        <v>113.52500000000001</v>
      </c>
      <c r="L45" s="94"/>
    </row>
    <row r="46" spans="1:12" ht="15" customHeight="1" x14ac:dyDescent="0.35">
      <c r="A46" s="95" t="s">
        <v>168</v>
      </c>
      <c r="B46" s="146"/>
      <c r="C46" s="146"/>
      <c r="D46" s="146"/>
      <c r="E46" s="253"/>
      <c r="F46" s="138"/>
      <c r="G46" s="253">
        <f>G45+G39</f>
        <v>614.02099999999996</v>
      </c>
      <c r="H46" s="139">
        <f>H45+H39</f>
        <v>615.471</v>
      </c>
      <c r="I46" s="107">
        <f>I39+I45</f>
        <v>604.67399999999998</v>
      </c>
      <c r="J46" s="107">
        <f>J39+J45</f>
        <v>640.31100000000004</v>
      </c>
      <c r="K46" s="108">
        <f>K39+K45</f>
        <v>693.5379999999999</v>
      </c>
      <c r="L46" s="94"/>
    </row>
    <row r="47" spans="1:12" ht="15" customHeight="1" x14ac:dyDescent="0.35">
      <c r="A47" s="105" t="s">
        <v>263</v>
      </c>
      <c r="B47" s="110"/>
      <c r="C47" s="110"/>
      <c r="D47" s="110"/>
      <c r="E47" s="244"/>
      <c r="F47" s="111"/>
      <c r="G47" s="244">
        <v>302.50900000000007</v>
      </c>
      <c r="H47" s="112">
        <v>276.13800000000003</v>
      </c>
      <c r="I47" s="111">
        <v>254.59200000000004</v>
      </c>
      <c r="J47" s="111">
        <v>391.65900000000005</v>
      </c>
      <c r="K47" s="112">
        <v>360.25700000000001</v>
      </c>
      <c r="L47" s="94"/>
    </row>
    <row r="48" spans="1:12" ht="15" customHeight="1" x14ac:dyDescent="0.35">
      <c r="A48" s="105" t="s">
        <v>278</v>
      </c>
      <c r="B48" s="110"/>
      <c r="C48" s="110"/>
      <c r="D48" s="110"/>
      <c r="E48" s="244"/>
      <c r="F48" s="111"/>
      <c r="G48" s="244"/>
      <c r="H48" s="112"/>
      <c r="I48" s="111"/>
      <c r="J48" s="111"/>
      <c r="K48" s="112"/>
      <c r="L48" s="94"/>
    </row>
    <row r="49" spans="1:12" ht="15" customHeight="1" x14ac:dyDescent="0.35">
      <c r="A49" s="105" t="s">
        <v>250</v>
      </c>
      <c r="B49" s="110"/>
      <c r="C49" s="110"/>
      <c r="D49" s="110"/>
      <c r="E49" s="244"/>
      <c r="F49" s="111"/>
      <c r="G49" s="244"/>
      <c r="H49" s="112"/>
      <c r="I49" s="111"/>
      <c r="J49" s="111"/>
      <c r="K49" s="112"/>
      <c r="L49" s="94"/>
    </row>
    <row r="50" spans="1:12" ht="15" customHeight="1" x14ac:dyDescent="0.35">
      <c r="A50" s="105" t="s">
        <v>44</v>
      </c>
      <c r="B50" s="110"/>
      <c r="C50" s="110"/>
      <c r="D50" s="110"/>
      <c r="E50" s="244"/>
      <c r="F50" s="111"/>
      <c r="G50" s="244">
        <v>7.3879999999999999</v>
      </c>
      <c r="H50" s="112">
        <v>3.585</v>
      </c>
      <c r="I50" s="111">
        <v>0.97899999999999998</v>
      </c>
      <c r="J50" s="111">
        <v>1.915</v>
      </c>
      <c r="K50" s="112">
        <v>2.2599999999999998</v>
      </c>
      <c r="L50" s="94"/>
    </row>
    <row r="51" spans="1:12" ht="15" customHeight="1" x14ac:dyDescent="0.35">
      <c r="A51" s="105" t="s">
        <v>45</v>
      </c>
      <c r="B51" s="110"/>
      <c r="C51" s="110"/>
      <c r="D51" s="110"/>
      <c r="E51" s="244"/>
      <c r="F51" s="111"/>
      <c r="G51" s="244">
        <v>185.04300000000001</v>
      </c>
      <c r="H51" s="112">
        <v>208.79000000000002</v>
      </c>
      <c r="I51" s="111">
        <v>233.702</v>
      </c>
      <c r="J51" s="111">
        <v>162.636</v>
      </c>
      <c r="K51" s="112">
        <v>227.875</v>
      </c>
      <c r="L51" s="94"/>
    </row>
    <row r="52" spans="1:12" ht="15" customHeight="1" x14ac:dyDescent="0.35">
      <c r="A52" s="105" t="s">
        <v>46</v>
      </c>
      <c r="B52" s="110"/>
      <c r="C52" s="110"/>
      <c r="D52" s="110"/>
      <c r="E52" s="244"/>
      <c r="F52" s="111"/>
      <c r="G52" s="244">
        <v>103.19799999999999</v>
      </c>
      <c r="H52" s="112">
        <v>107.486</v>
      </c>
      <c r="I52" s="111">
        <v>98.552999999999997</v>
      </c>
      <c r="J52" s="111">
        <v>76.685999999999993</v>
      </c>
      <c r="K52" s="112">
        <v>103.146</v>
      </c>
      <c r="L52" s="94"/>
    </row>
    <row r="53" spans="1:12" ht="15" customHeight="1" x14ac:dyDescent="0.35">
      <c r="A53" s="105" t="s">
        <v>47</v>
      </c>
      <c r="B53" s="110"/>
      <c r="C53" s="110"/>
      <c r="D53" s="110"/>
      <c r="E53" s="244"/>
      <c r="F53" s="111"/>
      <c r="G53" s="244">
        <v>15.882999999999999</v>
      </c>
      <c r="H53" s="112">
        <v>19.472000000000001</v>
      </c>
      <c r="I53" s="111">
        <v>16.847999999999999</v>
      </c>
      <c r="J53" s="111">
        <v>7.415</v>
      </c>
      <c r="K53" s="112"/>
      <c r="L53" s="94"/>
    </row>
    <row r="54" spans="1:12" ht="15" customHeight="1" x14ac:dyDescent="0.35">
      <c r="A54" s="114" t="s">
        <v>264</v>
      </c>
      <c r="B54" s="115"/>
      <c r="C54" s="115"/>
      <c r="D54" s="115"/>
      <c r="E54" s="245"/>
      <c r="F54" s="116"/>
      <c r="G54" s="245"/>
      <c r="H54" s="117"/>
      <c r="I54" s="116"/>
      <c r="J54" s="116"/>
      <c r="K54" s="117"/>
      <c r="L54" s="94"/>
    </row>
    <row r="55" spans="1:12" ht="15" customHeight="1" x14ac:dyDescent="0.35">
      <c r="A55" s="95" t="s">
        <v>249</v>
      </c>
      <c r="B55" s="146"/>
      <c r="C55" s="146"/>
      <c r="D55" s="146"/>
      <c r="E55" s="253"/>
      <c r="F55" s="138"/>
      <c r="G55" s="253">
        <f t="shared" ref="G55:K55" si="19">SUM(G47:G54)</f>
        <v>614.02100000000007</v>
      </c>
      <c r="H55" s="139">
        <f t="shared" si="19"/>
        <v>615.471</v>
      </c>
      <c r="I55" s="107">
        <f t="shared" si="19"/>
        <v>604.67399999999998</v>
      </c>
      <c r="J55" s="107">
        <f t="shared" si="19"/>
        <v>640.31100000000004</v>
      </c>
      <c r="K55" s="108">
        <f t="shared" si="19"/>
        <v>693.53800000000001</v>
      </c>
      <c r="L55" s="94"/>
    </row>
    <row r="56" spans="1:12" ht="15" customHeight="1" x14ac:dyDescent="0.35">
      <c r="A56" s="146"/>
      <c r="B56" s="146"/>
      <c r="C56" s="146"/>
      <c r="D56" s="146"/>
      <c r="E56" s="111"/>
      <c r="F56" s="111"/>
      <c r="G56" s="111"/>
      <c r="H56" s="111"/>
      <c r="I56" s="111"/>
      <c r="J56" s="111"/>
      <c r="K56" s="111"/>
      <c r="L56" s="94"/>
    </row>
    <row r="57" spans="1:12" ht="12.75" customHeight="1" x14ac:dyDescent="0.35">
      <c r="A57" s="236"/>
      <c r="B57" s="227"/>
      <c r="C57" s="229"/>
      <c r="D57" s="229"/>
      <c r="E57" s="230">
        <f>E$3</f>
        <v>2014</v>
      </c>
      <c r="F57" s="230">
        <f t="shared" ref="F57:K57" si="20">F$3</f>
        <v>2013</v>
      </c>
      <c r="G57" s="230">
        <f t="shared" si="20"/>
        <v>2014</v>
      </c>
      <c r="H57" s="230">
        <f t="shared" si="20"/>
        <v>2013</v>
      </c>
      <c r="I57" s="230">
        <f t="shared" si="20"/>
        <v>2012</v>
      </c>
      <c r="J57" s="230">
        <f t="shared" si="20"/>
        <v>2011</v>
      </c>
      <c r="K57" s="230">
        <f t="shared" si="20"/>
        <v>2010</v>
      </c>
      <c r="L57" s="94"/>
    </row>
    <row r="58" spans="1:12" ht="12.75" customHeight="1" x14ac:dyDescent="0.35">
      <c r="A58" s="231"/>
      <c r="B58" s="231"/>
      <c r="C58" s="229"/>
      <c r="D58" s="229"/>
      <c r="E58" s="233" t="str">
        <f>E$4</f>
        <v>Q4</v>
      </c>
      <c r="F58" s="233" t="str">
        <f t="shared" ref="F58" si="21">F$4</f>
        <v>Q4</v>
      </c>
      <c r="G58" s="233"/>
      <c r="H58" s="233"/>
      <c r="I58" s="233"/>
      <c r="J58" s="233" t="str">
        <f>IF(J$4="","",J$4)</f>
        <v/>
      </c>
      <c r="K58" s="233"/>
      <c r="L58" s="94"/>
    </row>
    <row r="59" spans="1:12" s="41" customFormat="1" ht="15" customHeight="1" x14ac:dyDescent="0.35">
      <c r="A59" s="236" t="s">
        <v>260</v>
      </c>
      <c r="B59" s="234"/>
      <c r="C59" s="228"/>
      <c r="D59" s="228"/>
      <c r="E59" s="235"/>
      <c r="F59" s="235"/>
      <c r="G59" s="235"/>
      <c r="H59" s="235"/>
      <c r="I59" s="235"/>
      <c r="J59" s="235"/>
      <c r="K59" s="235"/>
      <c r="L59" s="135"/>
    </row>
    <row r="60" spans="1:12" ht="1.5" customHeight="1" x14ac:dyDescent="0.35">
      <c r="A60" s="94"/>
      <c r="B60" s="94"/>
      <c r="C60" s="94"/>
      <c r="D60" s="94"/>
      <c r="E60" s="136"/>
      <c r="F60" s="136"/>
      <c r="G60" s="136"/>
      <c r="H60" s="136"/>
      <c r="I60" s="136"/>
      <c r="J60" s="136"/>
      <c r="K60" s="212"/>
      <c r="L60" s="94"/>
    </row>
    <row r="61" spans="1:12" ht="35.25" customHeight="1" x14ac:dyDescent="0.35">
      <c r="A61" s="295" t="s">
        <v>50</v>
      </c>
      <c r="B61" s="295"/>
      <c r="C61" s="148"/>
      <c r="D61" s="148"/>
      <c r="E61" s="255">
        <v>11.638000000000002</v>
      </c>
      <c r="F61" s="149">
        <v>21.786999999999999</v>
      </c>
      <c r="G61" s="255">
        <v>29.297000000000001</v>
      </c>
      <c r="H61" s="150">
        <v>25.266999999999999</v>
      </c>
      <c r="I61" s="149">
        <v>25.663</v>
      </c>
      <c r="J61" s="149">
        <v>34.871999999999993</v>
      </c>
      <c r="K61" s="150"/>
      <c r="L61" s="94"/>
    </row>
    <row r="62" spans="1:12" ht="15" customHeight="1" x14ac:dyDescent="0.35">
      <c r="A62" s="294" t="s">
        <v>52</v>
      </c>
      <c r="B62" s="294"/>
      <c r="C62" s="152"/>
      <c r="D62" s="152"/>
      <c r="E62" s="245">
        <v>10.988</v>
      </c>
      <c r="F62" s="116">
        <v>-3.7509999999999994</v>
      </c>
      <c r="G62" s="245">
        <v>10.038999999999998</v>
      </c>
      <c r="H62" s="117">
        <v>-3.0379999999999994</v>
      </c>
      <c r="I62" s="116">
        <v>0.43800000000000061</v>
      </c>
      <c r="J62" s="116">
        <v>-4.2430000000000003</v>
      </c>
      <c r="K62" s="117"/>
      <c r="L62" s="94"/>
    </row>
    <row r="63" spans="1:12" ht="16.5" customHeight="1" x14ac:dyDescent="0.35">
      <c r="A63" s="299" t="s">
        <v>53</v>
      </c>
      <c r="B63" s="299"/>
      <c r="C63" s="153"/>
      <c r="D63" s="153"/>
      <c r="E63" s="243">
        <f>SUM(E61:E62)</f>
        <v>22.626000000000001</v>
      </c>
      <c r="F63" s="107">
        <f t="shared" ref="F63" si="22">SUM(F61:F62)</f>
        <v>18.036000000000001</v>
      </c>
      <c r="G63" s="256">
        <f t="shared" ref="G63:H63" si="23">SUM(G61:G62)</f>
        <v>39.335999999999999</v>
      </c>
      <c r="H63" s="109">
        <f t="shared" si="23"/>
        <v>22.228999999999999</v>
      </c>
      <c r="I63" s="107">
        <f t="shared" ref="I63" si="24">SUM(I61:I62)</f>
        <v>26.100999999999999</v>
      </c>
      <c r="J63" s="107">
        <f t="shared" ref="J63" si="25">SUM(J61:J62)</f>
        <v>30.628999999999991</v>
      </c>
      <c r="K63" s="108" t="s">
        <v>238</v>
      </c>
      <c r="L63" s="94"/>
    </row>
    <row r="64" spans="1:12" ht="15" customHeight="1" x14ac:dyDescent="0.35">
      <c r="A64" s="295" t="s">
        <v>265</v>
      </c>
      <c r="B64" s="295"/>
      <c r="C64" s="110"/>
      <c r="D64" s="110"/>
      <c r="E64" s="244">
        <v>-4.5519999999999996</v>
      </c>
      <c r="F64" s="111">
        <v>-4.4949999999999992</v>
      </c>
      <c r="G64" s="244">
        <v>-7.298</v>
      </c>
      <c r="H64" s="112">
        <v>-7.2419999999999991</v>
      </c>
      <c r="I64" s="111">
        <v>-3.4769999999999999</v>
      </c>
      <c r="J64" s="111">
        <v>-2.1070000000000002</v>
      </c>
      <c r="K64" s="112"/>
      <c r="L64" s="94"/>
    </row>
    <row r="65" spans="1:12" ht="15" customHeight="1" x14ac:dyDescent="0.35">
      <c r="A65" s="294" t="s">
        <v>266</v>
      </c>
      <c r="B65" s="294"/>
      <c r="C65" s="115"/>
      <c r="D65" s="115"/>
      <c r="E65" s="245">
        <v>3.0000000000000027E-3</v>
      </c>
      <c r="F65" s="116">
        <v>0.25599999999999978</v>
      </c>
      <c r="G65" s="245">
        <v>0.20699999999999999</v>
      </c>
      <c r="H65" s="117">
        <v>3.379</v>
      </c>
      <c r="I65" s="116">
        <v>26.488</v>
      </c>
      <c r="J65" s="116"/>
      <c r="K65" s="117"/>
      <c r="L65" s="94"/>
    </row>
    <row r="66" spans="1:12" s="61" customFormat="1" ht="16.5" customHeight="1" x14ac:dyDescent="0.35">
      <c r="A66" s="155" t="s">
        <v>267</v>
      </c>
      <c r="B66" s="155"/>
      <c r="C66" s="156"/>
      <c r="D66" s="156"/>
      <c r="E66" s="243">
        <f>SUM(E63:E65)</f>
        <v>18.077000000000002</v>
      </c>
      <c r="F66" s="107">
        <f t="shared" ref="F66" si="26">SUM(F63:F65)</f>
        <v>13.797000000000002</v>
      </c>
      <c r="G66" s="256">
        <f t="shared" ref="G66:H66" si="27">SUM(G63:G65)</f>
        <v>32.244999999999997</v>
      </c>
      <c r="H66" s="109">
        <f t="shared" si="27"/>
        <v>18.366</v>
      </c>
      <c r="I66" s="107">
        <f t="shared" ref="I66" si="28">SUM(I63:I65)</f>
        <v>49.111999999999995</v>
      </c>
      <c r="J66" s="107">
        <f t="shared" ref="J66" si="29">SUM(J63:J65)</f>
        <v>28.521999999999991</v>
      </c>
      <c r="K66" s="108" t="s">
        <v>238</v>
      </c>
      <c r="L66" s="94"/>
    </row>
    <row r="67" spans="1:12" ht="15" customHeight="1" x14ac:dyDescent="0.35">
      <c r="A67" s="294" t="s">
        <v>59</v>
      </c>
      <c r="B67" s="294"/>
      <c r="C67" s="157"/>
      <c r="D67" s="157"/>
      <c r="E67" s="245"/>
      <c r="F67" s="116"/>
      <c r="G67" s="245"/>
      <c r="H67" s="117"/>
      <c r="I67" s="116">
        <v>27.381999999999998</v>
      </c>
      <c r="J67" s="116">
        <v>1</v>
      </c>
      <c r="K67" s="117"/>
      <c r="L67" s="94"/>
    </row>
    <row r="68" spans="1:12" ht="16.5" customHeight="1" x14ac:dyDescent="0.35">
      <c r="A68" s="299" t="s">
        <v>60</v>
      </c>
      <c r="B68" s="299"/>
      <c r="C68" s="146"/>
      <c r="D68" s="146"/>
      <c r="E68" s="243">
        <f>SUM(E66:E67)</f>
        <v>18.077000000000002</v>
      </c>
      <c r="F68" s="107">
        <f t="shared" ref="F68" si="30">SUM(F66:F67)</f>
        <v>13.797000000000002</v>
      </c>
      <c r="G68" s="256">
        <f t="shared" ref="G68:H68" si="31">SUM(G66:G67)</f>
        <v>32.244999999999997</v>
      </c>
      <c r="H68" s="109">
        <f t="shared" si="31"/>
        <v>18.366</v>
      </c>
      <c r="I68" s="107">
        <f t="shared" ref="I68" si="32">SUM(I66:I67)</f>
        <v>76.494</v>
      </c>
      <c r="J68" s="107">
        <f t="shared" ref="J68" si="33">SUM(J66:J67)</f>
        <v>29.521999999999991</v>
      </c>
      <c r="K68" s="108" t="s">
        <v>238</v>
      </c>
      <c r="L68" s="94"/>
    </row>
    <row r="69" spans="1:12" ht="15" customHeight="1" x14ac:dyDescent="0.35">
      <c r="A69" s="295" t="s">
        <v>61</v>
      </c>
      <c r="B69" s="295"/>
      <c r="C69" s="110"/>
      <c r="D69" s="110"/>
      <c r="E69" s="244">
        <v>-9.9740000000000002</v>
      </c>
      <c r="F69" s="111">
        <v>-15.214000000000002</v>
      </c>
      <c r="G69" s="244">
        <v>-25.227</v>
      </c>
      <c r="H69" s="112">
        <v>-27.291</v>
      </c>
      <c r="I69" s="111">
        <v>71.066000000000003</v>
      </c>
      <c r="J69" s="111">
        <v>-65.239000000000004</v>
      </c>
      <c r="K69" s="112"/>
      <c r="L69" s="94"/>
    </row>
    <row r="70" spans="1:12" ht="15" customHeight="1" x14ac:dyDescent="0.35">
      <c r="A70" s="295" t="s">
        <v>62</v>
      </c>
      <c r="B70" s="295"/>
      <c r="C70" s="110"/>
      <c r="D70" s="110"/>
      <c r="E70" s="244"/>
      <c r="F70" s="111"/>
      <c r="G70" s="244"/>
      <c r="H70" s="112"/>
      <c r="I70" s="111"/>
      <c r="J70" s="111"/>
      <c r="K70" s="112"/>
      <c r="L70" s="94"/>
    </row>
    <row r="71" spans="1:12" ht="15" customHeight="1" x14ac:dyDescent="0.35">
      <c r="A71" s="295" t="s">
        <v>64</v>
      </c>
      <c r="B71" s="295"/>
      <c r="C71" s="110"/>
      <c r="D71" s="110"/>
      <c r="E71" s="244"/>
      <c r="F71" s="111"/>
      <c r="G71" s="244"/>
      <c r="H71" s="112"/>
      <c r="I71" s="111">
        <v>-153</v>
      </c>
      <c r="J71" s="111"/>
      <c r="K71" s="112"/>
      <c r="L71" s="94"/>
    </row>
    <row r="72" spans="1:12" ht="15" customHeight="1" x14ac:dyDescent="0.35">
      <c r="A72" s="294" t="s">
        <v>65</v>
      </c>
      <c r="B72" s="294"/>
      <c r="C72" s="115"/>
      <c r="D72" s="115"/>
      <c r="E72" s="245">
        <v>-0.22799999999999976</v>
      </c>
      <c r="F72" s="116"/>
      <c r="G72" s="245">
        <v>-3.5889999999999995</v>
      </c>
      <c r="H72" s="117">
        <v>0.70900000000000007</v>
      </c>
      <c r="I72" s="116">
        <v>1.196</v>
      </c>
      <c r="J72" s="116">
        <v>7.4189999999999996</v>
      </c>
      <c r="K72" s="117"/>
      <c r="L72" s="94"/>
    </row>
    <row r="73" spans="1:12" ht="16.5" customHeight="1" x14ac:dyDescent="0.35">
      <c r="A73" s="158" t="s">
        <v>66</v>
      </c>
      <c r="B73" s="158"/>
      <c r="C73" s="159"/>
      <c r="D73" s="159"/>
      <c r="E73" s="258">
        <f>SUM(E69:E72)</f>
        <v>-10.202</v>
      </c>
      <c r="F73" s="181">
        <f t="shared" ref="F73" si="34">SUM(F69:F72)</f>
        <v>-15.214000000000002</v>
      </c>
      <c r="G73" s="257">
        <f t="shared" ref="G73:H73" si="35">SUM(G69:G72)</f>
        <v>-28.815999999999999</v>
      </c>
      <c r="H73" s="161">
        <f t="shared" si="35"/>
        <v>-26.582000000000001</v>
      </c>
      <c r="I73" s="181">
        <f t="shared" ref="I73" si="36">SUM(I69:I72)</f>
        <v>-80.738</v>
      </c>
      <c r="J73" s="181">
        <f t="shared" ref="J73" si="37">SUM(J69:J72)</f>
        <v>-57.820000000000007</v>
      </c>
      <c r="K73" s="182" t="s">
        <v>238</v>
      </c>
      <c r="L73" s="94"/>
    </row>
    <row r="74" spans="1:12" ht="16.5" customHeight="1" x14ac:dyDescent="0.35">
      <c r="A74" s="299" t="s">
        <v>67</v>
      </c>
      <c r="B74" s="299"/>
      <c r="C74" s="146"/>
      <c r="D74" s="146"/>
      <c r="E74" s="243">
        <f>+E68+E73</f>
        <v>7.8750000000000018</v>
      </c>
      <c r="F74" s="107">
        <f t="shared" ref="F74" si="38">SUM(F73+F68)</f>
        <v>-1.4169999999999998</v>
      </c>
      <c r="G74" s="256">
        <f t="shared" ref="G74:H74" si="39">SUM(G73+G68)</f>
        <v>3.4289999999999985</v>
      </c>
      <c r="H74" s="109">
        <f t="shared" si="39"/>
        <v>-8.2160000000000011</v>
      </c>
      <c r="I74" s="107">
        <f t="shared" ref="I74" si="40">SUM(I73+I68)</f>
        <v>-4.2439999999999998</v>
      </c>
      <c r="J74" s="107">
        <f t="shared" ref="J74" si="41">SUM(J73+J68)</f>
        <v>-28.298000000000016</v>
      </c>
      <c r="K74" s="108" t="s">
        <v>238</v>
      </c>
      <c r="L74" s="94"/>
    </row>
    <row r="75" spans="1:12" s="61" customFormat="1" ht="16.5" customHeight="1" x14ac:dyDescent="0.35">
      <c r="A75" s="283" t="s">
        <v>418</v>
      </c>
      <c r="B75" s="284"/>
      <c r="C75" s="239"/>
      <c r="D75" s="239"/>
      <c r="E75" s="281"/>
      <c r="F75" s="145"/>
      <c r="G75" s="281"/>
      <c r="H75" s="145"/>
      <c r="I75" s="145"/>
      <c r="J75" s="145"/>
      <c r="K75" s="145"/>
      <c r="L75" s="154"/>
    </row>
    <row r="76" spans="1:12" s="61" customFormat="1" ht="16.5" customHeight="1" x14ac:dyDescent="0.35">
      <c r="A76" s="285" t="s">
        <v>419</v>
      </c>
      <c r="B76" s="282"/>
      <c r="C76" s="282"/>
      <c r="D76" s="240"/>
      <c r="E76" s="256"/>
      <c r="F76" s="109"/>
      <c r="G76" s="256"/>
      <c r="H76" s="241"/>
      <c r="I76" s="109"/>
      <c r="J76" s="109"/>
      <c r="K76" s="109"/>
      <c r="L76" s="109"/>
    </row>
    <row r="77" spans="1:12" ht="15" customHeight="1" x14ac:dyDescent="0.35">
      <c r="A77" s="146"/>
      <c r="B77" s="146"/>
      <c r="C77" s="146"/>
      <c r="D77" s="146"/>
      <c r="E77" s="111"/>
      <c r="F77" s="111"/>
      <c r="G77" s="163"/>
      <c r="H77" s="163"/>
      <c r="I77" s="163"/>
      <c r="J77" s="111"/>
      <c r="K77" s="111"/>
      <c r="L77" s="94"/>
    </row>
    <row r="78" spans="1:12" ht="12.75" customHeight="1" x14ac:dyDescent="0.35">
      <c r="A78" s="236"/>
      <c r="B78" s="227"/>
      <c r="C78" s="229"/>
      <c r="D78" s="229"/>
      <c r="E78" s="230">
        <f>E$3</f>
        <v>2014</v>
      </c>
      <c r="F78" s="230">
        <f t="shared" ref="F78:K78" si="42">F$3</f>
        <v>2013</v>
      </c>
      <c r="G78" s="230">
        <f>G$3</f>
        <v>2014</v>
      </c>
      <c r="H78" s="230">
        <f>H$3</f>
        <v>2013</v>
      </c>
      <c r="I78" s="230">
        <f t="shared" si="42"/>
        <v>2012</v>
      </c>
      <c r="J78" s="230">
        <f t="shared" si="42"/>
        <v>2011</v>
      </c>
      <c r="K78" s="230">
        <f t="shared" si="42"/>
        <v>2010</v>
      </c>
      <c r="L78" s="94"/>
    </row>
    <row r="79" spans="1:12" ht="12.75" customHeight="1" x14ac:dyDescent="0.35">
      <c r="A79" s="231"/>
      <c r="B79" s="231"/>
      <c r="C79" s="229"/>
      <c r="D79" s="229"/>
      <c r="E79" s="230" t="str">
        <f>E$4</f>
        <v>Q4</v>
      </c>
      <c r="F79" s="230" t="str">
        <f t="shared" ref="F79" si="43">F$4</f>
        <v>Q4</v>
      </c>
      <c r="G79" s="233"/>
      <c r="H79" s="233"/>
      <c r="I79" s="230"/>
      <c r="J79" s="230" t="str">
        <f>IF(J$4="","",J$4)</f>
        <v/>
      </c>
      <c r="K79" s="230"/>
      <c r="L79" s="94"/>
    </row>
    <row r="80" spans="1:12" s="41" customFormat="1" ht="15" customHeight="1" x14ac:dyDescent="0.35">
      <c r="A80" s="236" t="s">
        <v>111</v>
      </c>
      <c r="B80" s="234"/>
      <c r="C80" s="228"/>
      <c r="D80" s="228"/>
      <c r="E80" s="232"/>
      <c r="F80" s="232"/>
      <c r="G80" s="232"/>
      <c r="H80" s="232"/>
      <c r="I80" s="232"/>
      <c r="J80" s="232"/>
      <c r="K80" s="232"/>
      <c r="L80" s="135"/>
    </row>
    <row r="81" spans="1:12" ht="1.5" customHeight="1" x14ac:dyDescent="0.35">
      <c r="A81" s="94"/>
      <c r="B81" s="94"/>
      <c r="C81" s="94"/>
      <c r="D81" s="94"/>
      <c r="E81" s="94"/>
      <c r="F81" s="94"/>
      <c r="G81" s="94"/>
      <c r="H81" s="94"/>
      <c r="I81" s="94"/>
      <c r="J81" s="94"/>
      <c r="K81" s="94"/>
      <c r="L81" s="94"/>
    </row>
    <row r="82" spans="1:12" ht="15" customHeight="1" x14ac:dyDescent="0.35">
      <c r="A82" s="295" t="s">
        <v>68</v>
      </c>
      <c r="B82" s="295"/>
      <c r="C82" s="106"/>
      <c r="D82" s="106"/>
      <c r="E82" s="269">
        <f>IF(E7=0,"-",IF(E14=0,"-",(E14/E7))*100)</f>
        <v>16.7399130675592</v>
      </c>
      <c r="F82" s="164">
        <f>IF(F14=0,"-",IF(F7=0,"-",F14/F7))*100</f>
        <v>27.173968807716019</v>
      </c>
      <c r="G82" s="269">
        <f>IF(G7=0,"",IF(G14=0,"",(G14/G7))*100)</f>
        <v>14.015002599774265</v>
      </c>
      <c r="H82" s="165">
        <f>IF(H7=0,"",IF(H14=0,"",(H14/H7))*100)</f>
        <v>14.839305765839301</v>
      </c>
      <c r="I82" s="164">
        <f>IF(I14=0,"-",IF(I7=0,"-",I14/I7))*100</f>
        <v>14.412088141538709</v>
      </c>
      <c r="J82" s="164">
        <f>IF(J14=0,"-",IF(J7=0,"-",J14/J7))*100</f>
        <v>18.93514085937273</v>
      </c>
      <c r="K82" s="166">
        <f>IF(K14=0,"-",IF(K7=0,"-",K14/K7))*100</f>
        <v>13.374939225778332</v>
      </c>
      <c r="L82" s="94"/>
    </row>
    <row r="83" spans="1:12" ht="15" customHeight="1" x14ac:dyDescent="0.35">
      <c r="A83" s="295" t="s">
        <v>424</v>
      </c>
      <c r="B83" s="295"/>
      <c r="C83" s="106"/>
      <c r="D83" s="106"/>
      <c r="E83" s="269">
        <f>IF(E7=0,"",IF(E28=0,"",(E28/E7))*100)</f>
        <v>17.828374652330371</v>
      </c>
      <c r="F83" s="164">
        <f t="shared" ref="F83:K83" si="44">IF(F7=0,"",IF(F28=0,"",(F28/F7))*100)</f>
        <v>27.173968807716019</v>
      </c>
      <c r="G83" s="269">
        <f t="shared" si="44"/>
        <v>15.988611720543291</v>
      </c>
      <c r="H83" s="165">
        <f t="shared" si="44"/>
        <v>14.839305765839301</v>
      </c>
      <c r="I83" s="164">
        <f t="shared" si="44"/>
        <v>15.247289076963758</v>
      </c>
      <c r="J83" s="164">
        <f t="shared" si="44"/>
        <v>18.93514085937273</v>
      </c>
      <c r="K83" s="166">
        <f t="shared" si="44"/>
        <v>18.404529984743579</v>
      </c>
      <c r="L83" s="94"/>
    </row>
    <row r="84" spans="1:12" ht="15" customHeight="1" x14ac:dyDescent="0.35">
      <c r="A84" s="295" t="s">
        <v>69</v>
      </c>
      <c r="B84" s="295"/>
      <c r="C84" s="106"/>
      <c r="D84" s="106"/>
      <c r="E84" s="269">
        <f t="shared" ref="E84:K84" si="45">IF(E20=0,"-",IF(E7=0,"-",E20/E7)*100)</f>
        <v>13.676808784751838</v>
      </c>
      <c r="F84" s="164">
        <f t="shared" si="45"/>
        <v>21.390827005951195</v>
      </c>
      <c r="G84" s="269">
        <f t="shared" ref="G84" si="46">IF(G20=0,"-",IF(G7=0,"-",G20/G7)*100)</f>
        <v>10.604225584315119</v>
      </c>
      <c r="H84" s="165">
        <f t="shared" si="45"/>
        <v>9.8409412018600317</v>
      </c>
      <c r="I84" s="164">
        <f>IF(I20=0,"-",IF(I7=0,"-",I20/I7)*100)</f>
        <v>8.7504698005261687</v>
      </c>
      <c r="J84" s="164">
        <f>IF(J20=0,"-",IF(J7=0,"-",J20/J7)*100)</f>
        <v>15.246830301447758</v>
      </c>
      <c r="K84" s="165">
        <f t="shared" si="45"/>
        <v>9.4221000217948969</v>
      </c>
      <c r="L84" s="94"/>
    </row>
    <row r="85" spans="1:12" ht="15" customHeight="1" x14ac:dyDescent="0.35">
      <c r="A85" s="295" t="s">
        <v>70</v>
      </c>
      <c r="B85" s="295"/>
      <c r="C85" s="137"/>
      <c r="D85" s="137"/>
      <c r="E85" s="269" t="s">
        <v>141</v>
      </c>
      <c r="F85" s="167" t="s">
        <v>141</v>
      </c>
      <c r="G85" s="269">
        <f t="shared" ref="G85:H85" si="47">IF((G47=0),"-",(G24/((G47+H47)/2)*100))</f>
        <v>8.6612390628483329</v>
      </c>
      <c r="H85" s="165">
        <f t="shared" si="47"/>
        <v>8.4615529553633877</v>
      </c>
      <c r="I85" s="164">
        <f>IF((I47=0),"-",(I24/((I47+J47)/2)*100))</f>
        <v>4.9228550516749596</v>
      </c>
      <c r="J85" s="164">
        <f>IF((J47=0),"-",(J24/((J47+K47)/2)*100))</f>
        <v>8.3522627527542941</v>
      </c>
      <c r="K85" s="165" t="s">
        <v>141</v>
      </c>
      <c r="L85" s="94"/>
    </row>
    <row r="86" spans="1:12" ht="15" customHeight="1" x14ac:dyDescent="0.35">
      <c r="A86" s="295" t="s">
        <v>71</v>
      </c>
      <c r="B86" s="295"/>
      <c r="C86" s="137"/>
      <c r="D86" s="137"/>
      <c r="E86" s="269" t="s">
        <v>141</v>
      </c>
      <c r="F86" s="167" t="s">
        <v>141</v>
      </c>
      <c r="G86" s="269">
        <f t="shared" ref="G86:H86" si="48">IF((G47=0),"-",((G17+G18)/((G47+G48+G49+G51+H47+H48+H49+H51)/2)*100))</f>
        <v>9.1339667653833505</v>
      </c>
      <c r="H86" s="165">
        <f t="shared" si="48"/>
        <v>9.139949569574064</v>
      </c>
      <c r="I86" s="164">
        <f>IF((I47=0),"-",((I17+I18)/((I47+I48+I49+I51+J47+J48+J49+J51)/2)*100))</f>
        <v>8.1389694309070926</v>
      </c>
      <c r="J86" s="164">
        <f>IF((J47=0),"-",((J17+J18)/((J47+J48+J49+J51+K47+K48+K49+K51)/2)*100))</f>
        <v>9.3583222385325247</v>
      </c>
      <c r="K86" s="165" t="s">
        <v>141</v>
      </c>
      <c r="L86" s="94"/>
    </row>
    <row r="87" spans="1:12" ht="15" customHeight="1" x14ac:dyDescent="0.35">
      <c r="A87" s="295" t="s">
        <v>72</v>
      </c>
      <c r="B87" s="295"/>
      <c r="C87" s="106"/>
      <c r="D87" s="106"/>
      <c r="E87" s="270" t="str">
        <f t="shared" ref="E87:F87" si="49">IF(E47=0,"-",((E47+E48)/E55*100))</f>
        <v>-</v>
      </c>
      <c r="F87" s="169" t="str">
        <f t="shared" si="49"/>
        <v>-</v>
      </c>
      <c r="G87" s="270">
        <f t="shared" ref="G87:H87" si="50">IF(G47=0,"-",((G47+G48)/G55*100))</f>
        <v>49.266881751601339</v>
      </c>
      <c r="H87" s="183">
        <f t="shared" si="50"/>
        <v>44.866126917433967</v>
      </c>
      <c r="I87" s="184">
        <f t="shared" ref="I87" si="51">IF(I47=0,"-",((I47+I48)/I55*100))</f>
        <v>42.104009763938926</v>
      </c>
      <c r="J87" s="184">
        <f t="shared" ref="J87" si="52">IF(J47=0,"-",((J47+J48)/J55*100))</f>
        <v>61.166995413166411</v>
      </c>
      <c r="K87" s="183">
        <f>IF(K47=0,"-",((K47+K48)/K55*100))</f>
        <v>51.944810522278516</v>
      </c>
      <c r="L87" s="94"/>
    </row>
    <row r="88" spans="1:12" ht="15" customHeight="1" x14ac:dyDescent="0.35">
      <c r="A88" s="295" t="s">
        <v>73</v>
      </c>
      <c r="B88" s="295"/>
      <c r="C88" s="106"/>
      <c r="D88" s="106"/>
      <c r="E88" s="271" t="str">
        <f t="shared" ref="E88:F88" si="53">IF((E51+E49-E43-E41-E37)=0,"-",(E51+E49-E43-E41-E37))</f>
        <v>-</v>
      </c>
      <c r="F88" s="171" t="str">
        <f t="shared" si="53"/>
        <v>-</v>
      </c>
      <c r="G88" s="271">
        <f t="shared" ref="G88:H88" si="54">IF((G51+G49-G43-G41-G37)=0,"-",(G51+G49-G43-G41-G37))</f>
        <v>176.24</v>
      </c>
      <c r="H88" s="185">
        <f t="shared" si="54"/>
        <v>203.41800000000001</v>
      </c>
      <c r="I88" s="171">
        <f>IF((I51+I49-I43-I41-I37)=0,"-",(I51+I49-I43-I41-I37))</f>
        <v>219.59800000000001</v>
      </c>
      <c r="J88" s="171">
        <f>IF((J51+J49-J43-J41-J37)=0,"-",(J51+J49-J43-J41-J37))</f>
        <v>144.28800000000001</v>
      </c>
      <c r="K88" s="185">
        <f t="shared" ref="K88" si="55">IF((K51+K49-K43-K41-K37)=0,"-",(K51+K49-K43-K41-K37))</f>
        <v>177.601</v>
      </c>
      <c r="L88" s="94"/>
    </row>
    <row r="89" spans="1:12" ht="15" customHeight="1" x14ac:dyDescent="0.35">
      <c r="A89" s="295" t="s">
        <v>74</v>
      </c>
      <c r="B89" s="295"/>
      <c r="C89" s="110"/>
      <c r="D89" s="110"/>
      <c r="E89" s="272" t="str">
        <f t="shared" ref="E89:F89" si="56">IF((E47=0),"-",((E51+E49)/(E47+E48)))</f>
        <v>-</v>
      </c>
      <c r="F89" s="173" t="str">
        <f t="shared" si="56"/>
        <v>-</v>
      </c>
      <c r="G89" s="272">
        <f t="shared" ref="G89:H89" si="57">IF((G47=0),"-",((G51+G49)/(G47+G48)))</f>
        <v>0.61169419752800736</v>
      </c>
      <c r="H89" s="186">
        <f t="shared" si="57"/>
        <v>0.75610745351961695</v>
      </c>
      <c r="I89" s="187">
        <f t="shared" ref="I89" si="58">IF((I47=0),"-",((I51+I49)/(I47+I48)))</f>
        <v>0.91794714680744072</v>
      </c>
      <c r="J89" s="187">
        <f t="shared" ref="J89:K89" si="59">IF((J47=0),"-",((J51+J49)/(J47+J48)))</f>
        <v>0.41524897934172322</v>
      </c>
      <c r="K89" s="186">
        <f t="shared" si="59"/>
        <v>0.63253455172279793</v>
      </c>
      <c r="L89" s="94"/>
    </row>
    <row r="90" spans="1:12" ht="15" customHeight="1" x14ac:dyDescent="0.35">
      <c r="A90" s="294" t="s">
        <v>75</v>
      </c>
      <c r="B90" s="294"/>
      <c r="C90" s="115"/>
      <c r="D90" s="115"/>
      <c r="E90" s="273" t="s">
        <v>141</v>
      </c>
      <c r="F90" s="175" t="s">
        <v>141</v>
      </c>
      <c r="G90" s="273">
        <v>176</v>
      </c>
      <c r="H90" s="188">
        <v>186</v>
      </c>
      <c r="I90" s="175">
        <v>184</v>
      </c>
      <c r="J90" s="175">
        <v>177</v>
      </c>
      <c r="K90" s="188">
        <v>167</v>
      </c>
      <c r="L90" s="94"/>
    </row>
    <row r="91" spans="1:12" ht="15" customHeight="1" x14ac:dyDescent="0.35">
      <c r="A91" s="177" t="s">
        <v>400</v>
      </c>
      <c r="B91" s="177"/>
      <c r="C91" s="177"/>
      <c r="D91" s="177"/>
      <c r="E91" s="177"/>
      <c r="F91" s="177"/>
      <c r="G91" s="177"/>
      <c r="H91" s="177"/>
      <c r="I91" s="177"/>
      <c r="J91" s="177"/>
      <c r="K91" s="177"/>
      <c r="L91" s="94"/>
    </row>
    <row r="92" spans="1:12" ht="15" customHeight="1" x14ac:dyDescent="0.35">
      <c r="A92" s="189" t="s">
        <v>401</v>
      </c>
      <c r="B92" s="189"/>
      <c r="C92" s="189"/>
      <c r="D92" s="189"/>
      <c r="E92" s="189"/>
      <c r="F92" s="189"/>
      <c r="G92" s="178"/>
      <c r="H92" s="178"/>
      <c r="I92" s="178"/>
      <c r="J92" s="189"/>
      <c r="K92" s="189"/>
      <c r="L92" s="94"/>
    </row>
    <row r="93" spans="1:12" ht="16.5" x14ac:dyDescent="0.35">
      <c r="A93" s="189"/>
      <c r="B93" s="178"/>
      <c r="C93" s="178"/>
      <c r="D93" s="178"/>
      <c r="E93" s="178"/>
      <c r="F93" s="178"/>
      <c r="G93" s="178"/>
      <c r="H93" s="178"/>
      <c r="I93" s="178"/>
      <c r="J93" s="178"/>
      <c r="K93" s="178"/>
      <c r="L93" s="94"/>
    </row>
    <row r="94" spans="1:12" ht="16.5" x14ac:dyDescent="0.35">
      <c r="A94" s="178"/>
      <c r="B94" s="178"/>
      <c r="C94" s="178"/>
      <c r="D94" s="178"/>
      <c r="E94" s="178"/>
      <c r="F94" s="178"/>
      <c r="G94" s="179"/>
      <c r="H94" s="179"/>
      <c r="I94" s="179"/>
      <c r="J94" s="178"/>
      <c r="K94" s="178"/>
      <c r="L94" s="94"/>
    </row>
    <row r="95" spans="1:12" ht="16.5" x14ac:dyDescent="0.35">
      <c r="A95" s="178"/>
      <c r="B95" s="179"/>
      <c r="C95" s="179"/>
      <c r="D95" s="179"/>
      <c r="E95" s="179"/>
      <c r="F95" s="179"/>
      <c r="G95" s="179"/>
      <c r="H95" s="179"/>
      <c r="I95" s="179"/>
      <c r="J95" s="179"/>
      <c r="K95" s="179"/>
      <c r="L95" s="94"/>
    </row>
    <row r="96" spans="1:12" ht="16.5" x14ac:dyDescent="0.35">
      <c r="A96" s="178"/>
      <c r="B96" s="179"/>
      <c r="C96" s="179"/>
      <c r="D96" s="179"/>
      <c r="E96" s="179"/>
      <c r="F96" s="179"/>
      <c r="G96" s="179"/>
      <c r="H96" s="179"/>
      <c r="I96" s="179"/>
      <c r="J96" s="179"/>
      <c r="K96" s="179"/>
      <c r="L96" s="94"/>
    </row>
    <row r="97" spans="1:12" ht="16.5" x14ac:dyDescent="0.35">
      <c r="A97" s="179"/>
      <c r="B97" s="179"/>
      <c r="C97" s="179"/>
      <c r="D97" s="179"/>
      <c r="E97" s="179"/>
      <c r="F97" s="179"/>
      <c r="G97" s="179"/>
      <c r="H97" s="179"/>
      <c r="I97" s="179"/>
      <c r="J97" s="179"/>
      <c r="K97" s="179"/>
      <c r="L97" s="94"/>
    </row>
    <row r="98" spans="1:12" ht="16.5" x14ac:dyDescent="0.35">
      <c r="A98" s="179"/>
      <c r="B98" s="179"/>
      <c r="C98" s="179"/>
      <c r="D98" s="179"/>
      <c r="E98" s="179"/>
      <c r="F98" s="179"/>
      <c r="G98" s="179"/>
      <c r="H98" s="179"/>
      <c r="I98" s="179"/>
      <c r="J98" s="179"/>
      <c r="K98" s="179"/>
      <c r="L98" s="94"/>
    </row>
    <row r="99" spans="1:12" ht="16.5" x14ac:dyDescent="0.35">
      <c r="A99" s="179"/>
      <c r="B99" s="179"/>
      <c r="C99" s="179"/>
      <c r="D99" s="179"/>
      <c r="E99" s="179"/>
      <c r="F99" s="179"/>
      <c r="G99" s="179"/>
      <c r="H99" s="179"/>
      <c r="I99" s="179"/>
      <c r="J99" s="179"/>
      <c r="K99" s="179"/>
      <c r="L99" s="94"/>
    </row>
    <row r="100" spans="1:12" ht="16.5" x14ac:dyDescent="0.35">
      <c r="A100" s="179"/>
      <c r="B100" s="179"/>
      <c r="C100" s="179"/>
      <c r="D100" s="179"/>
      <c r="E100" s="179"/>
      <c r="F100" s="179"/>
      <c r="G100" s="179"/>
      <c r="H100" s="179"/>
      <c r="I100" s="179"/>
      <c r="J100" s="179"/>
      <c r="K100" s="179"/>
      <c r="L100" s="94"/>
    </row>
    <row r="101" spans="1:12" x14ac:dyDescent="0.25">
      <c r="A101" s="48"/>
      <c r="B101" s="48"/>
      <c r="C101" s="48"/>
      <c r="D101" s="48"/>
      <c r="E101" s="48"/>
      <c r="F101" s="48"/>
      <c r="G101" s="63"/>
      <c r="H101" s="63"/>
      <c r="I101" s="63"/>
      <c r="J101" s="48"/>
      <c r="K101" s="48"/>
    </row>
    <row r="102" spans="1:12" x14ac:dyDescent="0.25">
      <c r="A102" s="48"/>
      <c r="B102" s="48"/>
      <c r="C102" s="48"/>
      <c r="D102" s="48"/>
      <c r="E102" s="48"/>
      <c r="F102" s="48"/>
      <c r="G102" s="63"/>
      <c r="H102" s="63"/>
      <c r="I102" s="63"/>
      <c r="J102" s="48"/>
      <c r="K102" s="48"/>
    </row>
    <row r="103" spans="1:12" x14ac:dyDescent="0.25">
      <c r="A103" s="48"/>
      <c r="B103" s="48"/>
      <c r="C103" s="48"/>
      <c r="D103" s="48"/>
      <c r="E103" s="48"/>
      <c r="F103" s="48"/>
      <c r="G103" s="63"/>
      <c r="H103" s="63"/>
      <c r="I103" s="63"/>
      <c r="J103" s="48"/>
      <c r="K103" s="48"/>
    </row>
    <row r="104" spans="1:12" x14ac:dyDescent="0.25">
      <c r="A104" s="48"/>
      <c r="B104" s="48"/>
      <c r="C104" s="48"/>
      <c r="D104" s="48"/>
      <c r="E104" s="48"/>
      <c r="F104" s="48"/>
      <c r="G104" s="63"/>
      <c r="H104" s="63"/>
      <c r="I104" s="63"/>
      <c r="J104" s="48"/>
      <c r="K104" s="48"/>
    </row>
    <row r="105" spans="1:12" x14ac:dyDescent="0.25">
      <c r="A105" s="48"/>
      <c r="B105" s="48"/>
      <c r="C105" s="48"/>
      <c r="D105" s="48"/>
      <c r="E105" s="48"/>
      <c r="F105" s="48"/>
      <c r="G105" s="63"/>
      <c r="H105" s="63"/>
      <c r="I105" s="63"/>
      <c r="J105" s="48"/>
      <c r="K105" s="48"/>
    </row>
  </sheetData>
  <mergeCells count="22">
    <mergeCell ref="A88:B88"/>
    <mergeCell ref="A89:B89"/>
    <mergeCell ref="A90:B90"/>
    <mergeCell ref="A61:B61"/>
    <mergeCell ref="A62:B62"/>
    <mergeCell ref="A86:B86"/>
    <mergeCell ref="A87:B87"/>
    <mergeCell ref="A67:B67"/>
    <mergeCell ref="A68:B68"/>
    <mergeCell ref="A69:B69"/>
    <mergeCell ref="A70:B70"/>
    <mergeCell ref="A63:B63"/>
    <mergeCell ref="A64:B64"/>
    <mergeCell ref="A1:K1"/>
    <mergeCell ref="A85:B85"/>
    <mergeCell ref="A65:B65"/>
    <mergeCell ref="A71:B71"/>
    <mergeCell ref="A72:B72"/>
    <mergeCell ref="A74:B74"/>
    <mergeCell ref="A82:B82"/>
    <mergeCell ref="A84:B84"/>
    <mergeCell ref="A83:B83"/>
  </mergeCells>
  <pageMargins left="0.70866141732283472" right="0.70866141732283472" top="0.74803149606299213" bottom="0.74803149606299213" header="0.31496062992125984" footer="0.31496062992125984"/>
  <pageSetup paperSize="9"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A67"/>
  <sheetViews>
    <sheetView topLeftCell="A19" zoomScaleNormal="100" workbookViewId="0">
      <selection activeCell="O34" sqref="O34"/>
    </sheetView>
  </sheetViews>
  <sheetFormatPr defaultRowHeight="15" x14ac:dyDescent="0.25"/>
  <sheetData>
    <row r="1" spans="1:1" x14ac:dyDescent="0.25">
      <c r="A1" s="55" t="s">
        <v>234</v>
      </c>
    </row>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sheetData>
  <pageMargins left="0.70866141732283472" right="0.70866141732283472" top="0.74803149606299213" bottom="0.74803149606299213" header="0.31496062992125984" footer="0.31496062992125984"/>
  <pageSetup paperSize="9" scale="75"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5"/>
  <sheetViews>
    <sheetView showGridLines="0" zoomScaleNormal="100" zoomScaleSheetLayoutView="85" workbookViewId="0">
      <selection sqref="A1:K1"/>
    </sheetView>
  </sheetViews>
  <sheetFormatPr defaultRowHeight="15" x14ac:dyDescent="0.25"/>
  <cols>
    <col min="1" max="1" width="26" customWidth="1"/>
    <col min="2" max="2" width="16" customWidth="1"/>
    <col min="3" max="3" width="8.28515625" customWidth="1"/>
    <col min="4" max="4" width="4.85546875" customWidth="1"/>
    <col min="5" max="6" width="9.7109375" customWidth="1"/>
    <col min="7" max="9" width="9.7109375" style="61" customWidth="1"/>
    <col min="10" max="11" width="9.7109375" customWidth="1"/>
  </cols>
  <sheetData>
    <row r="1" spans="1:12" ht="18" customHeight="1" x14ac:dyDescent="0.35">
      <c r="A1" s="297" t="s">
        <v>426</v>
      </c>
      <c r="B1" s="297"/>
      <c r="C1" s="297"/>
      <c r="D1" s="297"/>
      <c r="E1" s="297"/>
      <c r="F1" s="297"/>
      <c r="G1" s="297"/>
      <c r="H1" s="297"/>
      <c r="I1" s="297"/>
      <c r="J1" s="297"/>
      <c r="K1" s="298"/>
      <c r="L1" s="94"/>
    </row>
    <row r="2" spans="1:12" ht="15" customHeight="1" x14ac:dyDescent="0.35">
      <c r="A2" s="95" t="s">
        <v>197</v>
      </c>
      <c r="B2" s="96"/>
      <c r="C2" s="96"/>
      <c r="D2" s="96"/>
      <c r="E2" s="97"/>
      <c r="F2" s="97"/>
      <c r="G2" s="97"/>
      <c r="H2" s="97"/>
      <c r="I2" s="97"/>
      <c r="J2" s="97"/>
      <c r="K2" s="97"/>
      <c r="L2" s="94"/>
    </row>
    <row r="3" spans="1:12" ht="12.75" customHeight="1" x14ac:dyDescent="0.35">
      <c r="A3" s="227"/>
      <c r="B3" s="227"/>
      <c r="C3" s="228"/>
      <c r="D3" s="229"/>
      <c r="E3" s="230">
        <v>2014</v>
      </c>
      <c r="F3" s="230">
        <v>2013</v>
      </c>
      <c r="G3" s="230">
        <v>2014</v>
      </c>
      <c r="H3" s="230">
        <v>2013</v>
      </c>
      <c r="I3" s="288" t="s">
        <v>427</v>
      </c>
      <c r="J3" s="288" t="s">
        <v>428</v>
      </c>
      <c r="K3" s="289" t="s">
        <v>429</v>
      </c>
      <c r="L3" s="94"/>
    </row>
    <row r="4" spans="1:12" ht="12.75" customHeight="1" x14ac:dyDescent="0.35">
      <c r="A4" s="231"/>
      <c r="B4" s="231"/>
      <c r="C4" s="228"/>
      <c r="D4" s="229"/>
      <c r="E4" s="230" t="s">
        <v>421</v>
      </c>
      <c r="F4" s="230" t="s">
        <v>421</v>
      </c>
      <c r="G4" s="230"/>
      <c r="H4" s="230"/>
      <c r="I4" s="230"/>
      <c r="J4" s="230"/>
      <c r="K4" s="101"/>
      <c r="L4" s="94"/>
    </row>
    <row r="5" spans="1:12" s="40" customFormat="1" ht="12.75" customHeight="1" x14ac:dyDescent="0.35">
      <c r="A5" s="228" t="s">
        <v>1</v>
      </c>
      <c r="B5" s="231"/>
      <c r="C5" s="228"/>
      <c r="D5" s="228" t="s">
        <v>112</v>
      </c>
      <c r="E5" s="232" t="s">
        <v>103</v>
      </c>
      <c r="F5" s="232" t="s">
        <v>103</v>
      </c>
      <c r="G5" s="232" t="s">
        <v>103</v>
      </c>
      <c r="H5" s="232" t="s">
        <v>103</v>
      </c>
      <c r="I5" s="232" t="s">
        <v>192</v>
      </c>
      <c r="J5" s="232" t="s">
        <v>192</v>
      </c>
      <c r="K5" s="103" t="s">
        <v>192</v>
      </c>
      <c r="L5" s="104"/>
    </row>
    <row r="6" spans="1:12" ht="1.5" customHeight="1" x14ac:dyDescent="0.35">
      <c r="A6" s="94"/>
      <c r="B6" s="94"/>
      <c r="C6" s="94"/>
      <c r="D6" s="94"/>
      <c r="E6" s="94"/>
      <c r="F6" s="94"/>
      <c r="G6" s="94"/>
      <c r="H6" s="94"/>
      <c r="I6" s="94"/>
      <c r="J6" s="94"/>
      <c r="K6" s="94"/>
      <c r="L6" s="94"/>
    </row>
    <row r="7" spans="1:12" ht="15" customHeight="1" x14ac:dyDescent="0.35">
      <c r="A7" s="105" t="s">
        <v>2</v>
      </c>
      <c r="B7" s="106"/>
      <c r="C7" s="106"/>
      <c r="D7" s="106"/>
      <c r="E7" s="248">
        <v>7.5550000000000015</v>
      </c>
      <c r="F7" s="190">
        <v>5.2190000000000003</v>
      </c>
      <c r="G7" s="248">
        <v>26.751000000000001</v>
      </c>
      <c r="H7" s="191">
        <v>19.719000000000001</v>
      </c>
      <c r="I7" s="190">
        <v>18.241999999999997</v>
      </c>
      <c r="J7" s="190">
        <v>15.311999999999999</v>
      </c>
      <c r="K7" s="191">
        <v>10.938000000000001</v>
      </c>
      <c r="L7" s="203"/>
    </row>
    <row r="8" spans="1:12" ht="15" customHeight="1" x14ac:dyDescent="0.35">
      <c r="A8" s="105" t="s">
        <v>4</v>
      </c>
      <c r="B8" s="110"/>
      <c r="C8" s="110"/>
      <c r="D8" s="110"/>
      <c r="E8" s="249">
        <v>-5.8439999999999985</v>
      </c>
      <c r="F8" s="192">
        <v>-3.043000000000001</v>
      </c>
      <c r="G8" s="249">
        <v>-17.015000000000001</v>
      </c>
      <c r="H8" s="193">
        <v>-11.412000000000001</v>
      </c>
      <c r="I8" s="192">
        <v>-10.795</v>
      </c>
      <c r="J8" s="192">
        <v>-9.6829999999999998</v>
      </c>
      <c r="K8" s="193">
        <v>-6.1260000000000012</v>
      </c>
      <c r="L8" s="203"/>
    </row>
    <row r="9" spans="1:12" ht="15" customHeight="1" x14ac:dyDescent="0.35">
      <c r="A9" s="105" t="s">
        <v>5</v>
      </c>
      <c r="B9" s="110"/>
      <c r="C9" s="110"/>
      <c r="D9" s="110"/>
      <c r="E9" s="249">
        <v>-0.84699999999999998</v>
      </c>
      <c r="F9" s="192">
        <v>-0.95600000000000018</v>
      </c>
      <c r="G9" s="249">
        <v>-2.8730000000000002</v>
      </c>
      <c r="H9" s="193">
        <v>-2.9830000000000001</v>
      </c>
      <c r="I9" s="192">
        <v>-2.6659999999999999</v>
      </c>
      <c r="J9" s="192">
        <v>-1.7750000000000001</v>
      </c>
      <c r="K9" s="193">
        <v>-1.6949999999999998</v>
      </c>
      <c r="L9" s="203"/>
    </row>
    <row r="10" spans="1:12" ht="15" customHeight="1" x14ac:dyDescent="0.35">
      <c r="A10" s="105" t="s">
        <v>6</v>
      </c>
      <c r="B10" s="110"/>
      <c r="C10" s="110"/>
      <c r="D10" s="110"/>
      <c r="E10" s="249"/>
      <c r="F10" s="192"/>
      <c r="G10" s="249"/>
      <c r="H10" s="193"/>
      <c r="I10" s="192"/>
      <c r="J10" s="192"/>
      <c r="K10" s="193"/>
      <c r="L10" s="203"/>
    </row>
    <row r="11" spans="1:12" ht="15" customHeight="1" x14ac:dyDescent="0.35">
      <c r="A11" s="114" t="s">
        <v>7</v>
      </c>
      <c r="B11" s="115"/>
      <c r="C11" s="115"/>
      <c r="D11" s="115"/>
      <c r="E11" s="250"/>
      <c r="F11" s="194"/>
      <c r="G11" s="250"/>
      <c r="H11" s="195"/>
      <c r="I11" s="194"/>
      <c r="J11" s="194"/>
      <c r="K11" s="195"/>
      <c r="L11" s="203"/>
    </row>
    <row r="12" spans="1:12" ht="15" customHeight="1" x14ac:dyDescent="0.35">
      <c r="A12" s="119" t="s">
        <v>8</v>
      </c>
      <c r="B12" s="119"/>
      <c r="C12" s="119"/>
      <c r="D12" s="119"/>
      <c r="E12" s="248">
        <f>SUM(E7:E11)</f>
        <v>0.86400000000000299</v>
      </c>
      <c r="F12" s="190">
        <f t="shared" ref="F12" si="0">SUM(F7:F11)</f>
        <v>1.2199999999999991</v>
      </c>
      <c r="G12" s="248">
        <f>SUM(G7:G11)</f>
        <v>6.8630000000000004</v>
      </c>
      <c r="H12" s="191">
        <f>SUM(H7:H11)</f>
        <v>5.3239999999999998</v>
      </c>
      <c r="I12" s="190">
        <f t="shared" ref="I12:K12" si="1">SUM(I7:I11)</f>
        <v>4.780999999999997</v>
      </c>
      <c r="J12" s="190">
        <f t="shared" si="1"/>
        <v>3.8539999999999992</v>
      </c>
      <c r="K12" s="190">
        <f t="shared" si="1"/>
        <v>3.1169999999999995</v>
      </c>
      <c r="L12" s="203"/>
    </row>
    <row r="13" spans="1:12" ht="15" customHeight="1" x14ac:dyDescent="0.35">
      <c r="A13" s="114" t="s">
        <v>205</v>
      </c>
      <c r="B13" s="115"/>
      <c r="C13" s="115"/>
      <c r="D13" s="115"/>
      <c r="E13" s="250">
        <v>-2.3E-2</v>
      </c>
      <c r="F13" s="194">
        <v>-2.0999999999999998E-2</v>
      </c>
      <c r="G13" s="250">
        <v>-0.10299999999999999</v>
      </c>
      <c r="H13" s="195">
        <v>-0.104</v>
      </c>
      <c r="I13" s="194">
        <v>-9.8999999999999991E-2</v>
      </c>
      <c r="J13" s="194">
        <v>-8.7999999999999995E-2</v>
      </c>
      <c r="K13" s="195">
        <v>-6.3E-2</v>
      </c>
      <c r="L13" s="203"/>
    </row>
    <row r="14" spans="1:12" ht="15" customHeight="1" x14ac:dyDescent="0.35">
      <c r="A14" s="119" t="s">
        <v>9</v>
      </c>
      <c r="B14" s="119"/>
      <c r="C14" s="119"/>
      <c r="D14" s="119"/>
      <c r="E14" s="248">
        <f>SUM(E12:E13)</f>
        <v>0.84100000000000297</v>
      </c>
      <c r="F14" s="190">
        <f t="shared" ref="F14" si="2">SUM(F12:F13)</f>
        <v>1.1989999999999992</v>
      </c>
      <c r="G14" s="248">
        <f>SUM(G12:G13)</f>
        <v>6.7600000000000007</v>
      </c>
      <c r="H14" s="191">
        <f>SUM(H12:H13)</f>
        <v>5.22</v>
      </c>
      <c r="I14" s="190">
        <f t="shared" ref="I14:K14" si="3">SUM(I12:I13)</f>
        <v>4.6819999999999968</v>
      </c>
      <c r="J14" s="190">
        <f t="shared" si="3"/>
        <v>3.7659999999999991</v>
      </c>
      <c r="K14" s="190">
        <f t="shared" si="3"/>
        <v>3.0539999999999994</v>
      </c>
      <c r="L14" s="203"/>
    </row>
    <row r="15" spans="1:12" ht="15" customHeight="1" x14ac:dyDescent="0.35">
      <c r="A15" s="105" t="s">
        <v>10</v>
      </c>
      <c r="B15" s="120"/>
      <c r="C15" s="120"/>
      <c r="D15" s="120"/>
      <c r="E15" s="249"/>
      <c r="F15" s="192"/>
      <c r="G15" s="249"/>
      <c r="H15" s="193"/>
      <c r="I15" s="192"/>
      <c r="J15" s="192"/>
      <c r="K15" s="193"/>
      <c r="L15" s="203"/>
    </row>
    <row r="16" spans="1:12" ht="15" customHeight="1" x14ac:dyDescent="0.35">
      <c r="A16" s="114" t="s">
        <v>11</v>
      </c>
      <c r="B16" s="115"/>
      <c r="C16" s="115"/>
      <c r="D16" s="115"/>
      <c r="E16" s="250"/>
      <c r="F16" s="194"/>
      <c r="G16" s="250"/>
      <c r="H16" s="195"/>
      <c r="I16" s="194"/>
      <c r="J16" s="194"/>
      <c r="K16" s="195"/>
      <c r="L16" s="203"/>
    </row>
    <row r="17" spans="1:12" ht="15" customHeight="1" x14ac:dyDescent="0.35">
      <c r="A17" s="119" t="s">
        <v>12</v>
      </c>
      <c r="B17" s="119"/>
      <c r="C17" s="119"/>
      <c r="D17" s="119"/>
      <c r="E17" s="248">
        <f>SUM(E14:E16)</f>
        <v>0.84100000000000297</v>
      </c>
      <c r="F17" s="190">
        <f t="shared" ref="F17" si="4">SUM(F14:F16)</f>
        <v>1.1989999999999992</v>
      </c>
      <c r="G17" s="248">
        <f>SUM(G14:G16)</f>
        <v>6.7600000000000007</v>
      </c>
      <c r="H17" s="191">
        <f>SUM(H14:H16)</f>
        <v>5.22</v>
      </c>
      <c r="I17" s="190">
        <f t="shared" ref="I17:K17" si="5">SUM(I14:I16)</f>
        <v>4.6819999999999968</v>
      </c>
      <c r="J17" s="190">
        <f t="shared" si="5"/>
        <v>3.7659999999999991</v>
      </c>
      <c r="K17" s="190">
        <f t="shared" si="5"/>
        <v>3.0539999999999994</v>
      </c>
      <c r="L17" s="203"/>
    </row>
    <row r="18" spans="1:12" ht="15" customHeight="1" x14ac:dyDescent="0.35">
      <c r="A18" s="105" t="s">
        <v>13</v>
      </c>
      <c r="B18" s="110"/>
      <c r="C18" s="110"/>
      <c r="D18" s="110"/>
      <c r="E18" s="249">
        <v>2.4999999999999994E-2</v>
      </c>
      <c r="F18" s="192">
        <v>8.0000000000000002E-3</v>
      </c>
      <c r="G18" s="249">
        <v>0.107</v>
      </c>
      <c r="H18" s="193">
        <v>6.5000000000000002E-2</v>
      </c>
      <c r="I18" s="192">
        <v>6.6000000000000003E-2</v>
      </c>
      <c r="J18" s="192">
        <v>9.6000000000000002E-2</v>
      </c>
      <c r="K18" s="193">
        <v>4.0000000000000001E-3</v>
      </c>
      <c r="L18" s="203"/>
    </row>
    <row r="19" spans="1:12" ht="15" customHeight="1" x14ac:dyDescent="0.35">
      <c r="A19" s="114" t="s">
        <v>14</v>
      </c>
      <c r="B19" s="115"/>
      <c r="C19" s="115"/>
      <c r="D19" s="115"/>
      <c r="E19" s="250">
        <v>-0.32100000000000017</v>
      </c>
      <c r="F19" s="194">
        <v>-0.3640000000000001</v>
      </c>
      <c r="G19" s="250">
        <v>-1.2970000000000002</v>
      </c>
      <c r="H19" s="195">
        <v>-1.3850000000000002</v>
      </c>
      <c r="I19" s="194">
        <v>-6.2E-2</v>
      </c>
      <c r="J19" s="194">
        <v>-0.109</v>
      </c>
      <c r="K19" s="195">
        <v>-0.11899999999999999</v>
      </c>
      <c r="L19" s="203"/>
    </row>
    <row r="20" spans="1:12" ht="15" customHeight="1" x14ac:dyDescent="0.35">
      <c r="A20" s="119" t="s">
        <v>15</v>
      </c>
      <c r="B20" s="119"/>
      <c r="C20" s="119"/>
      <c r="D20" s="119"/>
      <c r="E20" s="248">
        <f>SUM(E17:E19)</f>
        <v>0.54500000000000282</v>
      </c>
      <c r="F20" s="190">
        <f t="shared" ref="F20" si="6">SUM(F17:F19)</f>
        <v>0.84299999999999908</v>
      </c>
      <c r="G20" s="248">
        <f>SUM(G17:G19)</f>
        <v>5.57</v>
      </c>
      <c r="H20" s="191">
        <f>SUM(H17:H19)</f>
        <v>3.9</v>
      </c>
      <c r="I20" s="190">
        <f t="shared" ref="I20:K20" si="7">SUM(I17:I19)</f>
        <v>4.6859999999999964</v>
      </c>
      <c r="J20" s="190">
        <f t="shared" si="7"/>
        <v>3.7529999999999992</v>
      </c>
      <c r="K20" s="190">
        <f t="shared" si="7"/>
        <v>2.9389999999999992</v>
      </c>
      <c r="L20" s="203"/>
    </row>
    <row r="21" spans="1:12" ht="15" customHeight="1" x14ac:dyDescent="0.35">
      <c r="A21" s="105" t="s">
        <v>17</v>
      </c>
      <c r="B21" s="110"/>
      <c r="C21" s="110"/>
      <c r="D21" s="110"/>
      <c r="E21" s="249">
        <v>-0.45799999999999996</v>
      </c>
      <c r="F21" s="192">
        <v>-0.22600000000000009</v>
      </c>
      <c r="G21" s="249">
        <v>-1.583</v>
      </c>
      <c r="H21" s="193">
        <v>-1.2030000000000001</v>
      </c>
      <c r="I21" s="192">
        <v>-1.0449999999999999</v>
      </c>
      <c r="J21" s="192">
        <v>-0.94400000000000006</v>
      </c>
      <c r="K21" s="193">
        <v>-0.76700000000000002</v>
      </c>
      <c r="L21" s="203"/>
    </row>
    <row r="22" spans="1:12" ht="15" customHeight="1" x14ac:dyDescent="0.35">
      <c r="A22" s="114" t="s">
        <v>18</v>
      </c>
      <c r="B22" s="121"/>
      <c r="C22" s="121"/>
      <c r="D22" s="121"/>
      <c r="E22" s="250"/>
      <c r="F22" s="194"/>
      <c r="G22" s="250"/>
      <c r="H22" s="195"/>
      <c r="I22" s="194"/>
      <c r="J22" s="194"/>
      <c r="K22" s="195"/>
      <c r="L22" s="203"/>
    </row>
    <row r="23" spans="1:12" ht="15" customHeight="1" x14ac:dyDescent="0.35">
      <c r="A23" s="122" t="s">
        <v>281</v>
      </c>
      <c r="B23" s="123"/>
      <c r="C23" s="123"/>
      <c r="D23" s="123"/>
      <c r="E23" s="248">
        <f>SUM(E20:E22)</f>
        <v>8.7000000000002853E-2</v>
      </c>
      <c r="F23" s="190">
        <f t="shared" ref="F23" si="8">SUM(F20:F22)</f>
        <v>0.61699999999999899</v>
      </c>
      <c r="G23" s="248">
        <f>SUM(G20:G22)</f>
        <v>3.9870000000000001</v>
      </c>
      <c r="H23" s="191">
        <f>SUM(H20:H22)</f>
        <v>2.6970000000000001</v>
      </c>
      <c r="I23" s="190">
        <f t="shared" ref="I23:K23" si="9">SUM(I20:I22)</f>
        <v>3.6409999999999965</v>
      </c>
      <c r="J23" s="190">
        <f t="shared" si="9"/>
        <v>2.8089999999999993</v>
      </c>
      <c r="K23" s="190">
        <f t="shared" si="9"/>
        <v>2.1719999999999993</v>
      </c>
      <c r="L23" s="203"/>
    </row>
    <row r="24" spans="1:12" ht="15" customHeight="1" x14ac:dyDescent="0.35">
      <c r="A24" s="105" t="s">
        <v>261</v>
      </c>
      <c r="B24" s="110"/>
      <c r="C24" s="110"/>
      <c r="D24" s="110"/>
      <c r="E24" s="249">
        <f t="shared" ref="E24:J24" si="10">E23-E25</f>
        <v>8.7000000000002853E-2</v>
      </c>
      <c r="F24" s="192">
        <f t="shared" si="10"/>
        <v>0.61699999999999899</v>
      </c>
      <c r="G24" s="249">
        <f t="shared" si="10"/>
        <v>3.9870000000000001</v>
      </c>
      <c r="H24" s="193">
        <f t="shared" si="10"/>
        <v>2.6970000000000001</v>
      </c>
      <c r="I24" s="192">
        <f t="shared" si="10"/>
        <v>3.6409999999999965</v>
      </c>
      <c r="J24" s="192">
        <f t="shared" si="10"/>
        <v>2.8089999999999993</v>
      </c>
      <c r="K24" s="193"/>
      <c r="L24" s="203"/>
    </row>
    <row r="25" spans="1:12" ht="15" customHeight="1" x14ac:dyDescent="0.35">
      <c r="A25" s="105" t="s">
        <v>276</v>
      </c>
      <c r="B25" s="110"/>
      <c r="C25" s="110"/>
      <c r="D25" s="110"/>
      <c r="E25" s="249"/>
      <c r="F25" s="192"/>
      <c r="G25" s="249"/>
      <c r="H25" s="193"/>
      <c r="I25" s="192"/>
      <c r="J25" s="192"/>
      <c r="K25" s="193"/>
      <c r="L25" s="203"/>
    </row>
    <row r="26" spans="1:12" ht="10.5" customHeight="1" x14ac:dyDescent="0.35">
      <c r="A26" s="110"/>
      <c r="B26" s="110"/>
      <c r="C26" s="110"/>
      <c r="D26" s="110"/>
      <c r="E26" s="249"/>
      <c r="F26" s="192"/>
      <c r="G26" s="249"/>
      <c r="H26" s="193"/>
      <c r="I26" s="192"/>
      <c r="J26" s="192"/>
      <c r="K26" s="192"/>
      <c r="L26" s="203"/>
    </row>
    <row r="27" spans="1:12" ht="15" customHeight="1" x14ac:dyDescent="0.35">
      <c r="A27" s="124" t="s">
        <v>360</v>
      </c>
      <c r="B27" s="125"/>
      <c r="C27" s="125"/>
      <c r="D27" s="125"/>
      <c r="E27" s="251">
        <v>-1.405</v>
      </c>
      <c r="F27" s="196"/>
      <c r="G27" s="251">
        <v>-1.405</v>
      </c>
      <c r="H27" s="204"/>
      <c r="I27" s="196"/>
      <c r="J27" s="196"/>
      <c r="K27" s="196"/>
      <c r="L27" s="203"/>
    </row>
    <row r="28" spans="1:12" ht="15" customHeight="1" x14ac:dyDescent="0.35">
      <c r="A28" s="128" t="s">
        <v>423</v>
      </c>
      <c r="B28" s="129"/>
      <c r="C28" s="129"/>
      <c r="D28" s="129"/>
      <c r="E28" s="252">
        <f>E14-E27</f>
        <v>2.2460000000000031</v>
      </c>
      <c r="F28" s="197">
        <f t="shared" ref="F28:K28" si="11">F14-F27</f>
        <v>1.1989999999999992</v>
      </c>
      <c r="G28" s="252">
        <f t="shared" si="11"/>
        <v>8.1650000000000009</v>
      </c>
      <c r="H28" s="205">
        <f t="shared" si="11"/>
        <v>5.22</v>
      </c>
      <c r="I28" s="197">
        <f t="shared" si="11"/>
        <v>4.6819999999999968</v>
      </c>
      <c r="J28" s="197">
        <f t="shared" si="11"/>
        <v>3.7659999999999991</v>
      </c>
      <c r="K28" s="197">
        <f t="shared" si="11"/>
        <v>3.0539999999999994</v>
      </c>
      <c r="L28" s="203"/>
    </row>
    <row r="29" spans="1:12" ht="16.5" x14ac:dyDescent="0.35">
      <c r="A29" s="110"/>
      <c r="B29" s="110"/>
      <c r="C29" s="110"/>
      <c r="D29" s="110"/>
      <c r="E29" s="111"/>
      <c r="F29" s="111"/>
      <c r="G29" s="111"/>
      <c r="H29" s="111"/>
      <c r="I29" s="111"/>
      <c r="J29" s="111"/>
      <c r="K29" s="111"/>
      <c r="L29" s="203"/>
    </row>
    <row r="30" spans="1:12" ht="12.75" customHeight="1" x14ac:dyDescent="0.35">
      <c r="A30" s="227"/>
      <c r="B30" s="227"/>
      <c r="C30" s="228"/>
      <c r="D30" s="229"/>
      <c r="E30" s="230">
        <f>E$3</f>
        <v>2014</v>
      </c>
      <c r="F30" s="230">
        <f t="shared" ref="F30:K30" si="12">F$3</f>
        <v>2013</v>
      </c>
      <c r="G30" s="230">
        <f>G$3</f>
        <v>2014</v>
      </c>
      <c r="H30" s="230">
        <f>H$3</f>
        <v>2013</v>
      </c>
      <c r="I30" s="230" t="str">
        <f t="shared" si="12"/>
        <v>2012/2013</v>
      </c>
      <c r="J30" s="230" t="str">
        <f t="shared" si="12"/>
        <v>2011/2012</v>
      </c>
      <c r="K30" s="101" t="str">
        <f t="shared" si="12"/>
        <v>2010/2011</v>
      </c>
      <c r="L30" s="203"/>
    </row>
    <row r="31" spans="1:12" ht="12.75" customHeight="1" x14ac:dyDescent="0.35">
      <c r="A31" s="231"/>
      <c r="B31" s="231"/>
      <c r="C31" s="228"/>
      <c r="D31" s="229"/>
      <c r="E31" s="233" t="str">
        <f>E$4</f>
        <v>Q4</v>
      </c>
      <c r="F31" s="233" t="str">
        <f t="shared" ref="F31" si="13">F$4</f>
        <v>Q4</v>
      </c>
      <c r="G31" s="233"/>
      <c r="H31" s="233"/>
      <c r="I31" s="233"/>
      <c r="J31" s="233" t="str">
        <f>IF(J$4="","",J$4)</f>
        <v/>
      </c>
      <c r="K31" s="132"/>
      <c r="L31" s="203"/>
    </row>
    <row r="32" spans="1:12" s="41" customFormat="1" ht="15" customHeight="1" x14ac:dyDescent="0.35">
      <c r="A32" s="228" t="s">
        <v>259</v>
      </c>
      <c r="B32" s="234"/>
      <c r="C32" s="228"/>
      <c r="D32" s="228"/>
      <c r="E32" s="235"/>
      <c r="F32" s="235"/>
      <c r="G32" s="235"/>
      <c r="H32" s="235"/>
      <c r="I32" s="235"/>
      <c r="J32" s="235"/>
      <c r="K32" s="134"/>
      <c r="L32" s="203"/>
    </row>
    <row r="33" spans="1:12" ht="1.5" customHeight="1" x14ac:dyDescent="0.35">
      <c r="A33" s="94"/>
      <c r="B33" s="94"/>
      <c r="C33" s="94"/>
      <c r="D33" s="94"/>
      <c r="E33" s="136"/>
      <c r="F33" s="136"/>
      <c r="G33" s="136"/>
      <c r="H33" s="136"/>
      <c r="I33" s="136"/>
      <c r="J33" s="136"/>
      <c r="K33" s="136"/>
      <c r="L33" s="203"/>
    </row>
    <row r="34" spans="1:12" ht="15" customHeight="1" x14ac:dyDescent="0.35">
      <c r="A34" s="105" t="s">
        <v>24</v>
      </c>
      <c r="B34" s="137"/>
      <c r="C34" s="137"/>
      <c r="D34" s="137"/>
      <c r="E34" s="244"/>
      <c r="F34" s="111"/>
      <c r="G34" s="249">
        <v>94.427000000000007</v>
      </c>
      <c r="H34" s="193"/>
      <c r="I34" s="192"/>
      <c r="J34" s="192"/>
      <c r="K34" s="193"/>
      <c r="L34" s="203"/>
    </row>
    <row r="35" spans="1:12" ht="15" customHeight="1" x14ac:dyDescent="0.35">
      <c r="A35" s="105" t="s">
        <v>25</v>
      </c>
      <c r="B35" s="106"/>
      <c r="C35" s="106"/>
      <c r="D35" s="106"/>
      <c r="E35" s="244"/>
      <c r="F35" s="111"/>
      <c r="G35" s="249">
        <v>8.199999999999999E-2</v>
      </c>
      <c r="H35" s="193"/>
      <c r="I35" s="192">
        <v>7.4999999999999997E-2</v>
      </c>
      <c r="J35" s="192">
        <v>8.7000000000000008E-2</v>
      </c>
      <c r="K35" s="193">
        <v>9.8000000000000004E-2</v>
      </c>
      <c r="L35" s="203"/>
    </row>
    <row r="36" spans="1:12" ht="15" customHeight="1" x14ac:dyDescent="0.35">
      <c r="A36" s="105" t="s">
        <v>262</v>
      </c>
      <c r="B36" s="106"/>
      <c r="C36" s="106"/>
      <c r="D36" s="106"/>
      <c r="E36" s="244"/>
      <c r="F36" s="111"/>
      <c r="G36" s="249">
        <v>0.13500000000000004</v>
      </c>
      <c r="H36" s="193"/>
      <c r="I36" s="192">
        <v>0.129</v>
      </c>
      <c r="J36" s="192">
        <v>0.15899999999999997</v>
      </c>
      <c r="K36" s="193">
        <v>0.13700000000000001</v>
      </c>
      <c r="L36" s="203"/>
    </row>
    <row r="37" spans="1:12" ht="15" customHeight="1" x14ac:dyDescent="0.35">
      <c r="A37" s="105" t="s">
        <v>28</v>
      </c>
      <c r="B37" s="106"/>
      <c r="C37" s="106"/>
      <c r="D37" s="106"/>
      <c r="E37" s="244"/>
      <c r="F37" s="111"/>
      <c r="G37" s="249"/>
      <c r="H37" s="193"/>
      <c r="I37" s="192"/>
      <c r="J37" s="192"/>
      <c r="K37" s="193"/>
      <c r="L37" s="203"/>
    </row>
    <row r="38" spans="1:12" ht="15" customHeight="1" x14ac:dyDescent="0.35">
      <c r="A38" s="114" t="s">
        <v>29</v>
      </c>
      <c r="B38" s="115"/>
      <c r="C38" s="115"/>
      <c r="D38" s="115"/>
      <c r="E38" s="245"/>
      <c r="F38" s="116"/>
      <c r="G38" s="250"/>
      <c r="H38" s="195"/>
      <c r="I38" s="194"/>
      <c r="J38" s="194"/>
      <c r="K38" s="195"/>
      <c r="L38" s="203"/>
    </row>
    <row r="39" spans="1:12" ht="15" customHeight="1" x14ac:dyDescent="0.35">
      <c r="A39" s="95" t="s">
        <v>30</v>
      </c>
      <c r="B39" s="119"/>
      <c r="C39" s="119"/>
      <c r="D39" s="119"/>
      <c r="E39" s="253"/>
      <c r="F39" s="138"/>
      <c r="G39" s="248">
        <f t="shared" ref="G39" si="14">SUM(G34:G38)</f>
        <v>94.644000000000005</v>
      </c>
      <c r="H39" s="190" t="s">
        <v>141</v>
      </c>
      <c r="I39" s="206">
        <f>SUM(I34:I38)</f>
        <v>0.20400000000000001</v>
      </c>
      <c r="J39" s="206">
        <f t="shared" ref="J39:K39" si="15">SUM(J34:J38)</f>
        <v>0.246</v>
      </c>
      <c r="K39" s="206">
        <f t="shared" si="15"/>
        <v>0.23500000000000001</v>
      </c>
      <c r="L39" s="203"/>
    </row>
    <row r="40" spans="1:12" ht="15" customHeight="1" x14ac:dyDescent="0.35">
      <c r="A40" s="105" t="s">
        <v>32</v>
      </c>
      <c r="B40" s="110"/>
      <c r="C40" s="110"/>
      <c r="D40" s="110"/>
      <c r="E40" s="244"/>
      <c r="F40" s="111"/>
      <c r="G40" s="249">
        <v>1.3480000000000001</v>
      </c>
      <c r="H40" s="193"/>
      <c r="I40" s="192">
        <v>0.94399999999999995</v>
      </c>
      <c r="J40" s="192">
        <v>0.69599999999999995</v>
      </c>
      <c r="K40" s="193">
        <v>0.63100000000000001</v>
      </c>
      <c r="L40" s="203"/>
    </row>
    <row r="41" spans="1:12" ht="15" customHeight="1" x14ac:dyDescent="0.35">
      <c r="A41" s="105" t="s">
        <v>34</v>
      </c>
      <c r="B41" s="110"/>
      <c r="C41" s="110"/>
      <c r="D41" s="110"/>
      <c r="E41" s="244"/>
      <c r="F41" s="111"/>
      <c r="G41" s="249">
        <v>8.5000000000000006E-2</v>
      </c>
      <c r="H41" s="193"/>
      <c r="I41" s="192"/>
      <c r="J41" s="192"/>
      <c r="K41" s="193"/>
      <c r="L41" s="203"/>
    </row>
    <row r="42" spans="1:12" ht="15" customHeight="1" x14ac:dyDescent="0.35">
      <c r="A42" s="105" t="s">
        <v>35</v>
      </c>
      <c r="B42" s="110"/>
      <c r="C42" s="110"/>
      <c r="D42" s="110"/>
      <c r="E42" s="244"/>
      <c r="F42" s="111"/>
      <c r="G42" s="249">
        <v>2.855</v>
      </c>
      <c r="H42" s="193"/>
      <c r="I42" s="192">
        <v>2.415</v>
      </c>
      <c r="J42" s="192">
        <v>1.5619999999999998</v>
      </c>
      <c r="K42" s="193">
        <v>2.2109999999999999</v>
      </c>
      <c r="L42" s="203"/>
    </row>
    <row r="43" spans="1:12" ht="15" customHeight="1" x14ac:dyDescent="0.35">
      <c r="A43" s="105" t="s">
        <v>37</v>
      </c>
      <c r="B43" s="110"/>
      <c r="C43" s="110"/>
      <c r="D43" s="110"/>
      <c r="E43" s="244"/>
      <c r="F43" s="111"/>
      <c r="G43" s="249">
        <v>7.3639999999999999</v>
      </c>
      <c r="H43" s="193"/>
      <c r="I43" s="192">
        <v>2.7429999999999999</v>
      </c>
      <c r="J43" s="192">
        <v>2.6069999999999998</v>
      </c>
      <c r="K43" s="193">
        <v>2.036</v>
      </c>
      <c r="L43" s="203"/>
    </row>
    <row r="44" spans="1:12" ht="15" customHeight="1" x14ac:dyDescent="0.35">
      <c r="A44" s="114" t="s">
        <v>38</v>
      </c>
      <c r="B44" s="115"/>
      <c r="C44" s="115"/>
      <c r="D44" s="115"/>
      <c r="E44" s="245"/>
      <c r="F44" s="116"/>
      <c r="G44" s="250"/>
      <c r="H44" s="195"/>
      <c r="I44" s="194"/>
      <c r="J44" s="194"/>
      <c r="K44" s="195"/>
      <c r="L44" s="203"/>
    </row>
    <row r="45" spans="1:12" ht="15" customHeight="1" x14ac:dyDescent="0.35">
      <c r="A45" s="140" t="s">
        <v>39</v>
      </c>
      <c r="B45" s="141"/>
      <c r="C45" s="141"/>
      <c r="D45" s="141"/>
      <c r="E45" s="254"/>
      <c r="F45" s="142"/>
      <c r="G45" s="267">
        <f>SUM(G40:G44)</f>
        <v>11.652000000000001</v>
      </c>
      <c r="H45" s="198" t="s">
        <v>141</v>
      </c>
      <c r="I45" s="207">
        <f>SUM(I40:I43)</f>
        <v>6.1020000000000003</v>
      </c>
      <c r="J45" s="207">
        <f t="shared" ref="J45:K45" si="16">SUM(J40:J43)</f>
        <v>4.8650000000000002</v>
      </c>
      <c r="K45" s="207">
        <f t="shared" si="16"/>
        <v>4.8780000000000001</v>
      </c>
      <c r="L45" s="203"/>
    </row>
    <row r="46" spans="1:12" ht="15" customHeight="1" x14ac:dyDescent="0.35">
      <c r="A46" s="95" t="s">
        <v>168</v>
      </c>
      <c r="B46" s="146"/>
      <c r="C46" s="146"/>
      <c r="D46" s="146"/>
      <c r="E46" s="253"/>
      <c r="F46" s="138"/>
      <c r="G46" s="248">
        <f>+G39+G45</f>
        <v>106.29600000000001</v>
      </c>
      <c r="H46" s="190" t="s">
        <v>141</v>
      </c>
      <c r="I46" s="206">
        <f>I45+I39</f>
        <v>6.306</v>
      </c>
      <c r="J46" s="206">
        <f t="shared" ref="J46:K46" si="17">J45+J39</f>
        <v>5.1110000000000007</v>
      </c>
      <c r="K46" s="206">
        <f t="shared" si="17"/>
        <v>5.1130000000000004</v>
      </c>
      <c r="L46" s="203"/>
    </row>
    <row r="47" spans="1:12" ht="15" customHeight="1" x14ac:dyDescent="0.35">
      <c r="A47" s="105" t="s">
        <v>263</v>
      </c>
      <c r="B47" s="110"/>
      <c r="C47" s="110"/>
      <c r="D47" s="110"/>
      <c r="E47" s="244"/>
      <c r="F47" s="111"/>
      <c r="G47" s="249">
        <v>72.706999999999994</v>
      </c>
      <c r="H47" s="193"/>
      <c r="I47" s="192">
        <v>3.8650000000000002</v>
      </c>
      <c r="J47" s="192">
        <v>3.028</v>
      </c>
      <c r="K47" s="193">
        <v>2.391</v>
      </c>
      <c r="L47" s="203"/>
    </row>
    <row r="48" spans="1:12" ht="15" customHeight="1" x14ac:dyDescent="0.35">
      <c r="A48" s="105" t="s">
        <v>278</v>
      </c>
      <c r="B48" s="110"/>
      <c r="C48" s="110"/>
      <c r="D48" s="110"/>
      <c r="E48" s="244"/>
      <c r="F48" s="111"/>
      <c r="G48" s="249"/>
      <c r="H48" s="193"/>
      <c r="I48" s="192"/>
      <c r="J48" s="192"/>
      <c r="K48" s="193"/>
      <c r="L48" s="203"/>
    </row>
    <row r="49" spans="1:12" ht="15" customHeight="1" x14ac:dyDescent="0.35">
      <c r="A49" s="105" t="s">
        <v>250</v>
      </c>
      <c r="B49" s="110"/>
      <c r="C49" s="110"/>
      <c r="D49" s="110"/>
      <c r="E49" s="244"/>
      <c r="F49" s="111"/>
      <c r="G49" s="249"/>
      <c r="H49" s="193"/>
      <c r="I49" s="192"/>
      <c r="J49" s="192"/>
      <c r="K49" s="193"/>
      <c r="L49" s="203"/>
    </row>
    <row r="50" spans="1:12" ht="15" customHeight="1" x14ac:dyDescent="0.35">
      <c r="A50" s="105" t="s">
        <v>44</v>
      </c>
      <c r="B50" s="110"/>
      <c r="C50" s="110"/>
      <c r="D50" s="110"/>
      <c r="E50" s="244"/>
      <c r="F50" s="111"/>
      <c r="G50" s="249">
        <v>0.127</v>
      </c>
      <c r="H50" s="193"/>
      <c r="I50" s="192"/>
      <c r="J50" s="192"/>
      <c r="K50" s="193"/>
      <c r="L50" s="203"/>
    </row>
    <row r="51" spans="1:12" ht="15" customHeight="1" x14ac:dyDescent="0.35">
      <c r="A51" s="105" t="s">
        <v>45</v>
      </c>
      <c r="B51" s="110"/>
      <c r="C51" s="110"/>
      <c r="D51" s="110"/>
      <c r="E51" s="244"/>
      <c r="F51" s="111"/>
      <c r="G51" s="249">
        <v>27.367000000000001</v>
      </c>
      <c r="H51" s="193"/>
      <c r="I51" s="192"/>
      <c r="J51" s="192"/>
      <c r="K51" s="193"/>
      <c r="L51" s="203"/>
    </row>
    <row r="52" spans="1:12" ht="15" customHeight="1" x14ac:dyDescent="0.35">
      <c r="A52" s="105" t="s">
        <v>46</v>
      </c>
      <c r="B52" s="110"/>
      <c r="C52" s="110"/>
      <c r="D52" s="110"/>
      <c r="E52" s="244"/>
      <c r="F52" s="111"/>
      <c r="G52" s="249">
        <v>6.0949999999999998</v>
      </c>
      <c r="H52" s="193"/>
      <c r="I52" s="192">
        <v>2.4409999999999998</v>
      </c>
      <c r="J52" s="192">
        <v>2.0830000000000002</v>
      </c>
      <c r="K52" s="193">
        <v>2.7220000000000004</v>
      </c>
      <c r="L52" s="203"/>
    </row>
    <row r="53" spans="1:12" ht="15" customHeight="1" x14ac:dyDescent="0.35">
      <c r="A53" s="105" t="s">
        <v>47</v>
      </c>
      <c r="B53" s="110"/>
      <c r="C53" s="110"/>
      <c r="D53" s="110"/>
      <c r="E53" s="244"/>
      <c r="F53" s="111"/>
      <c r="G53" s="249"/>
      <c r="H53" s="193"/>
      <c r="I53" s="192"/>
      <c r="J53" s="192"/>
      <c r="K53" s="193"/>
      <c r="L53" s="203"/>
    </row>
    <row r="54" spans="1:12" ht="15" customHeight="1" x14ac:dyDescent="0.35">
      <c r="A54" s="114" t="s">
        <v>264</v>
      </c>
      <c r="B54" s="115"/>
      <c r="C54" s="115"/>
      <c r="D54" s="115"/>
      <c r="E54" s="245"/>
      <c r="F54" s="116"/>
      <c r="G54" s="250"/>
      <c r="H54" s="195"/>
      <c r="I54" s="194"/>
      <c r="J54" s="194"/>
      <c r="K54" s="195"/>
      <c r="L54" s="203"/>
    </row>
    <row r="55" spans="1:12" ht="15" customHeight="1" x14ac:dyDescent="0.35">
      <c r="A55" s="95" t="s">
        <v>249</v>
      </c>
      <c r="B55" s="146"/>
      <c r="C55" s="146"/>
      <c r="D55" s="146"/>
      <c r="E55" s="253"/>
      <c r="F55" s="138"/>
      <c r="G55" s="248">
        <f t="shared" ref="G55" si="18">SUM(G47:G54)</f>
        <v>106.29599999999999</v>
      </c>
      <c r="H55" s="190" t="s">
        <v>141</v>
      </c>
      <c r="I55" s="206">
        <f>SUM(I47:I54)</f>
        <v>6.306</v>
      </c>
      <c r="J55" s="206">
        <f t="shared" ref="J55:K55" si="19">SUM(J47:J54)</f>
        <v>5.1110000000000007</v>
      </c>
      <c r="K55" s="206">
        <f t="shared" si="19"/>
        <v>5.1130000000000004</v>
      </c>
      <c r="L55" s="203"/>
    </row>
    <row r="56" spans="1:12" ht="15" customHeight="1" x14ac:dyDescent="0.35">
      <c r="A56" s="146"/>
      <c r="B56" s="146"/>
      <c r="C56" s="146"/>
      <c r="D56" s="146"/>
      <c r="E56" s="111"/>
      <c r="F56" s="111"/>
      <c r="G56" s="111"/>
      <c r="H56" s="111"/>
      <c r="I56" s="111"/>
      <c r="J56" s="111"/>
      <c r="K56" s="111"/>
      <c r="L56" s="94"/>
    </row>
    <row r="57" spans="1:12" ht="12.75" customHeight="1" x14ac:dyDescent="0.35">
      <c r="A57" s="236"/>
      <c r="B57" s="227"/>
      <c r="C57" s="229"/>
      <c r="D57" s="229"/>
      <c r="E57" s="230">
        <f>E$3</f>
        <v>2014</v>
      </c>
      <c r="F57" s="230">
        <f t="shared" ref="F57:K57" si="20">F$3</f>
        <v>2013</v>
      </c>
      <c r="G57" s="230">
        <f t="shared" si="20"/>
        <v>2014</v>
      </c>
      <c r="H57" s="230">
        <f t="shared" si="20"/>
        <v>2013</v>
      </c>
      <c r="I57" s="230" t="str">
        <f t="shared" si="20"/>
        <v>2012/2013</v>
      </c>
      <c r="J57" s="230" t="str">
        <f t="shared" si="20"/>
        <v>2011/2012</v>
      </c>
      <c r="K57" s="101" t="str">
        <f t="shared" si="20"/>
        <v>2010/2011</v>
      </c>
      <c r="L57" s="94"/>
    </row>
    <row r="58" spans="1:12" ht="12.75" customHeight="1" x14ac:dyDescent="0.35">
      <c r="A58" s="231"/>
      <c r="B58" s="231"/>
      <c r="C58" s="229"/>
      <c r="D58" s="229"/>
      <c r="E58" s="233" t="str">
        <f>E$4</f>
        <v>Q4</v>
      </c>
      <c r="F58" s="233" t="str">
        <f t="shared" ref="F58" si="21">F$4</f>
        <v>Q4</v>
      </c>
      <c r="G58" s="233"/>
      <c r="H58" s="233"/>
      <c r="I58" s="233"/>
      <c r="J58" s="233" t="str">
        <f>IF(J$4="","",J$4)</f>
        <v/>
      </c>
      <c r="K58" s="132"/>
      <c r="L58" s="94"/>
    </row>
    <row r="59" spans="1:12" s="41" customFormat="1" ht="15" customHeight="1" x14ac:dyDescent="0.35">
      <c r="A59" s="236" t="s">
        <v>260</v>
      </c>
      <c r="B59" s="234"/>
      <c r="C59" s="228"/>
      <c r="D59" s="228"/>
      <c r="E59" s="235"/>
      <c r="F59" s="235"/>
      <c r="G59" s="235"/>
      <c r="H59" s="235"/>
      <c r="I59" s="235"/>
      <c r="J59" s="235"/>
      <c r="K59" s="134"/>
      <c r="L59" s="135"/>
    </row>
    <row r="60" spans="1:12" ht="1.5" customHeight="1" x14ac:dyDescent="0.35">
      <c r="A60" s="94"/>
      <c r="B60" s="94"/>
      <c r="C60" s="94"/>
      <c r="D60" s="94"/>
      <c r="E60" s="136"/>
      <c r="F60" s="136"/>
      <c r="G60" s="136"/>
      <c r="H60" s="136"/>
      <c r="I60" s="136"/>
      <c r="J60" s="136"/>
      <c r="K60" s="136"/>
      <c r="L60" s="94"/>
    </row>
    <row r="61" spans="1:12" ht="35.25" customHeight="1" x14ac:dyDescent="0.35">
      <c r="A61" s="295" t="s">
        <v>50</v>
      </c>
      <c r="B61" s="295"/>
      <c r="C61" s="148"/>
      <c r="D61" s="148"/>
      <c r="E61" s="259"/>
      <c r="F61" s="200"/>
      <c r="G61" s="259"/>
      <c r="H61" s="199"/>
      <c r="I61" s="200">
        <v>3.867</v>
      </c>
      <c r="J61" s="200">
        <v>2.8210000000000002</v>
      </c>
      <c r="K61" s="199">
        <v>2.7450000000000001</v>
      </c>
      <c r="L61" s="94"/>
    </row>
    <row r="62" spans="1:12" ht="15" customHeight="1" x14ac:dyDescent="0.35">
      <c r="A62" s="294" t="s">
        <v>52</v>
      </c>
      <c r="B62" s="294"/>
      <c r="C62" s="152"/>
      <c r="D62" s="152"/>
      <c r="E62" s="250"/>
      <c r="F62" s="194"/>
      <c r="G62" s="250"/>
      <c r="H62" s="195"/>
      <c r="I62" s="194">
        <v>-1.119</v>
      </c>
      <c r="J62" s="194">
        <v>-0.22799999999999998</v>
      </c>
      <c r="K62" s="195">
        <v>0.51</v>
      </c>
      <c r="L62" s="94"/>
    </row>
    <row r="63" spans="1:12" ht="16.5" customHeight="1" x14ac:dyDescent="0.35">
      <c r="A63" s="299" t="s">
        <v>53</v>
      </c>
      <c r="B63" s="299"/>
      <c r="C63" s="153"/>
      <c r="D63" s="153"/>
      <c r="E63" s="248" t="s">
        <v>141</v>
      </c>
      <c r="F63" s="138">
        <v>0</v>
      </c>
      <c r="G63" s="248" t="s">
        <v>141</v>
      </c>
      <c r="H63" s="138">
        <v>0</v>
      </c>
      <c r="I63" s="206">
        <f>SUM(I61:I62)</f>
        <v>2.7480000000000002</v>
      </c>
      <c r="J63" s="206">
        <f t="shared" ref="J63:K63" si="22">SUM(J61:J62)</f>
        <v>2.593</v>
      </c>
      <c r="K63" s="206">
        <f t="shared" si="22"/>
        <v>3.2549999999999999</v>
      </c>
      <c r="L63" s="94"/>
    </row>
    <row r="64" spans="1:12" ht="15" customHeight="1" x14ac:dyDescent="0.35">
      <c r="A64" s="295" t="s">
        <v>265</v>
      </c>
      <c r="B64" s="295"/>
      <c r="C64" s="110"/>
      <c r="D64" s="110"/>
      <c r="E64" s="249"/>
      <c r="F64" s="192"/>
      <c r="G64" s="249"/>
      <c r="H64" s="193"/>
      <c r="I64" s="192">
        <v>-5.7999999999999996E-2</v>
      </c>
      <c r="J64" s="192">
        <v>-9.8999999999999991E-2</v>
      </c>
      <c r="K64" s="193">
        <v>-0.71</v>
      </c>
      <c r="L64" s="94"/>
    </row>
    <row r="65" spans="1:12" ht="15" customHeight="1" x14ac:dyDescent="0.35">
      <c r="A65" s="294" t="s">
        <v>266</v>
      </c>
      <c r="B65" s="294"/>
      <c r="C65" s="115"/>
      <c r="D65" s="115"/>
      <c r="E65" s="250"/>
      <c r="F65" s="194"/>
      <c r="G65" s="250"/>
      <c r="H65" s="195"/>
      <c r="I65" s="194">
        <v>0.25</v>
      </c>
      <c r="J65" s="194">
        <v>0.25</v>
      </c>
      <c r="K65" s="195"/>
      <c r="L65" s="94"/>
    </row>
    <row r="66" spans="1:12" s="61" customFormat="1" ht="16.5" customHeight="1" x14ac:dyDescent="0.35">
      <c r="A66" s="155" t="s">
        <v>267</v>
      </c>
      <c r="B66" s="155"/>
      <c r="C66" s="156"/>
      <c r="D66" s="156"/>
      <c r="E66" s="248" t="s">
        <v>141</v>
      </c>
      <c r="F66" s="138">
        <v>0</v>
      </c>
      <c r="G66" s="248" t="s">
        <v>141</v>
      </c>
      <c r="H66" s="138">
        <v>0</v>
      </c>
      <c r="I66" s="206">
        <f>SUM(I63:I65)</f>
        <v>2.9400000000000004</v>
      </c>
      <c r="J66" s="206">
        <f t="shared" ref="J66:K66" si="23">SUM(J63:J65)</f>
        <v>2.7439999999999998</v>
      </c>
      <c r="K66" s="206">
        <f t="shared" si="23"/>
        <v>2.5449999999999999</v>
      </c>
      <c r="L66" s="94"/>
    </row>
    <row r="67" spans="1:12" ht="15" customHeight="1" x14ac:dyDescent="0.35">
      <c r="A67" s="294" t="s">
        <v>59</v>
      </c>
      <c r="B67" s="294"/>
      <c r="C67" s="157"/>
      <c r="D67" s="157"/>
      <c r="E67" s="250"/>
      <c r="F67" s="194"/>
      <c r="G67" s="250"/>
      <c r="H67" s="195"/>
      <c r="I67" s="194"/>
      <c r="J67" s="194"/>
      <c r="K67" s="195"/>
      <c r="L67" s="94"/>
    </row>
    <row r="68" spans="1:12" ht="16.5" customHeight="1" x14ac:dyDescent="0.35">
      <c r="A68" s="299" t="s">
        <v>60</v>
      </c>
      <c r="B68" s="299"/>
      <c r="C68" s="146"/>
      <c r="D68" s="146"/>
      <c r="E68" s="248" t="s">
        <v>141</v>
      </c>
      <c r="F68" s="138">
        <v>0</v>
      </c>
      <c r="G68" s="248" t="s">
        <v>141</v>
      </c>
      <c r="H68" s="138">
        <v>0</v>
      </c>
      <c r="I68" s="206">
        <f>SUM(I66:I67)</f>
        <v>2.9400000000000004</v>
      </c>
      <c r="J68" s="206">
        <f t="shared" ref="J68:K68" si="24">SUM(J66:J67)</f>
        <v>2.7439999999999998</v>
      </c>
      <c r="K68" s="287">
        <f t="shared" si="24"/>
        <v>2.5449999999999999</v>
      </c>
      <c r="L68" s="94"/>
    </row>
    <row r="69" spans="1:12" ht="15" customHeight="1" x14ac:dyDescent="0.35">
      <c r="A69" s="295" t="s">
        <v>61</v>
      </c>
      <c r="B69" s="295"/>
      <c r="C69" s="110"/>
      <c r="D69" s="110"/>
      <c r="E69" s="249"/>
      <c r="F69" s="192"/>
      <c r="G69" s="249"/>
      <c r="H69" s="193"/>
      <c r="I69" s="192"/>
      <c r="J69" s="192"/>
      <c r="K69" s="193"/>
      <c r="L69" s="94"/>
    </row>
    <row r="70" spans="1:12" ht="15" customHeight="1" x14ac:dyDescent="0.35">
      <c r="A70" s="295" t="s">
        <v>62</v>
      </c>
      <c r="B70" s="295"/>
      <c r="C70" s="110"/>
      <c r="D70" s="110"/>
      <c r="E70" s="249"/>
      <c r="F70" s="192"/>
      <c r="G70" s="249"/>
      <c r="H70" s="193"/>
      <c r="I70" s="192"/>
      <c r="J70" s="192"/>
      <c r="K70" s="193"/>
      <c r="L70" s="94"/>
    </row>
    <row r="71" spans="1:12" ht="15" customHeight="1" x14ac:dyDescent="0.35">
      <c r="A71" s="295" t="s">
        <v>64</v>
      </c>
      <c r="B71" s="295"/>
      <c r="C71" s="110"/>
      <c r="D71" s="110"/>
      <c r="E71" s="249"/>
      <c r="F71" s="192"/>
      <c r="G71" s="249"/>
      <c r="H71" s="193"/>
      <c r="I71" s="192">
        <v>-2.8039999999999998</v>
      </c>
      <c r="J71" s="192">
        <v>-2.173</v>
      </c>
      <c r="K71" s="193">
        <v>-1.45</v>
      </c>
      <c r="L71" s="94"/>
    </row>
    <row r="72" spans="1:12" ht="15" customHeight="1" x14ac:dyDescent="0.35">
      <c r="A72" s="294" t="s">
        <v>65</v>
      </c>
      <c r="B72" s="294"/>
      <c r="C72" s="115"/>
      <c r="D72" s="115"/>
      <c r="E72" s="250"/>
      <c r="F72" s="194"/>
      <c r="G72" s="250"/>
      <c r="H72" s="195"/>
      <c r="I72" s="194"/>
      <c r="J72" s="194"/>
      <c r="K72" s="195"/>
      <c r="L72" s="94"/>
    </row>
    <row r="73" spans="1:12" ht="16.5" customHeight="1" x14ac:dyDescent="0.35">
      <c r="A73" s="158" t="s">
        <v>66</v>
      </c>
      <c r="B73" s="158"/>
      <c r="C73" s="159"/>
      <c r="D73" s="159"/>
      <c r="E73" s="260" t="s">
        <v>141</v>
      </c>
      <c r="F73" s="209">
        <v>0</v>
      </c>
      <c r="G73" s="260" t="s">
        <v>141</v>
      </c>
      <c r="H73" s="209">
        <v>0</v>
      </c>
      <c r="I73" s="202">
        <f>SUM(I69:I72)</f>
        <v>-2.8039999999999998</v>
      </c>
      <c r="J73" s="202">
        <f t="shared" ref="J73:K73" si="25">SUM(J69:J72)</f>
        <v>-2.173</v>
      </c>
      <c r="K73" s="202">
        <f t="shared" si="25"/>
        <v>-1.45</v>
      </c>
      <c r="L73" s="94"/>
    </row>
    <row r="74" spans="1:12" ht="16.5" customHeight="1" x14ac:dyDescent="0.35">
      <c r="A74" s="299" t="s">
        <v>67</v>
      </c>
      <c r="B74" s="299"/>
      <c r="C74" s="146"/>
      <c r="D74" s="146"/>
      <c r="E74" s="248" t="s">
        <v>141</v>
      </c>
      <c r="F74" s="138">
        <v>0</v>
      </c>
      <c r="G74" s="248" t="s">
        <v>141</v>
      </c>
      <c r="H74" s="138">
        <v>0</v>
      </c>
      <c r="I74" s="190">
        <f>I73+I68</f>
        <v>0.13600000000000056</v>
      </c>
      <c r="J74" s="190">
        <f t="shared" ref="J74:K74" si="26">J73+J68</f>
        <v>0.57099999999999973</v>
      </c>
      <c r="K74" s="190">
        <f t="shared" si="26"/>
        <v>1.095</v>
      </c>
      <c r="L74" s="94"/>
    </row>
    <row r="75" spans="1:12" s="61" customFormat="1" ht="16.5" customHeight="1" x14ac:dyDescent="0.35">
      <c r="A75" s="286" t="s">
        <v>418</v>
      </c>
      <c r="B75" s="284"/>
      <c r="C75" s="239"/>
      <c r="D75" s="239"/>
      <c r="E75" s="281"/>
      <c r="F75" s="145"/>
      <c r="G75" s="281"/>
      <c r="H75" s="145"/>
      <c r="I75" s="145"/>
      <c r="J75" s="145"/>
      <c r="K75" s="226"/>
      <c r="L75" s="94"/>
    </row>
    <row r="76" spans="1:12" s="61" customFormat="1" ht="16.5" customHeight="1" x14ac:dyDescent="0.35">
      <c r="A76" s="285" t="s">
        <v>419</v>
      </c>
      <c r="B76" s="282"/>
      <c r="C76" s="282"/>
      <c r="D76" s="240"/>
      <c r="E76" s="256"/>
      <c r="F76" s="109"/>
      <c r="G76" s="256"/>
      <c r="H76" s="241"/>
      <c r="I76" s="109"/>
      <c r="J76" s="109"/>
      <c r="K76" s="109"/>
      <c r="L76" s="94"/>
    </row>
    <row r="77" spans="1:12" ht="15" customHeight="1" x14ac:dyDescent="0.35">
      <c r="A77" s="146"/>
      <c r="B77" s="146"/>
      <c r="C77" s="146"/>
      <c r="D77" s="146"/>
      <c r="E77" s="111"/>
      <c r="F77" s="111"/>
      <c r="G77" s="163"/>
      <c r="H77" s="163"/>
      <c r="I77" s="163"/>
      <c r="J77" s="111"/>
      <c r="K77" s="111"/>
      <c r="L77" s="94"/>
    </row>
    <row r="78" spans="1:12" ht="12.75" customHeight="1" x14ac:dyDescent="0.35">
      <c r="A78" s="236"/>
      <c r="B78" s="227"/>
      <c r="C78" s="229"/>
      <c r="D78" s="229"/>
      <c r="E78" s="230">
        <f>E$3</f>
        <v>2014</v>
      </c>
      <c r="F78" s="230">
        <f t="shared" ref="F78:K78" si="27">F$3</f>
        <v>2013</v>
      </c>
      <c r="G78" s="230">
        <f>G$3</f>
        <v>2014</v>
      </c>
      <c r="H78" s="230">
        <f>H$3</f>
        <v>2013</v>
      </c>
      <c r="I78" s="230" t="str">
        <f t="shared" si="27"/>
        <v>2012/2013</v>
      </c>
      <c r="J78" s="230" t="str">
        <f t="shared" si="27"/>
        <v>2011/2012</v>
      </c>
      <c r="K78" s="101" t="str">
        <f t="shared" si="27"/>
        <v>2010/2011</v>
      </c>
      <c r="L78" s="94"/>
    </row>
    <row r="79" spans="1:12" ht="12.75" customHeight="1" x14ac:dyDescent="0.35">
      <c r="A79" s="231"/>
      <c r="B79" s="231"/>
      <c r="C79" s="229"/>
      <c r="D79" s="229"/>
      <c r="E79" s="230" t="str">
        <f>E$4</f>
        <v>Q4</v>
      </c>
      <c r="F79" s="230" t="str">
        <f t="shared" ref="F79" si="28">F$4</f>
        <v>Q4</v>
      </c>
      <c r="G79" s="233"/>
      <c r="H79" s="233"/>
      <c r="I79" s="230"/>
      <c r="J79" s="230" t="str">
        <f>IF(J$4="","",J$4)</f>
        <v/>
      </c>
      <c r="K79" s="101"/>
      <c r="L79" s="94"/>
    </row>
    <row r="80" spans="1:12" s="41" customFormat="1" ht="15" customHeight="1" x14ac:dyDescent="0.35">
      <c r="A80" s="236" t="s">
        <v>111</v>
      </c>
      <c r="B80" s="234"/>
      <c r="C80" s="228"/>
      <c r="D80" s="228"/>
      <c r="E80" s="232"/>
      <c r="F80" s="232"/>
      <c r="G80" s="232"/>
      <c r="H80" s="232"/>
      <c r="I80" s="232"/>
      <c r="J80" s="232"/>
      <c r="K80" s="103"/>
      <c r="L80" s="135"/>
    </row>
    <row r="81" spans="1:12" ht="1.5" customHeight="1" x14ac:dyDescent="0.35">
      <c r="A81" s="94"/>
      <c r="B81" s="94"/>
      <c r="C81" s="94"/>
      <c r="D81" s="94"/>
      <c r="E81" s="94"/>
      <c r="F81" s="94"/>
      <c r="G81" s="94"/>
      <c r="H81" s="94"/>
      <c r="I81" s="94"/>
      <c r="J81" s="94"/>
      <c r="K81" s="94"/>
      <c r="L81" s="94"/>
    </row>
    <row r="82" spans="1:12" ht="15" customHeight="1" x14ac:dyDescent="0.35">
      <c r="A82" s="295" t="s">
        <v>68</v>
      </c>
      <c r="B82" s="295"/>
      <c r="C82" s="106"/>
      <c r="D82" s="106"/>
      <c r="E82" s="269">
        <f>IF(E7=0,"-",IF(E14=0,"-",(E14/E7))*100)</f>
        <v>11.131700860357416</v>
      </c>
      <c r="F82" s="164">
        <f>IF(F14=0,"-",IF(F7=0,"-",F14/F7))*100</f>
        <v>22.973749760490499</v>
      </c>
      <c r="G82" s="269">
        <f>IF(G7=0,"",IF(G14=0,"",(G14/G7))*100)</f>
        <v>25.270083361369672</v>
      </c>
      <c r="H82" s="165">
        <f>IF(H7=0,"",IF(H14=0,"",(H14/H7))*100)</f>
        <v>26.471930625285257</v>
      </c>
      <c r="I82" s="164">
        <f>IF(I14=0,"-",IF(I7=0,"-",I14/I7))*100</f>
        <v>25.66604538975988</v>
      </c>
      <c r="J82" s="164">
        <f>IF(J14=0,"-",IF(J7=0,"-",J14/J7))*100</f>
        <v>24.595088819226746</v>
      </c>
      <c r="K82" s="164">
        <f>IF(K14=0,"-",IF(K7=0,"-",K14/K7))*100</f>
        <v>27.921009325287983</v>
      </c>
      <c r="L82" s="94"/>
    </row>
    <row r="83" spans="1:12" ht="15" customHeight="1" x14ac:dyDescent="0.35">
      <c r="A83" s="295" t="s">
        <v>424</v>
      </c>
      <c r="B83" s="295"/>
      <c r="C83" s="106"/>
      <c r="D83" s="106"/>
      <c r="E83" s="269">
        <f>IF(E7=0,"",IF(E28=0,"",(E28/E7))*100)</f>
        <v>29.728656518861719</v>
      </c>
      <c r="F83" s="164">
        <f t="shared" ref="F83:J83" si="29">IF(F7=0,"",IF(F28=0,"",(F28/F7))*100)</f>
        <v>22.973749760490499</v>
      </c>
      <c r="G83" s="269">
        <f t="shared" si="29"/>
        <v>30.522223468281563</v>
      </c>
      <c r="H83" s="165">
        <f t="shared" si="29"/>
        <v>26.471930625285257</v>
      </c>
      <c r="I83" s="164">
        <f>IF(I7=0,"",IF(I28=0,"",(I28/I7))*100)</f>
        <v>25.66604538975988</v>
      </c>
      <c r="J83" s="164">
        <f t="shared" si="29"/>
        <v>24.595088819226746</v>
      </c>
      <c r="K83" s="164">
        <f t="shared" ref="K83" si="30">IF(K7=0,"",IF(K28=0,"",(K28/K7))*100)</f>
        <v>27.921009325287983</v>
      </c>
      <c r="L83" s="94"/>
    </row>
    <row r="84" spans="1:12" ht="15" customHeight="1" x14ac:dyDescent="0.35">
      <c r="A84" s="295" t="s">
        <v>69</v>
      </c>
      <c r="B84" s="295"/>
      <c r="C84" s="106"/>
      <c r="D84" s="106"/>
      <c r="E84" s="269">
        <f t="shared" ref="E84:J84" si="31">IF(E20=0,"-",IF(E7=0,"-",E20/E7)*100)</f>
        <v>7.213765718067541</v>
      </c>
      <c r="F84" s="164">
        <f>IF(F20=0,"-",IF(F7=0,"-",F20/F7)*100)</f>
        <v>16.152519639777715</v>
      </c>
      <c r="G84" s="269">
        <f t="shared" si="31"/>
        <v>20.821651527045717</v>
      </c>
      <c r="H84" s="165">
        <f t="shared" si="31"/>
        <v>19.77787920279933</v>
      </c>
      <c r="I84" s="164">
        <f t="shared" si="31"/>
        <v>25.68797280999889</v>
      </c>
      <c r="J84" s="164">
        <f t="shared" si="31"/>
        <v>24.510188087774289</v>
      </c>
      <c r="K84" s="164">
        <f t="shared" ref="K84" si="32">IF(K20=0,"-",IF(K7=0,"-",K20/K7)*100)</f>
        <v>26.869628816968362</v>
      </c>
      <c r="L84" s="94"/>
    </row>
    <row r="85" spans="1:12" ht="15" customHeight="1" x14ac:dyDescent="0.35">
      <c r="A85" s="295" t="s">
        <v>70</v>
      </c>
      <c r="B85" s="295"/>
      <c r="C85" s="137"/>
      <c r="D85" s="137"/>
      <c r="E85" s="269" t="s">
        <v>141</v>
      </c>
      <c r="F85" s="167" t="s">
        <v>141</v>
      </c>
      <c r="G85" s="269" t="s">
        <v>141</v>
      </c>
      <c r="H85" s="165" t="s">
        <v>141</v>
      </c>
      <c r="I85" s="164">
        <f>IF((I47=0),"-",(I24/((I47+J47)/2)*100))</f>
        <v>105.64340635427234</v>
      </c>
      <c r="J85" s="164">
        <f>IF((J47=0),"-",(J24/((J47+K47)/2)*100))</f>
        <v>103.67226425539764</v>
      </c>
      <c r="K85" s="166" t="s">
        <v>141</v>
      </c>
      <c r="L85" s="94"/>
    </row>
    <row r="86" spans="1:12" ht="15" customHeight="1" x14ac:dyDescent="0.35">
      <c r="A86" s="295" t="s">
        <v>71</v>
      </c>
      <c r="B86" s="295"/>
      <c r="C86" s="137"/>
      <c r="D86" s="137"/>
      <c r="E86" s="269" t="s">
        <v>141</v>
      </c>
      <c r="F86" s="167" t="s">
        <v>141</v>
      </c>
      <c r="G86" s="269" t="s">
        <v>141</v>
      </c>
      <c r="H86" s="165" t="s">
        <v>141</v>
      </c>
      <c r="I86" s="164">
        <f>IF((I47=0),"-",((I17+I18)/((I47+I48+I49+I51+J47+J48+J49+J51)/2)*100))</f>
        <v>137.76294791817776</v>
      </c>
      <c r="J86" s="164">
        <f>IF((J47=0),"-",((J17+J18)/((J47+J48+J49+J51+K47+K48+K49+K51)/2)*100))</f>
        <v>142.53552315925444</v>
      </c>
      <c r="K86" s="166" t="s">
        <v>141</v>
      </c>
      <c r="L86" s="94"/>
    </row>
    <row r="87" spans="1:12" ht="15" customHeight="1" x14ac:dyDescent="0.35">
      <c r="A87" s="295" t="s">
        <v>72</v>
      </c>
      <c r="B87" s="295"/>
      <c r="C87" s="106"/>
      <c r="D87" s="106"/>
      <c r="E87" s="270" t="s">
        <v>141</v>
      </c>
      <c r="F87" s="169" t="s">
        <v>141</v>
      </c>
      <c r="G87" s="270">
        <f t="shared" ref="G87:H87" si="33">IF(G47=0,"-",((G47+G48)/G55*100))</f>
        <v>68.400504252276662</v>
      </c>
      <c r="H87" s="183" t="str">
        <f t="shared" si="33"/>
        <v>-</v>
      </c>
      <c r="I87" s="184">
        <f>IF(I47=0,"-",((I47+I48)/I55*100))</f>
        <v>61.290834126228987</v>
      </c>
      <c r="J87" s="184">
        <f>IF(J47=0,"-",((J47+J48)/J55*100))</f>
        <v>59.244766190569351</v>
      </c>
      <c r="K87" s="184">
        <f>IF(K47=0,"-",((K47+K48)/K55*100))</f>
        <v>46.763152747897514</v>
      </c>
      <c r="L87" s="94"/>
    </row>
    <row r="88" spans="1:12" ht="15" customHeight="1" x14ac:dyDescent="0.35">
      <c r="A88" s="295" t="s">
        <v>73</v>
      </c>
      <c r="B88" s="295"/>
      <c r="C88" s="106"/>
      <c r="D88" s="106"/>
      <c r="E88" s="272" t="s">
        <v>141</v>
      </c>
      <c r="F88" s="187" t="s">
        <v>141</v>
      </c>
      <c r="G88" s="272">
        <f t="shared" ref="G88:H88" si="34">IF((G51+G49-G43-G41-G37)=0,"-",(G51+G49-G43-G41-G37))</f>
        <v>19.917999999999999</v>
      </c>
      <c r="H88" s="186" t="str">
        <f t="shared" si="34"/>
        <v>-</v>
      </c>
      <c r="I88" s="187">
        <f>IF((I51+I49-I43-I41-I37)=0,"-",(I51+I49-I43-I41-I37))</f>
        <v>-2.7429999999999999</v>
      </c>
      <c r="J88" s="187">
        <f>IF((J51+J49-J43-J41-J37)=0,"-",(J51+J49-J43-J41-J37))</f>
        <v>-2.6069999999999998</v>
      </c>
      <c r="K88" s="187">
        <f>IF((K51+K49-K43-K41-K37)=0,"-",(K51+K49-K43-K41-K37))</f>
        <v>-2.036</v>
      </c>
      <c r="L88" s="94"/>
    </row>
    <row r="89" spans="1:12" ht="15" customHeight="1" x14ac:dyDescent="0.35">
      <c r="A89" s="295" t="s">
        <v>74</v>
      </c>
      <c r="B89" s="295"/>
      <c r="C89" s="110"/>
      <c r="D89" s="110"/>
      <c r="E89" s="269" t="s">
        <v>141</v>
      </c>
      <c r="F89" s="173" t="s">
        <v>141</v>
      </c>
      <c r="G89" s="269">
        <f t="shared" ref="G89:I89" si="35">IF((G47=0),"-",((G51+G49)/(G47+G48)))</f>
        <v>0.37640117182664673</v>
      </c>
      <c r="H89" s="165" t="str">
        <f t="shared" si="35"/>
        <v>-</v>
      </c>
      <c r="I89" s="164">
        <f t="shared" si="35"/>
        <v>0</v>
      </c>
      <c r="J89" s="164">
        <f>IF((J47=0),"-",((J51+J49)/(J47+J48)))</f>
        <v>0</v>
      </c>
      <c r="K89" s="164">
        <f t="shared" ref="K89" si="36">IF((K47=0),"-",((K51+K49)/(K47+K48)))</f>
        <v>0</v>
      </c>
      <c r="L89" s="94"/>
    </row>
    <row r="90" spans="1:12" ht="15" customHeight="1" x14ac:dyDescent="0.35">
      <c r="A90" s="294" t="s">
        <v>75</v>
      </c>
      <c r="B90" s="294"/>
      <c r="C90" s="115"/>
      <c r="D90" s="115"/>
      <c r="E90" s="273" t="s">
        <v>141</v>
      </c>
      <c r="F90" s="175" t="s">
        <v>141</v>
      </c>
      <c r="G90" s="273">
        <v>70</v>
      </c>
      <c r="H90" s="188" t="s">
        <v>141</v>
      </c>
      <c r="I90" s="176">
        <v>52</v>
      </c>
      <c r="J90" s="176">
        <v>41</v>
      </c>
      <c r="K90" s="176">
        <v>30</v>
      </c>
      <c r="L90" s="94"/>
    </row>
    <row r="91" spans="1:12" ht="15" customHeight="1" x14ac:dyDescent="0.35">
      <c r="A91" s="189" t="s">
        <v>425</v>
      </c>
      <c r="B91" s="177"/>
      <c r="C91" s="177"/>
      <c r="D91" s="177"/>
      <c r="E91" s="177"/>
      <c r="F91" s="177"/>
      <c r="G91" s="177"/>
      <c r="H91" s="177"/>
      <c r="I91" s="177"/>
      <c r="J91" s="177"/>
      <c r="K91" s="177"/>
      <c r="L91" s="94"/>
    </row>
    <row r="92" spans="1:12" ht="16.5" x14ac:dyDescent="0.35">
      <c r="A92" s="189" t="s">
        <v>435</v>
      </c>
      <c r="B92" s="178"/>
      <c r="C92" s="178"/>
      <c r="D92" s="178"/>
      <c r="E92" s="178"/>
      <c r="F92" s="178"/>
      <c r="G92" s="178"/>
      <c r="H92" s="178"/>
      <c r="I92" s="178"/>
      <c r="J92" s="178"/>
      <c r="K92" s="178"/>
      <c r="L92" s="94"/>
    </row>
    <row r="93" spans="1:12" ht="16.5" x14ac:dyDescent="0.35">
      <c r="A93" s="178"/>
      <c r="B93" s="178"/>
      <c r="C93" s="178"/>
      <c r="D93" s="178"/>
      <c r="E93" s="178"/>
      <c r="F93" s="178"/>
      <c r="G93" s="178"/>
      <c r="H93" s="178"/>
      <c r="I93" s="178"/>
      <c r="J93" s="178"/>
      <c r="K93" s="178"/>
      <c r="L93" s="94"/>
    </row>
    <row r="94" spans="1:12" ht="16.5" x14ac:dyDescent="0.35">
      <c r="A94" s="179"/>
      <c r="B94" s="179"/>
      <c r="C94" s="179"/>
      <c r="D94" s="179"/>
      <c r="E94" s="179"/>
      <c r="F94" s="179"/>
      <c r="G94" s="179"/>
      <c r="H94" s="179"/>
      <c r="I94" s="179"/>
      <c r="J94" s="179"/>
      <c r="K94" s="179"/>
      <c r="L94" s="94"/>
    </row>
    <row r="95" spans="1:12" ht="16.5" x14ac:dyDescent="0.35">
      <c r="A95" s="179"/>
      <c r="B95" s="179"/>
      <c r="C95" s="179"/>
      <c r="D95" s="179"/>
      <c r="E95" s="179"/>
      <c r="F95" s="179"/>
      <c r="G95" s="179"/>
      <c r="H95" s="179"/>
      <c r="I95" s="179"/>
      <c r="J95" s="179"/>
      <c r="K95" s="179"/>
      <c r="L95" s="94"/>
    </row>
    <row r="96" spans="1:12" ht="16.5" x14ac:dyDescent="0.35">
      <c r="A96" s="179"/>
      <c r="B96" s="179"/>
      <c r="C96" s="179"/>
      <c r="D96" s="179"/>
      <c r="E96" s="179"/>
      <c r="F96" s="179"/>
      <c r="G96" s="179"/>
      <c r="H96" s="179"/>
      <c r="I96" s="179"/>
      <c r="J96" s="179"/>
      <c r="K96" s="179"/>
      <c r="L96" s="94"/>
    </row>
    <row r="97" spans="1:12" ht="16.5" x14ac:dyDescent="0.35">
      <c r="A97" s="179"/>
      <c r="B97" s="179"/>
      <c r="C97" s="179"/>
      <c r="D97" s="179"/>
      <c r="E97" s="179"/>
      <c r="F97" s="179"/>
      <c r="G97" s="179"/>
      <c r="H97" s="179"/>
      <c r="I97" s="179"/>
      <c r="J97" s="179"/>
      <c r="K97" s="179"/>
      <c r="L97" s="94"/>
    </row>
    <row r="98" spans="1:12" ht="16.5" x14ac:dyDescent="0.35">
      <c r="A98" s="179"/>
      <c r="B98" s="179"/>
      <c r="C98" s="179"/>
      <c r="D98" s="179"/>
      <c r="E98" s="179"/>
      <c r="F98" s="179"/>
      <c r="G98" s="179"/>
      <c r="H98" s="179"/>
      <c r="I98" s="179"/>
      <c r="J98" s="179"/>
      <c r="K98" s="179"/>
      <c r="L98" s="94"/>
    </row>
    <row r="99" spans="1:12" ht="16.5" x14ac:dyDescent="0.35">
      <c r="A99" s="179"/>
      <c r="B99" s="179"/>
      <c r="C99" s="179"/>
      <c r="D99" s="179"/>
      <c r="E99" s="179"/>
      <c r="F99" s="179"/>
      <c r="G99" s="179"/>
      <c r="H99" s="179"/>
      <c r="I99" s="179"/>
      <c r="J99" s="179"/>
      <c r="K99" s="179"/>
      <c r="L99" s="94"/>
    </row>
    <row r="100" spans="1:12" ht="16.5" x14ac:dyDescent="0.35">
      <c r="A100" s="179"/>
      <c r="B100" s="179"/>
      <c r="C100" s="179"/>
      <c r="D100" s="179"/>
      <c r="E100" s="179"/>
      <c r="F100" s="179"/>
      <c r="G100" s="179"/>
      <c r="H100" s="179"/>
      <c r="I100" s="179"/>
      <c r="J100" s="179"/>
      <c r="K100" s="179"/>
      <c r="L100" s="94"/>
    </row>
    <row r="101" spans="1:12" x14ac:dyDescent="0.25">
      <c r="A101" s="48"/>
      <c r="B101" s="48"/>
      <c r="C101" s="48"/>
      <c r="D101" s="48"/>
      <c r="E101" s="48"/>
      <c r="F101" s="48"/>
      <c r="G101" s="63"/>
      <c r="H101" s="63"/>
      <c r="I101" s="63"/>
      <c r="J101" s="48"/>
      <c r="K101" s="48"/>
    </row>
    <row r="102" spans="1:12" x14ac:dyDescent="0.25">
      <c r="A102" s="48"/>
      <c r="B102" s="48"/>
      <c r="C102" s="48"/>
      <c r="D102" s="48"/>
      <c r="E102" s="48"/>
      <c r="F102" s="48"/>
      <c r="G102" s="63"/>
      <c r="H102" s="63"/>
      <c r="I102" s="63"/>
      <c r="J102" s="48"/>
      <c r="K102" s="48"/>
    </row>
    <row r="103" spans="1:12" x14ac:dyDescent="0.25">
      <c r="A103" s="48"/>
      <c r="B103" s="48"/>
      <c r="C103" s="48"/>
      <c r="D103" s="48"/>
      <c r="E103" s="48"/>
      <c r="F103" s="48"/>
      <c r="G103" s="63"/>
      <c r="H103" s="63"/>
      <c r="I103" s="63"/>
      <c r="J103" s="48"/>
      <c r="K103" s="48"/>
    </row>
    <row r="104" spans="1:12" x14ac:dyDescent="0.25">
      <c r="A104" s="48"/>
      <c r="B104" s="48"/>
      <c r="C104" s="48"/>
      <c r="D104" s="48"/>
      <c r="E104" s="48"/>
      <c r="F104" s="48"/>
      <c r="G104" s="63"/>
      <c r="H104" s="63"/>
      <c r="I104" s="63"/>
      <c r="J104" s="48"/>
      <c r="K104" s="48"/>
    </row>
    <row r="105" spans="1:12" x14ac:dyDescent="0.25">
      <c r="A105" s="48"/>
      <c r="B105" s="48"/>
      <c r="C105" s="48"/>
      <c r="D105" s="48"/>
      <c r="E105" s="48"/>
      <c r="F105" s="48"/>
      <c r="G105" s="63"/>
      <c r="H105" s="63"/>
      <c r="I105" s="63"/>
      <c r="J105" s="48"/>
      <c r="K105" s="48"/>
    </row>
  </sheetData>
  <mergeCells count="22">
    <mergeCell ref="A70:B70"/>
    <mergeCell ref="A1:K1"/>
    <mergeCell ref="A61:B61"/>
    <mergeCell ref="A62:B62"/>
    <mergeCell ref="A63:B63"/>
    <mergeCell ref="A64:B64"/>
    <mergeCell ref="A65:B65"/>
    <mergeCell ref="A67:B67"/>
    <mergeCell ref="A68:B68"/>
    <mergeCell ref="A69:B69"/>
    <mergeCell ref="A90:B90"/>
    <mergeCell ref="A71:B71"/>
    <mergeCell ref="A72:B72"/>
    <mergeCell ref="A74:B74"/>
    <mergeCell ref="A82:B82"/>
    <mergeCell ref="A83:B83"/>
    <mergeCell ref="A84:B84"/>
    <mergeCell ref="A85:B85"/>
    <mergeCell ref="A86:B86"/>
    <mergeCell ref="A87:B87"/>
    <mergeCell ref="A88:B88"/>
    <mergeCell ref="A89:B89"/>
  </mergeCells>
  <pageMargins left="0.70866141732283472" right="0.70866141732283472" top="0.74803149606299213" bottom="0.74803149606299213" header="0.31496062992125984" footer="0.31496062992125984"/>
  <pageSetup paperSize="9" scale="56"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L105"/>
  <sheetViews>
    <sheetView showGridLines="0" zoomScaleNormal="100" zoomScaleSheetLayoutView="85" workbookViewId="0">
      <selection sqref="A1:K1"/>
    </sheetView>
  </sheetViews>
  <sheetFormatPr defaultRowHeight="15" x14ac:dyDescent="0.25"/>
  <cols>
    <col min="1" max="1" width="26" customWidth="1"/>
    <col min="2" max="2" width="16" customWidth="1"/>
    <col min="3" max="3" width="8.28515625" customWidth="1"/>
    <col min="4" max="4" width="4.85546875" customWidth="1"/>
    <col min="5" max="6" width="9.7109375" customWidth="1"/>
    <col min="7" max="9" width="9.7109375" style="61" customWidth="1"/>
    <col min="10" max="11" width="9.7109375" customWidth="1"/>
  </cols>
  <sheetData>
    <row r="1" spans="1:12" ht="18" customHeight="1" x14ac:dyDescent="0.35">
      <c r="A1" s="297" t="s">
        <v>311</v>
      </c>
      <c r="B1" s="297"/>
      <c r="C1" s="297"/>
      <c r="D1" s="297"/>
      <c r="E1" s="297"/>
      <c r="F1" s="297"/>
      <c r="G1" s="297"/>
      <c r="H1" s="297"/>
      <c r="I1" s="297"/>
      <c r="J1" s="297"/>
      <c r="K1" s="297"/>
      <c r="L1" s="94"/>
    </row>
    <row r="2" spans="1:12" ht="15" customHeight="1" x14ac:dyDescent="0.35">
      <c r="A2" s="95" t="s">
        <v>0</v>
      </c>
      <c r="B2" s="96"/>
      <c r="C2" s="96"/>
      <c r="D2" s="96"/>
      <c r="E2" s="97"/>
      <c r="F2" s="97"/>
      <c r="G2" s="97"/>
      <c r="H2" s="97"/>
      <c r="I2" s="97"/>
      <c r="J2" s="97"/>
      <c r="K2" s="97"/>
      <c r="L2" s="94"/>
    </row>
    <row r="3" spans="1:12" ht="12.75" customHeight="1" x14ac:dyDescent="0.35">
      <c r="A3" s="227"/>
      <c r="B3" s="227"/>
      <c r="C3" s="228"/>
      <c r="D3" s="229"/>
      <c r="E3" s="230">
        <v>2014</v>
      </c>
      <c r="F3" s="230">
        <v>2013</v>
      </c>
      <c r="G3" s="230">
        <v>2014</v>
      </c>
      <c r="H3" s="230">
        <v>2013</v>
      </c>
      <c r="I3" s="230">
        <v>2012</v>
      </c>
      <c r="J3" s="230">
        <v>2011</v>
      </c>
      <c r="K3" s="230">
        <v>2010</v>
      </c>
      <c r="L3" s="94"/>
    </row>
    <row r="4" spans="1:12" ht="12.75" customHeight="1" x14ac:dyDescent="0.35">
      <c r="A4" s="231"/>
      <c r="B4" s="231"/>
      <c r="C4" s="228"/>
      <c r="D4" s="229"/>
      <c r="E4" s="230" t="s">
        <v>421</v>
      </c>
      <c r="F4" s="230" t="s">
        <v>421</v>
      </c>
      <c r="G4" s="230"/>
      <c r="H4" s="230"/>
      <c r="I4" s="230"/>
      <c r="J4" s="230"/>
      <c r="K4" s="230"/>
      <c r="L4" s="94"/>
    </row>
    <row r="5" spans="1:12" s="40" customFormat="1" ht="12.75" customHeight="1" x14ac:dyDescent="0.35">
      <c r="A5" s="228" t="s">
        <v>1</v>
      </c>
      <c r="B5" s="231"/>
      <c r="C5" s="228"/>
      <c r="D5" s="228" t="s">
        <v>112</v>
      </c>
      <c r="E5" s="232"/>
      <c r="F5" s="232"/>
      <c r="G5" s="232"/>
      <c r="H5" s="232"/>
      <c r="I5" s="232"/>
      <c r="J5" s="232"/>
      <c r="K5" s="232"/>
      <c r="L5" s="104"/>
    </row>
    <row r="6" spans="1:12" ht="1.5" customHeight="1" x14ac:dyDescent="0.35">
      <c r="A6" s="94"/>
      <c r="B6" s="94"/>
      <c r="C6" s="94"/>
      <c r="D6" s="94"/>
      <c r="E6" s="94"/>
      <c r="F6" s="94"/>
      <c r="G6" s="94"/>
      <c r="H6" s="94"/>
      <c r="I6" s="94"/>
      <c r="J6" s="94"/>
      <c r="K6" s="94"/>
      <c r="L6" s="94"/>
    </row>
    <row r="7" spans="1:12" ht="15" customHeight="1" x14ac:dyDescent="0.35">
      <c r="A7" s="105" t="s">
        <v>2</v>
      </c>
      <c r="B7" s="106"/>
      <c r="C7" s="106"/>
      <c r="D7" s="106"/>
      <c r="E7" s="243">
        <v>246.87599999999998</v>
      </c>
      <c r="F7" s="107">
        <v>205.32799999999997</v>
      </c>
      <c r="G7" s="243">
        <v>1020.987</v>
      </c>
      <c r="H7" s="108">
        <v>978.399</v>
      </c>
      <c r="I7" s="107">
        <v>1250.3530000000001</v>
      </c>
      <c r="J7" s="107">
        <v>1048.164</v>
      </c>
      <c r="K7" s="108">
        <v>901.94400000000007</v>
      </c>
      <c r="L7" s="136"/>
    </row>
    <row r="8" spans="1:12" ht="15" customHeight="1" x14ac:dyDescent="0.35">
      <c r="A8" s="105" t="s">
        <v>4</v>
      </c>
      <c r="B8" s="110"/>
      <c r="C8" s="110"/>
      <c r="D8" s="110"/>
      <c r="E8" s="244">
        <v>-222.52000000000012</v>
      </c>
      <c r="F8" s="111">
        <v>-200.54599999999996</v>
      </c>
      <c r="G8" s="244">
        <v>-902.46899999999994</v>
      </c>
      <c r="H8" s="112">
        <v>-868.24099999999987</v>
      </c>
      <c r="I8" s="111">
        <v>-1125.319</v>
      </c>
      <c r="J8" s="111">
        <v>-986.46100000000001</v>
      </c>
      <c r="K8" s="112">
        <v>-692.35200000000009</v>
      </c>
      <c r="L8" s="136"/>
    </row>
    <row r="9" spans="1:12" ht="15" customHeight="1" x14ac:dyDescent="0.35">
      <c r="A9" s="105" t="s">
        <v>5</v>
      </c>
      <c r="B9" s="110"/>
      <c r="C9" s="110"/>
      <c r="D9" s="110"/>
      <c r="E9" s="244">
        <v>1.17</v>
      </c>
      <c r="F9" s="111">
        <v>0.40300000000000002</v>
      </c>
      <c r="G9" s="244">
        <v>1.1819999999999999</v>
      </c>
      <c r="H9" s="112">
        <v>1.9910000000000001</v>
      </c>
      <c r="I9" s="111">
        <v>-1.1220000000000001</v>
      </c>
      <c r="J9" s="111">
        <v>-0.90700000000000358</v>
      </c>
      <c r="K9" s="112">
        <v>-81.268000000000001</v>
      </c>
      <c r="L9" s="136"/>
    </row>
    <row r="10" spans="1:12" ht="15" customHeight="1" x14ac:dyDescent="0.35">
      <c r="A10" s="105" t="s">
        <v>6</v>
      </c>
      <c r="B10" s="110"/>
      <c r="C10" s="110"/>
      <c r="D10" s="110"/>
      <c r="E10" s="244"/>
      <c r="F10" s="111"/>
      <c r="G10" s="244"/>
      <c r="H10" s="112"/>
      <c r="I10" s="111"/>
      <c r="J10" s="111"/>
      <c r="K10" s="112"/>
      <c r="L10" s="136"/>
    </row>
    <row r="11" spans="1:12" ht="15" customHeight="1" x14ac:dyDescent="0.35">
      <c r="A11" s="114" t="s">
        <v>7</v>
      </c>
      <c r="B11" s="115"/>
      <c r="C11" s="115"/>
      <c r="D11" s="115"/>
      <c r="E11" s="245"/>
      <c r="F11" s="116"/>
      <c r="G11" s="245"/>
      <c r="H11" s="117"/>
      <c r="I11" s="116"/>
      <c r="J11" s="116"/>
      <c r="K11" s="117"/>
      <c r="L11" s="136"/>
    </row>
    <row r="12" spans="1:12" ht="15" customHeight="1" x14ac:dyDescent="0.35">
      <c r="A12" s="119" t="s">
        <v>8</v>
      </c>
      <c r="B12" s="119"/>
      <c r="C12" s="119"/>
      <c r="D12" s="119"/>
      <c r="E12" s="243">
        <f>SUM(E7:E11)</f>
        <v>25.525999999999854</v>
      </c>
      <c r="F12" s="107">
        <f t="shared" ref="F12" si="0">SUM(F7:F11)</f>
        <v>5.1850000000000112</v>
      </c>
      <c r="G12" s="243">
        <f>SUM(G7:G11)</f>
        <v>119.70000000000003</v>
      </c>
      <c r="H12" s="108">
        <f>SUM(H7:H11)</f>
        <v>112.14900000000013</v>
      </c>
      <c r="I12" s="107">
        <f t="shared" ref="I12" si="1">SUM(I7:I11)</f>
        <v>123.91200000000011</v>
      </c>
      <c r="J12" s="107">
        <f t="shared" ref="J12" si="2">SUM(J7:J11)</f>
        <v>60.795999999999971</v>
      </c>
      <c r="K12" s="108">
        <f>SUM(K7:K11)</f>
        <v>128.32399999999998</v>
      </c>
      <c r="L12" s="136"/>
    </row>
    <row r="13" spans="1:12" ht="15" customHeight="1" x14ac:dyDescent="0.35">
      <c r="A13" s="114" t="s">
        <v>205</v>
      </c>
      <c r="B13" s="115"/>
      <c r="C13" s="115"/>
      <c r="D13" s="115"/>
      <c r="E13" s="245">
        <v>-3.3260000000000005</v>
      </c>
      <c r="F13" s="116">
        <v>-3.5640000000000018</v>
      </c>
      <c r="G13" s="245">
        <v>-13.465999999999999</v>
      </c>
      <c r="H13" s="117">
        <v>-15.276</v>
      </c>
      <c r="I13" s="116">
        <v>-16.258000000000003</v>
      </c>
      <c r="J13" s="116">
        <v>-15.994</v>
      </c>
      <c r="K13" s="117">
        <v>-16.506</v>
      </c>
      <c r="L13" s="136"/>
    </row>
    <row r="14" spans="1:12" ht="15" customHeight="1" x14ac:dyDescent="0.35">
      <c r="A14" s="119" t="s">
        <v>9</v>
      </c>
      <c r="B14" s="119"/>
      <c r="C14" s="119"/>
      <c r="D14" s="119"/>
      <c r="E14" s="243">
        <f>SUM(E12:E13)</f>
        <v>22.199999999999854</v>
      </c>
      <c r="F14" s="107">
        <f t="shared" ref="F14" si="3">SUM(F12:F13)</f>
        <v>1.6210000000000093</v>
      </c>
      <c r="G14" s="243">
        <f>SUM(G12:G13)</f>
        <v>106.23400000000004</v>
      </c>
      <c r="H14" s="108">
        <f>SUM(H12:H13)</f>
        <v>96.873000000000133</v>
      </c>
      <c r="I14" s="107">
        <f t="shared" ref="I14" si="4">SUM(I12:I13)</f>
        <v>107.65400000000011</v>
      </c>
      <c r="J14" s="107">
        <f t="shared" ref="J14" si="5">SUM(J12:J13)</f>
        <v>44.801999999999971</v>
      </c>
      <c r="K14" s="108">
        <f>SUM(K12:K13)</f>
        <v>111.81799999999998</v>
      </c>
      <c r="L14" s="136"/>
    </row>
    <row r="15" spans="1:12" ht="15" customHeight="1" x14ac:dyDescent="0.35">
      <c r="A15" s="105" t="s">
        <v>10</v>
      </c>
      <c r="B15" s="120"/>
      <c r="C15" s="120"/>
      <c r="D15" s="120"/>
      <c r="E15" s="244">
        <v>-0.42700000000000005</v>
      </c>
      <c r="F15" s="111">
        <v>-0.41599999999999948</v>
      </c>
      <c r="G15" s="244">
        <v>-1.661</v>
      </c>
      <c r="H15" s="112">
        <v>-4.907</v>
      </c>
      <c r="I15" s="111">
        <v>-7.6920000000000002</v>
      </c>
      <c r="J15" s="111">
        <v>-7.7220000000000004</v>
      </c>
      <c r="K15" s="112">
        <v>-7.2050000000000001</v>
      </c>
      <c r="L15" s="136"/>
    </row>
    <row r="16" spans="1:12" ht="15" customHeight="1" x14ac:dyDescent="0.35">
      <c r="A16" s="114" t="s">
        <v>11</v>
      </c>
      <c r="B16" s="115"/>
      <c r="C16" s="115"/>
      <c r="D16" s="115"/>
      <c r="E16" s="245"/>
      <c r="F16" s="116"/>
      <c r="G16" s="245"/>
      <c r="H16" s="117"/>
      <c r="I16" s="116"/>
      <c r="J16" s="116"/>
      <c r="K16" s="117"/>
      <c r="L16" s="136"/>
    </row>
    <row r="17" spans="1:12" ht="15" customHeight="1" x14ac:dyDescent="0.35">
      <c r="A17" s="119" t="s">
        <v>12</v>
      </c>
      <c r="B17" s="119"/>
      <c r="C17" s="119"/>
      <c r="D17" s="119"/>
      <c r="E17" s="243">
        <f>SUM(E14:E16)</f>
        <v>21.772999999999854</v>
      </c>
      <c r="F17" s="107">
        <f t="shared" ref="F17" si="6">SUM(F14:F16)</f>
        <v>1.2050000000000098</v>
      </c>
      <c r="G17" s="243">
        <f>SUM(G14:G16)</f>
        <v>104.57300000000004</v>
      </c>
      <c r="H17" s="108">
        <f>SUM(H14:H16)</f>
        <v>91.966000000000136</v>
      </c>
      <c r="I17" s="107">
        <f t="shared" ref="I17" si="7">SUM(I14:I16)</f>
        <v>99.962000000000103</v>
      </c>
      <c r="J17" s="107">
        <f t="shared" ref="J17" si="8">SUM(J14:J16)</f>
        <v>37.07999999999997</v>
      </c>
      <c r="K17" s="108">
        <f>SUM(K14:K16)</f>
        <v>104.61299999999999</v>
      </c>
      <c r="L17" s="136"/>
    </row>
    <row r="18" spans="1:12" ht="15" customHeight="1" x14ac:dyDescent="0.35">
      <c r="A18" s="105" t="s">
        <v>13</v>
      </c>
      <c r="B18" s="110"/>
      <c r="C18" s="110"/>
      <c r="D18" s="110"/>
      <c r="E18" s="244">
        <v>0.60699999999999998</v>
      </c>
      <c r="F18" s="111">
        <v>7.2299999999999995</v>
      </c>
      <c r="G18" s="244">
        <v>0.61399999999999999</v>
      </c>
      <c r="H18" s="112">
        <v>8.125</v>
      </c>
      <c r="I18" s="111">
        <v>1.762</v>
      </c>
      <c r="J18" s="111">
        <v>3.2989999999999999</v>
      </c>
      <c r="K18" s="112">
        <v>0.435</v>
      </c>
      <c r="L18" s="136"/>
    </row>
    <row r="19" spans="1:12" ht="15" customHeight="1" x14ac:dyDescent="0.35">
      <c r="A19" s="114" t="s">
        <v>14</v>
      </c>
      <c r="B19" s="115"/>
      <c r="C19" s="115"/>
      <c r="D19" s="115"/>
      <c r="E19" s="245">
        <v>-20.466999999999999</v>
      </c>
      <c r="F19" s="116">
        <v>-7.3389999999999986</v>
      </c>
      <c r="G19" s="245">
        <v>-58.402000000000001</v>
      </c>
      <c r="H19" s="117">
        <v>-31.757999999999999</v>
      </c>
      <c r="I19" s="116">
        <v>-34.791999999999994</v>
      </c>
      <c r="J19" s="116">
        <v>-33.385999999999996</v>
      </c>
      <c r="K19" s="117">
        <v>-34.193000000000005</v>
      </c>
      <c r="L19" s="136"/>
    </row>
    <row r="20" spans="1:12" ht="15" customHeight="1" x14ac:dyDescent="0.35">
      <c r="A20" s="119" t="s">
        <v>15</v>
      </c>
      <c r="B20" s="119"/>
      <c r="C20" s="119"/>
      <c r="D20" s="119"/>
      <c r="E20" s="243">
        <f>SUM(E17:E19)</f>
        <v>1.9129999999998546</v>
      </c>
      <c r="F20" s="107">
        <f t="shared" ref="F20" si="9">SUM(F17:F19)</f>
        <v>1.0960000000000107</v>
      </c>
      <c r="G20" s="243">
        <f>SUM(G17:G19)</f>
        <v>46.785000000000039</v>
      </c>
      <c r="H20" s="108">
        <f>SUM(H17:H19)</f>
        <v>68.333000000000141</v>
      </c>
      <c r="I20" s="107">
        <f t="shared" ref="I20" si="10">SUM(I17:I19)</f>
        <v>66.932000000000102</v>
      </c>
      <c r="J20" s="107">
        <f t="shared" ref="J20" si="11">SUM(J17:J19)</f>
        <v>6.9929999999999737</v>
      </c>
      <c r="K20" s="108">
        <f>SUM(K17:K19)</f>
        <v>70.85499999999999</v>
      </c>
      <c r="L20" s="136"/>
    </row>
    <row r="21" spans="1:12" ht="15" customHeight="1" x14ac:dyDescent="0.35">
      <c r="A21" s="105" t="s">
        <v>17</v>
      </c>
      <c r="B21" s="110"/>
      <c r="C21" s="110"/>
      <c r="D21" s="110"/>
      <c r="E21" s="244">
        <v>1.8039999999999998</v>
      </c>
      <c r="F21" s="111">
        <v>3.8460000000000019</v>
      </c>
      <c r="G21" s="244">
        <v>-7.0069999999999997</v>
      </c>
      <c r="H21" s="112">
        <v>-15.055999999999997</v>
      </c>
      <c r="I21" s="111">
        <v>-14.269</v>
      </c>
      <c r="J21" s="111">
        <v>-6.8100000000000005</v>
      </c>
      <c r="K21" s="112">
        <v>-26.407</v>
      </c>
      <c r="L21" s="136"/>
    </row>
    <row r="22" spans="1:12" ht="15" customHeight="1" x14ac:dyDescent="0.35">
      <c r="A22" s="114" t="s">
        <v>18</v>
      </c>
      <c r="B22" s="121"/>
      <c r="C22" s="121"/>
      <c r="D22" s="121"/>
      <c r="E22" s="245"/>
      <c r="F22" s="116"/>
      <c r="G22" s="245"/>
      <c r="H22" s="117"/>
      <c r="I22" s="116"/>
      <c r="J22" s="116"/>
      <c r="K22" s="117"/>
      <c r="L22" s="136"/>
    </row>
    <row r="23" spans="1:12" ht="15" customHeight="1" x14ac:dyDescent="0.35">
      <c r="A23" s="122" t="s">
        <v>281</v>
      </c>
      <c r="B23" s="123"/>
      <c r="C23" s="123"/>
      <c r="D23" s="123"/>
      <c r="E23" s="243">
        <f>SUM(E20:E22)</f>
        <v>3.7169999999998544</v>
      </c>
      <c r="F23" s="107">
        <f t="shared" ref="F23" si="12">SUM(F20:F22)</f>
        <v>4.9420000000000126</v>
      </c>
      <c r="G23" s="243">
        <f>SUM(G20:G22)</f>
        <v>39.778000000000041</v>
      </c>
      <c r="H23" s="108">
        <f>SUM(H20:H22)</f>
        <v>53.277000000000143</v>
      </c>
      <c r="I23" s="107">
        <f t="shared" ref="I23" si="13">SUM(I20:I22)</f>
        <v>52.663000000000103</v>
      </c>
      <c r="J23" s="107">
        <f t="shared" ref="J23" si="14">SUM(J20:J22)</f>
        <v>0.18299999999997318</v>
      </c>
      <c r="K23" s="108">
        <f>SUM(K20:K22)</f>
        <v>44.447999999999993</v>
      </c>
      <c r="L23" s="136"/>
    </row>
    <row r="24" spans="1:12" ht="15" customHeight="1" x14ac:dyDescent="0.35">
      <c r="A24" s="105" t="s">
        <v>261</v>
      </c>
      <c r="B24" s="110"/>
      <c r="C24" s="110"/>
      <c r="D24" s="110"/>
      <c r="E24" s="244">
        <f t="shared" ref="E24:H24" si="15">E23-E25</f>
        <v>3.7169999999998544</v>
      </c>
      <c r="F24" s="111">
        <f t="shared" si="15"/>
        <v>4.9420000000000126</v>
      </c>
      <c r="G24" s="244">
        <f t="shared" si="15"/>
        <v>39.778000000000041</v>
      </c>
      <c r="H24" s="112">
        <f t="shared" si="15"/>
        <v>53.277000000000143</v>
      </c>
      <c r="I24" s="111">
        <f t="shared" ref="I24" si="16">I23-I25</f>
        <v>52.663000000000103</v>
      </c>
      <c r="J24" s="111">
        <f t="shared" ref="J24" si="17">J23-J25</f>
        <v>0.18299999999997318</v>
      </c>
      <c r="K24" s="112">
        <f>K23-K25</f>
        <v>44.447999999999993</v>
      </c>
      <c r="L24" s="136"/>
    </row>
    <row r="25" spans="1:12" ht="15" customHeight="1" x14ac:dyDescent="0.35">
      <c r="A25" s="105" t="s">
        <v>276</v>
      </c>
      <c r="B25" s="110"/>
      <c r="C25" s="110"/>
      <c r="D25" s="110"/>
      <c r="E25" s="244"/>
      <c r="F25" s="111"/>
      <c r="G25" s="244"/>
      <c r="H25" s="112"/>
      <c r="I25" s="111"/>
      <c r="J25" s="111"/>
      <c r="K25" s="112"/>
      <c r="L25" s="94"/>
    </row>
    <row r="26" spans="1:12" ht="10.5" customHeight="1" x14ac:dyDescent="0.35">
      <c r="A26" s="110"/>
      <c r="B26" s="211"/>
      <c r="C26" s="110"/>
      <c r="D26" s="110"/>
      <c r="E26" s="244"/>
      <c r="F26" s="111"/>
      <c r="G26" s="244"/>
      <c r="H26" s="112"/>
      <c r="I26" s="111"/>
      <c r="J26" s="111"/>
      <c r="K26" s="111"/>
      <c r="L26" s="94"/>
    </row>
    <row r="27" spans="1:12" ht="15" customHeight="1" x14ac:dyDescent="0.35">
      <c r="A27" s="124" t="s">
        <v>360</v>
      </c>
      <c r="B27" s="125"/>
      <c r="C27" s="125"/>
      <c r="D27" s="125"/>
      <c r="E27" s="246">
        <v>-1.149</v>
      </c>
      <c r="F27" s="126">
        <v>-5.8159999999999998</v>
      </c>
      <c r="G27" s="246">
        <v>-1.149</v>
      </c>
      <c r="H27" s="127">
        <v>-5.8159999999999998</v>
      </c>
      <c r="I27" s="126">
        <v>-3.3929999999999998</v>
      </c>
      <c r="J27" s="126">
        <v>-58</v>
      </c>
      <c r="K27" s="126"/>
      <c r="L27" s="94"/>
    </row>
    <row r="28" spans="1:12" ht="15" customHeight="1" x14ac:dyDescent="0.35">
      <c r="A28" s="128" t="s">
        <v>423</v>
      </c>
      <c r="B28" s="129"/>
      <c r="C28" s="129"/>
      <c r="D28" s="129"/>
      <c r="E28" s="247">
        <f>E14-E27</f>
        <v>23.348999999999855</v>
      </c>
      <c r="F28" s="130">
        <f t="shared" ref="F28:K28" si="18">F14-F27</f>
        <v>7.4370000000000092</v>
      </c>
      <c r="G28" s="247">
        <f t="shared" si="18"/>
        <v>107.38300000000004</v>
      </c>
      <c r="H28" s="131">
        <f t="shared" si="18"/>
        <v>102.68900000000014</v>
      </c>
      <c r="I28" s="130">
        <f t="shared" ref="I28" si="19">I14-I27</f>
        <v>111.04700000000011</v>
      </c>
      <c r="J28" s="130">
        <f t="shared" si="18"/>
        <v>102.80199999999996</v>
      </c>
      <c r="K28" s="130">
        <f t="shared" si="18"/>
        <v>111.81799999999998</v>
      </c>
      <c r="L28" s="94"/>
    </row>
    <row r="29" spans="1:12" ht="16.5" x14ac:dyDescent="0.35">
      <c r="A29" s="110"/>
      <c r="B29" s="110"/>
      <c r="C29" s="110"/>
      <c r="D29" s="110"/>
      <c r="E29" s="111"/>
      <c r="F29" s="111"/>
      <c r="G29" s="111"/>
      <c r="H29" s="111"/>
      <c r="I29" s="111"/>
      <c r="J29" s="111"/>
      <c r="K29" s="111"/>
      <c r="L29" s="94"/>
    </row>
    <row r="30" spans="1:12" ht="12.75" customHeight="1" x14ac:dyDescent="0.35">
      <c r="A30" s="227"/>
      <c r="B30" s="227"/>
      <c r="C30" s="228"/>
      <c r="D30" s="229"/>
      <c r="E30" s="230">
        <f>E$3</f>
        <v>2014</v>
      </c>
      <c r="F30" s="230">
        <f t="shared" ref="F30:K30" si="20">F$3</f>
        <v>2013</v>
      </c>
      <c r="G30" s="230">
        <f>G$3</f>
        <v>2014</v>
      </c>
      <c r="H30" s="230">
        <f>H$3</f>
        <v>2013</v>
      </c>
      <c r="I30" s="230">
        <f t="shared" si="20"/>
        <v>2012</v>
      </c>
      <c r="J30" s="230">
        <f t="shared" si="20"/>
        <v>2011</v>
      </c>
      <c r="K30" s="230">
        <f t="shared" si="20"/>
        <v>2010</v>
      </c>
      <c r="L30" s="94"/>
    </row>
    <row r="31" spans="1:12" ht="12.75" customHeight="1" x14ac:dyDescent="0.35">
      <c r="A31" s="231"/>
      <c r="B31" s="231"/>
      <c r="C31" s="228"/>
      <c r="D31" s="229"/>
      <c r="E31" s="233" t="str">
        <f>E$4</f>
        <v>Q4</v>
      </c>
      <c r="F31" s="233" t="str">
        <f t="shared" ref="F31" si="21">F$4</f>
        <v>Q4</v>
      </c>
      <c r="G31" s="233"/>
      <c r="H31" s="233"/>
      <c r="I31" s="233"/>
      <c r="J31" s="233" t="str">
        <f>IF(J$4="","",J$4)</f>
        <v/>
      </c>
      <c r="K31" s="233"/>
      <c r="L31" s="94"/>
    </row>
    <row r="32" spans="1:12" s="41" customFormat="1" ht="15" customHeight="1" x14ac:dyDescent="0.35">
      <c r="A32" s="228" t="s">
        <v>259</v>
      </c>
      <c r="B32" s="234"/>
      <c r="C32" s="228"/>
      <c r="D32" s="228"/>
      <c r="E32" s="235"/>
      <c r="F32" s="235"/>
      <c r="G32" s="235"/>
      <c r="H32" s="235"/>
      <c r="I32" s="235"/>
      <c r="J32" s="235"/>
      <c r="K32" s="235" t="str">
        <f t="shared" ref="K32" si="22">IF(K$5=0,"",K$5)</f>
        <v/>
      </c>
      <c r="L32" s="135"/>
    </row>
    <row r="33" spans="1:12" ht="1.5" customHeight="1" x14ac:dyDescent="0.35">
      <c r="A33" s="94"/>
      <c r="B33" s="94"/>
      <c r="C33" s="94"/>
      <c r="D33" s="94"/>
      <c r="E33" s="136"/>
      <c r="F33" s="136"/>
      <c r="G33" s="136"/>
      <c r="H33" s="136"/>
      <c r="I33" s="136"/>
      <c r="J33" s="136"/>
      <c r="K33" s="136"/>
      <c r="L33" s="94"/>
    </row>
    <row r="34" spans="1:12" ht="15" customHeight="1" x14ac:dyDescent="0.35">
      <c r="A34" s="105" t="s">
        <v>24</v>
      </c>
      <c r="B34" s="137"/>
      <c r="C34" s="137"/>
      <c r="D34" s="137"/>
      <c r="E34" s="244"/>
      <c r="F34" s="111"/>
      <c r="G34" s="244">
        <v>1152.5889999999999</v>
      </c>
      <c r="H34" s="112">
        <v>1101.1089999999999</v>
      </c>
      <c r="I34" s="111">
        <v>1101.393</v>
      </c>
      <c r="J34" s="111">
        <v>1116.8510000000001</v>
      </c>
      <c r="K34" s="112">
        <v>970.38300000000004</v>
      </c>
      <c r="L34" s="94"/>
    </row>
    <row r="35" spans="1:12" ht="15" customHeight="1" x14ac:dyDescent="0.35">
      <c r="A35" s="105" t="s">
        <v>25</v>
      </c>
      <c r="B35" s="106"/>
      <c r="C35" s="106"/>
      <c r="D35" s="106"/>
      <c r="E35" s="244"/>
      <c r="F35" s="111"/>
      <c r="G35" s="244">
        <v>4.6530000000000031</v>
      </c>
      <c r="H35" s="112">
        <v>1.2040000000000051</v>
      </c>
      <c r="I35" s="111">
        <v>6.5790000000000006</v>
      </c>
      <c r="J35" s="111">
        <v>25.002999999999997</v>
      </c>
      <c r="K35" s="112">
        <v>22.447999999999997</v>
      </c>
      <c r="L35" s="94"/>
    </row>
    <row r="36" spans="1:12" ht="15" customHeight="1" x14ac:dyDescent="0.35">
      <c r="A36" s="105" t="s">
        <v>262</v>
      </c>
      <c r="B36" s="106"/>
      <c r="C36" s="106"/>
      <c r="D36" s="106"/>
      <c r="E36" s="244"/>
      <c r="F36" s="111"/>
      <c r="G36" s="244">
        <v>86.08899999999997</v>
      </c>
      <c r="H36" s="112">
        <v>88.842999999999989</v>
      </c>
      <c r="I36" s="111">
        <v>97.035999999999973</v>
      </c>
      <c r="J36" s="111">
        <v>105.83199999999999</v>
      </c>
      <c r="K36" s="112">
        <v>106.31700000000001</v>
      </c>
      <c r="L36" s="94"/>
    </row>
    <row r="37" spans="1:12" ht="15" customHeight="1" x14ac:dyDescent="0.35">
      <c r="A37" s="105" t="s">
        <v>28</v>
      </c>
      <c r="B37" s="106"/>
      <c r="C37" s="106"/>
      <c r="D37" s="106"/>
      <c r="E37" s="244"/>
      <c r="F37" s="111"/>
      <c r="G37" s="244"/>
      <c r="H37" s="112"/>
      <c r="I37" s="111"/>
      <c r="J37" s="111"/>
      <c r="K37" s="112"/>
      <c r="L37" s="94"/>
    </row>
    <row r="38" spans="1:12" ht="15" customHeight="1" x14ac:dyDescent="0.35">
      <c r="A38" s="114" t="s">
        <v>29</v>
      </c>
      <c r="B38" s="115"/>
      <c r="C38" s="115"/>
      <c r="D38" s="115"/>
      <c r="E38" s="245"/>
      <c r="F38" s="116"/>
      <c r="G38" s="245">
        <v>51.226999999999997</v>
      </c>
      <c r="H38" s="117">
        <v>24.583000000000002</v>
      </c>
      <c r="I38" s="116">
        <v>20.7</v>
      </c>
      <c r="J38" s="116">
        <v>14.899000000000001</v>
      </c>
      <c r="K38" s="117">
        <v>21.283000000000001</v>
      </c>
      <c r="L38" s="94"/>
    </row>
    <row r="39" spans="1:12" ht="15" customHeight="1" x14ac:dyDescent="0.35">
      <c r="A39" s="95" t="s">
        <v>30</v>
      </c>
      <c r="B39" s="119"/>
      <c r="C39" s="119"/>
      <c r="D39" s="119"/>
      <c r="E39" s="253"/>
      <c r="F39" s="138"/>
      <c r="G39" s="253">
        <f>SUM(G34:G38)</f>
        <v>1294.558</v>
      </c>
      <c r="H39" s="139">
        <f>SUM(H34:H38)</f>
        <v>1215.739</v>
      </c>
      <c r="I39" s="107">
        <f t="shared" ref="I39" si="23">SUM(I34:I38)</f>
        <v>1225.7080000000001</v>
      </c>
      <c r="J39" s="107">
        <f t="shared" ref="J39" si="24">SUM(J34:J38)</f>
        <v>1262.585</v>
      </c>
      <c r="K39" s="108">
        <f>SUM(K34:K38)</f>
        <v>1120.431</v>
      </c>
      <c r="L39" s="94"/>
    </row>
    <row r="40" spans="1:12" ht="15" customHeight="1" x14ac:dyDescent="0.35">
      <c r="A40" s="105" t="s">
        <v>32</v>
      </c>
      <c r="B40" s="110"/>
      <c r="C40" s="110"/>
      <c r="D40" s="110"/>
      <c r="E40" s="244"/>
      <c r="F40" s="111"/>
      <c r="G40" s="244">
        <v>180.822</v>
      </c>
      <c r="H40" s="112">
        <v>155.697</v>
      </c>
      <c r="I40" s="111">
        <v>165.07400000000001</v>
      </c>
      <c r="J40" s="111">
        <v>170.31800000000001</v>
      </c>
      <c r="K40" s="112">
        <v>94.298999999999992</v>
      </c>
      <c r="L40" s="94"/>
    </row>
    <row r="41" spans="1:12" ht="15" customHeight="1" x14ac:dyDescent="0.35">
      <c r="A41" s="105" t="s">
        <v>34</v>
      </c>
      <c r="B41" s="110"/>
      <c r="C41" s="110"/>
      <c r="D41" s="110"/>
      <c r="E41" s="244"/>
      <c r="F41" s="111"/>
      <c r="G41" s="244"/>
      <c r="H41" s="112"/>
      <c r="I41" s="111"/>
      <c r="J41" s="111"/>
      <c r="K41" s="112"/>
      <c r="L41" s="94"/>
    </row>
    <row r="42" spans="1:12" ht="15" customHeight="1" x14ac:dyDescent="0.35">
      <c r="A42" s="105" t="s">
        <v>35</v>
      </c>
      <c r="B42" s="110"/>
      <c r="C42" s="110"/>
      <c r="D42" s="110"/>
      <c r="E42" s="244"/>
      <c r="F42" s="111"/>
      <c r="G42" s="244">
        <v>212.77400000000003</v>
      </c>
      <c r="H42" s="112">
        <v>148.03100000000001</v>
      </c>
      <c r="I42" s="111">
        <v>197.33200000000002</v>
      </c>
      <c r="J42" s="111">
        <v>196.27299999999997</v>
      </c>
      <c r="K42" s="112">
        <v>124</v>
      </c>
      <c r="L42" s="94"/>
    </row>
    <row r="43" spans="1:12" ht="15" customHeight="1" x14ac:dyDescent="0.35">
      <c r="A43" s="105" t="s">
        <v>37</v>
      </c>
      <c r="B43" s="110"/>
      <c r="C43" s="110"/>
      <c r="D43" s="110"/>
      <c r="E43" s="244"/>
      <c r="F43" s="111"/>
      <c r="G43" s="244">
        <v>87.173000000000002</v>
      </c>
      <c r="H43" s="112">
        <v>63.081000000000003</v>
      </c>
      <c r="I43" s="111">
        <v>29.135000000000002</v>
      </c>
      <c r="J43" s="111">
        <v>80.442999999999998</v>
      </c>
      <c r="K43" s="112">
        <v>66.180000000000007</v>
      </c>
      <c r="L43" s="94"/>
    </row>
    <row r="44" spans="1:12" ht="15" customHeight="1" x14ac:dyDescent="0.35">
      <c r="A44" s="114" t="s">
        <v>38</v>
      </c>
      <c r="B44" s="115"/>
      <c r="C44" s="115"/>
      <c r="D44" s="115"/>
      <c r="E44" s="245"/>
      <c r="F44" s="116"/>
      <c r="G44" s="245"/>
      <c r="H44" s="117"/>
      <c r="I44" s="116"/>
      <c r="J44" s="116"/>
      <c r="K44" s="117"/>
      <c r="L44" s="94"/>
    </row>
    <row r="45" spans="1:12" ht="15" customHeight="1" x14ac:dyDescent="0.35">
      <c r="A45" s="140" t="s">
        <v>39</v>
      </c>
      <c r="B45" s="141"/>
      <c r="C45" s="141"/>
      <c r="D45" s="141"/>
      <c r="E45" s="254"/>
      <c r="F45" s="142"/>
      <c r="G45" s="254">
        <f>SUM(G40:G44)</f>
        <v>480.76900000000001</v>
      </c>
      <c r="H45" s="143">
        <f>SUM(H40:H44)</f>
        <v>366.80900000000003</v>
      </c>
      <c r="I45" s="144">
        <f t="shared" ref="I45" si="25">SUM(I40:I44)</f>
        <v>391.54100000000005</v>
      </c>
      <c r="J45" s="144">
        <f t="shared" ref="J45" si="26">SUM(J40:J44)</f>
        <v>447.03399999999999</v>
      </c>
      <c r="K45" s="161">
        <f>SUM(K40:K44)</f>
        <v>284.47899999999998</v>
      </c>
      <c r="L45" s="94"/>
    </row>
    <row r="46" spans="1:12" ht="15" customHeight="1" x14ac:dyDescent="0.35">
      <c r="A46" s="95" t="s">
        <v>168</v>
      </c>
      <c r="B46" s="146"/>
      <c r="C46" s="146"/>
      <c r="D46" s="146"/>
      <c r="E46" s="253"/>
      <c r="F46" s="138"/>
      <c r="G46" s="253">
        <f>G45+G39</f>
        <v>1775.327</v>
      </c>
      <c r="H46" s="139">
        <f>H45+H39</f>
        <v>1582.548</v>
      </c>
      <c r="I46" s="107">
        <f t="shared" ref="I46" si="27">I39+I45</f>
        <v>1617.2490000000003</v>
      </c>
      <c r="J46" s="107">
        <f t="shared" ref="J46" si="28">J39+J45</f>
        <v>1709.6190000000001</v>
      </c>
      <c r="K46" s="108">
        <f>K39+K45</f>
        <v>1404.91</v>
      </c>
      <c r="L46" s="94"/>
    </row>
    <row r="47" spans="1:12" ht="15" customHeight="1" x14ac:dyDescent="0.35">
      <c r="A47" s="105" t="s">
        <v>263</v>
      </c>
      <c r="B47" s="110"/>
      <c r="C47" s="110"/>
      <c r="D47" s="110"/>
      <c r="E47" s="244"/>
      <c r="F47" s="111"/>
      <c r="G47" s="244">
        <v>1005.8080000000001</v>
      </c>
      <c r="H47" s="112">
        <v>890.04900000000009</v>
      </c>
      <c r="I47" s="111">
        <v>845.2600000000001</v>
      </c>
      <c r="J47" s="111">
        <v>807.47300000000007</v>
      </c>
      <c r="K47" s="112">
        <v>695.47800000000018</v>
      </c>
      <c r="L47" s="94"/>
    </row>
    <row r="48" spans="1:12" ht="15" customHeight="1" x14ac:dyDescent="0.35">
      <c r="A48" s="105" t="s">
        <v>278</v>
      </c>
      <c r="B48" s="110"/>
      <c r="C48" s="110"/>
      <c r="D48" s="110"/>
      <c r="E48" s="244"/>
      <c r="F48" s="111"/>
      <c r="G48" s="244"/>
      <c r="H48" s="112"/>
      <c r="I48" s="111"/>
      <c r="J48" s="111"/>
      <c r="K48" s="112"/>
      <c r="L48" s="94"/>
    </row>
    <row r="49" spans="1:12" ht="15" customHeight="1" x14ac:dyDescent="0.35">
      <c r="A49" s="105" t="s">
        <v>250</v>
      </c>
      <c r="B49" s="110"/>
      <c r="C49" s="110"/>
      <c r="D49" s="110"/>
      <c r="E49" s="244"/>
      <c r="F49" s="111"/>
      <c r="G49" s="244"/>
      <c r="H49" s="112"/>
      <c r="I49" s="111"/>
      <c r="J49" s="111"/>
      <c r="K49" s="112"/>
      <c r="L49" s="94"/>
    </row>
    <row r="50" spans="1:12" ht="15" customHeight="1" x14ac:dyDescent="0.35">
      <c r="A50" s="105" t="s">
        <v>44</v>
      </c>
      <c r="B50" s="110"/>
      <c r="C50" s="110"/>
      <c r="D50" s="110"/>
      <c r="E50" s="244"/>
      <c r="F50" s="111"/>
      <c r="G50" s="244">
        <v>65.344999999999999</v>
      </c>
      <c r="H50" s="112">
        <v>26.001000000000001</v>
      </c>
      <c r="I50" s="111">
        <v>25.626999999999999</v>
      </c>
      <c r="J50" s="111">
        <v>40.472000000000001</v>
      </c>
      <c r="K50" s="112">
        <v>11.253</v>
      </c>
      <c r="L50" s="94"/>
    </row>
    <row r="51" spans="1:12" ht="15" customHeight="1" x14ac:dyDescent="0.35">
      <c r="A51" s="105" t="s">
        <v>45</v>
      </c>
      <c r="B51" s="110"/>
      <c r="C51" s="110"/>
      <c r="D51" s="110"/>
      <c r="E51" s="244"/>
      <c r="F51" s="111"/>
      <c r="G51" s="244">
        <v>552.10100000000011</v>
      </c>
      <c r="H51" s="112">
        <v>526.98300000000006</v>
      </c>
      <c r="I51" s="111">
        <v>591.56299999999999</v>
      </c>
      <c r="J51" s="111">
        <v>650.52700000000004</v>
      </c>
      <c r="K51" s="112">
        <v>574.9190000000001</v>
      </c>
      <c r="L51" s="94"/>
    </row>
    <row r="52" spans="1:12" ht="15" customHeight="1" x14ac:dyDescent="0.35">
      <c r="A52" s="105" t="s">
        <v>46</v>
      </c>
      <c r="B52" s="110"/>
      <c r="C52" s="110"/>
      <c r="D52" s="110"/>
      <c r="E52" s="244"/>
      <c r="F52" s="111"/>
      <c r="G52" s="244">
        <v>151.68600000000001</v>
      </c>
      <c r="H52" s="112">
        <v>138.63300000000001</v>
      </c>
      <c r="I52" s="111">
        <v>153.19900000000001</v>
      </c>
      <c r="J52" s="111">
        <v>210.197</v>
      </c>
      <c r="K52" s="112">
        <v>121.45</v>
      </c>
      <c r="L52" s="94"/>
    </row>
    <row r="53" spans="1:12" ht="15" customHeight="1" x14ac:dyDescent="0.35">
      <c r="A53" s="105" t="s">
        <v>47</v>
      </c>
      <c r="B53" s="110"/>
      <c r="C53" s="110"/>
      <c r="D53" s="110"/>
      <c r="E53" s="244"/>
      <c r="F53" s="111"/>
      <c r="G53" s="244">
        <v>0.38700000000000001</v>
      </c>
      <c r="H53" s="112">
        <v>0.88200000000000001</v>
      </c>
      <c r="I53" s="111">
        <v>1.6</v>
      </c>
      <c r="J53" s="111">
        <v>0.95</v>
      </c>
      <c r="K53" s="112">
        <v>1.81</v>
      </c>
      <c r="L53" s="94"/>
    </row>
    <row r="54" spans="1:12" ht="15" customHeight="1" x14ac:dyDescent="0.35">
      <c r="A54" s="114" t="s">
        <v>264</v>
      </c>
      <c r="B54" s="115"/>
      <c r="C54" s="115"/>
      <c r="D54" s="115"/>
      <c r="E54" s="245"/>
      <c r="F54" s="116"/>
      <c r="G54" s="245"/>
      <c r="H54" s="117"/>
      <c r="I54" s="116"/>
      <c r="J54" s="116"/>
      <c r="K54" s="117"/>
      <c r="L54" s="94"/>
    </row>
    <row r="55" spans="1:12" ht="15" customHeight="1" x14ac:dyDescent="0.35">
      <c r="A55" s="95" t="s">
        <v>249</v>
      </c>
      <c r="B55" s="146"/>
      <c r="C55" s="146"/>
      <c r="D55" s="146"/>
      <c r="E55" s="253"/>
      <c r="F55" s="138"/>
      <c r="G55" s="253">
        <f>SUM(G47:G54)</f>
        <v>1775.327</v>
      </c>
      <c r="H55" s="139">
        <f>SUM(H47:H54)</f>
        <v>1582.5480000000002</v>
      </c>
      <c r="I55" s="107">
        <f t="shared" ref="I55" si="29">SUM(I47:I54)</f>
        <v>1617.249</v>
      </c>
      <c r="J55" s="107">
        <f t="shared" ref="J55" si="30">SUM(J47:J54)</f>
        <v>1709.6190000000004</v>
      </c>
      <c r="K55" s="108">
        <f>SUM(K47:K54)</f>
        <v>1404.9100000000003</v>
      </c>
      <c r="L55" s="94"/>
    </row>
    <row r="56" spans="1:12" ht="15" customHeight="1" x14ac:dyDescent="0.35">
      <c r="A56" s="146"/>
      <c r="B56" s="146"/>
      <c r="C56" s="146"/>
      <c r="D56" s="146"/>
      <c r="E56" s="111"/>
      <c r="F56" s="111"/>
      <c r="G56" s="111"/>
      <c r="H56" s="111"/>
      <c r="I56" s="111"/>
      <c r="J56" s="111"/>
      <c r="K56" s="111"/>
      <c r="L56" s="94"/>
    </row>
    <row r="57" spans="1:12" ht="12.75" customHeight="1" x14ac:dyDescent="0.35">
      <c r="A57" s="236"/>
      <c r="B57" s="227"/>
      <c r="C57" s="229"/>
      <c r="D57" s="229"/>
      <c r="E57" s="230">
        <f>E$3</f>
        <v>2014</v>
      </c>
      <c r="F57" s="230">
        <f t="shared" ref="F57:K57" si="31">F$3</f>
        <v>2013</v>
      </c>
      <c r="G57" s="230">
        <f t="shared" si="31"/>
        <v>2014</v>
      </c>
      <c r="H57" s="230">
        <f t="shared" si="31"/>
        <v>2013</v>
      </c>
      <c r="I57" s="230">
        <f t="shared" si="31"/>
        <v>2012</v>
      </c>
      <c r="J57" s="230">
        <f t="shared" si="31"/>
        <v>2011</v>
      </c>
      <c r="K57" s="230">
        <f t="shared" si="31"/>
        <v>2010</v>
      </c>
      <c r="L57" s="94"/>
    </row>
    <row r="58" spans="1:12" ht="12.75" customHeight="1" x14ac:dyDescent="0.35">
      <c r="A58" s="231"/>
      <c r="B58" s="231"/>
      <c r="C58" s="229"/>
      <c r="D58" s="229"/>
      <c r="E58" s="233" t="str">
        <f>E$4</f>
        <v>Q4</v>
      </c>
      <c r="F58" s="233" t="str">
        <f t="shared" ref="F58" si="32">F$4</f>
        <v>Q4</v>
      </c>
      <c r="G58" s="233"/>
      <c r="H58" s="233"/>
      <c r="I58" s="233"/>
      <c r="J58" s="233" t="str">
        <f>IF(J$4="","",J$4)</f>
        <v/>
      </c>
      <c r="K58" s="233"/>
      <c r="L58" s="94"/>
    </row>
    <row r="59" spans="1:12" s="41" customFormat="1" ht="15" customHeight="1" x14ac:dyDescent="0.35">
      <c r="A59" s="236" t="s">
        <v>260</v>
      </c>
      <c r="B59" s="234"/>
      <c r="C59" s="228"/>
      <c r="D59" s="228"/>
      <c r="E59" s="235"/>
      <c r="F59" s="235" t="str">
        <f t="shared" ref="F59" si="33">IF(F$5=0,"",F$5)</f>
        <v/>
      </c>
      <c r="G59" s="235"/>
      <c r="H59" s="235"/>
      <c r="I59" s="235"/>
      <c r="J59" s="235"/>
      <c r="K59" s="235"/>
      <c r="L59" s="135"/>
    </row>
    <row r="60" spans="1:12" ht="1.5" customHeight="1" x14ac:dyDescent="0.35">
      <c r="A60" s="94"/>
      <c r="B60" s="94"/>
      <c r="C60" s="94"/>
      <c r="D60" s="94"/>
      <c r="E60" s="136"/>
      <c r="F60" s="136"/>
      <c r="G60" s="136"/>
      <c r="H60" s="136"/>
      <c r="I60" s="136"/>
      <c r="J60" s="136"/>
      <c r="K60" s="136"/>
      <c r="L60" s="94"/>
    </row>
    <row r="61" spans="1:12" ht="35.25" customHeight="1" x14ac:dyDescent="0.35">
      <c r="A61" s="295" t="s">
        <v>50</v>
      </c>
      <c r="B61" s="295"/>
      <c r="C61" s="148"/>
      <c r="D61" s="148"/>
      <c r="E61" s="255">
        <v>15.304999999999993</v>
      </c>
      <c r="F61" s="149">
        <v>-5.5529999999999982</v>
      </c>
      <c r="G61" s="255">
        <v>65.381999999999991</v>
      </c>
      <c r="H61" s="150">
        <v>67.376000000000005</v>
      </c>
      <c r="I61" s="149">
        <v>56.811999999999998</v>
      </c>
      <c r="J61" s="149">
        <v>41.667000000000002</v>
      </c>
      <c r="K61" s="150">
        <v>66.403000000000006</v>
      </c>
      <c r="L61" s="94"/>
    </row>
    <row r="62" spans="1:12" ht="15" customHeight="1" x14ac:dyDescent="0.35">
      <c r="A62" s="294" t="s">
        <v>52</v>
      </c>
      <c r="B62" s="294"/>
      <c r="C62" s="152"/>
      <c r="D62" s="152"/>
      <c r="E62" s="245">
        <v>17.814000000000007</v>
      </c>
      <c r="F62" s="116">
        <v>32.331000000000003</v>
      </c>
      <c r="G62" s="245">
        <v>5.1940000000000026</v>
      </c>
      <c r="H62" s="117">
        <v>32.471000000000004</v>
      </c>
      <c r="I62" s="116">
        <v>-47.384</v>
      </c>
      <c r="J62" s="116">
        <v>31.394000000000002</v>
      </c>
      <c r="K62" s="117">
        <v>6.9759999999999991</v>
      </c>
      <c r="L62" s="94"/>
    </row>
    <row r="63" spans="1:12" ht="16.5" customHeight="1" x14ac:dyDescent="0.35">
      <c r="A63" s="299" t="s">
        <v>53</v>
      </c>
      <c r="B63" s="299"/>
      <c r="C63" s="153"/>
      <c r="D63" s="153"/>
      <c r="E63" s="243">
        <f t="shared" ref="E63:K63" si="34">SUM(E61:E62)</f>
        <v>33.119</v>
      </c>
      <c r="F63" s="107">
        <f t="shared" si="34"/>
        <v>26.778000000000006</v>
      </c>
      <c r="G63" s="256">
        <f t="shared" ref="G63:H63" si="35">SUM(G61:G62)</f>
        <v>70.575999999999993</v>
      </c>
      <c r="H63" s="109">
        <f t="shared" si="35"/>
        <v>99.847000000000008</v>
      </c>
      <c r="I63" s="107">
        <f t="shared" ref="I63" si="36">SUM(I61:I62)</f>
        <v>9.4279999999999973</v>
      </c>
      <c r="J63" s="107">
        <f t="shared" si="34"/>
        <v>73.061000000000007</v>
      </c>
      <c r="K63" s="108">
        <f t="shared" si="34"/>
        <v>73.379000000000005</v>
      </c>
      <c r="L63" s="180"/>
    </row>
    <row r="64" spans="1:12" ht="15" customHeight="1" x14ac:dyDescent="0.35">
      <c r="A64" s="295" t="s">
        <v>265</v>
      </c>
      <c r="B64" s="295"/>
      <c r="C64" s="110"/>
      <c r="D64" s="110"/>
      <c r="E64" s="244">
        <v>-4.6709999999999994</v>
      </c>
      <c r="F64" s="111">
        <v>-0.90199999999999936</v>
      </c>
      <c r="G64" s="244">
        <v>-9.2140000000000004</v>
      </c>
      <c r="H64" s="112">
        <v>-7.5709999999999997</v>
      </c>
      <c r="I64" s="111">
        <v>-7.306</v>
      </c>
      <c r="J64" s="111">
        <v>-12.891</v>
      </c>
      <c r="K64" s="112">
        <v>-50.111000000000004</v>
      </c>
      <c r="L64" s="94"/>
    </row>
    <row r="65" spans="1:12" ht="15" customHeight="1" x14ac:dyDescent="0.35">
      <c r="A65" s="294" t="s">
        <v>266</v>
      </c>
      <c r="B65" s="294"/>
      <c r="C65" s="115"/>
      <c r="D65" s="115"/>
      <c r="E65" s="245">
        <v>0.86899999999999999</v>
      </c>
      <c r="F65" s="116"/>
      <c r="G65" s="245">
        <v>0.86899999999999999</v>
      </c>
      <c r="H65" s="117"/>
      <c r="I65" s="116"/>
      <c r="J65" s="116"/>
      <c r="K65" s="117"/>
      <c r="L65" s="94"/>
    </row>
    <row r="66" spans="1:12" s="61" customFormat="1" ht="16.5" customHeight="1" x14ac:dyDescent="0.35">
      <c r="A66" s="155" t="s">
        <v>267</v>
      </c>
      <c r="B66" s="155"/>
      <c r="C66" s="156"/>
      <c r="D66" s="156"/>
      <c r="E66" s="243">
        <f t="shared" ref="E66:K66" si="37">SUM(E63:E65)</f>
        <v>29.317</v>
      </c>
      <c r="F66" s="107">
        <f t="shared" si="37"/>
        <v>25.876000000000005</v>
      </c>
      <c r="G66" s="256">
        <f t="shared" ref="G66:H66" si="38">SUM(G63:G65)</f>
        <v>62.230999999999995</v>
      </c>
      <c r="H66" s="109">
        <f t="shared" si="38"/>
        <v>92.27600000000001</v>
      </c>
      <c r="I66" s="107">
        <f t="shared" ref="I66" si="39">SUM(I63:I65)</f>
        <v>2.1219999999999972</v>
      </c>
      <c r="J66" s="107">
        <f t="shared" si="37"/>
        <v>60.170000000000009</v>
      </c>
      <c r="K66" s="108">
        <f t="shared" si="37"/>
        <v>23.268000000000001</v>
      </c>
      <c r="L66" s="107"/>
    </row>
    <row r="67" spans="1:12" ht="15" customHeight="1" x14ac:dyDescent="0.35">
      <c r="A67" s="294" t="s">
        <v>59</v>
      </c>
      <c r="B67" s="294"/>
      <c r="C67" s="157"/>
      <c r="D67" s="157"/>
      <c r="E67" s="245"/>
      <c r="F67" s="116"/>
      <c r="G67" s="245"/>
      <c r="H67" s="117"/>
      <c r="I67" s="116"/>
      <c r="J67" s="116">
        <v>-220.946</v>
      </c>
      <c r="K67" s="117"/>
      <c r="L67" s="94"/>
    </row>
    <row r="68" spans="1:12" ht="16.5" customHeight="1" x14ac:dyDescent="0.35">
      <c r="A68" s="299" t="s">
        <v>60</v>
      </c>
      <c r="B68" s="299"/>
      <c r="C68" s="146"/>
      <c r="D68" s="146"/>
      <c r="E68" s="243">
        <f t="shared" ref="E68:K68" si="40">SUM(E66:E67)</f>
        <v>29.317</v>
      </c>
      <c r="F68" s="107">
        <f t="shared" si="40"/>
        <v>25.876000000000005</v>
      </c>
      <c r="G68" s="256">
        <f t="shared" ref="G68:H68" si="41">SUM(G66:G67)</f>
        <v>62.230999999999995</v>
      </c>
      <c r="H68" s="109">
        <f t="shared" si="41"/>
        <v>92.27600000000001</v>
      </c>
      <c r="I68" s="107">
        <f t="shared" ref="I68" si="42">SUM(I66:I67)</f>
        <v>2.1219999999999972</v>
      </c>
      <c r="J68" s="107">
        <f t="shared" si="40"/>
        <v>-160.77599999999998</v>
      </c>
      <c r="K68" s="108">
        <f t="shared" si="40"/>
        <v>23.268000000000001</v>
      </c>
      <c r="L68" s="180"/>
    </row>
    <row r="69" spans="1:12" ht="15" customHeight="1" x14ac:dyDescent="0.35">
      <c r="A69" s="295" t="s">
        <v>61</v>
      </c>
      <c r="B69" s="295"/>
      <c r="C69" s="110"/>
      <c r="D69" s="110"/>
      <c r="E69" s="244">
        <v>-22.427</v>
      </c>
      <c r="F69" s="111">
        <v>-17.5</v>
      </c>
      <c r="G69" s="244">
        <v>-47.844999999999999</v>
      </c>
      <c r="H69" s="112">
        <v>-66.438000000000002</v>
      </c>
      <c r="I69" s="111">
        <v>-34.521000000000001</v>
      </c>
      <c r="J69" s="111">
        <v>36.591999999999999</v>
      </c>
      <c r="K69" s="112">
        <v>-50.96</v>
      </c>
      <c r="L69" s="94"/>
    </row>
    <row r="70" spans="1:12" ht="15" customHeight="1" x14ac:dyDescent="0.35">
      <c r="A70" s="295" t="s">
        <v>62</v>
      </c>
      <c r="B70" s="295"/>
      <c r="C70" s="110"/>
      <c r="D70" s="110"/>
      <c r="E70" s="244"/>
      <c r="F70" s="111"/>
      <c r="G70" s="244"/>
      <c r="H70" s="112"/>
      <c r="I70" s="111"/>
      <c r="J70" s="111"/>
      <c r="K70" s="112"/>
      <c r="L70" s="94"/>
    </row>
    <row r="71" spans="1:12" ht="15" customHeight="1" x14ac:dyDescent="0.35">
      <c r="A71" s="295" t="s">
        <v>64</v>
      </c>
      <c r="B71" s="295"/>
      <c r="C71" s="110"/>
      <c r="D71" s="110"/>
      <c r="E71" s="244"/>
      <c r="F71" s="111"/>
      <c r="G71" s="244">
        <v>-2.5369999999999999</v>
      </c>
      <c r="H71" s="112">
        <v>-7.3129999999999997</v>
      </c>
      <c r="I71" s="111">
        <v>-22.863</v>
      </c>
      <c r="J71" s="111">
        <v>-2.6859999999999999</v>
      </c>
      <c r="K71" s="112">
        <v>-33.664000000000001</v>
      </c>
      <c r="L71" s="94"/>
    </row>
    <row r="72" spans="1:12" ht="15" customHeight="1" x14ac:dyDescent="0.35">
      <c r="A72" s="294" t="s">
        <v>65</v>
      </c>
      <c r="B72" s="294"/>
      <c r="C72" s="115"/>
      <c r="D72" s="115"/>
      <c r="E72" s="245"/>
      <c r="F72" s="116">
        <v>5</v>
      </c>
      <c r="G72" s="245">
        <v>-1.748</v>
      </c>
      <c r="H72" s="117">
        <v>14.922000000000001</v>
      </c>
      <c r="I72" s="116">
        <v>6.5660000000000007</v>
      </c>
      <c r="J72" s="116">
        <v>142.77699999999999</v>
      </c>
      <c r="K72" s="117">
        <v>45.677</v>
      </c>
      <c r="L72" s="94"/>
    </row>
    <row r="73" spans="1:12" ht="16.5" customHeight="1" x14ac:dyDescent="0.35">
      <c r="A73" s="158" t="s">
        <v>66</v>
      </c>
      <c r="B73" s="158"/>
      <c r="C73" s="159"/>
      <c r="D73" s="159"/>
      <c r="E73" s="258">
        <f t="shared" ref="E73:K73" si="43">SUM(E69:E72)</f>
        <v>-22.427</v>
      </c>
      <c r="F73" s="181">
        <f t="shared" si="43"/>
        <v>-12.5</v>
      </c>
      <c r="G73" s="257">
        <f t="shared" ref="G73:H73" si="44">SUM(G69:G72)</f>
        <v>-52.129999999999995</v>
      </c>
      <c r="H73" s="161">
        <f t="shared" si="44"/>
        <v>-58.829000000000008</v>
      </c>
      <c r="I73" s="181">
        <f t="shared" ref="I73" si="45">SUM(I69:I72)</f>
        <v>-50.817999999999998</v>
      </c>
      <c r="J73" s="181">
        <f t="shared" si="43"/>
        <v>176.68299999999999</v>
      </c>
      <c r="K73" s="182">
        <f t="shared" si="43"/>
        <v>-38.946999999999996</v>
      </c>
      <c r="L73" s="180"/>
    </row>
    <row r="74" spans="1:12" ht="16.5" customHeight="1" x14ac:dyDescent="0.35">
      <c r="A74" s="299" t="s">
        <v>67</v>
      </c>
      <c r="B74" s="299"/>
      <c r="C74" s="146"/>
      <c r="D74" s="146"/>
      <c r="E74" s="243">
        <f t="shared" ref="E74:K74" si="46">SUM(E73+E68)</f>
        <v>6.8900000000000006</v>
      </c>
      <c r="F74" s="107">
        <f t="shared" si="46"/>
        <v>13.376000000000005</v>
      </c>
      <c r="G74" s="256">
        <f t="shared" ref="G74:H74" si="47">SUM(G73+G68)</f>
        <v>10.100999999999999</v>
      </c>
      <c r="H74" s="109">
        <f t="shared" si="47"/>
        <v>33.447000000000003</v>
      </c>
      <c r="I74" s="107">
        <f t="shared" ref="I74" si="48">SUM(I73+I68)</f>
        <v>-48.695999999999998</v>
      </c>
      <c r="J74" s="107">
        <f t="shared" si="46"/>
        <v>15.907000000000011</v>
      </c>
      <c r="K74" s="108">
        <f t="shared" si="46"/>
        <v>-15.678999999999995</v>
      </c>
      <c r="L74" s="180"/>
    </row>
    <row r="75" spans="1:12" s="61" customFormat="1" ht="16.5" customHeight="1" x14ac:dyDescent="0.35">
      <c r="A75" s="283" t="s">
        <v>418</v>
      </c>
      <c r="B75" s="284"/>
      <c r="C75" s="239"/>
      <c r="D75" s="239"/>
      <c r="E75" s="281"/>
      <c r="F75" s="145"/>
      <c r="G75" s="281"/>
      <c r="H75" s="145"/>
      <c r="I75" s="145"/>
      <c r="J75" s="145"/>
      <c r="K75" s="145"/>
      <c r="L75" s="154"/>
    </row>
    <row r="76" spans="1:12" s="61" customFormat="1" ht="16.5" customHeight="1" x14ac:dyDescent="0.35">
      <c r="A76" s="285" t="s">
        <v>419</v>
      </c>
      <c r="B76" s="282"/>
      <c r="C76" s="282"/>
      <c r="D76" s="240"/>
      <c r="E76" s="256"/>
      <c r="F76" s="109"/>
      <c r="G76" s="256"/>
      <c r="H76" s="241"/>
      <c r="I76" s="109"/>
      <c r="J76" s="109"/>
      <c r="K76" s="109"/>
      <c r="L76" s="109"/>
    </row>
    <row r="77" spans="1:12" ht="15" customHeight="1" x14ac:dyDescent="0.35">
      <c r="A77" s="146"/>
      <c r="B77" s="146"/>
      <c r="C77" s="146"/>
      <c r="D77" s="146"/>
      <c r="E77" s="111"/>
      <c r="F77" s="111"/>
      <c r="G77" s="163"/>
      <c r="H77" s="163"/>
      <c r="I77" s="163"/>
      <c r="J77" s="111"/>
      <c r="K77" s="111"/>
      <c r="L77" s="94"/>
    </row>
    <row r="78" spans="1:12" ht="12.75" customHeight="1" x14ac:dyDescent="0.35">
      <c r="A78" s="236"/>
      <c r="B78" s="227"/>
      <c r="C78" s="229"/>
      <c r="D78" s="229"/>
      <c r="E78" s="230">
        <f>E$3</f>
        <v>2014</v>
      </c>
      <c r="F78" s="230">
        <f t="shared" ref="F78:K78" si="49">F$3</f>
        <v>2013</v>
      </c>
      <c r="G78" s="230">
        <f>G$3</f>
        <v>2014</v>
      </c>
      <c r="H78" s="230">
        <f>H$3</f>
        <v>2013</v>
      </c>
      <c r="I78" s="230">
        <f t="shared" si="49"/>
        <v>2012</v>
      </c>
      <c r="J78" s="230">
        <f t="shared" si="49"/>
        <v>2011</v>
      </c>
      <c r="K78" s="230">
        <f t="shared" si="49"/>
        <v>2010</v>
      </c>
      <c r="L78" s="94"/>
    </row>
    <row r="79" spans="1:12" ht="12.75" customHeight="1" x14ac:dyDescent="0.35">
      <c r="A79" s="231"/>
      <c r="B79" s="231"/>
      <c r="C79" s="229"/>
      <c r="D79" s="229"/>
      <c r="E79" s="230" t="str">
        <f>E$4</f>
        <v>Q4</v>
      </c>
      <c r="F79" s="230" t="str">
        <f t="shared" ref="F79" si="50">F$4</f>
        <v>Q4</v>
      </c>
      <c r="G79" s="233"/>
      <c r="H79" s="233"/>
      <c r="I79" s="230"/>
      <c r="J79" s="230" t="str">
        <f>IF(J$4="","",J$4)</f>
        <v/>
      </c>
      <c r="K79" s="230"/>
      <c r="L79" s="94"/>
    </row>
    <row r="80" spans="1:12" s="41" customFormat="1" ht="15" customHeight="1" x14ac:dyDescent="0.35">
      <c r="A80" s="236" t="s">
        <v>111</v>
      </c>
      <c r="B80" s="234"/>
      <c r="C80" s="228"/>
      <c r="D80" s="228"/>
      <c r="E80" s="232"/>
      <c r="F80" s="232"/>
      <c r="G80" s="232"/>
      <c r="H80" s="232"/>
      <c r="I80" s="232"/>
      <c r="J80" s="232"/>
      <c r="K80" s="232"/>
      <c r="L80" s="135"/>
    </row>
    <row r="81" spans="1:12" ht="1.5" customHeight="1" x14ac:dyDescent="0.35">
      <c r="A81" s="94"/>
      <c r="B81" s="94"/>
      <c r="C81" s="94"/>
      <c r="D81" s="94"/>
      <c r="E81" s="94"/>
      <c r="F81" s="94"/>
      <c r="G81" s="94"/>
      <c r="H81" s="94"/>
      <c r="I81" s="94"/>
      <c r="J81" s="94"/>
      <c r="K81" s="94"/>
      <c r="L81" s="94"/>
    </row>
    <row r="82" spans="1:12" ht="15" customHeight="1" x14ac:dyDescent="0.35">
      <c r="A82" s="295" t="s">
        <v>68</v>
      </c>
      <c r="B82" s="295"/>
      <c r="C82" s="106"/>
      <c r="D82" s="106"/>
      <c r="E82" s="269">
        <f>IF(E7=0,"-",IF(E14=0,"-",(E14/E7))*100)</f>
        <v>8.9923686385067221</v>
      </c>
      <c r="F82" s="164">
        <f>IF(F14=0,"-",IF(F7=0,"-",F14/F7))*100</f>
        <v>0.789468557624878</v>
      </c>
      <c r="G82" s="269">
        <f>IF(G7=0,"",IF(G14=0,"",(G14/G7))*100)</f>
        <v>10.405029642884781</v>
      </c>
      <c r="H82" s="165">
        <f>IF(H7=0,"",IF(H14=0,"",(H14/H7))*100)</f>
        <v>9.9011752873827685</v>
      </c>
      <c r="I82" s="164">
        <f>IF(I14=0,"-",IF(I7=0,"-",I14/I7))*100</f>
        <v>8.6098885674685555</v>
      </c>
      <c r="J82" s="164">
        <f>IF(J14=0,"-",IF(J7=0,"-",J14/J7))*100</f>
        <v>4.2743311161230464</v>
      </c>
      <c r="K82" s="166">
        <f>IF(K14=0,"-",IF(K7=0,"-",K14/K7))*100</f>
        <v>12.397443743735751</v>
      </c>
      <c r="L82" s="94"/>
    </row>
    <row r="83" spans="1:12" ht="15" customHeight="1" x14ac:dyDescent="0.35">
      <c r="A83" s="295" t="s">
        <v>424</v>
      </c>
      <c r="B83" s="295"/>
      <c r="C83" s="106"/>
      <c r="D83" s="106"/>
      <c r="E83" s="269">
        <f>IF(E7=0,"",IF(E28=0,"",(E28/E7))*100)</f>
        <v>9.4577844747970055</v>
      </c>
      <c r="F83" s="164">
        <f t="shared" ref="F83:K83" si="51">IF(F7=0,"",IF(F28=0,"",(F28/F7))*100)</f>
        <v>3.6220096625886433</v>
      </c>
      <c r="G83" s="269">
        <f t="shared" si="51"/>
        <v>10.51756780448723</v>
      </c>
      <c r="H83" s="165">
        <f t="shared" si="51"/>
        <v>10.495615796827279</v>
      </c>
      <c r="I83" s="164">
        <f t="shared" si="51"/>
        <v>8.8812519344537186</v>
      </c>
      <c r="J83" s="164">
        <f t="shared" si="51"/>
        <v>9.8078163340851212</v>
      </c>
      <c r="K83" s="166">
        <f t="shared" si="51"/>
        <v>12.397443743735751</v>
      </c>
      <c r="L83" s="94"/>
    </row>
    <row r="84" spans="1:12" ht="15" customHeight="1" x14ac:dyDescent="0.35">
      <c r="A84" s="295" t="s">
        <v>69</v>
      </c>
      <c r="B84" s="295"/>
      <c r="C84" s="106"/>
      <c r="D84" s="106"/>
      <c r="E84" s="269">
        <f t="shared" ref="E84:K84" si="52">IF(E20=0,"-",IF(E7=0,"-",E20/E7)*100)</f>
        <v>0.7748829371829804</v>
      </c>
      <c r="F84" s="164">
        <f t="shared" si="52"/>
        <v>0.53378009818437377</v>
      </c>
      <c r="G84" s="269">
        <f t="shared" ref="G84" si="53">IF(G20=0,"-",IF(G7=0,"-",G20/G7)*100)</f>
        <v>4.5823306271284592</v>
      </c>
      <c r="H84" s="165">
        <f t="shared" si="52"/>
        <v>6.9841649470206058</v>
      </c>
      <c r="I84" s="164">
        <f t="shared" ref="I84" si="54">IF(I20=0,"-",IF(I7=0,"-",I20/I7)*100)</f>
        <v>5.3530482991603252</v>
      </c>
      <c r="J84" s="164">
        <f t="shared" ref="J84" si="55">IF(J20=0,"-",IF(J7=0,"-",J20/J7)*100)</f>
        <v>0.66716658843463172</v>
      </c>
      <c r="K84" s="165">
        <f t="shared" si="52"/>
        <v>7.8558092298413191</v>
      </c>
      <c r="L84" s="97"/>
    </row>
    <row r="85" spans="1:12" ht="15" customHeight="1" x14ac:dyDescent="0.35">
      <c r="A85" s="295" t="s">
        <v>70</v>
      </c>
      <c r="B85" s="295"/>
      <c r="C85" s="137"/>
      <c r="D85" s="137"/>
      <c r="E85" s="269" t="s">
        <v>141</v>
      </c>
      <c r="F85" s="167" t="s">
        <v>141</v>
      </c>
      <c r="G85" s="269">
        <f t="shared" ref="G85:H85" si="56">IF((G47=0),"-",(G24/((G47+H47)/2)*100))</f>
        <v>4.1963080548796698</v>
      </c>
      <c r="H85" s="165">
        <f t="shared" si="56"/>
        <v>6.1403473387160599</v>
      </c>
      <c r="I85" s="164">
        <f>IF((I47=0),"-",(I24/((I47+J47)/2)*100))</f>
        <v>6.3728382019358358</v>
      </c>
      <c r="J85" s="164">
        <f>IF((J47=0),"-",(J24/((J47+K47)/2)*100))</f>
        <v>2.4352091319008156E-2</v>
      </c>
      <c r="K85" s="165">
        <v>6.471041695329065</v>
      </c>
      <c r="L85" s="97"/>
    </row>
    <row r="86" spans="1:12" ht="15" customHeight="1" x14ac:dyDescent="0.35">
      <c r="A86" s="295" t="s">
        <v>71</v>
      </c>
      <c r="B86" s="295"/>
      <c r="C86" s="137"/>
      <c r="D86" s="137"/>
      <c r="E86" s="269" t="s">
        <v>141</v>
      </c>
      <c r="F86" s="167" t="s">
        <v>141</v>
      </c>
      <c r="G86" s="269">
        <f>IF((G47=0),"-",((G17+G18)/((G47+G48+G49+G51+H47+H48+H49+H51)/2)*100))</f>
        <v>7.0715352001938889</v>
      </c>
      <c r="H86" s="165">
        <f>IF((H47=0),"-",((H17+H18)/((H47+H48+H49+H51+I47+I48+I49+I51)/2)*100))</f>
        <v>7.0144418689807377</v>
      </c>
      <c r="I86" s="164">
        <f>IF((I47=0),"-",((I17+I18)/((I47+I48+I49+I51+J47+J48+J49+J51)/2)*100))</f>
        <v>7.0279944576922384</v>
      </c>
      <c r="J86" s="164">
        <f>IF((J47=0),"-",((J17+J18)/((J47+J48+J49+J51+K47+K48+K49+K51)/2)*100))</f>
        <v>2.9599064945460629</v>
      </c>
      <c r="K86" s="165">
        <v>8.1183438263282763</v>
      </c>
      <c r="L86" s="97"/>
    </row>
    <row r="87" spans="1:12" ht="15" customHeight="1" x14ac:dyDescent="0.35">
      <c r="A87" s="295" t="s">
        <v>72</v>
      </c>
      <c r="B87" s="295"/>
      <c r="C87" s="106"/>
      <c r="D87" s="106"/>
      <c r="E87" s="270" t="str">
        <f t="shared" ref="E87:F87" si="57">IF(E47=0,"-",((E47+E48)/E55*100))</f>
        <v>-</v>
      </c>
      <c r="F87" s="169" t="str">
        <f t="shared" si="57"/>
        <v>-</v>
      </c>
      <c r="G87" s="270">
        <f t="shared" ref="G87:H87" si="58">IF(G47=0,"-",((G47+G48)/G55*100))</f>
        <v>56.654802185738184</v>
      </c>
      <c r="H87" s="183">
        <f t="shared" si="58"/>
        <v>56.241516844986691</v>
      </c>
      <c r="I87" s="184">
        <f t="shared" ref="I87" si="59">IF(I47=0,"-",((I47+I48)/I55*100))</f>
        <v>52.265297427916181</v>
      </c>
      <c r="J87" s="184">
        <f t="shared" ref="J87:K87" si="60">IF(J47=0,"-",((J47+J48)/J55*100))</f>
        <v>47.23116671024362</v>
      </c>
      <c r="K87" s="183">
        <f t="shared" si="60"/>
        <v>49.503384558441468</v>
      </c>
      <c r="L87" s="97"/>
    </row>
    <row r="88" spans="1:12" ht="15" customHeight="1" x14ac:dyDescent="0.35">
      <c r="A88" s="295" t="s">
        <v>73</v>
      </c>
      <c r="B88" s="295"/>
      <c r="C88" s="106"/>
      <c r="D88" s="106"/>
      <c r="E88" s="271" t="str">
        <f t="shared" ref="E88:F88" si="61">IF((E51+E49-E43-E41-E37)=0,"-",(E51+E49-E43-E41-E37))</f>
        <v>-</v>
      </c>
      <c r="F88" s="171" t="str">
        <f t="shared" si="61"/>
        <v>-</v>
      </c>
      <c r="G88" s="271">
        <f t="shared" ref="G88:H88" si="62">IF((G51+G49-G43-G41-G37)=0,"-",(G51+G49-G43-G41-G37))</f>
        <v>464.92800000000011</v>
      </c>
      <c r="H88" s="185">
        <f t="shared" si="62"/>
        <v>463.90200000000004</v>
      </c>
      <c r="I88" s="171">
        <f>IF((I51+I49-I43-I41-I37)=0,"-",(I51+I49-I43-I41-I37))</f>
        <v>562.428</v>
      </c>
      <c r="J88" s="171">
        <f>IF((J51+J49-J43-J41-J37)=0,"-",(J51+J49-J43-J41-J37))</f>
        <v>570.08400000000006</v>
      </c>
      <c r="K88" s="185">
        <f t="shared" ref="K88" si="63">IF((K51+K49-K43-K41-K37)=0,"-",(K51+K49-K43-K41-K37))</f>
        <v>508.73900000000009</v>
      </c>
      <c r="L88" s="97"/>
    </row>
    <row r="89" spans="1:12" ht="15" customHeight="1" x14ac:dyDescent="0.35">
      <c r="A89" s="295" t="s">
        <v>74</v>
      </c>
      <c r="B89" s="295"/>
      <c r="C89" s="110"/>
      <c r="D89" s="110"/>
      <c r="E89" s="272" t="str">
        <f t="shared" ref="E89:F89" si="64">IF((E47=0),"-",((E51+E49)/(E47+E48)))</f>
        <v>-</v>
      </c>
      <c r="F89" s="173" t="str">
        <f t="shared" si="64"/>
        <v>-</v>
      </c>
      <c r="G89" s="272">
        <f t="shared" ref="G89:H89" si="65">IF((G47=0),"-",((G51+G49)/(G47+G48)))</f>
        <v>0.54891291379666896</v>
      </c>
      <c r="H89" s="186">
        <f t="shared" si="65"/>
        <v>0.59208313250169375</v>
      </c>
      <c r="I89" s="187">
        <f t="shared" ref="I89" si="66">IF((I47=0),"-",((I51+I49)/(I47+I48)))</f>
        <v>0.69985921491612035</v>
      </c>
      <c r="J89" s="187">
        <f t="shared" ref="J89:K89" si="67">IF((J47=0),"-",((J51+J49)/(J47+J48)))</f>
        <v>0.80563312952878918</v>
      </c>
      <c r="K89" s="186">
        <f t="shared" si="67"/>
        <v>0.82665303575382676</v>
      </c>
      <c r="L89" s="94"/>
    </row>
    <row r="90" spans="1:12" ht="15" customHeight="1" x14ac:dyDescent="0.35">
      <c r="A90" s="294" t="s">
        <v>75</v>
      </c>
      <c r="B90" s="294"/>
      <c r="C90" s="115"/>
      <c r="D90" s="115"/>
      <c r="E90" s="273" t="s">
        <v>141</v>
      </c>
      <c r="F90" s="175" t="s">
        <v>141</v>
      </c>
      <c r="G90" s="273">
        <v>618</v>
      </c>
      <c r="H90" s="188">
        <v>658</v>
      </c>
      <c r="I90" s="175">
        <v>628</v>
      </c>
      <c r="J90" s="175">
        <v>630</v>
      </c>
      <c r="K90" s="188">
        <v>501</v>
      </c>
      <c r="L90" s="94"/>
    </row>
    <row r="91" spans="1:12" ht="15" customHeight="1" x14ac:dyDescent="0.35">
      <c r="A91" s="177" t="s">
        <v>381</v>
      </c>
      <c r="B91" s="177"/>
      <c r="C91" s="177"/>
      <c r="D91" s="177"/>
      <c r="E91" s="177"/>
      <c r="F91" s="177"/>
      <c r="G91" s="177"/>
      <c r="H91" s="177"/>
      <c r="I91" s="177"/>
      <c r="J91" s="177"/>
      <c r="K91" s="177"/>
      <c r="L91" s="94"/>
    </row>
    <row r="92" spans="1:12" ht="16.5" x14ac:dyDescent="0.35">
      <c r="A92" s="189"/>
      <c r="B92" s="189"/>
      <c r="C92" s="189"/>
      <c r="D92" s="189"/>
      <c r="E92" s="189"/>
      <c r="F92" s="189"/>
      <c r="G92" s="178"/>
      <c r="H92" s="178"/>
      <c r="I92" s="178"/>
      <c r="J92" s="189"/>
      <c r="K92" s="189"/>
      <c r="L92" s="94"/>
    </row>
    <row r="93" spans="1:12" ht="16.5" x14ac:dyDescent="0.35">
      <c r="A93" s="189"/>
      <c r="B93" s="178"/>
      <c r="C93" s="178"/>
      <c r="D93" s="178"/>
      <c r="E93" s="178"/>
      <c r="F93" s="178"/>
      <c r="G93" s="178"/>
      <c r="H93" s="178"/>
      <c r="I93" s="178"/>
      <c r="J93" s="178"/>
      <c r="K93" s="178"/>
      <c r="L93" s="94"/>
    </row>
    <row r="94" spans="1:12" ht="16.5" x14ac:dyDescent="0.35">
      <c r="A94" s="179"/>
      <c r="B94" s="179"/>
      <c r="C94" s="179"/>
      <c r="D94" s="179"/>
      <c r="E94" s="179"/>
      <c r="F94" s="179"/>
      <c r="G94" s="179"/>
      <c r="H94" s="179"/>
      <c r="I94" s="179"/>
      <c r="J94" s="179"/>
      <c r="K94" s="179"/>
      <c r="L94" s="94"/>
    </row>
    <row r="95" spans="1:12" ht="16.5" x14ac:dyDescent="0.35">
      <c r="A95" s="179"/>
      <c r="B95" s="179"/>
      <c r="C95" s="179"/>
      <c r="D95" s="179"/>
      <c r="E95" s="179"/>
      <c r="F95" s="179"/>
      <c r="G95" s="179"/>
      <c r="H95" s="179"/>
      <c r="I95" s="179"/>
      <c r="J95" s="179"/>
      <c r="K95" s="179"/>
      <c r="L95" s="94"/>
    </row>
    <row r="96" spans="1:12" ht="16.5" x14ac:dyDescent="0.35">
      <c r="A96" s="179"/>
      <c r="B96" s="179"/>
      <c r="C96" s="179"/>
      <c r="D96" s="179"/>
      <c r="E96" s="179"/>
      <c r="F96" s="179"/>
      <c r="G96" s="179"/>
      <c r="H96" s="179"/>
      <c r="I96" s="179"/>
      <c r="J96" s="179"/>
      <c r="K96" s="179"/>
      <c r="L96" s="94"/>
    </row>
    <row r="97" spans="1:12" ht="16.5" x14ac:dyDescent="0.35">
      <c r="A97" s="179"/>
      <c r="B97" s="179"/>
      <c r="C97" s="179"/>
      <c r="D97" s="179"/>
      <c r="E97" s="179"/>
      <c r="F97" s="179"/>
      <c r="G97" s="179"/>
      <c r="H97" s="179"/>
      <c r="I97" s="179"/>
      <c r="J97" s="179"/>
      <c r="K97" s="179"/>
      <c r="L97" s="94"/>
    </row>
    <row r="98" spans="1:12" ht="16.5" x14ac:dyDescent="0.35">
      <c r="A98" s="179"/>
      <c r="B98" s="179"/>
      <c r="C98" s="179"/>
      <c r="D98" s="179"/>
      <c r="E98" s="179"/>
      <c r="F98" s="179"/>
      <c r="G98" s="179"/>
      <c r="H98" s="179"/>
      <c r="I98" s="179"/>
      <c r="J98" s="179"/>
      <c r="K98" s="179"/>
      <c r="L98" s="94"/>
    </row>
    <row r="99" spans="1:12" ht="16.5" x14ac:dyDescent="0.35">
      <c r="A99" s="179"/>
      <c r="B99" s="179"/>
      <c r="C99" s="179"/>
      <c r="D99" s="179"/>
      <c r="E99" s="179"/>
      <c r="F99" s="179"/>
      <c r="G99" s="179"/>
      <c r="H99" s="179"/>
      <c r="I99" s="179"/>
      <c r="J99" s="179"/>
      <c r="K99" s="179"/>
      <c r="L99" s="94"/>
    </row>
    <row r="100" spans="1:12" ht="16.5" x14ac:dyDescent="0.35">
      <c r="A100" s="179"/>
      <c r="B100" s="179"/>
      <c r="C100" s="179"/>
      <c r="D100" s="179"/>
      <c r="E100" s="179"/>
      <c r="F100" s="179"/>
      <c r="G100" s="179"/>
      <c r="H100" s="179"/>
      <c r="I100" s="179"/>
      <c r="J100" s="179"/>
      <c r="K100" s="179"/>
      <c r="L100" s="94"/>
    </row>
    <row r="101" spans="1:12" x14ac:dyDescent="0.25">
      <c r="A101" s="48"/>
      <c r="B101" s="48"/>
      <c r="C101" s="48"/>
      <c r="D101" s="48"/>
      <c r="E101" s="48"/>
      <c r="F101" s="48"/>
      <c r="G101" s="63"/>
      <c r="H101" s="63"/>
      <c r="I101" s="63"/>
      <c r="J101" s="48"/>
      <c r="K101" s="48"/>
    </row>
    <row r="102" spans="1:12" x14ac:dyDescent="0.25">
      <c r="A102" s="48"/>
      <c r="B102" s="48"/>
      <c r="C102" s="48"/>
      <c r="D102" s="48"/>
      <c r="E102" s="48"/>
      <c r="F102" s="48"/>
      <c r="G102" s="63"/>
      <c r="H102" s="63"/>
      <c r="I102" s="63"/>
      <c r="J102" s="48"/>
      <c r="K102" s="48"/>
    </row>
    <row r="103" spans="1:12" x14ac:dyDescent="0.25">
      <c r="A103" s="48"/>
      <c r="B103" s="48"/>
      <c r="C103" s="48"/>
      <c r="D103" s="48"/>
      <c r="E103" s="48"/>
      <c r="F103" s="48"/>
      <c r="G103" s="63"/>
      <c r="H103" s="63"/>
      <c r="I103" s="63"/>
      <c r="J103" s="48"/>
      <c r="K103" s="48"/>
    </row>
    <row r="104" spans="1:12" x14ac:dyDescent="0.25">
      <c r="A104" s="48"/>
      <c r="B104" s="48"/>
      <c r="C104" s="48"/>
      <c r="D104" s="48"/>
      <c r="E104" s="48"/>
      <c r="F104" s="48"/>
      <c r="G104" s="63"/>
      <c r="H104" s="63"/>
      <c r="I104" s="63"/>
      <c r="J104" s="48"/>
      <c r="K104" s="48"/>
    </row>
    <row r="105" spans="1:12" x14ac:dyDescent="0.25">
      <c r="A105" s="48"/>
      <c r="B105" s="48"/>
      <c r="C105" s="48"/>
      <c r="D105" s="48"/>
      <c r="E105" s="48"/>
      <c r="F105" s="48"/>
      <c r="G105" s="63"/>
      <c r="H105" s="63"/>
      <c r="I105" s="63"/>
      <c r="J105" s="48"/>
      <c r="K105" s="48"/>
    </row>
  </sheetData>
  <mergeCells count="22">
    <mergeCell ref="A72:B72"/>
    <mergeCell ref="A74:B74"/>
    <mergeCell ref="A82:B82"/>
    <mergeCell ref="A65:B65"/>
    <mergeCell ref="A67:B67"/>
    <mergeCell ref="A68:B68"/>
    <mergeCell ref="A69:B69"/>
    <mergeCell ref="A70:B70"/>
    <mergeCell ref="A71:B71"/>
    <mergeCell ref="A1:K1"/>
    <mergeCell ref="A61:B61"/>
    <mergeCell ref="A62:B62"/>
    <mergeCell ref="A63:B63"/>
    <mergeCell ref="A64:B64"/>
    <mergeCell ref="A83:B83"/>
    <mergeCell ref="A89:B89"/>
    <mergeCell ref="A90:B90"/>
    <mergeCell ref="A84:B84"/>
    <mergeCell ref="A85:B85"/>
    <mergeCell ref="A87:B87"/>
    <mergeCell ref="A88:B88"/>
    <mergeCell ref="A86:B86"/>
  </mergeCells>
  <phoneticPr fontId="0" type="noConversion"/>
  <pageMargins left="0.70866141732283472" right="0.70866141732283472" top="0.74803149606299213" bottom="0.74803149606299213" header="0.31496062992125984" footer="0.31496062992125984"/>
  <pageSetup paperSize="9" scale="56" orientation="portrait" horizontalDpi="4294967293"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5"/>
  <sheetViews>
    <sheetView showGridLines="0" zoomScaleNormal="100" zoomScaleSheetLayoutView="85" workbookViewId="0">
      <selection sqref="A1:L1"/>
    </sheetView>
  </sheetViews>
  <sheetFormatPr defaultRowHeight="15" x14ac:dyDescent="0.25"/>
  <cols>
    <col min="1" max="1" width="26" customWidth="1"/>
    <col min="2" max="2" width="16" customWidth="1"/>
    <col min="3" max="3" width="8.28515625" customWidth="1"/>
    <col min="4" max="4" width="4.85546875" customWidth="1"/>
    <col min="5" max="6" width="9.7109375" customWidth="1"/>
    <col min="7" max="10" width="9.7109375" style="61" customWidth="1"/>
    <col min="11" max="12" width="9.7109375" customWidth="1"/>
  </cols>
  <sheetData>
    <row r="1" spans="1:12" ht="18" customHeight="1" x14ac:dyDescent="0.35">
      <c r="A1" s="297" t="s">
        <v>385</v>
      </c>
      <c r="B1" s="297"/>
      <c r="C1" s="297"/>
      <c r="D1" s="297"/>
      <c r="E1" s="297"/>
      <c r="F1" s="297"/>
      <c r="G1" s="297"/>
      <c r="H1" s="297"/>
      <c r="I1" s="297"/>
      <c r="J1" s="297"/>
      <c r="K1" s="297"/>
      <c r="L1" s="298"/>
    </row>
    <row r="2" spans="1:12" ht="15" customHeight="1" x14ac:dyDescent="0.35">
      <c r="A2" s="95" t="s">
        <v>197</v>
      </c>
      <c r="B2" s="96"/>
      <c r="C2" s="96"/>
      <c r="D2" s="96"/>
      <c r="E2" s="97"/>
      <c r="F2" s="97"/>
      <c r="G2" s="97"/>
      <c r="H2" s="97"/>
      <c r="I2" s="97"/>
      <c r="J2" s="97"/>
      <c r="K2" s="97"/>
      <c r="L2" s="97"/>
    </row>
    <row r="3" spans="1:12" ht="12.75" customHeight="1" x14ac:dyDescent="0.35">
      <c r="A3" s="227"/>
      <c r="B3" s="227"/>
      <c r="C3" s="228"/>
      <c r="D3" s="229"/>
      <c r="E3" s="230">
        <v>2014</v>
      </c>
      <c r="F3" s="230">
        <v>2013</v>
      </c>
      <c r="G3" s="230">
        <v>2014</v>
      </c>
      <c r="H3" s="230">
        <v>2013</v>
      </c>
      <c r="I3" s="230">
        <v>2012</v>
      </c>
      <c r="J3" s="230">
        <v>2012</v>
      </c>
      <c r="K3" s="230">
        <v>2011</v>
      </c>
      <c r="L3" s="101">
        <v>2010</v>
      </c>
    </row>
    <row r="4" spans="1:12" ht="12.75" customHeight="1" x14ac:dyDescent="0.35">
      <c r="A4" s="231"/>
      <c r="B4" s="231"/>
      <c r="C4" s="228"/>
      <c r="D4" s="229"/>
      <c r="E4" s="230" t="s">
        <v>421</v>
      </c>
      <c r="F4" s="230" t="s">
        <v>421</v>
      </c>
      <c r="G4" s="230"/>
      <c r="H4" s="230"/>
      <c r="I4" s="230"/>
      <c r="J4" s="230"/>
      <c r="K4" s="230"/>
      <c r="L4" s="101"/>
    </row>
    <row r="5" spans="1:12" s="40" customFormat="1" ht="12.75" customHeight="1" x14ac:dyDescent="0.35">
      <c r="A5" s="228" t="s">
        <v>1</v>
      </c>
      <c r="B5" s="231"/>
      <c r="C5" s="228"/>
      <c r="D5" s="228" t="s">
        <v>112</v>
      </c>
      <c r="E5" s="232"/>
      <c r="F5" s="232" t="s">
        <v>103</v>
      </c>
      <c r="G5" s="232"/>
      <c r="H5" s="232" t="s">
        <v>103</v>
      </c>
      <c r="I5" s="232" t="s">
        <v>103</v>
      </c>
      <c r="J5" s="232"/>
      <c r="K5" s="232"/>
      <c r="L5" s="103"/>
    </row>
    <row r="6" spans="1:12" ht="1.5" customHeight="1" x14ac:dyDescent="0.35">
      <c r="A6" s="94"/>
      <c r="B6" s="94"/>
      <c r="C6" s="94"/>
      <c r="D6" s="94"/>
      <c r="E6" s="94"/>
      <c r="F6" s="94"/>
      <c r="G6" s="94"/>
      <c r="H6" s="94"/>
      <c r="I6" s="94"/>
      <c r="J6" s="94"/>
      <c r="K6" s="94"/>
      <c r="L6" s="94"/>
    </row>
    <row r="7" spans="1:12" ht="15" customHeight="1" x14ac:dyDescent="0.35">
      <c r="A7" s="105" t="s">
        <v>2</v>
      </c>
      <c r="B7" s="106"/>
      <c r="C7" s="106"/>
      <c r="D7" s="106"/>
      <c r="E7" s="248">
        <v>7.8179999999999978</v>
      </c>
      <c r="F7" s="190">
        <v>6.8979999999999997</v>
      </c>
      <c r="G7" s="248">
        <v>28.645</v>
      </c>
      <c r="H7" s="191">
        <v>26.402000000000001</v>
      </c>
      <c r="I7" s="190">
        <v>24.245000000000001</v>
      </c>
      <c r="J7" s="190">
        <v>24.245000000000001</v>
      </c>
      <c r="K7" s="190">
        <v>21.51</v>
      </c>
      <c r="L7" s="191"/>
    </row>
    <row r="8" spans="1:12" ht="15" customHeight="1" x14ac:dyDescent="0.35">
      <c r="A8" s="105" t="s">
        <v>4</v>
      </c>
      <c r="B8" s="110"/>
      <c r="C8" s="110"/>
      <c r="D8" s="110"/>
      <c r="E8" s="249">
        <v>-4.7959999999999994</v>
      </c>
      <c r="F8" s="192">
        <v>-4.0829999999999993</v>
      </c>
      <c r="G8" s="249">
        <v>-17.256</v>
      </c>
      <c r="H8" s="193">
        <v>-15.534999999999998</v>
      </c>
      <c r="I8" s="192">
        <v>-14.519</v>
      </c>
      <c r="J8" s="192">
        <v>-14.519</v>
      </c>
      <c r="K8" s="192">
        <v>-13.886000000000001</v>
      </c>
      <c r="L8" s="193"/>
    </row>
    <row r="9" spans="1:12" ht="15" customHeight="1" x14ac:dyDescent="0.35">
      <c r="A9" s="105" t="s">
        <v>5</v>
      </c>
      <c r="B9" s="110"/>
      <c r="C9" s="110"/>
      <c r="D9" s="110"/>
      <c r="E9" s="249">
        <v>1.1999999999999997E-2</v>
      </c>
      <c r="F9" s="192">
        <v>2.5030000000000006</v>
      </c>
      <c r="G9" s="249">
        <v>4.3999999999999997E-2</v>
      </c>
      <c r="H9" s="193">
        <v>1.2440000000000002</v>
      </c>
      <c r="I9" s="192">
        <v>3.5999999999999997E-2</v>
      </c>
      <c r="J9" s="192">
        <v>3.5999999999999997E-2</v>
      </c>
      <c r="K9" s="192">
        <v>3.1E-2</v>
      </c>
      <c r="L9" s="193"/>
    </row>
    <row r="10" spans="1:12" ht="15" customHeight="1" x14ac:dyDescent="0.35">
      <c r="A10" s="105" t="s">
        <v>6</v>
      </c>
      <c r="B10" s="110"/>
      <c r="C10" s="110"/>
      <c r="D10" s="110"/>
      <c r="E10" s="249"/>
      <c r="F10" s="192"/>
      <c r="G10" s="249"/>
      <c r="H10" s="193"/>
      <c r="I10" s="192"/>
      <c r="J10" s="192"/>
      <c r="K10" s="192"/>
      <c r="L10" s="193"/>
    </row>
    <row r="11" spans="1:12" ht="15" customHeight="1" x14ac:dyDescent="0.35">
      <c r="A11" s="114" t="s">
        <v>7</v>
      </c>
      <c r="B11" s="115"/>
      <c r="C11" s="115"/>
      <c r="D11" s="115"/>
      <c r="E11" s="250"/>
      <c r="F11" s="194"/>
      <c r="G11" s="250"/>
      <c r="H11" s="195"/>
      <c r="I11" s="194"/>
      <c r="J11" s="194"/>
      <c r="K11" s="194"/>
      <c r="L11" s="195"/>
    </row>
    <row r="12" spans="1:12" ht="15" customHeight="1" x14ac:dyDescent="0.25">
      <c r="A12" s="119" t="s">
        <v>8</v>
      </c>
      <c r="B12" s="119"/>
      <c r="C12" s="119"/>
      <c r="D12" s="119"/>
      <c r="E12" s="248">
        <f>SUM(E7:E11)</f>
        <v>3.0339999999999985</v>
      </c>
      <c r="F12" s="190">
        <f t="shared" ref="F12" si="0">SUM(F7:F11)</f>
        <v>5.3180000000000014</v>
      </c>
      <c r="G12" s="248">
        <f>SUM(G7:G11)</f>
        <v>11.433</v>
      </c>
      <c r="H12" s="191">
        <f>SUM(H7:H11)</f>
        <v>12.111000000000002</v>
      </c>
      <c r="I12" s="190">
        <f t="shared" ref="I12" si="1">SUM(I7:I11)</f>
        <v>9.7620000000000005</v>
      </c>
      <c r="J12" s="190">
        <f t="shared" ref="J12:K12" si="2">SUM(J7:J11)</f>
        <v>9.7620000000000005</v>
      </c>
      <c r="K12" s="190">
        <f t="shared" si="2"/>
        <v>7.6550000000000002</v>
      </c>
      <c r="L12" s="191"/>
    </row>
    <row r="13" spans="1:12" ht="15" customHeight="1" x14ac:dyDescent="0.35">
      <c r="A13" s="114" t="s">
        <v>205</v>
      </c>
      <c r="B13" s="115"/>
      <c r="C13" s="115"/>
      <c r="D13" s="115"/>
      <c r="E13" s="250">
        <v>-0.54699999999999993</v>
      </c>
      <c r="F13" s="194">
        <v>-0.50200000000000011</v>
      </c>
      <c r="G13" s="250">
        <v>-2.0369999999999999</v>
      </c>
      <c r="H13" s="195">
        <v>-2.0620000000000003</v>
      </c>
      <c r="I13" s="194">
        <v>-1.7629999999999999</v>
      </c>
      <c r="J13" s="194">
        <v>-1.7629999999999999</v>
      </c>
      <c r="K13" s="194">
        <v>-1.5860000000000001</v>
      </c>
      <c r="L13" s="195"/>
    </row>
    <row r="14" spans="1:12" ht="15" customHeight="1" x14ac:dyDescent="0.25">
      <c r="A14" s="119" t="s">
        <v>9</v>
      </c>
      <c r="B14" s="119"/>
      <c r="C14" s="119"/>
      <c r="D14" s="119"/>
      <c r="E14" s="248">
        <f>SUM(E12:E13)</f>
        <v>2.4869999999999983</v>
      </c>
      <c r="F14" s="190">
        <f t="shared" ref="F14" si="3">SUM(F12:F13)</f>
        <v>4.8160000000000016</v>
      </c>
      <c r="G14" s="248">
        <f>SUM(G12:G13)</f>
        <v>9.3960000000000008</v>
      </c>
      <c r="H14" s="191">
        <f>SUM(H12:H13)</f>
        <v>10.049000000000003</v>
      </c>
      <c r="I14" s="190">
        <f t="shared" ref="I14" si="4">SUM(I12:I13)</f>
        <v>7.9990000000000006</v>
      </c>
      <c r="J14" s="190">
        <f t="shared" ref="J14:K14" si="5">SUM(J12:J13)</f>
        <v>7.9990000000000006</v>
      </c>
      <c r="K14" s="190">
        <f t="shared" si="5"/>
        <v>6.069</v>
      </c>
      <c r="L14" s="191"/>
    </row>
    <row r="15" spans="1:12" ht="15" customHeight="1" x14ac:dyDescent="0.35">
      <c r="A15" s="105" t="s">
        <v>10</v>
      </c>
      <c r="B15" s="120"/>
      <c r="C15" s="120"/>
      <c r="D15" s="120"/>
      <c r="E15" s="249">
        <v>-1.999999999999974E-3</v>
      </c>
      <c r="F15" s="192">
        <v>-0.12500000000000006</v>
      </c>
      <c r="G15" s="249">
        <v>-0.17299999999999999</v>
      </c>
      <c r="H15" s="193">
        <v>-0.54100000000000004</v>
      </c>
      <c r="I15" s="192">
        <v>-0.55400000000000005</v>
      </c>
      <c r="J15" s="192">
        <v>-1.873</v>
      </c>
      <c r="K15" s="192">
        <v>-1.669</v>
      </c>
      <c r="L15" s="193"/>
    </row>
    <row r="16" spans="1:12" ht="15" customHeight="1" x14ac:dyDescent="0.35">
      <c r="A16" s="114" t="s">
        <v>11</v>
      </c>
      <c r="B16" s="115"/>
      <c r="C16" s="115"/>
      <c r="D16" s="115"/>
      <c r="E16" s="250"/>
      <c r="F16" s="194"/>
      <c r="G16" s="250"/>
      <c r="H16" s="195"/>
      <c r="I16" s="194"/>
      <c r="J16" s="194"/>
      <c r="K16" s="194"/>
      <c r="L16" s="195"/>
    </row>
    <row r="17" spans="1:12" ht="15" customHeight="1" x14ac:dyDescent="0.25">
      <c r="A17" s="119" t="s">
        <v>12</v>
      </c>
      <c r="B17" s="119"/>
      <c r="C17" s="119"/>
      <c r="D17" s="119"/>
      <c r="E17" s="248">
        <f>SUM(E14:E16)</f>
        <v>2.4849999999999985</v>
      </c>
      <c r="F17" s="190">
        <f t="shared" ref="F17" si="6">SUM(F14:F16)</f>
        <v>4.6910000000000016</v>
      </c>
      <c r="G17" s="248">
        <f>SUM(G14:G16)</f>
        <v>9.2230000000000008</v>
      </c>
      <c r="H17" s="191">
        <f>SUM(H14:H16)</f>
        <v>9.5080000000000027</v>
      </c>
      <c r="I17" s="190">
        <f t="shared" ref="I17" si="7">SUM(I14:I16)</f>
        <v>7.4450000000000003</v>
      </c>
      <c r="J17" s="190">
        <f t="shared" ref="J17:K17" si="8">SUM(J14:J16)</f>
        <v>6.1260000000000003</v>
      </c>
      <c r="K17" s="190">
        <f t="shared" si="8"/>
        <v>4.4000000000000004</v>
      </c>
      <c r="L17" s="191"/>
    </row>
    <row r="18" spans="1:12" ht="15" customHeight="1" x14ac:dyDescent="0.35">
      <c r="A18" s="105" t="s">
        <v>13</v>
      </c>
      <c r="B18" s="110"/>
      <c r="C18" s="110"/>
      <c r="D18" s="110"/>
      <c r="E18" s="249">
        <v>8.0000000000000002E-3</v>
      </c>
      <c r="F18" s="192">
        <v>0.01</v>
      </c>
      <c r="G18" s="249">
        <v>1.0999999999999999E-2</v>
      </c>
      <c r="H18" s="193">
        <v>0.01</v>
      </c>
      <c r="I18" s="192"/>
      <c r="J18" s="192">
        <v>2.5000000000000001E-2</v>
      </c>
      <c r="K18" s="192">
        <v>4.3999999999999997E-2</v>
      </c>
      <c r="L18" s="193"/>
    </row>
    <row r="19" spans="1:12" ht="15" customHeight="1" x14ac:dyDescent="0.35">
      <c r="A19" s="114" t="s">
        <v>14</v>
      </c>
      <c r="B19" s="115"/>
      <c r="C19" s="115"/>
      <c r="D19" s="115"/>
      <c r="E19" s="250">
        <v>-0.1160000000000001</v>
      </c>
      <c r="F19" s="194">
        <v>-0.60099999999999998</v>
      </c>
      <c r="G19" s="250">
        <v>-1.8220000000000001</v>
      </c>
      <c r="H19" s="195">
        <v>-2.859</v>
      </c>
      <c r="I19" s="194">
        <v>-2</v>
      </c>
      <c r="J19" s="194">
        <v>-1.3380000000000001</v>
      </c>
      <c r="K19" s="194">
        <v>-1.161</v>
      </c>
      <c r="L19" s="195"/>
    </row>
    <row r="20" spans="1:12" ht="15" customHeight="1" x14ac:dyDescent="0.25">
      <c r="A20" s="119" t="s">
        <v>15</v>
      </c>
      <c r="B20" s="119"/>
      <c r="C20" s="119"/>
      <c r="D20" s="119"/>
      <c r="E20" s="248">
        <f>SUM(E17:E19)</f>
        <v>2.3769999999999984</v>
      </c>
      <c r="F20" s="190">
        <f t="shared" ref="F20" si="9">SUM(F17:F19)</f>
        <v>4.1000000000000014</v>
      </c>
      <c r="G20" s="248">
        <f>SUM(G17:G19)</f>
        <v>7.4119999999999999</v>
      </c>
      <c r="H20" s="191">
        <f>SUM(H17:H19)</f>
        <v>6.6590000000000025</v>
      </c>
      <c r="I20" s="190">
        <f t="shared" ref="I20" si="10">SUM(I17:I19)</f>
        <v>5.4450000000000003</v>
      </c>
      <c r="J20" s="190">
        <f t="shared" ref="J20:K20" si="11">SUM(J17:J19)</f>
        <v>4.8130000000000006</v>
      </c>
      <c r="K20" s="190">
        <f t="shared" si="11"/>
        <v>3.2829999999999999</v>
      </c>
      <c r="L20" s="191"/>
    </row>
    <row r="21" spans="1:12" ht="15" customHeight="1" x14ac:dyDescent="0.35">
      <c r="A21" s="105" t="s">
        <v>17</v>
      </c>
      <c r="B21" s="110"/>
      <c r="C21" s="110"/>
      <c r="D21" s="110"/>
      <c r="E21" s="249">
        <v>-0.17799999999999994</v>
      </c>
      <c r="F21" s="192">
        <v>-0.47199999999999986</v>
      </c>
      <c r="G21" s="249">
        <v>-1.206</v>
      </c>
      <c r="H21" s="193">
        <v>-1.6520000000000001</v>
      </c>
      <c r="I21" s="192"/>
      <c r="J21" s="192">
        <v>-1.294</v>
      </c>
      <c r="K21" s="192">
        <v>-0.99299999999999988</v>
      </c>
      <c r="L21" s="193"/>
    </row>
    <row r="22" spans="1:12" ht="15" customHeight="1" x14ac:dyDescent="0.35">
      <c r="A22" s="114" t="s">
        <v>18</v>
      </c>
      <c r="B22" s="121"/>
      <c r="C22" s="121"/>
      <c r="D22" s="121"/>
      <c r="E22" s="250"/>
      <c r="F22" s="194"/>
      <c r="G22" s="250"/>
      <c r="H22" s="195"/>
      <c r="I22" s="194"/>
      <c r="J22" s="194"/>
      <c r="K22" s="194"/>
      <c r="L22" s="195"/>
    </row>
    <row r="23" spans="1:12" ht="15" customHeight="1" x14ac:dyDescent="0.35">
      <c r="A23" s="122" t="s">
        <v>281</v>
      </c>
      <c r="B23" s="123"/>
      <c r="C23" s="123"/>
      <c r="D23" s="123"/>
      <c r="E23" s="248">
        <f>SUM(E20:E22)</f>
        <v>2.1989999999999985</v>
      </c>
      <c r="F23" s="190">
        <f t="shared" ref="F23" si="12">SUM(F20:F22)</f>
        <v>3.6280000000000014</v>
      </c>
      <c r="G23" s="248">
        <f>SUM(G20:G22)</f>
        <v>6.2059999999999995</v>
      </c>
      <c r="H23" s="191">
        <f>SUM(H20:H22)</f>
        <v>5.0070000000000023</v>
      </c>
      <c r="I23" s="190">
        <f t="shared" ref="I23" si="13">SUM(I20:I22)</f>
        <v>5.4450000000000003</v>
      </c>
      <c r="J23" s="190">
        <f t="shared" ref="J23:K23" si="14">SUM(J20:J22)</f>
        <v>3.5190000000000006</v>
      </c>
      <c r="K23" s="190">
        <f t="shared" si="14"/>
        <v>2.29</v>
      </c>
      <c r="L23" s="191"/>
    </row>
    <row r="24" spans="1:12" ht="15" customHeight="1" x14ac:dyDescent="0.35">
      <c r="A24" s="105" t="s">
        <v>261</v>
      </c>
      <c r="B24" s="110"/>
      <c r="C24" s="110"/>
      <c r="D24" s="110"/>
      <c r="E24" s="249">
        <f t="shared" ref="E24:K24" si="15">E23-E25</f>
        <v>2.1989999999999985</v>
      </c>
      <c r="F24" s="192">
        <f t="shared" si="15"/>
        <v>3.6280000000000014</v>
      </c>
      <c r="G24" s="249">
        <f t="shared" si="15"/>
        <v>6.2059999999999995</v>
      </c>
      <c r="H24" s="193">
        <f t="shared" si="15"/>
        <v>5.0070000000000023</v>
      </c>
      <c r="I24" s="192">
        <f t="shared" ref="I24" si="16">I23-I25</f>
        <v>5.4450000000000003</v>
      </c>
      <c r="J24" s="192">
        <f t="shared" si="15"/>
        <v>3.5190000000000006</v>
      </c>
      <c r="K24" s="192">
        <f t="shared" si="15"/>
        <v>2.29</v>
      </c>
      <c r="L24" s="193"/>
    </row>
    <row r="25" spans="1:12" ht="15" customHeight="1" x14ac:dyDescent="0.35">
      <c r="A25" s="105" t="s">
        <v>276</v>
      </c>
      <c r="B25" s="110"/>
      <c r="C25" s="110"/>
      <c r="D25" s="110"/>
      <c r="E25" s="249"/>
      <c r="F25" s="192"/>
      <c r="G25" s="249"/>
      <c r="H25" s="193"/>
      <c r="I25" s="192"/>
      <c r="J25" s="192"/>
      <c r="K25" s="192"/>
      <c r="L25" s="193"/>
    </row>
    <row r="26" spans="1:12" ht="10.5" customHeight="1" x14ac:dyDescent="0.35">
      <c r="A26" s="110"/>
      <c r="B26" s="110"/>
      <c r="C26" s="110"/>
      <c r="D26" s="110"/>
      <c r="E26" s="249"/>
      <c r="F26" s="111"/>
      <c r="G26" s="249"/>
      <c r="H26" s="193"/>
      <c r="I26" s="192"/>
      <c r="J26" s="192"/>
      <c r="K26" s="192"/>
      <c r="L26" s="111"/>
    </row>
    <row r="27" spans="1:12" ht="15" customHeight="1" x14ac:dyDescent="0.35">
      <c r="A27" s="124" t="s">
        <v>360</v>
      </c>
      <c r="B27" s="125"/>
      <c r="C27" s="125"/>
      <c r="D27" s="125"/>
      <c r="E27" s="251">
        <v>-5.7999999999999996E-2</v>
      </c>
      <c r="F27" s="196">
        <v>2.67</v>
      </c>
      <c r="G27" s="251">
        <v>-0.20399999999999999</v>
      </c>
      <c r="H27" s="204">
        <v>1.3740000000000001</v>
      </c>
      <c r="I27" s="196"/>
      <c r="J27" s="196"/>
      <c r="K27" s="196"/>
      <c r="L27" s="126"/>
    </row>
    <row r="28" spans="1:12" ht="15" customHeight="1" x14ac:dyDescent="0.35">
      <c r="A28" s="128" t="s">
        <v>423</v>
      </c>
      <c r="B28" s="129"/>
      <c r="C28" s="129"/>
      <c r="D28" s="129"/>
      <c r="E28" s="252">
        <f>E14-E27</f>
        <v>2.5449999999999982</v>
      </c>
      <c r="F28" s="197">
        <f t="shared" ref="F28:K28" si="17">F14-F27</f>
        <v>2.1460000000000017</v>
      </c>
      <c r="G28" s="252">
        <f t="shared" si="17"/>
        <v>9.6000000000000014</v>
      </c>
      <c r="H28" s="205">
        <f t="shared" si="17"/>
        <v>8.6750000000000025</v>
      </c>
      <c r="I28" s="197">
        <f t="shared" ref="I28" si="18">I14-I27</f>
        <v>7.9990000000000006</v>
      </c>
      <c r="J28" s="197">
        <f t="shared" si="17"/>
        <v>7.9990000000000006</v>
      </c>
      <c r="K28" s="197">
        <f t="shared" si="17"/>
        <v>6.069</v>
      </c>
      <c r="L28" s="197"/>
    </row>
    <row r="29" spans="1:12" ht="16.5" x14ac:dyDescent="0.35">
      <c r="A29" s="110"/>
      <c r="B29" s="110"/>
      <c r="C29" s="110"/>
      <c r="D29" s="110"/>
      <c r="E29" s="111"/>
      <c r="F29" s="111"/>
      <c r="G29" s="111"/>
      <c r="H29" s="111"/>
      <c r="I29" s="111"/>
      <c r="J29" s="111"/>
      <c r="K29" s="111"/>
      <c r="L29" s="111"/>
    </row>
    <row r="30" spans="1:12" ht="12.75" customHeight="1" x14ac:dyDescent="0.35">
      <c r="A30" s="227"/>
      <c r="B30" s="227"/>
      <c r="C30" s="228"/>
      <c r="D30" s="229"/>
      <c r="E30" s="230">
        <f>E$3</f>
        <v>2014</v>
      </c>
      <c r="F30" s="230">
        <f t="shared" ref="F30:L30" si="19">F$3</f>
        <v>2013</v>
      </c>
      <c r="G30" s="230">
        <f>G$3</f>
        <v>2014</v>
      </c>
      <c r="H30" s="230">
        <f>H$3</f>
        <v>2013</v>
      </c>
      <c r="I30" s="230">
        <f t="shared" si="19"/>
        <v>2012</v>
      </c>
      <c r="J30" s="230">
        <f t="shared" si="19"/>
        <v>2012</v>
      </c>
      <c r="K30" s="230">
        <f t="shared" si="19"/>
        <v>2011</v>
      </c>
      <c r="L30" s="101">
        <f t="shared" si="19"/>
        <v>2010</v>
      </c>
    </row>
    <row r="31" spans="1:12" ht="12.75" customHeight="1" x14ac:dyDescent="0.35">
      <c r="A31" s="231"/>
      <c r="B31" s="231"/>
      <c r="C31" s="228"/>
      <c r="D31" s="229"/>
      <c r="E31" s="233" t="str">
        <f>E$4</f>
        <v>Q4</v>
      </c>
      <c r="F31" s="233" t="str">
        <f t="shared" ref="F31" si="20">F$4</f>
        <v>Q4</v>
      </c>
      <c r="G31" s="233"/>
      <c r="H31" s="233"/>
      <c r="I31" s="233"/>
      <c r="J31" s="233"/>
      <c r="K31" s="233" t="str">
        <f>IF(K$4="","",K$4)</f>
        <v/>
      </c>
      <c r="L31" s="132"/>
    </row>
    <row r="32" spans="1:12" s="41" customFormat="1" ht="15" customHeight="1" x14ac:dyDescent="0.35">
      <c r="A32" s="228" t="s">
        <v>259</v>
      </c>
      <c r="B32" s="234"/>
      <c r="C32" s="228"/>
      <c r="D32" s="228"/>
      <c r="E32" s="235"/>
      <c r="F32" s="235"/>
      <c r="G32" s="235"/>
      <c r="H32" s="235"/>
      <c r="I32" s="235"/>
      <c r="J32" s="235"/>
      <c r="K32" s="235" t="str">
        <f t="shared" ref="K32:L32" si="21">IF(K$5=0,"",K$5)</f>
        <v/>
      </c>
      <c r="L32" s="134" t="str">
        <f t="shared" si="21"/>
        <v/>
      </c>
    </row>
    <row r="33" spans="1:12" ht="1.5" customHeight="1" x14ac:dyDescent="0.35">
      <c r="A33" s="94"/>
      <c r="B33" s="94"/>
      <c r="C33" s="94"/>
      <c r="D33" s="94"/>
      <c r="E33" s="136"/>
      <c r="F33" s="136"/>
      <c r="G33" s="136"/>
      <c r="H33" s="136"/>
      <c r="I33" s="136"/>
      <c r="J33" s="136"/>
      <c r="K33" s="136"/>
      <c r="L33" s="136"/>
    </row>
    <row r="34" spans="1:12" ht="15" customHeight="1" x14ac:dyDescent="0.35">
      <c r="A34" s="105" t="s">
        <v>24</v>
      </c>
      <c r="B34" s="137"/>
      <c r="C34" s="137"/>
      <c r="D34" s="137"/>
      <c r="E34" s="244"/>
      <c r="F34" s="111"/>
      <c r="G34" s="249">
        <v>82.881</v>
      </c>
      <c r="H34" s="193">
        <v>82.881</v>
      </c>
      <c r="I34" s="192"/>
      <c r="J34" s="192">
        <v>23.390999999999998</v>
      </c>
      <c r="K34" s="192">
        <v>23.390999999999998</v>
      </c>
      <c r="L34" s="193"/>
    </row>
    <row r="35" spans="1:12" ht="15" customHeight="1" x14ac:dyDescent="0.35">
      <c r="A35" s="105" t="s">
        <v>25</v>
      </c>
      <c r="B35" s="106"/>
      <c r="C35" s="106"/>
      <c r="D35" s="106"/>
      <c r="E35" s="244"/>
      <c r="F35" s="111"/>
      <c r="G35" s="249">
        <v>0.13999999999999996</v>
      </c>
      <c r="H35" s="193">
        <v>0.40399999999999997</v>
      </c>
      <c r="I35" s="192"/>
      <c r="J35" s="192">
        <v>11.701000000000001</v>
      </c>
      <c r="K35" s="192">
        <v>13.528</v>
      </c>
      <c r="L35" s="193"/>
    </row>
    <row r="36" spans="1:12" ht="15" customHeight="1" x14ac:dyDescent="0.35">
      <c r="A36" s="105" t="s">
        <v>262</v>
      </c>
      <c r="B36" s="106"/>
      <c r="C36" s="106"/>
      <c r="D36" s="106"/>
      <c r="E36" s="244"/>
      <c r="F36" s="111"/>
      <c r="G36" s="249">
        <v>5.6180000000000012</v>
      </c>
      <c r="H36" s="193">
        <v>5.4759999999999991</v>
      </c>
      <c r="I36" s="192"/>
      <c r="J36" s="192">
        <v>6.0949999999999998</v>
      </c>
      <c r="K36" s="192">
        <v>5.1539999999999999</v>
      </c>
      <c r="L36" s="193"/>
    </row>
    <row r="37" spans="1:12" ht="15" customHeight="1" x14ac:dyDescent="0.35">
      <c r="A37" s="105" t="s">
        <v>28</v>
      </c>
      <c r="B37" s="106"/>
      <c r="C37" s="106"/>
      <c r="D37" s="106"/>
      <c r="E37" s="244"/>
      <c r="F37" s="111"/>
      <c r="G37" s="249"/>
      <c r="H37" s="193"/>
      <c r="I37" s="192"/>
      <c r="J37" s="192"/>
      <c r="K37" s="192"/>
      <c r="L37" s="193"/>
    </row>
    <row r="38" spans="1:12" ht="15" customHeight="1" x14ac:dyDescent="0.35">
      <c r="A38" s="114" t="s">
        <v>29</v>
      </c>
      <c r="B38" s="115"/>
      <c r="C38" s="115"/>
      <c r="D38" s="115"/>
      <c r="E38" s="245"/>
      <c r="F38" s="116"/>
      <c r="G38" s="250"/>
      <c r="H38" s="195">
        <v>5.0000000000000001E-3</v>
      </c>
      <c r="I38" s="194"/>
      <c r="J38" s="194">
        <v>5.0000000000000001E-3</v>
      </c>
      <c r="K38" s="194">
        <v>0.184</v>
      </c>
      <c r="L38" s="195"/>
    </row>
    <row r="39" spans="1:12" ht="15" customHeight="1" x14ac:dyDescent="0.35">
      <c r="A39" s="95" t="s">
        <v>30</v>
      </c>
      <c r="B39" s="119"/>
      <c r="C39" s="119"/>
      <c r="D39" s="119"/>
      <c r="E39" s="253"/>
      <c r="F39" s="138"/>
      <c r="G39" s="248">
        <f t="shared" ref="G39" si="22">SUM(G34:G38)</f>
        <v>88.638999999999996</v>
      </c>
      <c r="H39" s="190">
        <f t="shared" ref="H39" si="23">SUM(H34:H38)</f>
        <v>88.765999999999991</v>
      </c>
      <c r="I39" s="138">
        <v>0</v>
      </c>
      <c r="J39" s="206">
        <f t="shared" ref="J39" si="24">SUM(J34:J38)</f>
        <v>41.192</v>
      </c>
      <c r="K39" s="190">
        <f t="shared" ref="K39" si="25">SUM(K34:K38)</f>
        <v>42.256999999999991</v>
      </c>
      <c r="L39" s="191"/>
    </row>
    <row r="40" spans="1:12" ht="15" customHeight="1" x14ac:dyDescent="0.35">
      <c r="A40" s="105" t="s">
        <v>32</v>
      </c>
      <c r="B40" s="110"/>
      <c r="C40" s="110"/>
      <c r="D40" s="110"/>
      <c r="E40" s="244"/>
      <c r="F40" s="111"/>
      <c r="G40" s="249">
        <v>2.1000000000000001E-2</v>
      </c>
      <c r="H40" s="193">
        <v>2.4E-2</v>
      </c>
      <c r="I40" s="192"/>
      <c r="J40" s="192">
        <v>3.5000000000000003E-2</v>
      </c>
      <c r="K40" s="192">
        <v>9.1999999999999998E-2</v>
      </c>
      <c r="L40" s="193"/>
    </row>
    <row r="41" spans="1:12" ht="15" customHeight="1" x14ac:dyDescent="0.35">
      <c r="A41" s="105" t="s">
        <v>34</v>
      </c>
      <c r="B41" s="110"/>
      <c r="C41" s="110"/>
      <c r="D41" s="110"/>
      <c r="E41" s="244"/>
      <c r="F41" s="111"/>
      <c r="G41" s="249"/>
      <c r="H41" s="193"/>
      <c r="I41" s="192"/>
      <c r="J41" s="192"/>
      <c r="K41" s="192">
        <v>2.9000000000000001E-2</v>
      </c>
      <c r="L41" s="193"/>
    </row>
    <row r="42" spans="1:12" ht="15" customHeight="1" x14ac:dyDescent="0.35">
      <c r="A42" s="105" t="s">
        <v>35</v>
      </c>
      <c r="B42" s="110"/>
      <c r="C42" s="110"/>
      <c r="D42" s="110"/>
      <c r="E42" s="244"/>
      <c r="F42" s="111"/>
      <c r="G42" s="249">
        <v>3.6220000000000003</v>
      </c>
      <c r="H42" s="193">
        <v>2.8929999999999998</v>
      </c>
      <c r="I42" s="192"/>
      <c r="J42" s="192">
        <v>2.3639999999999999</v>
      </c>
      <c r="K42" s="192">
        <v>1.5680000000000001</v>
      </c>
      <c r="L42" s="193"/>
    </row>
    <row r="43" spans="1:12" ht="15" customHeight="1" x14ac:dyDescent="0.35">
      <c r="A43" s="105" t="s">
        <v>37</v>
      </c>
      <c r="B43" s="110"/>
      <c r="C43" s="110"/>
      <c r="D43" s="110"/>
      <c r="E43" s="244"/>
      <c r="F43" s="111"/>
      <c r="G43" s="249">
        <v>5.8940000000000001</v>
      </c>
      <c r="H43" s="193">
        <v>3.7269999999999999</v>
      </c>
      <c r="I43" s="192"/>
      <c r="J43" s="192">
        <v>3.3410000000000002</v>
      </c>
      <c r="K43" s="192">
        <v>3.863</v>
      </c>
      <c r="L43" s="193"/>
    </row>
    <row r="44" spans="1:12" ht="15" customHeight="1" x14ac:dyDescent="0.35">
      <c r="A44" s="114" t="s">
        <v>38</v>
      </c>
      <c r="B44" s="115"/>
      <c r="C44" s="115"/>
      <c r="D44" s="115"/>
      <c r="E44" s="245"/>
      <c r="F44" s="116"/>
      <c r="G44" s="250"/>
      <c r="H44" s="195"/>
      <c r="I44" s="194"/>
      <c r="J44" s="194"/>
      <c r="K44" s="194"/>
      <c r="L44" s="195"/>
    </row>
    <row r="45" spans="1:12" ht="15" customHeight="1" x14ac:dyDescent="0.35">
      <c r="A45" s="140" t="s">
        <v>39</v>
      </c>
      <c r="B45" s="141"/>
      <c r="C45" s="141"/>
      <c r="D45" s="141"/>
      <c r="E45" s="254"/>
      <c r="F45" s="142"/>
      <c r="G45" s="267">
        <f>SUM(G40:G44)</f>
        <v>9.5370000000000008</v>
      </c>
      <c r="H45" s="198">
        <f>SUM(H40:H44)</f>
        <v>6.6440000000000001</v>
      </c>
      <c r="I45" s="142">
        <v>0</v>
      </c>
      <c r="J45" s="207">
        <f>SUM(J40:J44)</f>
        <v>5.74</v>
      </c>
      <c r="K45" s="202">
        <f>SUM(K40:K44)</f>
        <v>5.5519999999999996</v>
      </c>
      <c r="L45" s="208"/>
    </row>
    <row r="46" spans="1:12" ht="15" customHeight="1" x14ac:dyDescent="0.35">
      <c r="A46" s="95" t="s">
        <v>168</v>
      </c>
      <c r="B46" s="146"/>
      <c r="C46" s="146"/>
      <c r="D46" s="146"/>
      <c r="E46" s="253"/>
      <c r="F46" s="138"/>
      <c r="G46" s="248">
        <f>+G39+G45</f>
        <v>98.176000000000002</v>
      </c>
      <c r="H46" s="190">
        <f>+H39+H45</f>
        <v>95.41</v>
      </c>
      <c r="I46" s="138">
        <v>0</v>
      </c>
      <c r="J46" s="206">
        <f>+J39+J45</f>
        <v>46.932000000000002</v>
      </c>
      <c r="K46" s="190">
        <f>+K39+K45</f>
        <v>47.80899999999999</v>
      </c>
      <c r="L46" s="191"/>
    </row>
    <row r="47" spans="1:12" ht="15" customHeight="1" x14ac:dyDescent="0.35">
      <c r="A47" s="105" t="s">
        <v>263</v>
      </c>
      <c r="B47" s="110"/>
      <c r="C47" s="110"/>
      <c r="D47" s="110"/>
      <c r="E47" s="244"/>
      <c r="F47" s="111"/>
      <c r="G47" s="249">
        <v>56.497999999999998</v>
      </c>
      <c r="H47" s="193">
        <v>50.291999999999994</v>
      </c>
      <c r="I47" s="192"/>
      <c r="J47" s="192">
        <v>15.758000000000001</v>
      </c>
      <c r="K47" s="192">
        <v>12.736000000000001</v>
      </c>
      <c r="L47" s="193"/>
    </row>
    <row r="48" spans="1:12" ht="15" customHeight="1" x14ac:dyDescent="0.35">
      <c r="A48" s="105" t="s">
        <v>278</v>
      </c>
      <c r="B48" s="110"/>
      <c r="C48" s="110"/>
      <c r="D48" s="110"/>
      <c r="E48" s="244"/>
      <c r="F48" s="111"/>
      <c r="G48" s="249"/>
      <c r="H48" s="193"/>
      <c r="I48" s="192"/>
      <c r="J48" s="192"/>
      <c r="K48" s="192"/>
      <c r="L48" s="193"/>
    </row>
    <row r="49" spans="1:12" ht="15" customHeight="1" x14ac:dyDescent="0.35">
      <c r="A49" s="105" t="s">
        <v>250</v>
      </c>
      <c r="B49" s="110"/>
      <c r="C49" s="110"/>
      <c r="D49" s="110"/>
      <c r="E49" s="244"/>
      <c r="F49" s="111"/>
      <c r="G49" s="249"/>
      <c r="H49" s="193"/>
      <c r="I49" s="192"/>
      <c r="J49" s="192"/>
      <c r="K49" s="192"/>
      <c r="L49" s="193"/>
    </row>
    <row r="50" spans="1:12" ht="15" customHeight="1" x14ac:dyDescent="0.35">
      <c r="A50" s="105" t="s">
        <v>44</v>
      </c>
      <c r="B50" s="110"/>
      <c r="C50" s="110"/>
      <c r="D50" s="110"/>
      <c r="E50" s="244"/>
      <c r="F50" s="111"/>
      <c r="G50" s="249">
        <v>0.27</v>
      </c>
      <c r="H50" s="193">
        <v>0.248</v>
      </c>
      <c r="I50" s="192"/>
      <c r="J50" s="192">
        <v>3.1549999999999998</v>
      </c>
      <c r="K50" s="192">
        <v>3.5059999999999998</v>
      </c>
      <c r="L50" s="193"/>
    </row>
    <row r="51" spans="1:12" ht="15" customHeight="1" x14ac:dyDescent="0.35">
      <c r="A51" s="105" t="s">
        <v>45</v>
      </c>
      <c r="B51" s="110"/>
      <c r="C51" s="110"/>
      <c r="D51" s="110"/>
      <c r="E51" s="244"/>
      <c r="F51" s="111"/>
      <c r="G51" s="249">
        <v>36.655000000000001</v>
      </c>
      <c r="H51" s="193">
        <v>39.466999999999999</v>
      </c>
      <c r="I51" s="192"/>
      <c r="J51" s="192">
        <v>19.622999999999998</v>
      </c>
      <c r="K51" s="192">
        <v>25.431999999999999</v>
      </c>
      <c r="L51" s="193"/>
    </row>
    <row r="52" spans="1:12" ht="15" customHeight="1" x14ac:dyDescent="0.35">
      <c r="A52" s="105" t="s">
        <v>46</v>
      </c>
      <c r="B52" s="110"/>
      <c r="C52" s="110"/>
      <c r="D52" s="110"/>
      <c r="E52" s="244"/>
      <c r="F52" s="111"/>
      <c r="G52" s="249">
        <v>4.7530000000000001</v>
      </c>
      <c r="H52" s="193">
        <v>5.4029999999999996</v>
      </c>
      <c r="I52" s="192"/>
      <c r="J52" s="192">
        <v>8.395999999999999</v>
      </c>
      <c r="K52" s="192">
        <v>6.1349999999999998</v>
      </c>
      <c r="L52" s="193"/>
    </row>
    <row r="53" spans="1:12" ht="15" customHeight="1" x14ac:dyDescent="0.35">
      <c r="A53" s="105" t="s">
        <v>47</v>
      </c>
      <c r="B53" s="110"/>
      <c r="C53" s="110"/>
      <c r="D53" s="110"/>
      <c r="E53" s="244"/>
      <c r="F53" s="111"/>
      <c r="G53" s="249"/>
      <c r="H53" s="193"/>
      <c r="I53" s="192"/>
      <c r="J53" s="192"/>
      <c r="K53" s="192"/>
      <c r="L53" s="193"/>
    </row>
    <row r="54" spans="1:12" ht="15" customHeight="1" x14ac:dyDescent="0.35">
      <c r="A54" s="114" t="s">
        <v>264</v>
      </c>
      <c r="B54" s="115"/>
      <c r="C54" s="115"/>
      <c r="D54" s="115"/>
      <c r="E54" s="245"/>
      <c r="F54" s="116"/>
      <c r="G54" s="250"/>
      <c r="H54" s="195"/>
      <c r="I54" s="194"/>
      <c r="J54" s="194"/>
      <c r="K54" s="194"/>
      <c r="L54" s="195"/>
    </row>
    <row r="55" spans="1:12" ht="15" customHeight="1" x14ac:dyDescent="0.35">
      <c r="A55" s="95" t="s">
        <v>249</v>
      </c>
      <c r="B55" s="146"/>
      <c r="C55" s="146"/>
      <c r="D55" s="146"/>
      <c r="E55" s="253"/>
      <c r="F55" s="138"/>
      <c r="G55" s="248">
        <f t="shared" ref="G55" si="26">SUM(G47:G54)</f>
        <v>98.176000000000002</v>
      </c>
      <c r="H55" s="190">
        <f t="shared" ref="H55" si="27">SUM(H47:H54)</f>
        <v>95.41</v>
      </c>
      <c r="I55" s="138">
        <v>0</v>
      </c>
      <c r="J55" s="206">
        <f t="shared" ref="J55" si="28">SUM(J47:J54)</f>
        <v>46.932000000000002</v>
      </c>
      <c r="K55" s="190">
        <f t="shared" ref="K55" si="29">SUM(K47:K54)</f>
        <v>47.808999999999997</v>
      </c>
      <c r="L55" s="191"/>
    </row>
    <row r="56" spans="1:12" ht="15" customHeight="1" x14ac:dyDescent="0.35">
      <c r="A56" s="146"/>
      <c r="B56" s="146"/>
      <c r="C56" s="146"/>
      <c r="D56" s="146"/>
      <c r="E56" s="111"/>
      <c r="F56" s="111"/>
      <c r="G56" s="111"/>
      <c r="H56" s="111"/>
      <c r="I56" s="111"/>
      <c r="J56" s="111"/>
      <c r="K56" s="111"/>
      <c r="L56" s="111"/>
    </row>
    <row r="57" spans="1:12" ht="12.75" customHeight="1" x14ac:dyDescent="0.35">
      <c r="A57" s="236"/>
      <c r="B57" s="227"/>
      <c r="C57" s="229"/>
      <c r="D57" s="229"/>
      <c r="E57" s="230">
        <f>E$3</f>
        <v>2014</v>
      </c>
      <c r="F57" s="230">
        <f t="shared" ref="F57:L57" si="30">F$3</f>
        <v>2013</v>
      </c>
      <c r="G57" s="230">
        <f t="shared" si="30"/>
        <v>2014</v>
      </c>
      <c r="H57" s="230">
        <f t="shared" si="30"/>
        <v>2013</v>
      </c>
      <c r="I57" s="230">
        <f t="shared" si="30"/>
        <v>2012</v>
      </c>
      <c r="J57" s="230">
        <f t="shared" si="30"/>
        <v>2012</v>
      </c>
      <c r="K57" s="230">
        <f t="shared" si="30"/>
        <v>2011</v>
      </c>
      <c r="L57" s="101">
        <f t="shared" si="30"/>
        <v>2010</v>
      </c>
    </row>
    <row r="58" spans="1:12" ht="12.75" customHeight="1" x14ac:dyDescent="0.35">
      <c r="A58" s="231"/>
      <c r="B58" s="231"/>
      <c r="C58" s="229"/>
      <c r="D58" s="229"/>
      <c r="E58" s="233" t="str">
        <f>E$4</f>
        <v>Q4</v>
      </c>
      <c r="F58" s="233" t="str">
        <f t="shared" ref="F58" si="31">F$4</f>
        <v>Q4</v>
      </c>
      <c r="G58" s="233"/>
      <c r="H58" s="233"/>
      <c r="I58" s="233"/>
      <c r="J58" s="233"/>
      <c r="K58" s="233" t="str">
        <f>IF(K$4="","",K$4)</f>
        <v/>
      </c>
      <c r="L58" s="132"/>
    </row>
    <row r="59" spans="1:12" s="41" customFormat="1" ht="15" customHeight="1" x14ac:dyDescent="0.35">
      <c r="A59" s="236" t="s">
        <v>260</v>
      </c>
      <c r="B59" s="234"/>
      <c r="C59" s="228"/>
      <c r="D59" s="228"/>
      <c r="E59" s="235"/>
      <c r="F59" s="235"/>
      <c r="G59" s="235"/>
      <c r="H59" s="235"/>
      <c r="I59" s="235"/>
      <c r="J59" s="235"/>
      <c r="K59" s="235" t="str">
        <f t="shared" ref="K59" si="32">IF(K$5=0,"",K$5)</f>
        <v/>
      </c>
      <c r="L59" s="134"/>
    </row>
    <row r="60" spans="1:12" ht="1.5" customHeight="1" x14ac:dyDescent="0.35">
      <c r="A60" s="94"/>
      <c r="B60" s="94"/>
      <c r="C60" s="94"/>
      <c r="D60" s="94"/>
      <c r="E60" s="136"/>
      <c r="F60" s="136"/>
      <c r="G60" s="136"/>
      <c r="H60" s="136"/>
      <c r="I60" s="136"/>
      <c r="J60" s="136"/>
      <c r="K60" s="136"/>
      <c r="L60" s="136"/>
    </row>
    <row r="61" spans="1:12" ht="35.25" customHeight="1" x14ac:dyDescent="0.35">
      <c r="A61" s="295" t="s">
        <v>50</v>
      </c>
      <c r="B61" s="295"/>
      <c r="C61" s="148"/>
      <c r="D61" s="148"/>
      <c r="E61" s="259">
        <v>1.846000000000001</v>
      </c>
      <c r="F61" s="200"/>
      <c r="G61" s="259">
        <v>8.2729999999999997</v>
      </c>
      <c r="H61" s="199"/>
      <c r="I61" s="200"/>
      <c r="J61" s="200">
        <v>5.9369999999999994</v>
      </c>
      <c r="K61" s="200">
        <v>7.0589999999999993</v>
      </c>
      <c r="L61" s="199"/>
    </row>
    <row r="62" spans="1:12" ht="15" customHeight="1" x14ac:dyDescent="0.35">
      <c r="A62" s="294" t="s">
        <v>52</v>
      </c>
      <c r="B62" s="294"/>
      <c r="C62" s="152"/>
      <c r="D62" s="152"/>
      <c r="E62" s="250">
        <v>-0.89500000000000002</v>
      </c>
      <c r="F62" s="194"/>
      <c r="G62" s="250">
        <v>-1.0860000000000001</v>
      </c>
      <c r="H62" s="195"/>
      <c r="I62" s="194"/>
      <c r="J62" s="194">
        <v>-0.15199999999999991</v>
      </c>
      <c r="K62" s="194">
        <v>7.2999999999999954E-2</v>
      </c>
      <c r="L62" s="195"/>
    </row>
    <row r="63" spans="1:12" ht="16.5" customHeight="1" x14ac:dyDescent="0.35">
      <c r="A63" s="299" t="s">
        <v>53</v>
      </c>
      <c r="B63" s="299"/>
      <c r="C63" s="153"/>
      <c r="D63" s="153"/>
      <c r="E63" s="248">
        <f>SUM(E61:E62)</f>
        <v>0.95100000000000096</v>
      </c>
      <c r="F63" s="138">
        <v>0</v>
      </c>
      <c r="G63" s="248">
        <f>SUM(G61:G62)</f>
        <v>7.1869999999999994</v>
      </c>
      <c r="H63" s="138">
        <v>0</v>
      </c>
      <c r="I63" s="138">
        <v>0</v>
      </c>
      <c r="J63" s="206">
        <f t="shared" ref="J63:K63" si="33">SUM(J61:J62)</f>
        <v>5.7849999999999993</v>
      </c>
      <c r="K63" s="206">
        <f t="shared" si="33"/>
        <v>7.1319999999999997</v>
      </c>
      <c r="L63" s="191"/>
    </row>
    <row r="64" spans="1:12" ht="15" customHeight="1" x14ac:dyDescent="0.35">
      <c r="A64" s="295" t="s">
        <v>265</v>
      </c>
      <c r="B64" s="295"/>
      <c r="C64" s="110"/>
      <c r="D64" s="110"/>
      <c r="E64" s="249">
        <v>-0.44500000000000023</v>
      </c>
      <c r="F64" s="192"/>
      <c r="G64" s="249">
        <v>-2.2360000000000002</v>
      </c>
      <c r="H64" s="193"/>
      <c r="I64" s="192"/>
      <c r="J64" s="192">
        <v>-2.8130000000000002</v>
      </c>
      <c r="K64" s="192">
        <v>-2.5529999999999999</v>
      </c>
      <c r="L64" s="193"/>
    </row>
    <row r="65" spans="1:12" ht="15" customHeight="1" x14ac:dyDescent="0.35">
      <c r="A65" s="294" t="s">
        <v>266</v>
      </c>
      <c r="B65" s="294"/>
      <c r="C65" s="115"/>
      <c r="D65" s="115"/>
      <c r="E65" s="250"/>
      <c r="F65" s="194"/>
      <c r="G65" s="250"/>
      <c r="H65" s="195"/>
      <c r="I65" s="194"/>
      <c r="J65" s="194">
        <v>6.5000000000000002E-2</v>
      </c>
      <c r="K65" s="194">
        <v>8.0999999999999989E-2</v>
      </c>
      <c r="L65" s="195"/>
    </row>
    <row r="66" spans="1:12" s="61" customFormat="1" ht="16.5" customHeight="1" x14ac:dyDescent="0.35">
      <c r="A66" s="155" t="s">
        <v>267</v>
      </c>
      <c r="B66" s="155"/>
      <c r="C66" s="156"/>
      <c r="D66" s="156"/>
      <c r="E66" s="248">
        <f>SUM(E63:E65)</f>
        <v>0.50600000000000067</v>
      </c>
      <c r="F66" s="138">
        <v>0</v>
      </c>
      <c r="G66" s="248">
        <f>SUM(G63:G65)</f>
        <v>4.9509999999999987</v>
      </c>
      <c r="H66" s="138">
        <v>0</v>
      </c>
      <c r="I66" s="138">
        <v>0</v>
      </c>
      <c r="J66" s="190">
        <f>SUM(J63:J65)</f>
        <v>3.036999999999999</v>
      </c>
      <c r="K66" s="190">
        <f>SUM(K63:K65)</f>
        <v>4.66</v>
      </c>
      <c r="L66" s="191"/>
    </row>
    <row r="67" spans="1:12" ht="15" customHeight="1" x14ac:dyDescent="0.35">
      <c r="A67" s="294" t="s">
        <v>59</v>
      </c>
      <c r="B67" s="294"/>
      <c r="C67" s="157"/>
      <c r="D67" s="157"/>
      <c r="E67" s="250"/>
      <c r="F67" s="194"/>
      <c r="G67" s="250"/>
      <c r="H67" s="195"/>
      <c r="I67" s="194"/>
      <c r="J67" s="194"/>
      <c r="K67" s="194">
        <v>-0.31</v>
      </c>
      <c r="L67" s="195"/>
    </row>
    <row r="68" spans="1:12" ht="16.5" customHeight="1" x14ac:dyDescent="0.35">
      <c r="A68" s="299" t="s">
        <v>60</v>
      </c>
      <c r="B68" s="299"/>
      <c r="C68" s="146"/>
      <c r="D68" s="146"/>
      <c r="E68" s="248">
        <f t="shared" ref="E68:G68" si="34">SUM(E66:E67)</f>
        <v>0.50600000000000067</v>
      </c>
      <c r="F68" s="138">
        <v>0</v>
      </c>
      <c r="G68" s="248">
        <f t="shared" si="34"/>
        <v>4.9509999999999987</v>
      </c>
      <c r="H68" s="138">
        <v>0</v>
      </c>
      <c r="I68" s="138">
        <v>0</v>
      </c>
      <c r="J68" s="190">
        <f t="shared" ref="J68:K68" si="35">SUM(J66:J67)</f>
        <v>3.036999999999999</v>
      </c>
      <c r="K68" s="190">
        <f t="shared" si="35"/>
        <v>4.3500000000000005</v>
      </c>
      <c r="L68" s="191"/>
    </row>
    <row r="69" spans="1:12" ht="15" customHeight="1" x14ac:dyDescent="0.35">
      <c r="A69" s="295" t="s">
        <v>61</v>
      </c>
      <c r="B69" s="295"/>
      <c r="C69" s="110"/>
      <c r="D69" s="110"/>
      <c r="E69" s="249">
        <v>-1.7539999999999998</v>
      </c>
      <c r="F69" s="192"/>
      <c r="G69" s="249">
        <v>-2.7839999999999998</v>
      </c>
      <c r="H69" s="193"/>
      <c r="I69" s="192"/>
      <c r="J69" s="192">
        <v>-3.0630000000000002</v>
      </c>
      <c r="K69" s="192">
        <v>-3.0379999999999998</v>
      </c>
      <c r="L69" s="193"/>
    </row>
    <row r="70" spans="1:12" ht="15" customHeight="1" x14ac:dyDescent="0.35">
      <c r="A70" s="295" t="s">
        <v>62</v>
      </c>
      <c r="B70" s="295"/>
      <c r="C70" s="110"/>
      <c r="D70" s="110"/>
      <c r="E70" s="249"/>
      <c r="F70" s="192"/>
      <c r="G70" s="249"/>
      <c r="H70" s="193"/>
      <c r="I70" s="192"/>
      <c r="J70" s="192"/>
      <c r="K70" s="192"/>
      <c r="L70" s="193"/>
    </row>
    <row r="71" spans="1:12" ht="15" customHeight="1" x14ac:dyDescent="0.35">
      <c r="A71" s="295" t="s">
        <v>64</v>
      </c>
      <c r="B71" s="295"/>
      <c r="C71" s="110"/>
      <c r="D71" s="110"/>
      <c r="E71" s="249"/>
      <c r="F71" s="192"/>
      <c r="G71" s="249"/>
      <c r="H71" s="193"/>
      <c r="I71" s="192"/>
      <c r="J71" s="192">
        <v>-0.496</v>
      </c>
      <c r="K71" s="192"/>
      <c r="L71" s="193"/>
    </row>
    <row r="72" spans="1:12" ht="15" customHeight="1" x14ac:dyDescent="0.35">
      <c r="A72" s="294" t="s">
        <v>65</v>
      </c>
      <c r="B72" s="294"/>
      <c r="C72" s="115"/>
      <c r="D72" s="115"/>
      <c r="E72" s="250"/>
      <c r="F72" s="194"/>
      <c r="G72" s="250"/>
      <c r="H72" s="195"/>
      <c r="I72" s="194"/>
      <c r="J72" s="194"/>
      <c r="K72" s="194">
        <v>0.26700000000000002</v>
      </c>
      <c r="L72" s="195"/>
    </row>
    <row r="73" spans="1:12" ht="16.5" customHeight="1" x14ac:dyDescent="0.35">
      <c r="A73" s="158" t="s">
        <v>66</v>
      </c>
      <c r="B73" s="158"/>
      <c r="C73" s="159"/>
      <c r="D73" s="159"/>
      <c r="E73" s="260">
        <f t="shared" ref="E73:G73" si="36">SUM(E69:E72)</f>
        <v>-1.7539999999999998</v>
      </c>
      <c r="F73" s="209">
        <v>0</v>
      </c>
      <c r="G73" s="260">
        <f t="shared" si="36"/>
        <v>-2.7839999999999998</v>
      </c>
      <c r="H73" s="209">
        <v>0</v>
      </c>
      <c r="I73" s="209">
        <v>0</v>
      </c>
      <c r="J73" s="202">
        <f t="shared" ref="J73" si="37">SUM(J69:J72)</f>
        <v>-3.5590000000000002</v>
      </c>
      <c r="K73" s="202">
        <f t="shared" ref="K73" si="38">SUM(K69:K72)</f>
        <v>-2.7709999999999999</v>
      </c>
      <c r="L73" s="210"/>
    </row>
    <row r="74" spans="1:12" ht="16.5" customHeight="1" x14ac:dyDescent="0.35">
      <c r="A74" s="299" t="s">
        <v>67</v>
      </c>
      <c r="B74" s="299"/>
      <c r="C74" s="146"/>
      <c r="D74" s="146"/>
      <c r="E74" s="248">
        <f t="shared" ref="E74:G74" si="39">SUM(E73+E68)</f>
        <v>-1.2479999999999991</v>
      </c>
      <c r="F74" s="138">
        <v>0</v>
      </c>
      <c r="G74" s="248">
        <f t="shared" si="39"/>
        <v>2.1669999999999989</v>
      </c>
      <c r="H74" s="138">
        <v>0</v>
      </c>
      <c r="I74" s="138">
        <v>0</v>
      </c>
      <c r="J74" s="190">
        <f t="shared" ref="J74" si="40">SUM(J73+J68)</f>
        <v>-0.52200000000000113</v>
      </c>
      <c r="K74" s="190">
        <f t="shared" ref="K74" si="41">SUM(K73+K68)</f>
        <v>1.5790000000000006</v>
      </c>
      <c r="L74" s="191"/>
    </row>
    <row r="75" spans="1:12" s="61" customFormat="1" ht="16.5" customHeight="1" x14ac:dyDescent="0.35">
      <c r="A75" s="283" t="s">
        <v>418</v>
      </c>
      <c r="B75" s="284"/>
      <c r="C75" s="239"/>
      <c r="D75" s="239"/>
      <c r="E75" s="281"/>
      <c r="F75" s="145"/>
      <c r="G75" s="281"/>
      <c r="H75" s="145"/>
      <c r="I75" s="145"/>
      <c r="J75" s="145"/>
      <c r="K75" s="145"/>
      <c r="L75" s="226"/>
    </row>
    <row r="76" spans="1:12" s="61" customFormat="1" ht="16.5" customHeight="1" x14ac:dyDescent="0.35">
      <c r="A76" s="285" t="s">
        <v>419</v>
      </c>
      <c r="B76" s="282"/>
      <c r="C76" s="282"/>
      <c r="D76" s="240"/>
      <c r="E76" s="256"/>
      <c r="F76" s="109"/>
      <c r="G76" s="256"/>
      <c r="H76" s="241"/>
      <c r="I76" s="109"/>
      <c r="J76" s="109"/>
      <c r="K76" s="109"/>
      <c r="L76" s="109"/>
    </row>
    <row r="77" spans="1:12" ht="15" customHeight="1" x14ac:dyDescent="0.35">
      <c r="A77" s="146"/>
      <c r="B77" s="146"/>
      <c r="C77" s="146"/>
      <c r="D77" s="146"/>
      <c r="E77" s="111"/>
      <c r="F77" s="111"/>
      <c r="G77" s="163"/>
      <c r="H77" s="163"/>
      <c r="I77" s="163"/>
      <c r="J77" s="163"/>
      <c r="K77" s="111"/>
      <c r="L77" s="111"/>
    </row>
    <row r="78" spans="1:12" ht="12.75" customHeight="1" x14ac:dyDescent="0.35">
      <c r="A78" s="236"/>
      <c r="B78" s="227"/>
      <c r="C78" s="229"/>
      <c r="D78" s="229"/>
      <c r="E78" s="230">
        <f>E$3</f>
        <v>2014</v>
      </c>
      <c r="F78" s="230">
        <f t="shared" ref="F78:L78" si="42">F$3</f>
        <v>2013</v>
      </c>
      <c r="G78" s="230">
        <f>G$3</f>
        <v>2014</v>
      </c>
      <c r="H78" s="230">
        <f>H$3</f>
        <v>2013</v>
      </c>
      <c r="I78" s="230">
        <f t="shared" si="42"/>
        <v>2012</v>
      </c>
      <c r="J78" s="230">
        <f t="shared" si="42"/>
        <v>2012</v>
      </c>
      <c r="K78" s="230">
        <f t="shared" si="42"/>
        <v>2011</v>
      </c>
      <c r="L78" s="101">
        <f t="shared" si="42"/>
        <v>2010</v>
      </c>
    </row>
    <row r="79" spans="1:12" ht="12.75" customHeight="1" x14ac:dyDescent="0.35">
      <c r="A79" s="231"/>
      <c r="B79" s="231"/>
      <c r="C79" s="229"/>
      <c r="D79" s="229"/>
      <c r="E79" s="230" t="str">
        <f>E$4</f>
        <v>Q4</v>
      </c>
      <c r="F79" s="230" t="str">
        <f t="shared" ref="F79" si="43">F$4</f>
        <v>Q4</v>
      </c>
      <c r="G79" s="233"/>
      <c r="H79" s="233"/>
      <c r="I79" s="230"/>
      <c r="J79" s="230"/>
      <c r="K79" s="230" t="str">
        <f>IF(K$4="","",K$4)</f>
        <v/>
      </c>
      <c r="L79" s="101"/>
    </row>
    <row r="80" spans="1:12" s="41" customFormat="1" ht="15" customHeight="1" x14ac:dyDescent="0.35">
      <c r="A80" s="236" t="s">
        <v>111</v>
      </c>
      <c r="B80" s="234"/>
      <c r="C80" s="228"/>
      <c r="D80" s="228"/>
      <c r="E80" s="232"/>
      <c r="F80" s="232"/>
      <c r="G80" s="232"/>
      <c r="H80" s="232"/>
      <c r="I80" s="232"/>
      <c r="J80" s="232"/>
      <c r="K80" s="232"/>
      <c r="L80" s="103"/>
    </row>
    <row r="81" spans="1:12" ht="1.5" customHeight="1" x14ac:dyDescent="0.35">
      <c r="A81" s="94"/>
      <c r="B81" s="94"/>
      <c r="C81" s="94"/>
      <c r="D81" s="94"/>
      <c r="E81" s="94"/>
      <c r="F81" s="94"/>
      <c r="G81" s="94"/>
      <c r="H81" s="94"/>
      <c r="I81" s="94"/>
      <c r="J81" s="94"/>
      <c r="K81" s="94"/>
      <c r="L81" s="94"/>
    </row>
    <row r="82" spans="1:12" ht="15" customHeight="1" x14ac:dyDescent="0.35">
      <c r="A82" s="295" t="s">
        <v>68</v>
      </c>
      <c r="B82" s="295"/>
      <c r="C82" s="106"/>
      <c r="D82" s="106"/>
      <c r="E82" s="269">
        <f>IF(E7=0,"-",IF(E14=0,"-",(E14/E7))*100)</f>
        <v>31.81120491174212</v>
      </c>
      <c r="F82" s="164">
        <f>IF(F14=0,"-",IF(F7=0,"-",F14/F7))*100</f>
        <v>69.817338358944653</v>
      </c>
      <c r="G82" s="269">
        <f>IF(G7=0,"",IF(G14=0,"",(G14/G7))*100)</f>
        <v>32.801536044684937</v>
      </c>
      <c r="H82" s="165">
        <f>IF(H7=0,"",IF(H14=0,"",(H14/H7))*100)</f>
        <v>38.061510491629427</v>
      </c>
      <c r="I82" s="164">
        <f>IF(I14=0,"-",IF(I7=0,"-",I14/I7))*100</f>
        <v>32.992369560734176</v>
      </c>
      <c r="J82" s="164">
        <f>IF(J14=0,"-",IF(J7=0,"-",J14/J7))*100</f>
        <v>32.992369560734176</v>
      </c>
      <c r="K82" s="164">
        <f>IF(K14=0,"-",IF(K7=0,"-",K14/K7))*100</f>
        <v>28.214783821478377</v>
      </c>
      <c r="L82" s="166"/>
    </row>
    <row r="83" spans="1:12" ht="15" customHeight="1" x14ac:dyDescent="0.35">
      <c r="A83" s="295" t="s">
        <v>424</v>
      </c>
      <c r="B83" s="295"/>
      <c r="C83" s="106"/>
      <c r="D83" s="106"/>
      <c r="E83" s="269">
        <f>IF(E7=0,"",IF(E28=0,"",(E28/E7))*100)</f>
        <v>32.55308262982858</v>
      </c>
      <c r="F83" s="164">
        <f t="shared" ref="F83:K83" si="44">IF(F7=0,"",IF(F28=0,"",(F28/F7))*100)</f>
        <v>31.110466801971608</v>
      </c>
      <c r="G83" s="269">
        <f t="shared" si="44"/>
        <v>33.513702216791771</v>
      </c>
      <c r="H83" s="165">
        <f t="shared" si="44"/>
        <v>32.857359290962812</v>
      </c>
      <c r="I83" s="164">
        <f t="shared" si="44"/>
        <v>32.992369560734176</v>
      </c>
      <c r="J83" s="164">
        <f t="shared" si="44"/>
        <v>32.992369560734176</v>
      </c>
      <c r="K83" s="164">
        <f t="shared" si="44"/>
        <v>28.214783821478377</v>
      </c>
      <c r="L83" s="166"/>
    </row>
    <row r="84" spans="1:12" ht="15" customHeight="1" x14ac:dyDescent="0.35">
      <c r="A84" s="295" t="s">
        <v>69</v>
      </c>
      <c r="B84" s="295"/>
      <c r="C84" s="106"/>
      <c r="D84" s="106"/>
      <c r="E84" s="269">
        <f t="shared" ref="E84:K84" si="45">IF(E20=0,"-",IF(E7=0,"-",E20/E7)*100)</f>
        <v>30.404195446405719</v>
      </c>
      <c r="F84" s="164">
        <f t="shared" si="45"/>
        <v>59.437518121194579</v>
      </c>
      <c r="G84" s="269">
        <f t="shared" si="45"/>
        <v>25.875370919881309</v>
      </c>
      <c r="H84" s="165">
        <f t="shared" si="45"/>
        <v>25.221574123172495</v>
      </c>
      <c r="I84" s="164">
        <f t="shared" ref="I84" si="46">IF(I20=0,"-",IF(I7=0,"-",I20/I7)*100)</f>
        <v>22.458238812126211</v>
      </c>
      <c r="J84" s="164">
        <f t="shared" si="45"/>
        <v>19.851515776448753</v>
      </c>
      <c r="K84" s="164">
        <f t="shared" si="45"/>
        <v>15.26266852626685</v>
      </c>
      <c r="L84" s="165"/>
    </row>
    <row r="85" spans="1:12" ht="15" customHeight="1" x14ac:dyDescent="0.35">
      <c r="A85" s="295" t="s">
        <v>70</v>
      </c>
      <c r="B85" s="295"/>
      <c r="C85" s="137"/>
      <c r="D85" s="137"/>
      <c r="E85" s="269" t="s">
        <v>141</v>
      </c>
      <c r="F85" s="167" t="s">
        <v>141</v>
      </c>
      <c r="G85" s="269">
        <f>IF((G47=0),"-",(G24/((G47+H47)/2)*100))</f>
        <v>11.622811124637138</v>
      </c>
      <c r="H85" s="165">
        <f>IF((H47=0),"-",(H24/((H47+J47)/2)*100))</f>
        <v>15.161241483724458</v>
      </c>
      <c r="I85" s="164" t="str">
        <f>IF((I47=0),"-",(I24/((I47+L47)/2)*100))</f>
        <v>-</v>
      </c>
      <c r="J85" s="164">
        <f>IF((J47=0),"-",(J24/((J47+K47)/2)*100))</f>
        <v>24.699936828806067</v>
      </c>
      <c r="K85" s="166" t="s">
        <v>141</v>
      </c>
      <c r="L85" s="165"/>
    </row>
    <row r="86" spans="1:12" ht="15" customHeight="1" x14ac:dyDescent="0.35">
      <c r="A86" s="295" t="s">
        <v>71</v>
      </c>
      <c r="B86" s="295"/>
      <c r="C86" s="137"/>
      <c r="D86" s="137"/>
      <c r="E86" s="269" t="s">
        <v>141</v>
      </c>
      <c r="F86" s="167" t="s">
        <v>141</v>
      </c>
      <c r="G86" s="269">
        <f t="shared" ref="G86" si="47">IF((G47=0),"-",((G17+G18)/((G47+G48+G49+G51+H47+H48+H49+H51)/2)*100))</f>
        <v>10.096658502449268</v>
      </c>
      <c r="H86" s="165">
        <f>IF((H47=0),"-",((H17+H18)/((H47+H48+H49+H51+J47+J48+J49+J51)/2)*100))</f>
        <v>15.211762825635294</v>
      </c>
      <c r="I86" s="164" t="str">
        <f>IF((I47=0),"-",((I17+I18)/((I47+I48+I49+I51+L47+L48+L49+L51)/2)*100))</f>
        <v>-</v>
      </c>
      <c r="J86" s="164">
        <f>IF((J47=0),"-",((J17+J18)/((J47+J48+J49+J51+K47+K48+K49+K51)/2)*100))</f>
        <v>16.72626412323757</v>
      </c>
      <c r="K86" s="166" t="s">
        <v>141</v>
      </c>
      <c r="L86" s="165"/>
    </row>
    <row r="87" spans="1:12" ht="15" customHeight="1" x14ac:dyDescent="0.35">
      <c r="A87" s="295" t="s">
        <v>72</v>
      </c>
      <c r="B87" s="295"/>
      <c r="C87" s="106"/>
      <c r="D87" s="106"/>
      <c r="E87" s="270" t="s">
        <v>141</v>
      </c>
      <c r="F87" s="169" t="s">
        <v>141</v>
      </c>
      <c r="G87" s="270">
        <f t="shared" ref="G87" si="48">IF(G47=0,"-",((G47+G48)/G55*100))</f>
        <v>57.547669491525419</v>
      </c>
      <c r="H87" s="183">
        <f t="shared" ref="H87" si="49">IF(H47=0,"-",((H47+H48)/H55*100))</f>
        <v>52.71145582224085</v>
      </c>
      <c r="I87" s="184" t="str">
        <f t="shared" ref="I87" si="50">IF(I47=0,"-",((I47+I48)/I55*100))</f>
        <v>-</v>
      </c>
      <c r="J87" s="184">
        <f t="shared" ref="J87" si="51">IF(J47=0,"-",((J47+J48)/J55*100))</f>
        <v>33.576237961305722</v>
      </c>
      <c r="K87" s="184">
        <f>IF(K47=0,"-",((K47+K48)/K55*100))</f>
        <v>26.639335689932857</v>
      </c>
      <c r="L87" s="183"/>
    </row>
    <row r="88" spans="1:12" ht="15" customHeight="1" x14ac:dyDescent="0.35">
      <c r="A88" s="295" t="s">
        <v>73</v>
      </c>
      <c r="B88" s="295"/>
      <c r="C88" s="106"/>
      <c r="D88" s="106"/>
      <c r="E88" s="272" t="s">
        <v>141</v>
      </c>
      <c r="F88" s="187" t="s">
        <v>141</v>
      </c>
      <c r="G88" s="272">
        <f t="shared" ref="G88:H88" si="52">IF((G51+G49-G43-G41-G37)=0,"-",(G51+G49-G43-G41-G37))</f>
        <v>30.761000000000003</v>
      </c>
      <c r="H88" s="186">
        <f t="shared" si="52"/>
        <v>35.74</v>
      </c>
      <c r="I88" s="187" t="str">
        <f>IF((I51+I49-I43-I41-I37)=0,"-",(I51+I49-I43-I41-I37))</f>
        <v>-</v>
      </c>
      <c r="J88" s="187">
        <f>IF((J51+J49-J43-J41-J37)=0,"-",(J51+J49-J43-J41-J37))</f>
        <v>16.281999999999996</v>
      </c>
      <c r="K88" s="187">
        <f>IF((K51+K49-K43-K41-K37)=0,"-",(K51+K49-K43-K41-K37))</f>
        <v>21.54</v>
      </c>
      <c r="L88" s="186"/>
    </row>
    <row r="89" spans="1:12" ht="15" customHeight="1" x14ac:dyDescent="0.35">
      <c r="A89" s="295" t="s">
        <v>74</v>
      </c>
      <c r="B89" s="295"/>
      <c r="C89" s="110"/>
      <c r="D89" s="110"/>
      <c r="E89" s="269" t="s">
        <v>141</v>
      </c>
      <c r="F89" s="173" t="s">
        <v>141</v>
      </c>
      <c r="G89" s="269">
        <f t="shared" ref="G89" si="53">IF((G47=0),"-",((G51+G49)/(G47+G48)))</f>
        <v>0.64878402775319488</v>
      </c>
      <c r="H89" s="165">
        <f t="shared" ref="H89:K89" si="54">IF((H47=0),"-",((H51+H49)/(H47+H48)))</f>
        <v>0.78475701900898753</v>
      </c>
      <c r="I89" s="164" t="str">
        <f t="shared" ref="I89" si="55">IF((I47=0),"-",((I51+I49)/(I47+I48)))</f>
        <v>-</v>
      </c>
      <c r="J89" s="164">
        <f t="shared" ref="J89" si="56">IF((J47=0),"-",((J51+J49)/(J47+J48)))</f>
        <v>1.2452722426703895</v>
      </c>
      <c r="K89" s="164">
        <f t="shared" si="54"/>
        <v>1.9968592964824119</v>
      </c>
      <c r="L89" s="165"/>
    </row>
    <row r="90" spans="1:12" ht="15" customHeight="1" x14ac:dyDescent="0.35">
      <c r="A90" s="294" t="s">
        <v>75</v>
      </c>
      <c r="B90" s="294"/>
      <c r="C90" s="115"/>
      <c r="D90" s="115"/>
      <c r="E90" s="273" t="s">
        <v>141</v>
      </c>
      <c r="F90" s="175" t="s">
        <v>141</v>
      </c>
      <c r="G90" s="273">
        <v>117</v>
      </c>
      <c r="H90" s="188">
        <v>112</v>
      </c>
      <c r="I90" s="175">
        <v>103</v>
      </c>
      <c r="J90" s="175">
        <v>103</v>
      </c>
      <c r="K90" s="175">
        <v>90</v>
      </c>
      <c r="L90" s="188"/>
    </row>
    <row r="91" spans="1:12" ht="15" customHeight="1" x14ac:dyDescent="0.35">
      <c r="A91" s="189" t="s">
        <v>393</v>
      </c>
      <c r="B91" s="177"/>
      <c r="C91" s="177"/>
      <c r="D91" s="177"/>
      <c r="E91" s="177"/>
      <c r="F91" s="177"/>
      <c r="G91" s="177"/>
      <c r="H91" s="177"/>
      <c r="I91" s="177"/>
      <c r="J91" s="177"/>
      <c r="K91" s="177"/>
      <c r="L91" s="177"/>
    </row>
    <row r="92" spans="1:12" ht="16.5" x14ac:dyDescent="0.35">
      <c r="A92" s="178"/>
      <c r="B92" s="178"/>
      <c r="C92" s="178"/>
      <c r="D92" s="178"/>
      <c r="E92" s="178"/>
      <c r="F92" s="178"/>
      <c r="G92" s="178"/>
      <c r="H92" s="178"/>
      <c r="I92" s="178"/>
      <c r="J92" s="178"/>
      <c r="K92" s="178"/>
      <c r="L92" s="178"/>
    </row>
    <row r="93" spans="1:12" ht="16.5" x14ac:dyDescent="0.35">
      <c r="A93" s="178"/>
      <c r="B93" s="178"/>
      <c r="C93" s="178"/>
      <c r="D93" s="178"/>
      <c r="E93" s="178"/>
      <c r="F93" s="178"/>
      <c r="G93" s="178"/>
      <c r="H93" s="178"/>
      <c r="I93" s="178"/>
      <c r="J93" s="178"/>
      <c r="K93" s="178"/>
      <c r="L93" s="178"/>
    </row>
    <row r="94" spans="1:12" ht="16.5" x14ac:dyDescent="0.35">
      <c r="A94" s="179"/>
      <c r="B94" s="179"/>
      <c r="C94" s="179"/>
      <c r="D94" s="179"/>
      <c r="E94" s="179"/>
      <c r="F94" s="179"/>
      <c r="G94" s="179"/>
      <c r="H94" s="179"/>
      <c r="I94" s="179"/>
      <c r="J94" s="179"/>
      <c r="K94" s="179"/>
      <c r="L94" s="179"/>
    </row>
    <row r="95" spans="1:12" ht="16.5" x14ac:dyDescent="0.35">
      <c r="A95" s="179"/>
      <c r="B95" s="179"/>
      <c r="C95" s="179"/>
      <c r="D95" s="179"/>
      <c r="E95" s="179"/>
      <c r="F95" s="179"/>
      <c r="G95" s="179"/>
      <c r="H95" s="179"/>
      <c r="I95" s="179"/>
      <c r="J95" s="179"/>
      <c r="K95" s="179"/>
      <c r="L95" s="179"/>
    </row>
    <row r="96" spans="1:12" ht="16.5" x14ac:dyDescent="0.35">
      <c r="A96" s="179"/>
      <c r="B96" s="179"/>
      <c r="C96" s="179"/>
      <c r="D96" s="179"/>
      <c r="E96" s="179"/>
      <c r="F96" s="179"/>
      <c r="G96" s="179"/>
      <c r="H96" s="179"/>
      <c r="I96" s="179"/>
      <c r="J96" s="179"/>
      <c r="K96" s="179"/>
      <c r="L96" s="179"/>
    </row>
    <row r="97" spans="1:12" ht="16.5" x14ac:dyDescent="0.35">
      <c r="A97" s="179"/>
      <c r="B97" s="179"/>
      <c r="C97" s="179"/>
      <c r="D97" s="179"/>
      <c r="E97" s="179"/>
      <c r="F97" s="179"/>
      <c r="G97" s="179"/>
      <c r="H97" s="179"/>
      <c r="I97" s="179"/>
      <c r="J97" s="179"/>
      <c r="K97" s="179"/>
      <c r="L97" s="179"/>
    </row>
    <row r="98" spans="1:12" ht="16.5" x14ac:dyDescent="0.35">
      <c r="A98" s="179"/>
      <c r="B98" s="179"/>
      <c r="C98" s="179"/>
      <c r="D98" s="179"/>
      <c r="E98" s="179"/>
      <c r="F98" s="179"/>
      <c r="G98" s="179"/>
      <c r="H98" s="179"/>
      <c r="I98" s="179"/>
      <c r="J98" s="179"/>
      <c r="K98" s="179"/>
      <c r="L98" s="179"/>
    </row>
    <row r="99" spans="1:12" ht="16.5" x14ac:dyDescent="0.35">
      <c r="A99" s="179"/>
      <c r="B99" s="179"/>
      <c r="C99" s="179"/>
      <c r="D99" s="179"/>
      <c r="E99" s="179"/>
      <c r="F99" s="179"/>
      <c r="G99" s="179"/>
      <c r="H99" s="179"/>
      <c r="I99" s="179"/>
      <c r="J99" s="179"/>
      <c r="K99" s="179"/>
      <c r="L99" s="179"/>
    </row>
    <row r="100" spans="1:12" ht="16.5" x14ac:dyDescent="0.35">
      <c r="A100" s="179"/>
      <c r="B100" s="179"/>
      <c r="C100" s="179"/>
      <c r="D100" s="179"/>
      <c r="E100" s="179"/>
      <c r="F100" s="179"/>
      <c r="G100" s="179"/>
      <c r="H100" s="179"/>
      <c r="I100" s="179"/>
      <c r="J100" s="179"/>
      <c r="K100" s="179"/>
      <c r="L100" s="179"/>
    </row>
    <row r="101" spans="1:12" x14ac:dyDescent="0.25">
      <c r="A101" s="48"/>
      <c r="B101" s="48"/>
      <c r="C101" s="48"/>
      <c r="D101" s="48"/>
      <c r="E101" s="48"/>
      <c r="F101" s="48"/>
      <c r="G101" s="63"/>
      <c r="H101" s="63"/>
      <c r="I101" s="63"/>
      <c r="J101" s="63"/>
      <c r="K101" s="48"/>
      <c r="L101" s="48"/>
    </row>
    <row r="102" spans="1:12" x14ac:dyDescent="0.25">
      <c r="A102" s="48"/>
      <c r="B102" s="48"/>
      <c r="C102" s="48"/>
      <c r="D102" s="48"/>
      <c r="E102" s="48"/>
      <c r="F102" s="48"/>
      <c r="G102" s="63"/>
      <c r="H102" s="63"/>
      <c r="I102" s="63"/>
      <c r="J102" s="63"/>
      <c r="K102" s="48"/>
      <c r="L102" s="48"/>
    </row>
    <row r="103" spans="1:12" x14ac:dyDescent="0.25">
      <c r="A103" s="48"/>
      <c r="B103" s="48"/>
      <c r="C103" s="48"/>
      <c r="D103" s="48"/>
      <c r="E103" s="48"/>
      <c r="F103" s="48"/>
      <c r="G103" s="63"/>
      <c r="H103" s="63"/>
      <c r="I103" s="63"/>
      <c r="J103" s="63"/>
      <c r="K103" s="48"/>
      <c r="L103" s="48"/>
    </row>
    <row r="104" spans="1:12" x14ac:dyDescent="0.25">
      <c r="A104" s="48"/>
      <c r="B104" s="48"/>
      <c r="C104" s="48"/>
      <c r="D104" s="48"/>
      <c r="E104" s="48"/>
      <c r="F104" s="48"/>
      <c r="G104" s="63"/>
      <c r="H104" s="63"/>
      <c r="I104" s="63"/>
      <c r="J104" s="63"/>
      <c r="K104" s="48"/>
      <c r="L104" s="48"/>
    </row>
    <row r="105" spans="1:12" x14ac:dyDescent="0.25">
      <c r="A105" s="48"/>
      <c r="B105" s="48"/>
      <c r="C105" s="48"/>
      <c r="D105" s="48"/>
      <c r="E105" s="48"/>
      <c r="F105" s="48"/>
      <c r="G105" s="63"/>
      <c r="H105" s="63"/>
      <c r="I105" s="63"/>
      <c r="J105" s="63"/>
      <c r="K105" s="48"/>
      <c r="L105" s="48"/>
    </row>
  </sheetData>
  <mergeCells count="22">
    <mergeCell ref="A1:L1"/>
    <mergeCell ref="A61:B61"/>
    <mergeCell ref="A62:B62"/>
    <mergeCell ref="A63:B63"/>
    <mergeCell ref="A64:B64"/>
    <mergeCell ref="A85:B85"/>
    <mergeCell ref="A65:B65"/>
    <mergeCell ref="A67:B67"/>
    <mergeCell ref="A68:B68"/>
    <mergeCell ref="A69:B69"/>
    <mergeCell ref="A70:B70"/>
    <mergeCell ref="A71:B71"/>
    <mergeCell ref="A72:B72"/>
    <mergeCell ref="A74:B74"/>
    <mergeCell ref="A82:B82"/>
    <mergeCell ref="A84:B84"/>
    <mergeCell ref="A83:B83"/>
    <mergeCell ref="A86:B86"/>
    <mergeCell ref="A87:B87"/>
    <mergeCell ref="A88:B88"/>
    <mergeCell ref="A89:B89"/>
    <mergeCell ref="A90:B90"/>
  </mergeCells>
  <pageMargins left="0.70866141732283472" right="0.70866141732283472" top="0.74803149606299213" bottom="0.74803149606299213" header="0.31496062992125984" footer="0.31496062992125984"/>
  <pageSetup paperSize="9" scale="56"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5"/>
  <sheetViews>
    <sheetView showGridLines="0" zoomScaleNormal="100" zoomScaleSheetLayoutView="85" workbookViewId="0">
      <selection sqref="A1:K1"/>
    </sheetView>
  </sheetViews>
  <sheetFormatPr defaultRowHeight="15" x14ac:dyDescent="0.25"/>
  <cols>
    <col min="1" max="1" width="26" customWidth="1"/>
    <col min="2" max="2" width="16" customWidth="1"/>
    <col min="3" max="3" width="8.28515625" customWidth="1"/>
    <col min="4" max="4" width="5.7109375" customWidth="1"/>
    <col min="5" max="6" width="9.7109375" customWidth="1"/>
    <col min="7" max="9" width="9.7109375" style="61" customWidth="1"/>
    <col min="10" max="11" width="9.7109375" customWidth="1"/>
  </cols>
  <sheetData>
    <row r="1" spans="1:12" ht="18" customHeight="1" x14ac:dyDescent="0.35">
      <c r="A1" s="297" t="s">
        <v>387</v>
      </c>
      <c r="B1" s="297"/>
      <c r="C1" s="297"/>
      <c r="D1" s="297"/>
      <c r="E1" s="297"/>
      <c r="F1" s="297"/>
      <c r="G1" s="297"/>
      <c r="H1" s="297"/>
      <c r="I1" s="297"/>
      <c r="J1" s="297"/>
      <c r="K1" s="297"/>
      <c r="L1" s="94"/>
    </row>
    <row r="2" spans="1:12" ht="15" customHeight="1" x14ac:dyDescent="0.35">
      <c r="A2" s="95" t="s">
        <v>149</v>
      </c>
      <c r="B2" s="96"/>
      <c r="C2" s="96"/>
      <c r="D2" s="96"/>
      <c r="E2" s="97"/>
      <c r="F2" s="97"/>
      <c r="G2" s="97"/>
      <c r="H2" s="97"/>
      <c r="I2" s="97"/>
      <c r="J2" s="97"/>
      <c r="K2" s="97"/>
      <c r="L2" s="94"/>
    </row>
    <row r="3" spans="1:12" ht="12.75" customHeight="1" x14ac:dyDescent="0.35">
      <c r="A3" s="227"/>
      <c r="B3" s="227"/>
      <c r="C3" s="228"/>
      <c r="D3" s="229"/>
      <c r="E3" s="230">
        <v>2014</v>
      </c>
      <c r="F3" s="230">
        <v>2013</v>
      </c>
      <c r="G3" s="230">
        <v>2014</v>
      </c>
      <c r="H3" s="230">
        <v>2013</v>
      </c>
      <c r="I3" s="230">
        <v>2012</v>
      </c>
      <c r="J3" s="230">
        <v>2011</v>
      </c>
      <c r="K3" s="230">
        <v>2010</v>
      </c>
      <c r="L3" s="94"/>
    </row>
    <row r="4" spans="1:12" ht="12.75" customHeight="1" x14ac:dyDescent="0.35">
      <c r="A4" s="231"/>
      <c r="B4" s="231"/>
      <c r="C4" s="228"/>
      <c r="D4" s="229"/>
      <c r="E4" s="230" t="s">
        <v>421</v>
      </c>
      <c r="F4" s="230" t="s">
        <v>421</v>
      </c>
      <c r="G4" s="230"/>
      <c r="H4" s="230"/>
      <c r="I4" s="230"/>
      <c r="J4" s="230"/>
      <c r="K4" s="230"/>
      <c r="L4" s="94"/>
    </row>
    <row r="5" spans="1:12" s="40" customFormat="1" ht="12.75" customHeight="1" x14ac:dyDescent="0.35">
      <c r="A5" s="228" t="s">
        <v>1</v>
      </c>
      <c r="B5" s="231"/>
      <c r="C5" s="228"/>
      <c r="D5" s="228" t="s">
        <v>112</v>
      </c>
      <c r="E5" s="232" t="s">
        <v>192</v>
      </c>
      <c r="F5" s="232" t="s">
        <v>282</v>
      </c>
      <c r="G5" s="232" t="s">
        <v>192</v>
      </c>
      <c r="H5" s="232" t="s">
        <v>103</v>
      </c>
      <c r="I5" s="232" t="s">
        <v>103</v>
      </c>
      <c r="J5" s="232"/>
      <c r="K5" s="232"/>
      <c r="L5" s="104"/>
    </row>
    <row r="6" spans="1:12" ht="1.5" customHeight="1" x14ac:dyDescent="0.35">
      <c r="A6" s="94"/>
      <c r="B6" s="94"/>
      <c r="C6" s="94"/>
      <c r="D6" s="94"/>
      <c r="E6" s="94"/>
      <c r="F6" s="94"/>
      <c r="G6" s="94"/>
      <c r="H6" s="94"/>
      <c r="I6" s="94"/>
      <c r="J6" s="94"/>
      <c r="K6" s="94"/>
      <c r="L6" s="94"/>
    </row>
    <row r="7" spans="1:12" ht="15" customHeight="1" x14ac:dyDescent="0.35">
      <c r="A7" s="105" t="s">
        <v>2</v>
      </c>
      <c r="B7" s="106"/>
      <c r="C7" s="106"/>
      <c r="D7" s="106"/>
      <c r="E7" s="243">
        <v>863.94899999999984</v>
      </c>
      <c r="F7" s="107">
        <v>822.52499999999986</v>
      </c>
      <c r="G7" s="243">
        <v>2612.4299999999998</v>
      </c>
      <c r="H7" s="108">
        <v>2528.2269999999999</v>
      </c>
      <c r="I7" s="107">
        <v>2575.3409999999999</v>
      </c>
      <c r="J7" s="190"/>
      <c r="K7" s="191"/>
      <c r="L7" s="94"/>
    </row>
    <row r="8" spans="1:12" ht="15" customHeight="1" x14ac:dyDescent="0.35">
      <c r="A8" s="105" t="s">
        <v>4</v>
      </c>
      <c r="B8" s="110"/>
      <c r="C8" s="110"/>
      <c r="D8" s="110"/>
      <c r="E8" s="244">
        <v>-642.48399999999992</v>
      </c>
      <c r="F8" s="111">
        <v>-649.57600000000002</v>
      </c>
      <c r="G8" s="244">
        <v>-2117.4539999999997</v>
      </c>
      <c r="H8" s="112">
        <v>-2138.085</v>
      </c>
      <c r="I8" s="111">
        <v>-2155.096</v>
      </c>
      <c r="J8" s="192"/>
      <c r="K8" s="193"/>
      <c r="L8" s="94"/>
    </row>
    <row r="9" spans="1:12" ht="15" customHeight="1" x14ac:dyDescent="0.35">
      <c r="A9" s="105" t="s">
        <v>5</v>
      </c>
      <c r="B9" s="110"/>
      <c r="C9" s="110"/>
      <c r="D9" s="110"/>
      <c r="E9" s="244"/>
      <c r="F9" s="111">
        <v>0.43200000000000216</v>
      </c>
      <c r="G9" s="244">
        <v>6.7000000000000004E-2</v>
      </c>
      <c r="H9" s="112">
        <v>52.139000000000003</v>
      </c>
      <c r="I9" s="111">
        <v>44.603999999999999</v>
      </c>
      <c r="J9" s="192"/>
      <c r="K9" s="193"/>
      <c r="L9" s="94"/>
    </row>
    <row r="10" spans="1:12" ht="15" customHeight="1" x14ac:dyDescent="0.35">
      <c r="A10" s="105" t="s">
        <v>6</v>
      </c>
      <c r="B10" s="110"/>
      <c r="C10" s="110"/>
      <c r="D10" s="110"/>
      <c r="E10" s="244">
        <v>19.109000000000002</v>
      </c>
      <c r="F10" s="111">
        <v>15.266</v>
      </c>
      <c r="G10" s="244">
        <v>35.067</v>
      </c>
      <c r="H10" s="112">
        <v>26.55</v>
      </c>
      <c r="I10" s="113">
        <v>40</v>
      </c>
      <c r="J10" s="192"/>
      <c r="K10" s="193"/>
      <c r="L10" s="94"/>
    </row>
    <row r="11" spans="1:12" ht="15" customHeight="1" x14ac:dyDescent="0.35">
      <c r="A11" s="114" t="s">
        <v>7</v>
      </c>
      <c r="B11" s="115"/>
      <c r="C11" s="115"/>
      <c r="D11" s="115"/>
      <c r="E11" s="245">
        <v>3.2650000000000001</v>
      </c>
      <c r="F11" s="116">
        <v>-0.15799999999999992</v>
      </c>
      <c r="G11" s="245">
        <v>3.2650000000000001</v>
      </c>
      <c r="H11" s="117">
        <v>-1.282</v>
      </c>
      <c r="I11" s="118"/>
      <c r="J11" s="194"/>
      <c r="K11" s="195"/>
      <c r="L11" s="94"/>
    </row>
    <row r="12" spans="1:12" ht="15" customHeight="1" x14ac:dyDescent="0.35">
      <c r="A12" s="119" t="s">
        <v>8</v>
      </c>
      <c r="B12" s="119"/>
      <c r="C12" s="119"/>
      <c r="D12" s="119"/>
      <c r="E12" s="243">
        <f>SUM(E7:E11)</f>
        <v>243.83899999999991</v>
      </c>
      <c r="F12" s="107">
        <f t="shared" ref="F12" si="0">SUM(F7:F11)</f>
        <v>188.48899999999986</v>
      </c>
      <c r="G12" s="243">
        <f>SUM(G7:G11)</f>
        <v>533.37500000000011</v>
      </c>
      <c r="H12" s="108">
        <f>SUM(H7:H11)</f>
        <v>467.54899999999986</v>
      </c>
      <c r="I12" s="109">
        <f t="shared" ref="I12" si="1">SUM(I7:I11)</f>
        <v>504.84899999999988</v>
      </c>
      <c r="J12" s="190"/>
      <c r="K12" s="191"/>
      <c r="L12" s="94"/>
    </row>
    <row r="13" spans="1:12" ht="15" customHeight="1" x14ac:dyDescent="0.35">
      <c r="A13" s="114" t="s">
        <v>205</v>
      </c>
      <c r="B13" s="115"/>
      <c r="C13" s="115"/>
      <c r="D13" s="115"/>
      <c r="E13" s="245">
        <v>-42.476000000000006</v>
      </c>
      <c r="F13" s="116">
        <v>-38.095000000000006</v>
      </c>
      <c r="G13" s="245">
        <v>-167.54000000000002</v>
      </c>
      <c r="H13" s="117">
        <v>-156.07700000000003</v>
      </c>
      <c r="I13" s="118">
        <v>-159.09</v>
      </c>
      <c r="J13" s="194"/>
      <c r="K13" s="195"/>
      <c r="L13" s="94"/>
    </row>
    <row r="14" spans="1:12" ht="15" customHeight="1" x14ac:dyDescent="0.35">
      <c r="A14" s="119" t="s">
        <v>9</v>
      </c>
      <c r="B14" s="119"/>
      <c r="C14" s="119"/>
      <c r="D14" s="119"/>
      <c r="E14" s="243">
        <f>SUM(E12:E13)</f>
        <v>201.36299999999991</v>
      </c>
      <c r="F14" s="107">
        <f t="shared" ref="F14" si="2">SUM(F12:F13)</f>
        <v>150.39399999999986</v>
      </c>
      <c r="G14" s="243">
        <f>SUM(G12:G13)</f>
        <v>365.83500000000009</v>
      </c>
      <c r="H14" s="108">
        <f>SUM(H12:H13)</f>
        <v>311.47199999999987</v>
      </c>
      <c r="I14" s="109">
        <f t="shared" ref="I14" si="3">SUM(I12:I13)</f>
        <v>345.7589999999999</v>
      </c>
      <c r="J14" s="190"/>
      <c r="K14" s="191"/>
      <c r="L14" s="94"/>
    </row>
    <row r="15" spans="1:12" ht="15" customHeight="1" x14ac:dyDescent="0.35">
      <c r="A15" s="105" t="s">
        <v>10</v>
      </c>
      <c r="B15" s="120"/>
      <c r="C15" s="120"/>
      <c r="D15" s="120"/>
      <c r="E15" s="244"/>
      <c r="F15" s="111">
        <v>-2.1269999999999998</v>
      </c>
      <c r="G15" s="244"/>
      <c r="H15" s="112">
        <v>-2.1269999999999998</v>
      </c>
      <c r="I15" s="113"/>
      <c r="J15" s="192"/>
      <c r="K15" s="193"/>
      <c r="L15" s="94"/>
    </row>
    <row r="16" spans="1:12" ht="15" customHeight="1" x14ac:dyDescent="0.35">
      <c r="A16" s="114" t="s">
        <v>11</v>
      </c>
      <c r="B16" s="115"/>
      <c r="C16" s="115"/>
      <c r="D16" s="115"/>
      <c r="E16" s="245"/>
      <c r="F16" s="116"/>
      <c r="G16" s="245"/>
      <c r="H16" s="117"/>
      <c r="I16" s="118"/>
      <c r="J16" s="194"/>
      <c r="K16" s="195"/>
      <c r="L16" s="94"/>
    </row>
    <row r="17" spans="1:12" ht="15" customHeight="1" x14ac:dyDescent="0.35">
      <c r="A17" s="119" t="s">
        <v>12</v>
      </c>
      <c r="B17" s="119"/>
      <c r="C17" s="119"/>
      <c r="D17" s="119"/>
      <c r="E17" s="243">
        <f>SUM(E14:E16)</f>
        <v>201.36299999999991</v>
      </c>
      <c r="F17" s="107">
        <f t="shared" ref="F17" si="4">SUM(F14:F16)</f>
        <v>148.26699999999985</v>
      </c>
      <c r="G17" s="243">
        <f>SUM(G14:G16)</f>
        <v>365.83500000000009</v>
      </c>
      <c r="H17" s="108">
        <f>SUM(H14:H16)</f>
        <v>309.34499999999986</v>
      </c>
      <c r="I17" s="109">
        <f t="shared" ref="I17" si="5">SUM(I14:I16)</f>
        <v>345.7589999999999</v>
      </c>
      <c r="J17" s="190"/>
      <c r="K17" s="191"/>
      <c r="L17" s="94"/>
    </row>
    <row r="18" spans="1:12" ht="15" customHeight="1" x14ac:dyDescent="0.35">
      <c r="A18" s="105" t="s">
        <v>13</v>
      </c>
      <c r="B18" s="110"/>
      <c r="C18" s="110"/>
      <c r="D18" s="110"/>
      <c r="E18" s="244">
        <v>0.23200000000000004</v>
      </c>
      <c r="F18" s="111">
        <v>0.47700000000000031</v>
      </c>
      <c r="G18" s="244">
        <v>0.70500000000000007</v>
      </c>
      <c r="H18" s="112">
        <v>2.141</v>
      </c>
      <c r="I18" s="113">
        <v>1.625</v>
      </c>
      <c r="J18" s="192"/>
      <c r="K18" s="193"/>
      <c r="L18" s="94"/>
    </row>
    <row r="19" spans="1:12" ht="15" customHeight="1" x14ac:dyDescent="0.35">
      <c r="A19" s="114" t="s">
        <v>14</v>
      </c>
      <c r="B19" s="115"/>
      <c r="C19" s="115"/>
      <c r="D19" s="115"/>
      <c r="E19" s="245">
        <v>-44.263999999999996</v>
      </c>
      <c r="F19" s="116">
        <v>-55.430000000000007</v>
      </c>
      <c r="G19" s="245">
        <v>-158.61000000000001</v>
      </c>
      <c r="H19" s="117">
        <v>-177.26999999999998</v>
      </c>
      <c r="I19" s="118">
        <v>-115.232</v>
      </c>
      <c r="J19" s="194"/>
      <c r="K19" s="195"/>
      <c r="L19" s="94"/>
    </row>
    <row r="20" spans="1:12" ht="15" customHeight="1" x14ac:dyDescent="0.35">
      <c r="A20" s="119" t="s">
        <v>15</v>
      </c>
      <c r="B20" s="119"/>
      <c r="C20" s="119"/>
      <c r="D20" s="119"/>
      <c r="E20" s="243">
        <f>SUM(E17:E19)</f>
        <v>157.3309999999999</v>
      </c>
      <c r="F20" s="107">
        <f t="shared" ref="F20" si="6">SUM(F17:F19)</f>
        <v>93.313999999999851</v>
      </c>
      <c r="G20" s="243">
        <f>SUM(G17:G19)</f>
        <v>207.93000000000006</v>
      </c>
      <c r="H20" s="108">
        <f>SUM(H17:H19)</f>
        <v>134.21599999999989</v>
      </c>
      <c r="I20" s="109">
        <f t="shared" ref="I20" si="7">SUM(I17:I19)</f>
        <v>232.1519999999999</v>
      </c>
      <c r="J20" s="190"/>
      <c r="K20" s="191"/>
      <c r="L20" s="94"/>
    </row>
    <row r="21" spans="1:12" ht="15" customHeight="1" x14ac:dyDescent="0.35">
      <c r="A21" s="105" t="s">
        <v>17</v>
      </c>
      <c r="B21" s="110"/>
      <c r="C21" s="110"/>
      <c r="D21" s="110"/>
      <c r="E21" s="244">
        <v>-18.292999999999999</v>
      </c>
      <c r="F21" s="111">
        <v>-28.087000000000003</v>
      </c>
      <c r="G21" s="244">
        <v>-33.344000000000001</v>
      </c>
      <c r="H21" s="112">
        <v>-22.26</v>
      </c>
      <c r="I21" s="113">
        <v>-42.847000000000001</v>
      </c>
      <c r="J21" s="192"/>
      <c r="K21" s="193"/>
      <c r="L21" s="94"/>
    </row>
    <row r="22" spans="1:12" ht="15" customHeight="1" x14ac:dyDescent="0.35">
      <c r="A22" s="114" t="s">
        <v>18</v>
      </c>
      <c r="B22" s="121"/>
      <c r="C22" s="121"/>
      <c r="D22" s="121"/>
      <c r="E22" s="245"/>
      <c r="F22" s="116"/>
      <c r="G22" s="245"/>
      <c r="H22" s="117"/>
      <c r="I22" s="118"/>
      <c r="J22" s="194"/>
      <c r="K22" s="195"/>
      <c r="L22" s="94"/>
    </row>
    <row r="23" spans="1:12" ht="15" customHeight="1" x14ac:dyDescent="0.35">
      <c r="A23" s="122" t="s">
        <v>281</v>
      </c>
      <c r="B23" s="123"/>
      <c r="C23" s="123"/>
      <c r="D23" s="123"/>
      <c r="E23" s="243">
        <f>SUM(E20:E22)</f>
        <v>139.0379999999999</v>
      </c>
      <c r="F23" s="107">
        <f t="shared" ref="F23" si="8">SUM(F20:F22)</f>
        <v>65.226999999999848</v>
      </c>
      <c r="G23" s="243">
        <f>SUM(G20:G22)</f>
        <v>174.58600000000007</v>
      </c>
      <c r="H23" s="108">
        <f>SUM(H20:H22)</f>
        <v>111.95599999999989</v>
      </c>
      <c r="I23" s="109">
        <f t="shared" ref="I23" si="9">SUM(I20:I22)</f>
        <v>189.30499999999989</v>
      </c>
      <c r="J23" s="190"/>
      <c r="K23" s="191"/>
      <c r="L23" s="94"/>
    </row>
    <row r="24" spans="1:12" ht="15" customHeight="1" x14ac:dyDescent="0.35">
      <c r="A24" s="105" t="s">
        <v>261</v>
      </c>
      <c r="B24" s="110"/>
      <c r="C24" s="110"/>
      <c r="D24" s="110"/>
      <c r="E24" s="244">
        <f t="shared" ref="E24:H24" si="10">E23-E25</f>
        <v>139.0379999999999</v>
      </c>
      <c r="F24" s="111">
        <f t="shared" si="10"/>
        <v>65.300999999999846</v>
      </c>
      <c r="G24" s="244">
        <f t="shared" si="10"/>
        <v>174.58600000000007</v>
      </c>
      <c r="H24" s="112">
        <f t="shared" si="10"/>
        <v>111.95599999999989</v>
      </c>
      <c r="I24" s="113">
        <f t="shared" ref="I24" si="11">I23-I25</f>
        <v>189.30499999999989</v>
      </c>
      <c r="J24" s="192"/>
      <c r="K24" s="193"/>
      <c r="L24" s="94"/>
    </row>
    <row r="25" spans="1:12" ht="15" customHeight="1" x14ac:dyDescent="0.35">
      <c r="A25" s="105" t="s">
        <v>276</v>
      </c>
      <c r="B25" s="110"/>
      <c r="C25" s="110"/>
      <c r="D25" s="110"/>
      <c r="E25" s="244"/>
      <c r="F25" s="111">
        <v>-7.3999999999999996E-2</v>
      </c>
      <c r="G25" s="244"/>
      <c r="H25" s="112"/>
      <c r="I25" s="113"/>
      <c r="J25" s="111"/>
      <c r="K25" s="112"/>
      <c r="L25" s="94"/>
    </row>
    <row r="26" spans="1:12" ht="10.5" customHeight="1" x14ac:dyDescent="0.35">
      <c r="A26" s="110"/>
      <c r="B26" s="110"/>
      <c r="C26" s="110"/>
      <c r="D26" s="110"/>
      <c r="E26" s="244"/>
      <c r="F26" s="111"/>
      <c r="G26" s="244"/>
      <c r="H26" s="112"/>
      <c r="I26" s="113"/>
      <c r="J26" s="111"/>
      <c r="K26" s="111"/>
      <c r="L26" s="94"/>
    </row>
    <row r="27" spans="1:12" ht="15" customHeight="1" x14ac:dyDescent="0.35">
      <c r="A27" s="124" t="s">
        <v>360</v>
      </c>
      <c r="B27" s="125"/>
      <c r="C27" s="125"/>
      <c r="D27" s="125"/>
      <c r="E27" s="246">
        <v>-3.2529999999999997</v>
      </c>
      <c r="F27" s="126">
        <v>0.6509999999999998</v>
      </c>
      <c r="G27" s="246">
        <v>-3.2529999999999997</v>
      </c>
      <c r="H27" s="127">
        <v>-6.7910000000000004</v>
      </c>
      <c r="I27" s="290">
        <v>-4.6920000000000002</v>
      </c>
      <c r="J27" s="196"/>
      <c r="K27" s="196"/>
      <c r="L27" s="94"/>
    </row>
    <row r="28" spans="1:12" ht="15" customHeight="1" x14ac:dyDescent="0.35">
      <c r="A28" s="128" t="s">
        <v>423</v>
      </c>
      <c r="B28" s="129"/>
      <c r="C28" s="129"/>
      <c r="D28" s="129"/>
      <c r="E28" s="247">
        <f>E14-E27</f>
        <v>204.6159999999999</v>
      </c>
      <c r="F28" s="130">
        <f t="shared" ref="F28:H28" si="12">F14-F27</f>
        <v>149.74299999999985</v>
      </c>
      <c r="G28" s="247">
        <f t="shared" si="12"/>
        <v>369.08800000000008</v>
      </c>
      <c r="H28" s="131">
        <f t="shared" si="12"/>
        <v>318.26299999999986</v>
      </c>
      <c r="I28" s="291">
        <f t="shared" ref="I28" si="13">I14-I27</f>
        <v>350.45099999999991</v>
      </c>
      <c r="J28" s="197"/>
      <c r="K28" s="197"/>
      <c r="L28" s="94"/>
    </row>
    <row r="29" spans="1:12" ht="16.5" x14ac:dyDescent="0.35">
      <c r="A29" s="110"/>
      <c r="B29" s="110"/>
      <c r="C29" s="110"/>
      <c r="D29" s="110"/>
      <c r="E29" s="111"/>
      <c r="F29" s="111"/>
      <c r="G29" s="111"/>
      <c r="H29" s="111"/>
      <c r="I29" s="111"/>
      <c r="J29" s="111"/>
      <c r="K29" s="111"/>
      <c r="L29" s="94"/>
    </row>
    <row r="30" spans="1:12" ht="12.75" customHeight="1" x14ac:dyDescent="0.35">
      <c r="A30" s="227"/>
      <c r="B30" s="227"/>
      <c r="C30" s="228"/>
      <c r="D30" s="229"/>
      <c r="E30" s="230">
        <f>E$3</f>
        <v>2014</v>
      </c>
      <c r="F30" s="230">
        <f t="shared" ref="F30:K30" si="14">F$3</f>
        <v>2013</v>
      </c>
      <c r="G30" s="230">
        <f>G$3</f>
        <v>2014</v>
      </c>
      <c r="H30" s="230">
        <f>H$3</f>
        <v>2013</v>
      </c>
      <c r="I30" s="230">
        <f t="shared" si="14"/>
        <v>2012</v>
      </c>
      <c r="J30" s="230">
        <f t="shared" si="14"/>
        <v>2011</v>
      </c>
      <c r="K30" s="230">
        <f t="shared" si="14"/>
        <v>2010</v>
      </c>
      <c r="L30" s="94"/>
    </row>
    <row r="31" spans="1:12" ht="12.75" customHeight="1" x14ac:dyDescent="0.35">
      <c r="A31" s="231"/>
      <c r="B31" s="231"/>
      <c r="C31" s="228"/>
      <c r="D31" s="229"/>
      <c r="E31" s="233" t="str">
        <f>E$4</f>
        <v>Q4</v>
      </c>
      <c r="F31" s="233" t="str">
        <f t="shared" ref="F31" si="15">F$4</f>
        <v>Q4</v>
      </c>
      <c r="G31" s="233"/>
      <c r="H31" s="233"/>
      <c r="I31" s="233"/>
      <c r="J31" s="233" t="str">
        <f>IF(J$4="","",J$4)</f>
        <v/>
      </c>
      <c r="K31" s="233"/>
      <c r="L31" s="94"/>
    </row>
    <row r="32" spans="1:12" s="41" customFormat="1" ht="15" customHeight="1" x14ac:dyDescent="0.35">
      <c r="A32" s="228" t="s">
        <v>259</v>
      </c>
      <c r="B32" s="234"/>
      <c r="C32" s="228"/>
      <c r="D32" s="228"/>
      <c r="E32" s="235"/>
      <c r="F32" s="235"/>
      <c r="G32" s="235"/>
      <c r="H32" s="235"/>
      <c r="I32" s="235"/>
      <c r="J32" s="235"/>
      <c r="K32" s="235"/>
      <c r="L32" s="135"/>
    </row>
    <row r="33" spans="1:12" ht="1.5" customHeight="1" x14ac:dyDescent="0.35">
      <c r="A33" s="94"/>
      <c r="B33" s="94"/>
      <c r="C33" s="94"/>
      <c r="D33" s="94"/>
      <c r="E33" s="136"/>
      <c r="F33" s="136"/>
      <c r="G33" s="136"/>
      <c r="H33" s="136"/>
      <c r="I33" s="136"/>
      <c r="J33" s="136"/>
      <c r="K33" s="136"/>
      <c r="L33" s="94"/>
    </row>
    <row r="34" spans="1:12" ht="15" customHeight="1" x14ac:dyDescent="0.35">
      <c r="A34" s="105" t="s">
        <v>24</v>
      </c>
      <c r="B34" s="137"/>
      <c r="C34" s="137"/>
      <c r="D34" s="137"/>
      <c r="E34" s="244"/>
      <c r="F34" s="111"/>
      <c r="G34" s="244">
        <v>2497.2950000000001</v>
      </c>
      <c r="H34" s="112">
        <v>2461.4560000000001</v>
      </c>
      <c r="I34" s="192"/>
      <c r="J34" s="192"/>
      <c r="K34" s="112"/>
      <c r="L34" s="94"/>
    </row>
    <row r="35" spans="1:12" ht="15" customHeight="1" x14ac:dyDescent="0.35">
      <c r="A35" s="105" t="s">
        <v>25</v>
      </c>
      <c r="B35" s="106"/>
      <c r="C35" s="106"/>
      <c r="D35" s="106"/>
      <c r="E35" s="244"/>
      <c r="F35" s="111"/>
      <c r="G35" s="244">
        <v>16.149999999999999</v>
      </c>
      <c r="H35" s="112">
        <v>5.3130000000000006</v>
      </c>
      <c r="I35" s="192"/>
      <c r="J35" s="192"/>
      <c r="K35" s="112"/>
      <c r="L35" s="94"/>
    </row>
    <row r="36" spans="1:12" ht="15" customHeight="1" x14ac:dyDescent="0.35">
      <c r="A36" s="105" t="s">
        <v>262</v>
      </c>
      <c r="B36" s="106"/>
      <c r="C36" s="106"/>
      <c r="D36" s="106"/>
      <c r="E36" s="244"/>
      <c r="F36" s="111"/>
      <c r="G36" s="244">
        <v>769.0400000000003</v>
      </c>
      <c r="H36" s="112">
        <v>846.30700000000013</v>
      </c>
      <c r="I36" s="192"/>
      <c r="J36" s="192"/>
      <c r="K36" s="112"/>
      <c r="L36" s="94"/>
    </row>
    <row r="37" spans="1:12" ht="15" customHeight="1" x14ac:dyDescent="0.35">
      <c r="A37" s="105" t="s">
        <v>28</v>
      </c>
      <c r="B37" s="106"/>
      <c r="C37" s="106"/>
      <c r="D37" s="106"/>
      <c r="E37" s="244"/>
      <c r="F37" s="111"/>
      <c r="G37" s="244">
        <v>5.5140000000000002</v>
      </c>
      <c r="H37" s="112">
        <v>4.7300000000000004</v>
      </c>
      <c r="I37" s="192"/>
      <c r="J37" s="192"/>
      <c r="K37" s="112"/>
      <c r="L37" s="94"/>
    </row>
    <row r="38" spans="1:12" ht="15" customHeight="1" x14ac:dyDescent="0.35">
      <c r="A38" s="114" t="s">
        <v>29</v>
      </c>
      <c r="B38" s="115"/>
      <c r="C38" s="115"/>
      <c r="D38" s="115"/>
      <c r="E38" s="245"/>
      <c r="F38" s="116"/>
      <c r="G38" s="245">
        <v>325.52900000000005</v>
      </c>
      <c r="H38" s="117">
        <v>343.77099999999996</v>
      </c>
      <c r="I38" s="194"/>
      <c r="J38" s="194"/>
      <c r="K38" s="117"/>
      <c r="L38" s="94"/>
    </row>
    <row r="39" spans="1:12" ht="15" customHeight="1" x14ac:dyDescent="0.35">
      <c r="A39" s="95" t="s">
        <v>30</v>
      </c>
      <c r="B39" s="119"/>
      <c r="C39" s="119"/>
      <c r="D39" s="119"/>
      <c r="E39" s="253"/>
      <c r="F39" s="138"/>
      <c r="G39" s="253">
        <f>SUM(G34:G38)</f>
        <v>3613.5280000000007</v>
      </c>
      <c r="H39" s="108">
        <f>SUM(H34:H38)</f>
        <v>3661.5770000000002</v>
      </c>
      <c r="I39" s="190" t="s">
        <v>141</v>
      </c>
      <c r="J39" s="190"/>
      <c r="K39" s="108"/>
      <c r="L39" s="94"/>
    </row>
    <row r="40" spans="1:12" ht="15" customHeight="1" x14ac:dyDescent="0.35">
      <c r="A40" s="105" t="s">
        <v>32</v>
      </c>
      <c r="B40" s="110"/>
      <c r="C40" s="110"/>
      <c r="D40" s="110"/>
      <c r="E40" s="244"/>
      <c r="F40" s="111"/>
      <c r="G40" s="244">
        <v>20.302</v>
      </c>
      <c r="H40" s="112">
        <v>18.66</v>
      </c>
      <c r="I40" s="192"/>
      <c r="J40" s="192"/>
      <c r="K40" s="112"/>
      <c r="L40" s="94"/>
    </row>
    <row r="41" spans="1:12" ht="15" customHeight="1" x14ac:dyDescent="0.35">
      <c r="A41" s="105" t="s">
        <v>34</v>
      </c>
      <c r="B41" s="110"/>
      <c r="C41" s="110"/>
      <c r="D41" s="110"/>
      <c r="E41" s="244"/>
      <c r="F41" s="111"/>
      <c r="G41" s="244"/>
      <c r="H41" s="112"/>
      <c r="I41" s="192"/>
      <c r="J41" s="192"/>
      <c r="K41" s="112"/>
      <c r="L41" s="94"/>
    </row>
    <row r="42" spans="1:12" ht="15" customHeight="1" x14ac:dyDescent="0.35">
      <c r="A42" s="105" t="s">
        <v>35</v>
      </c>
      <c r="B42" s="110"/>
      <c r="C42" s="110"/>
      <c r="D42" s="110"/>
      <c r="E42" s="244"/>
      <c r="F42" s="111"/>
      <c r="G42" s="244">
        <v>454.16800000000001</v>
      </c>
      <c r="H42" s="112">
        <v>314.12900000000002</v>
      </c>
      <c r="I42" s="192"/>
      <c r="J42" s="192"/>
      <c r="K42" s="112"/>
      <c r="L42" s="94"/>
    </row>
    <row r="43" spans="1:12" ht="15" customHeight="1" x14ac:dyDescent="0.35">
      <c r="A43" s="105" t="s">
        <v>37</v>
      </c>
      <c r="B43" s="110"/>
      <c r="C43" s="110"/>
      <c r="D43" s="110"/>
      <c r="E43" s="244"/>
      <c r="F43" s="111"/>
      <c r="G43" s="244">
        <v>334.84899999999999</v>
      </c>
      <c r="H43" s="112">
        <v>373.15899999999999</v>
      </c>
      <c r="I43" s="192"/>
      <c r="J43" s="192"/>
      <c r="K43" s="112"/>
      <c r="L43" s="94"/>
    </row>
    <row r="44" spans="1:12" ht="15" customHeight="1" x14ac:dyDescent="0.35">
      <c r="A44" s="114" t="s">
        <v>38</v>
      </c>
      <c r="B44" s="115"/>
      <c r="C44" s="115"/>
      <c r="D44" s="115"/>
      <c r="E44" s="245"/>
      <c r="F44" s="116"/>
      <c r="G44" s="245"/>
      <c r="H44" s="117"/>
      <c r="I44" s="194"/>
      <c r="J44" s="194"/>
      <c r="K44" s="117"/>
      <c r="L44" s="94"/>
    </row>
    <row r="45" spans="1:12" ht="15" customHeight="1" x14ac:dyDescent="0.35">
      <c r="A45" s="140" t="s">
        <v>39</v>
      </c>
      <c r="B45" s="141"/>
      <c r="C45" s="141"/>
      <c r="D45" s="141"/>
      <c r="E45" s="254"/>
      <c r="F45" s="142"/>
      <c r="G45" s="254">
        <f>SUM(G40:G44)</f>
        <v>809.31899999999996</v>
      </c>
      <c r="H45" s="161">
        <f>SUM(H40:H44)</f>
        <v>705.94800000000009</v>
      </c>
      <c r="I45" s="198" t="s">
        <v>141</v>
      </c>
      <c r="J45" s="198"/>
      <c r="K45" s="161"/>
      <c r="L45" s="94"/>
    </row>
    <row r="46" spans="1:12" ht="15" customHeight="1" x14ac:dyDescent="0.35">
      <c r="A46" s="95" t="s">
        <v>168</v>
      </c>
      <c r="B46" s="146"/>
      <c r="C46" s="146"/>
      <c r="D46" s="146"/>
      <c r="E46" s="253"/>
      <c r="F46" s="138"/>
      <c r="G46" s="253">
        <f>G45+G39</f>
        <v>4422.8470000000007</v>
      </c>
      <c r="H46" s="108">
        <f>H39+H45</f>
        <v>4367.5250000000005</v>
      </c>
      <c r="I46" s="190" t="s">
        <v>141</v>
      </c>
      <c r="J46" s="190"/>
      <c r="K46" s="108"/>
      <c r="L46" s="94"/>
    </row>
    <row r="47" spans="1:12" ht="15" customHeight="1" x14ac:dyDescent="0.35">
      <c r="A47" s="105" t="s">
        <v>263</v>
      </c>
      <c r="B47" s="110"/>
      <c r="C47" s="110"/>
      <c r="D47" s="110"/>
      <c r="E47" s="244"/>
      <c r="F47" s="111"/>
      <c r="G47" s="244">
        <v>1270.47</v>
      </c>
      <c r="H47" s="112">
        <v>1104.5700000000002</v>
      </c>
      <c r="I47" s="192"/>
      <c r="J47" s="192"/>
      <c r="K47" s="112"/>
      <c r="L47" s="94"/>
    </row>
    <row r="48" spans="1:12" ht="15" customHeight="1" x14ac:dyDescent="0.35">
      <c r="A48" s="105" t="s">
        <v>278</v>
      </c>
      <c r="B48" s="110"/>
      <c r="C48" s="110"/>
      <c r="D48" s="110"/>
      <c r="E48" s="244"/>
      <c r="F48" s="111"/>
      <c r="G48" s="244"/>
      <c r="H48" s="112"/>
      <c r="I48" s="192"/>
      <c r="J48" s="192"/>
      <c r="K48" s="112"/>
      <c r="L48" s="94"/>
    </row>
    <row r="49" spans="1:12" ht="15" customHeight="1" x14ac:dyDescent="0.35">
      <c r="A49" s="105" t="s">
        <v>250</v>
      </c>
      <c r="B49" s="110"/>
      <c r="C49" s="110"/>
      <c r="D49" s="110"/>
      <c r="E49" s="244"/>
      <c r="F49" s="111"/>
      <c r="G49" s="244">
        <v>105.03</v>
      </c>
      <c r="H49" s="112">
        <v>78.257000000000005</v>
      </c>
      <c r="I49" s="192"/>
      <c r="J49" s="192"/>
      <c r="K49" s="112"/>
      <c r="L49" s="94"/>
    </row>
    <row r="50" spans="1:12" ht="15" customHeight="1" x14ac:dyDescent="0.35">
      <c r="A50" s="105" t="s">
        <v>44</v>
      </c>
      <c r="B50" s="110"/>
      <c r="C50" s="110"/>
      <c r="D50" s="110"/>
      <c r="E50" s="244"/>
      <c r="F50" s="111"/>
      <c r="G50" s="244">
        <v>50.202999999999996</v>
      </c>
      <c r="H50" s="112">
        <v>45.543999999999997</v>
      </c>
      <c r="I50" s="192"/>
      <c r="J50" s="192"/>
      <c r="K50" s="112"/>
      <c r="L50" s="94"/>
    </row>
    <row r="51" spans="1:12" ht="15" customHeight="1" x14ac:dyDescent="0.35">
      <c r="A51" s="105" t="s">
        <v>45</v>
      </c>
      <c r="B51" s="110"/>
      <c r="C51" s="110"/>
      <c r="D51" s="110"/>
      <c r="E51" s="244"/>
      <c r="F51" s="111"/>
      <c r="G51" s="244">
        <v>1780.9059999999999</v>
      </c>
      <c r="H51" s="112">
        <v>1935.4380000000001</v>
      </c>
      <c r="I51" s="192"/>
      <c r="J51" s="192"/>
      <c r="K51" s="112"/>
      <c r="L51" s="94"/>
    </row>
    <row r="52" spans="1:12" ht="15" customHeight="1" x14ac:dyDescent="0.35">
      <c r="A52" s="105" t="s">
        <v>46</v>
      </c>
      <c r="B52" s="110"/>
      <c r="C52" s="110"/>
      <c r="D52" s="110"/>
      <c r="E52" s="244"/>
      <c r="F52" s="111"/>
      <c r="G52" s="244">
        <v>1203.6500000000001</v>
      </c>
      <c r="H52" s="112">
        <v>1203.7160000000001</v>
      </c>
      <c r="I52" s="192"/>
      <c r="J52" s="192"/>
      <c r="K52" s="112"/>
      <c r="L52" s="94"/>
    </row>
    <row r="53" spans="1:12" ht="15" customHeight="1" x14ac:dyDescent="0.35">
      <c r="A53" s="105" t="s">
        <v>47</v>
      </c>
      <c r="B53" s="110"/>
      <c r="C53" s="110"/>
      <c r="D53" s="110"/>
      <c r="E53" s="244"/>
      <c r="F53" s="111"/>
      <c r="G53" s="244">
        <v>12.587999999999999</v>
      </c>
      <c r="H53" s="112"/>
      <c r="I53" s="192"/>
      <c r="J53" s="192"/>
      <c r="K53" s="112"/>
      <c r="L53" s="94"/>
    </row>
    <row r="54" spans="1:12" ht="15" customHeight="1" x14ac:dyDescent="0.35">
      <c r="A54" s="114" t="s">
        <v>264</v>
      </c>
      <c r="B54" s="115"/>
      <c r="C54" s="115"/>
      <c r="D54" s="115"/>
      <c r="E54" s="245"/>
      <c r="F54" s="116"/>
      <c r="G54" s="245"/>
      <c r="H54" s="117"/>
      <c r="I54" s="194"/>
      <c r="J54" s="194"/>
      <c r="K54" s="117"/>
      <c r="L54" s="94"/>
    </row>
    <row r="55" spans="1:12" ht="15" customHeight="1" x14ac:dyDescent="0.35">
      <c r="A55" s="95" t="s">
        <v>249</v>
      </c>
      <c r="B55" s="146"/>
      <c r="C55" s="146"/>
      <c r="D55" s="146"/>
      <c r="E55" s="253"/>
      <c r="F55" s="138"/>
      <c r="G55" s="253">
        <f>SUM(G47:G54)</f>
        <v>4422.8469999999998</v>
      </c>
      <c r="H55" s="108">
        <f>SUM(H47:H54)</f>
        <v>4367.5250000000005</v>
      </c>
      <c r="I55" s="190" t="s">
        <v>141</v>
      </c>
      <c r="J55" s="190"/>
      <c r="K55" s="108"/>
      <c r="L55" s="94"/>
    </row>
    <row r="56" spans="1:12" ht="15" customHeight="1" x14ac:dyDescent="0.35">
      <c r="A56" s="146"/>
      <c r="B56" s="146"/>
      <c r="C56" s="146"/>
      <c r="D56" s="146"/>
      <c r="E56" s="111"/>
      <c r="F56" s="111"/>
      <c r="G56" s="111"/>
      <c r="H56" s="111"/>
      <c r="I56" s="111"/>
      <c r="J56" s="111"/>
      <c r="K56" s="111"/>
      <c r="L56" s="94"/>
    </row>
    <row r="57" spans="1:12" ht="12.75" customHeight="1" x14ac:dyDescent="0.35">
      <c r="A57" s="236"/>
      <c r="B57" s="227"/>
      <c r="C57" s="229"/>
      <c r="D57" s="229"/>
      <c r="E57" s="230">
        <f>E$3</f>
        <v>2014</v>
      </c>
      <c r="F57" s="230">
        <f t="shared" ref="F57:K57" si="16">F$3</f>
        <v>2013</v>
      </c>
      <c r="G57" s="230">
        <f t="shared" si="16"/>
        <v>2014</v>
      </c>
      <c r="H57" s="230">
        <f t="shared" si="16"/>
        <v>2013</v>
      </c>
      <c r="I57" s="230">
        <f t="shared" si="16"/>
        <v>2012</v>
      </c>
      <c r="J57" s="230">
        <f t="shared" si="16"/>
        <v>2011</v>
      </c>
      <c r="K57" s="230">
        <f t="shared" si="16"/>
        <v>2010</v>
      </c>
      <c r="L57" s="94"/>
    </row>
    <row r="58" spans="1:12" ht="12.75" customHeight="1" x14ac:dyDescent="0.35">
      <c r="A58" s="231"/>
      <c r="B58" s="231"/>
      <c r="C58" s="229"/>
      <c r="D58" s="229"/>
      <c r="E58" s="233" t="str">
        <f>E$4</f>
        <v>Q4</v>
      </c>
      <c r="F58" s="233" t="str">
        <f t="shared" ref="F58" si="17">F$4</f>
        <v>Q4</v>
      </c>
      <c r="G58" s="233"/>
      <c r="H58" s="233"/>
      <c r="I58" s="233"/>
      <c r="J58" s="233" t="str">
        <f>IF(J$4="","",J$4)</f>
        <v/>
      </c>
      <c r="K58" s="233"/>
      <c r="L58" s="94"/>
    </row>
    <row r="59" spans="1:12" s="41" customFormat="1" ht="15" customHeight="1" x14ac:dyDescent="0.35">
      <c r="A59" s="236" t="s">
        <v>260</v>
      </c>
      <c r="B59" s="234"/>
      <c r="C59" s="228"/>
      <c r="D59" s="228"/>
      <c r="E59" s="235"/>
      <c r="F59" s="235"/>
      <c r="G59" s="235"/>
      <c r="H59" s="235"/>
      <c r="I59" s="235"/>
      <c r="J59" s="235"/>
      <c r="K59" s="235"/>
      <c r="L59" s="135"/>
    </row>
    <row r="60" spans="1:12" ht="1.5" customHeight="1" x14ac:dyDescent="0.35">
      <c r="A60" s="94"/>
      <c r="B60" s="94"/>
      <c r="C60" s="94"/>
      <c r="D60" s="94"/>
      <c r="E60" s="136"/>
      <c r="F60" s="136"/>
      <c r="G60" s="136"/>
      <c r="H60" s="136"/>
      <c r="I60" s="136"/>
      <c r="J60" s="136"/>
      <c r="K60" s="136"/>
      <c r="L60" s="94"/>
    </row>
    <row r="61" spans="1:12" ht="35.25" customHeight="1" x14ac:dyDescent="0.35">
      <c r="A61" s="295" t="s">
        <v>50</v>
      </c>
      <c r="B61" s="295"/>
      <c r="C61" s="148"/>
      <c r="D61" s="148"/>
      <c r="E61" s="255"/>
      <c r="F61" s="149"/>
      <c r="G61" s="255">
        <v>-161.52300000000005</v>
      </c>
      <c r="H61" s="199"/>
      <c r="I61" s="200"/>
      <c r="J61" s="149"/>
      <c r="K61" s="150"/>
      <c r="L61" s="94"/>
    </row>
    <row r="62" spans="1:12" ht="15" customHeight="1" x14ac:dyDescent="0.35">
      <c r="A62" s="294" t="s">
        <v>52</v>
      </c>
      <c r="B62" s="294"/>
      <c r="C62" s="152"/>
      <c r="D62" s="152"/>
      <c r="E62" s="245"/>
      <c r="F62" s="116"/>
      <c r="G62" s="245">
        <v>410.90499999999997</v>
      </c>
      <c r="H62" s="195"/>
      <c r="I62" s="194"/>
      <c r="J62" s="116"/>
      <c r="K62" s="117"/>
      <c r="L62" s="94"/>
    </row>
    <row r="63" spans="1:12" ht="16.5" customHeight="1" x14ac:dyDescent="0.35">
      <c r="A63" s="299" t="s">
        <v>53</v>
      </c>
      <c r="B63" s="299"/>
      <c r="C63" s="153"/>
      <c r="D63" s="153"/>
      <c r="E63" s="243" t="s">
        <v>141</v>
      </c>
      <c r="F63" s="107" t="s">
        <v>141</v>
      </c>
      <c r="G63" s="256">
        <f>SUM(G61:G62)</f>
        <v>249.38199999999992</v>
      </c>
      <c r="H63" s="201" t="s">
        <v>141</v>
      </c>
      <c r="I63" s="190" t="s">
        <v>141</v>
      </c>
      <c r="J63" s="107"/>
      <c r="K63" s="108"/>
      <c r="L63" s="94"/>
    </row>
    <row r="64" spans="1:12" ht="15" customHeight="1" x14ac:dyDescent="0.35">
      <c r="A64" s="295" t="s">
        <v>265</v>
      </c>
      <c r="B64" s="295"/>
      <c r="C64" s="110"/>
      <c r="D64" s="110"/>
      <c r="E64" s="244"/>
      <c r="F64" s="111"/>
      <c r="G64" s="244">
        <v>-109.64399999999999</v>
      </c>
      <c r="H64" s="193"/>
      <c r="I64" s="192"/>
      <c r="J64" s="111"/>
      <c r="K64" s="112"/>
      <c r="L64" s="94"/>
    </row>
    <row r="65" spans="1:12" ht="15" customHeight="1" x14ac:dyDescent="0.35">
      <c r="A65" s="294" t="s">
        <v>266</v>
      </c>
      <c r="B65" s="294"/>
      <c r="C65" s="115"/>
      <c r="D65" s="115"/>
      <c r="E65" s="245"/>
      <c r="F65" s="116"/>
      <c r="G65" s="245">
        <v>33.575000000000003</v>
      </c>
      <c r="H65" s="195"/>
      <c r="I65" s="194"/>
      <c r="J65" s="116"/>
      <c r="K65" s="117"/>
      <c r="L65" s="94"/>
    </row>
    <row r="66" spans="1:12" s="61" customFormat="1" ht="16.5" customHeight="1" x14ac:dyDescent="0.35">
      <c r="A66" s="155" t="s">
        <v>267</v>
      </c>
      <c r="B66" s="155"/>
      <c r="C66" s="156"/>
      <c r="D66" s="156"/>
      <c r="E66" s="243" t="s">
        <v>141</v>
      </c>
      <c r="F66" s="107" t="s">
        <v>141</v>
      </c>
      <c r="G66" s="256">
        <f>SUM(G63:G65)</f>
        <v>173.31299999999993</v>
      </c>
      <c r="H66" s="201" t="s">
        <v>141</v>
      </c>
      <c r="I66" s="190" t="s">
        <v>141</v>
      </c>
      <c r="J66" s="107"/>
      <c r="K66" s="108"/>
      <c r="L66" s="94"/>
    </row>
    <row r="67" spans="1:12" ht="15" customHeight="1" x14ac:dyDescent="0.35">
      <c r="A67" s="294" t="s">
        <v>59</v>
      </c>
      <c r="B67" s="294"/>
      <c r="C67" s="157"/>
      <c r="D67" s="157"/>
      <c r="E67" s="245"/>
      <c r="F67" s="118"/>
      <c r="G67" s="245">
        <v>11.07</v>
      </c>
      <c r="H67" s="195"/>
      <c r="I67" s="194"/>
      <c r="J67" s="116"/>
      <c r="K67" s="117"/>
      <c r="L67" s="94"/>
    </row>
    <row r="68" spans="1:12" ht="16.5" customHeight="1" x14ac:dyDescent="0.35">
      <c r="A68" s="299" t="s">
        <v>60</v>
      </c>
      <c r="B68" s="299"/>
      <c r="C68" s="146"/>
      <c r="D68" s="146"/>
      <c r="E68" s="243" t="s">
        <v>141</v>
      </c>
      <c r="F68" s="107" t="s">
        <v>141</v>
      </c>
      <c r="G68" s="256">
        <f>SUM(G66:G67)</f>
        <v>184.38299999999992</v>
      </c>
      <c r="H68" s="201" t="s">
        <v>141</v>
      </c>
      <c r="I68" s="190" t="s">
        <v>141</v>
      </c>
      <c r="J68" s="107"/>
      <c r="K68" s="108"/>
      <c r="L68" s="94"/>
    </row>
    <row r="69" spans="1:12" ht="15" customHeight="1" x14ac:dyDescent="0.35">
      <c r="A69" s="295" t="s">
        <v>61</v>
      </c>
      <c r="B69" s="295"/>
      <c r="C69" s="110"/>
      <c r="D69" s="110"/>
      <c r="E69" s="244"/>
      <c r="F69" s="111"/>
      <c r="G69" s="244">
        <v>-209.90100000000001</v>
      </c>
      <c r="H69" s="193"/>
      <c r="I69" s="192"/>
      <c r="J69" s="111"/>
      <c r="K69" s="112"/>
      <c r="L69" s="94"/>
    </row>
    <row r="70" spans="1:12" ht="15" customHeight="1" x14ac:dyDescent="0.35">
      <c r="A70" s="295" t="s">
        <v>62</v>
      </c>
      <c r="B70" s="295"/>
      <c r="C70" s="110"/>
      <c r="D70" s="110"/>
      <c r="E70" s="244"/>
      <c r="F70" s="111"/>
      <c r="G70" s="244"/>
      <c r="H70" s="193"/>
      <c r="I70" s="192"/>
      <c r="J70" s="111"/>
      <c r="K70" s="112"/>
      <c r="L70" s="94"/>
    </row>
    <row r="71" spans="1:12" ht="15" customHeight="1" x14ac:dyDescent="0.35">
      <c r="A71" s="295" t="s">
        <v>64</v>
      </c>
      <c r="B71" s="295"/>
      <c r="C71" s="110"/>
      <c r="D71" s="110"/>
      <c r="E71" s="244"/>
      <c r="F71" s="111"/>
      <c r="G71" s="244">
        <v>-19.044</v>
      </c>
      <c r="H71" s="193"/>
      <c r="I71" s="192"/>
      <c r="J71" s="111"/>
      <c r="K71" s="112"/>
      <c r="L71" s="94"/>
    </row>
    <row r="72" spans="1:12" ht="15" customHeight="1" x14ac:dyDescent="0.35">
      <c r="A72" s="294" t="s">
        <v>65</v>
      </c>
      <c r="B72" s="294"/>
      <c r="C72" s="115"/>
      <c r="D72" s="115"/>
      <c r="E72" s="245"/>
      <c r="F72" s="116"/>
      <c r="G72" s="245"/>
      <c r="H72" s="195"/>
      <c r="I72" s="194"/>
      <c r="J72" s="116"/>
      <c r="K72" s="117"/>
      <c r="L72" s="94"/>
    </row>
    <row r="73" spans="1:12" ht="16.5" customHeight="1" x14ac:dyDescent="0.35">
      <c r="A73" s="158" t="s">
        <v>66</v>
      </c>
      <c r="B73" s="158"/>
      <c r="C73" s="159"/>
      <c r="D73" s="159"/>
      <c r="E73" s="258" t="s">
        <v>141</v>
      </c>
      <c r="F73" s="181" t="s">
        <v>141</v>
      </c>
      <c r="G73" s="257">
        <f>SUM(G69:G72)</f>
        <v>-228.94500000000002</v>
      </c>
      <c r="H73" s="195" t="s">
        <v>141</v>
      </c>
      <c r="I73" s="202" t="s">
        <v>141</v>
      </c>
      <c r="J73" s="181"/>
      <c r="K73" s="182"/>
      <c r="L73" s="94"/>
    </row>
    <row r="74" spans="1:12" ht="16.5" customHeight="1" x14ac:dyDescent="0.35">
      <c r="A74" s="299" t="s">
        <v>67</v>
      </c>
      <c r="B74" s="299"/>
      <c r="C74" s="146"/>
      <c r="D74" s="146"/>
      <c r="E74" s="243" t="s">
        <v>141</v>
      </c>
      <c r="F74" s="107" t="s">
        <v>141</v>
      </c>
      <c r="G74" s="256">
        <f>G68+G73</f>
        <v>-44.562000000000097</v>
      </c>
      <c r="H74" s="201" t="s">
        <v>141</v>
      </c>
      <c r="I74" s="190" t="s">
        <v>141</v>
      </c>
      <c r="J74" s="107"/>
      <c r="K74" s="108"/>
      <c r="L74" s="94"/>
    </row>
    <row r="75" spans="1:12" s="61" customFormat="1" ht="16.5" customHeight="1" x14ac:dyDescent="0.35">
      <c r="A75" s="283" t="s">
        <v>418</v>
      </c>
      <c r="B75" s="284"/>
      <c r="C75" s="239"/>
      <c r="D75" s="239"/>
      <c r="E75" s="281"/>
      <c r="F75" s="145"/>
      <c r="G75" s="281"/>
      <c r="H75" s="145"/>
      <c r="I75" s="145"/>
      <c r="J75" s="145"/>
      <c r="K75" s="145"/>
      <c r="L75" s="154"/>
    </row>
    <row r="76" spans="1:12" s="61" customFormat="1" ht="16.5" customHeight="1" x14ac:dyDescent="0.35">
      <c r="A76" s="285" t="s">
        <v>419</v>
      </c>
      <c r="B76" s="282"/>
      <c r="C76" s="282"/>
      <c r="D76" s="240"/>
      <c r="E76" s="256"/>
      <c r="F76" s="109"/>
      <c r="G76" s="256"/>
      <c r="H76" s="241"/>
      <c r="I76" s="109"/>
      <c r="J76" s="109"/>
      <c r="K76" s="109"/>
      <c r="L76" s="109"/>
    </row>
    <row r="77" spans="1:12" ht="15" customHeight="1" x14ac:dyDescent="0.35">
      <c r="A77" s="146"/>
      <c r="B77" s="146"/>
      <c r="C77" s="146"/>
      <c r="D77" s="146"/>
      <c r="E77" s="111"/>
      <c r="F77" s="111"/>
      <c r="G77" s="163"/>
      <c r="H77" s="163"/>
      <c r="I77" s="163"/>
      <c r="J77" s="111"/>
      <c r="K77" s="111"/>
      <c r="L77" s="94"/>
    </row>
    <row r="78" spans="1:12" ht="12.75" customHeight="1" x14ac:dyDescent="0.35">
      <c r="A78" s="236"/>
      <c r="B78" s="227"/>
      <c r="C78" s="229"/>
      <c r="D78" s="229"/>
      <c r="E78" s="230">
        <f>E$3</f>
        <v>2014</v>
      </c>
      <c r="F78" s="230">
        <f t="shared" ref="F78:K78" si="18">F$3</f>
        <v>2013</v>
      </c>
      <c r="G78" s="230">
        <f>G$3</f>
        <v>2014</v>
      </c>
      <c r="H78" s="230">
        <f>H$3</f>
        <v>2013</v>
      </c>
      <c r="I78" s="230">
        <f t="shared" si="18"/>
        <v>2012</v>
      </c>
      <c r="J78" s="230">
        <f t="shared" si="18"/>
        <v>2011</v>
      </c>
      <c r="K78" s="230">
        <f t="shared" si="18"/>
        <v>2010</v>
      </c>
      <c r="L78" s="94"/>
    </row>
    <row r="79" spans="1:12" ht="12.75" customHeight="1" x14ac:dyDescent="0.35">
      <c r="A79" s="231"/>
      <c r="B79" s="231"/>
      <c r="C79" s="229"/>
      <c r="D79" s="229"/>
      <c r="E79" s="230" t="str">
        <f>E$4</f>
        <v>Q4</v>
      </c>
      <c r="F79" s="230" t="str">
        <f t="shared" ref="F79" si="19">F$4</f>
        <v>Q4</v>
      </c>
      <c r="G79" s="233"/>
      <c r="H79" s="233"/>
      <c r="I79" s="230"/>
      <c r="J79" s="230" t="str">
        <f>IF(J$4="","",J$4)</f>
        <v/>
      </c>
      <c r="K79" s="230"/>
      <c r="L79" s="94"/>
    </row>
    <row r="80" spans="1:12" s="41" customFormat="1" ht="15" customHeight="1" x14ac:dyDescent="0.35">
      <c r="A80" s="236" t="s">
        <v>111</v>
      </c>
      <c r="B80" s="234"/>
      <c r="C80" s="228"/>
      <c r="D80" s="228"/>
      <c r="E80" s="232"/>
      <c r="F80" s="232"/>
      <c r="G80" s="232"/>
      <c r="H80" s="232"/>
      <c r="I80" s="232"/>
      <c r="J80" s="232"/>
      <c r="K80" s="232"/>
      <c r="L80" s="135"/>
    </row>
    <row r="81" spans="1:12" ht="1.5" customHeight="1" x14ac:dyDescent="0.35">
      <c r="A81" s="94"/>
      <c r="B81" s="94"/>
      <c r="C81" s="94"/>
      <c r="D81" s="94"/>
      <c r="E81" s="94"/>
      <c r="F81" s="94"/>
      <c r="G81" s="94"/>
      <c r="H81" s="94"/>
      <c r="I81" s="94"/>
      <c r="J81" s="94"/>
      <c r="K81" s="94"/>
      <c r="L81" s="94"/>
    </row>
    <row r="82" spans="1:12" ht="15" customHeight="1" x14ac:dyDescent="0.35">
      <c r="A82" s="295" t="s">
        <v>68</v>
      </c>
      <c r="B82" s="295"/>
      <c r="C82" s="106"/>
      <c r="D82" s="106"/>
      <c r="E82" s="269">
        <f>IF(E7=0,"-",IF(E14=0,"-",(E14/E7))*100)</f>
        <v>23.307278554636902</v>
      </c>
      <c r="F82" s="164">
        <f>IF(F14=0,"-",IF(F7=0,"-",F14/F7))*100</f>
        <v>18.284429044709874</v>
      </c>
      <c r="G82" s="269">
        <f>IF(G7=0,"",IF(G14=0,"",(G14/G7))*100)</f>
        <v>14.003628805365123</v>
      </c>
      <c r="H82" s="165">
        <f>IF(H7=0,"",IF(H14=0,"",(H14/H7))*100)</f>
        <v>12.319779829896598</v>
      </c>
      <c r="I82" s="164">
        <f>IF(I14=0,"-",IF(I7=0,"-",I14/I7))*100</f>
        <v>13.425756045510088</v>
      </c>
      <c r="J82" s="164"/>
      <c r="K82" s="166"/>
      <c r="L82" s="94"/>
    </row>
    <row r="83" spans="1:12" ht="15" customHeight="1" x14ac:dyDescent="0.35">
      <c r="A83" s="295" t="s">
        <v>424</v>
      </c>
      <c r="B83" s="295"/>
      <c r="C83" s="106"/>
      <c r="D83" s="106"/>
      <c r="E83" s="269">
        <f>IF(E7=0,"",IF(E28=0,"",(E28/E7))*100)</f>
        <v>23.683805409810063</v>
      </c>
      <c r="F83" s="164">
        <f t="shared" ref="F83:K83" si="20">IF(F7=0,"",IF(F28=0,"",(F28/F7))*100)</f>
        <v>18.20528251420928</v>
      </c>
      <c r="G83" s="269">
        <f t="shared" si="20"/>
        <v>14.128148888199879</v>
      </c>
      <c r="H83" s="165">
        <f t="shared" si="20"/>
        <v>12.58838703961313</v>
      </c>
      <c r="I83" s="164">
        <f t="shared" si="20"/>
        <v>13.607945510905155</v>
      </c>
      <c r="J83" s="164" t="str">
        <f t="shared" si="20"/>
        <v/>
      </c>
      <c r="K83" s="166" t="str">
        <f t="shared" si="20"/>
        <v/>
      </c>
      <c r="L83" s="94"/>
    </row>
    <row r="84" spans="1:12" ht="15" customHeight="1" x14ac:dyDescent="0.35">
      <c r="A84" s="295" t="s">
        <v>69</v>
      </c>
      <c r="B84" s="295"/>
      <c r="C84" s="106"/>
      <c r="D84" s="106"/>
      <c r="E84" s="269">
        <f t="shared" ref="E84:H84" si="21">IF(E20=0,"-",IF(E7=0,"-",E20/E7)*100)</f>
        <v>18.210681417537369</v>
      </c>
      <c r="F84" s="164">
        <f t="shared" si="21"/>
        <v>11.344822345825339</v>
      </c>
      <c r="G84" s="269">
        <f t="shared" si="21"/>
        <v>7.9592563245713785</v>
      </c>
      <c r="H84" s="165">
        <f t="shared" si="21"/>
        <v>5.3087005241222371</v>
      </c>
      <c r="I84" s="164">
        <f t="shared" ref="I84" si="22">IF(I20=0,"-",IF(I7=0,"-",I20/I7)*100)</f>
        <v>9.0144178965037991</v>
      </c>
      <c r="J84" s="164"/>
      <c r="K84" s="165"/>
      <c r="L84" s="97"/>
    </row>
    <row r="85" spans="1:12" ht="15" customHeight="1" x14ac:dyDescent="0.35">
      <c r="A85" s="295" t="s">
        <v>70</v>
      </c>
      <c r="B85" s="295"/>
      <c r="C85" s="137"/>
      <c r="D85" s="137"/>
      <c r="E85" s="269" t="s">
        <v>141</v>
      </c>
      <c r="F85" s="167" t="s">
        <v>141</v>
      </c>
      <c r="G85" s="269">
        <f>IF((G47=0),"-",(G24/((G47+H47)/2)*100))</f>
        <v>14.701731339261661</v>
      </c>
      <c r="H85" s="165" t="s">
        <v>141</v>
      </c>
      <c r="I85" s="165" t="str">
        <f>IF((I47=0),"-",(I24/((I47+K47)/2)*100))</f>
        <v>-</v>
      </c>
      <c r="J85" s="164"/>
      <c r="K85" s="165"/>
      <c r="L85" s="97"/>
    </row>
    <row r="86" spans="1:12" ht="15" customHeight="1" x14ac:dyDescent="0.35">
      <c r="A86" s="295" t="s">
        <v>71</v>
      </c>
      <c r="B86" s="295"/>
      <c r="C86" s="137"/>
      <c r="D86" s="137"/>
      <c r="E86" s="269" t="s">
        <v>141</v>
      </c>
      <c r="F86" s="167" t="s">
        <v>141</v>
      </c>
      <c r="G86" s="269">
        <f>IF((G47=0),"-",((G17+G18)/((G47+G48+G49+G51+H47+H48+H49+H51)/2)*100))</f>
        <v>11.683162352257195</v>
      </c>
      <c r="H86" s="165" t="s">
        <v>141</v>
      </c>
      <c r="I86" s="165" t="str">
        <f>IF((I47=0),"-",((I17+I18)/((I47+I48+I49+I51+K47+K48+K49+K51)/2)*100))</f>
        <v>-</v>
      </c>
      <c r="J86" s="164"/>
      <c r="K86" s="165"/>
      <c r="L86" s="97"/>
    </row>
    <row r="87" spans="1:12" ht="15" customHeight="1" x14ac:dyDescent="0.35">
      <c r="A87" s="295" t="s">
        <v>72</v>
      </c>
      <c r="B87" s="295"/>
      <c r="C87" s="106"/>
      <c r="D87" s="106"/>
      <c r="E87" s="270" t="s">
        <v>141</v>
      </c>
      <c r="F87" s="169" t="s">
        <v>141</v>
      </c>
      <c r="G87" s="270">
        <f t="shared" ref="G87:H87" si="23">IF(G47=0,"-",((G47+G48)/G55*100))</f>
        <v>28.725162774113599</v>
      </c>
      <c r="H87" s="183">
        <f t="shared" si="23"/>
        <v>25.290524954064374</v>
      </c>
      <c r="I87" s="184" t="str">
        <f>IF(I47=0,"-",((I47+I48)/I55*100))</f>
        <v>-</v>
      </c>
      <c r="J87" s="184"/>
      <c r="K87" s="183"/>
      <c r="L87" s="97"/>
    </row>
    <row r="88" spans="1:12" ht="15" customHeight="1" x14ac:dyDescent="0.35">
      <c r="A88" s="295" t="s">
        <v>73</v>
      </c>
      <c r="B88" s="295"/>
      <c r="C88" s="106"/>
      <c r="D88" s="106"/>
      <c r="E88" s="271" t="s">
        <v>141</v>
      </c>
      <c r="F88" s="171" t="s">
        <v>141</v>
      </c>
      <c r="G88" s="271">
        <f t="shared" ref="G88:H88" si="24">IF((G51+G49-G43-G41-G37)=0,"-",(G51+G49-G43-G41-G37))</f>
        <v>1545.5730000000001</v>
      </c>
      <c r="H88" s="185">
        <f t="shared" si="24"/>
        <v>1635.806</v>
      </c>
      <c r="I88" s="171" t="str">
        <f>IF((I51+I49-I43-I41-I37)=0,"-",(I51+I49-I43-I41-I37))</f>
        <v>-</v>
      </c>
      <c r="J88" s="171"/>
      <c r="K88" s="185"/>
      <c r="L88" s="97"/>
    </row>
    <row r="89" spans="1:12" ht="15" customHeight="1" x14ac:dyDescent="0.35">
      <c r="A89" s="295" t="s">
        <v>74</v>
      </c>
      <c r="B89" s="295"/>
      <c r="C89" s="110"/>
      <c r="D89" s="110"/>
      <c r="E89" s="272" t="s">
        <v>141</v>
      </c>
      <c r="F89" s="173" t="s">
        <v>141</v>
      </c>
      <c r="G89" s="272">
        <f t="shared" ref="G89:H89" si="25">IF((G47=0),"-",((G51+G49)/(G47+G48)))</f>
        <v>1.4844396168347147</v>
      </c>
      <c r="H89" s="186">
        <f t="shared" si="25"/>
        <v>1.8230578415129868</v>
      </c>
      <c r="I89" s="187" t="str">
        <f t="shared" ref="I89" si="26">IF((I47=0),"-",((I51+I49)/(I47+I48)))</f>
        <v>-</v>
      </c>
      <c r="J89" s="187"/>
      <c r="K89" s="186"/>
      <c r="L89" s="94"/>
    </row>
    <row r="90" spans="1:12" ht="15" customHeight="1" x14ac:dyDescent="0.35">
      <c r="A90" s="294" t="s">
        <v>75</v>
      </c>
      <c r="B90" s="294"/>
      <c r="C90" s="115"/>
      <c r="D90" s="115"/>
      <c r="E90" s="273" t="s">
        <v>141</v>
      </c>
      <c r="F90" s="175" t="s">
        <v>141</v>
      </c>
      <c r="G90" s="271">
        <v>1096</v>
      </c>
      <c r="H90" s="188">
        <v>1138</v>
      </c>
      <c r="I90" s="175">
        <v>1343</v>
      </c>
      <c r="J90" s="175"/>
      <c r="K90" s="188"/>
      <c r="L90" s="94"/>
    </row>
    <row r="91" spans="1:12" ht="15" customHeight="1" x14ac:dyDescent="0.35">
      <c r="A91" s="178" t="s">
        <v>393</v>
      </c>
      <c r="B91" s="177"/>
      <c r="C91" s="177"/>
      <c r="D91" s="177"/>
      <c r="E91" s="177"/>
      <c r="F91" s="177"/>
      <c r="G91" s="177"/>
      <c r="H91" s="177"/>
      <c r="I91" s="177"/>
      <c r="J91" s="177"/>
      <c r="K91" s="177"/>
      <c r="L91" s="94"/>
    </row>
    <row r="92" spans="1:12" ht="15" customHeight="1" x14ac:dyDescent="0.35">
      <c r="A92" s="178" t="s">
        <v>444</v>
      </c>
      <c r="B92" s="189"/>
      <c r="C92" s="189"/>
      <c r="D92" s="189"/>
      <c r="E92" s="189"/>
      <c r="F92" s="189"/>
      <c r="G92" s="178"/>
      <c r="H92" s="178"/>
      <c r="I92" s="178"/>
      <c r="J92" s="189"/>
      <c r="K92" s="189"/>
      <c r="L92" s="94"/>
    </row>
    <row r="93" spans="1:12" ht="15" customHeight="1" x14ac:dyDescent="0.35">
      <c r="A93" s="178"/>
      <c r="B93" s="178"/>
      <c r="C93" s="178"/>
      <c r="D93" s="178"/>
      <c r="E93" s="178"/>
      <c r="F93" s="178"/>
      <c r="G93" s="178"/>
      <c r="H93" s="178"/>
      <c r="I93" s="178"/>
      <c r="J93" s="178"/>
      <c r="K93" s="178"/>
      <c r="L93" s="94"/>
    </row>
    <row r="94" spans="1:12" ht="16.5" x14ac:dyDescent="0.35">
      <c r="A94" s="178"/>
      <c r="B94" s="178"/>
      <c r="C94" s="178"/>
      <c r="D94" s="178"/>
      <c r="E94" s="178"/>
      <c r="F94" s="178"/>
      <c r="G94" s="179"/>
      <c r="H94" s="179"/>
      <c r="I94" s="179"/>
      <c r="J94" s="178"/>
      <c r="K94" s="178"/>
      <c r="L94" s="94"/>
    </row>
    <row r="95" spans="1:12" ht="16.5" x14ac:dyDescent="0.35">
      <c r="A95" s="178"/>
      <c r="B95" s="179"/>
      <c r="C95" s="179"/>
      <c r="D95" s="179"/>
      <c r="E95" s="179"/>
      <c r="F95" s="179"/>
      <c r="G95" s="179"/>
      <c r="H95" s="179"/>
      <c r="I95" s="179"/>
      <c r="J95" s="179"/>
      <c r="K95" s="179"/>
      <c r="L95" s="94"/>
    </row>
    <row r="96" spans="1:12" ht="16.5" x14ac:dyDescent="0.35">
      <c r="A96" s="178"/>
      <c r="B96" s="179"/>
      <c r="C96" s="179"/>
      <c r="D96" s="179"/>
      <c r="E96" s="179"/>
      <c r="F96" s="179"/>
      <c r="G96" s="179"/>
      <c r="H96" s="179"/>
      <c r="I96" s="179"/>
      <c r="J96" s="179"/>
      <c r="K96" s="179"/>
      <c r="L96" s="94"/>
    </row>
    <row r="97" spans="1:12" ht="16.5" x14ac:dyDescent="0.35">
      <c r="A97" s="179"/>
      <c r="B97" s="179"/>
      <c r="C97" s="179"/>
      <c r="D97" s="179"/>
      <c r="E97" s="179"/>
      <c r="F97" s="179"/>
      <c r="G97" s="179"/>
      <c r="H97" s="179"/>
      <c r="I97" s="179"/>
      <c r="J97" s="179"/>
      <c r="K97" s="179"/>
      <c r="L97" s="94"/>
    </row>
    <row r="98" spans="1:12" ht="16.5" x14ac:dyDescent="0.35">
      <c r="A98" s="179"/>
      <c r="B98" s="179"/>
      <c r="C98" s="179"/>
      <c r="D98" s="179"/>
      <c r="E98" s="179"/>
      <c r="F98" s="179"/>
      <c r="G98" s="179"/>
      <c r="H98" s="179"/>
      <c r="I98" s="179"/>
      <c r="J98" s="179"/>
      <c r="K98" s="179"/>
      <c r="L98" s="94"/>
    </row>
    <row r="99" spans="1:12" ht="16.5" x14ac:dyDescent="0.35">
      <c r="A99" s="179"/>
      <c r="B99" s="179"/>
      <c r="C99" s="179"/>
      <c r="D99" s="179"/>
      <c r="E99" s="179"/>
      <c r="F99" s="179"/>
      <c r="G99" s="179"/>
      <c r="H99" s="179"/>
      <c r="I99" s="179"/>
      <c r="J99" s="179"/>
      <c r="K99" s="179"/>
      <c r="L99" s="94"/>
    </row>
    <row r="100" spans="1:12" ht="16.5" x14ac:dyDescent="0.35">
      <c r="A100" s="179"/>
      <c r="B100" s="179"/>
      <c r="C100" s="179"/>
      <c r="D100" s="179"/>
      <c r="E100" s="179"/>
      <c r="F100" s="179"/>
      <c r="G100" s="179"/>
      <c r="H100" s="179"/>
      <c r="I100" s="179"/>
      <c r="J100" s="179"/>
      <c r="K100" s="179"/>
      <c r="L100" s="94"/>
    </row>
    <row r="101" spans="1:12" x14ac:dyDescent="0.25">
      <c r="A101" s="48"/>
      <c r="B101" s="48"/>
      <c r="C101" s="48"/>
      <c r="D101" s="48"/>
      <c r="E101" s="48"/>
      <c r="F101" s="48"/>
      <c r="G101" s="63"/>
      <c r="H101" s="63"/>
      <c r="I101" s="63"/>
      <c r="J101" s="48"/>
      <c r="K101" s="48"/>
    </row>
    <row r="102" spans="1:12" x14ac:dyDescent="0.25">
      <c r="A102" s="48"/>
      <c r="B102" s="48"/>
      <c r="C102" s="48"/>
      <c r="D102" s="48"/>
      <c r="E102" s="48"/>
      <c r="F102" s="48"/>
      <c r="G102" s="63"/>
      <c r="H102" s="63"/>
      <c r="I102" s="63"/>
      <c r="J102" s="48"/>
      <c r="K102" s="48"/>
    </row>
    <row r="103" spans="1:12" x14ac:dyDescent="0.25">
      <c r="A103" s="48"/>
      <c r="B103" s="48"/>
      <c r="C103" s="48"/>
      <c r="D103" s="48"/>
      <c r="E103" s="48"/>
      <c r="F103" s="48"/>
      <c r="G103" s="63"/>
      <c r="H103" s="63"/>
      <c r="I103" s="63"/>
      <c r="J103" s="48"/>
      <c r="K103" s="48"/>
    </row>
    <row r="104" spans="1:12" x14ac:dyDescent="0.25">
      <c r="A104" s="48"/>
      <c r="B104" s="48"/>
      <c r="C104" s="48"/>
      <c r="D104" s="48"/>
      <c r="E104" s="48"/>
      <c r="F104" s="48"/>
      <c r="G104" s="63"/>
      <c r="H104" s="63"/>
      <c r="I104" s="63"/>
      <c r="J104" s="48"/>
      <c r="K104" s="48"/>
    </row>
    <row r="105" spans="1:12" x14ac:dyDescent="0.25">
      <c r="A105" s="48"/>
      <c r="B105" s="48"/>
      <c r="C105" s="48"/>
      <c r="D105" s="48"/>
      <c r="E105" s="48"/>
      <c r="F105" s="48"/>
      <c r="G105" s="63"/>
      <c r="H105" s="63"/>
      <c r="I105" s="63"/>
      <c r="J105" s="48"/>
      <c r="K105" s="48"/>
    </row>
  </sheetData>
  <mergeCells count="22">
    <mergeCell ref="A86:B86"/>
    <mergeCell ref="A87:B87"/>
    <mergeCell ref="A88:B88"/>
    <mergeCell ref="A89:B89"/>
    <mergeCell ref="A90:B90"/>
    <mergeCell ref="A85:B85"/>
    <mergeCell ref="A65:B65"/>
    <mergeCell ref="A67:B67"/>
    <mergeCell ref="A68:B68"/>
    <mergeCell ref="A69:B69"/>
    <mergeCell ref="A70:B70"/>
    <mergeCell ref="A71:B71"/>
    <mergeCell ref="A72:B72"/>
    <mergeCell ref="A74:B74"/>
    <mergeCell ref="A82:B82"/>
    <mergeCell ref="A84:B84"/>
    <mergeCell ref="A83:B83"/>
    <mergeCell ref="A1:K1"/>
    <mergeCell ref="A61:B61"/>
    <mergeCell ref="A62:B62"/>
    <mergeCell ref="A63:B63"/>
    <mergeCell ref="A64:B64"/>
  </mergeCells>
  <pageMargins left="0.70866141732283472" right="0.70866141732283472" top="0.74803149606299213" bottom="0.74803149606299213"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C3:J108"/>
  <sheetViews>
    <sheetView showGridLines="0" zoomScaleNormal="100" workbookViewId="0"/>
  </sheetViews>
  <sheetFormatPr defaultColWidth="9.140625" defaultRowHeight="15" x14ac:dyDescent="0.25"/>
  <cols>
    <col min="1" max="1" width="9.140625" style="21"/>
    <col min="2" max="2" width="5.28515625" style="21" customWidth="1"/>
    <col min="3" max="3" width="168.5703125" style="21" customWidth="1"/>
    <col min="4" max="6" width="5.28515625" style="21" customWidth="1"/>
    <col min="7" max="7" width="60.28515625" style="21" customWidth="1"/>
    <col min="8" max="8" width="5.28515625" style="21" customWidth="1"/>
    <col min="9" max="9" width="9.140625" style="21"/>
    <col min="10" max="10" width="47" style="21" customWidth="1"/>
    <col min="11" max="16384" width="9.140625" style="21"/>
  </cols>
  <sheetData>
    <row r="3" spans="3:7" ht="18.75" x14ac:dyDescent="0.3">
      <c r="C3" s="26" t="s">
        <v>101</v>
      </c>
      <c r="G3" s="26" t="s">
        <v>106</v>
      </c>
    </row>
    <row r="4" spans="3:7" x14ac:dyDescent="0.25">
      <c r="C4" s="21" t="s">
        <v>102</v>
      </c>
    </row>
    <row r="5" spans="3:7" ht="15.75" thickBot="1" x14ac:dyDescent="0.3">
      <c r="C5" s="21" t="s">
        <v>114</v>
      </c>
      <c r="G5" s="30" t="s">
        <v>107</v>
      </c>
    </row>
    <row r="6" spans="3:7" ht="15.75" thickTop="1" x14ac:dyDescent="0.25">
      <c r="C6" s="42" t="s">
        <v>115</v>
      </c>
      <c r="G6" s="31"/>
    </row>
    <row r="7" spans="3:7" x14ac:dyDescent="0.25">
      <c r="G7" s="32" t="s">
        <v>108</v>
      </c>
    </row>
    <row r="8" spans="3:7" x14ac:dyDescent="0.25">
      <c r="C8" s="47" t="s">
        <v>116</v>
      </c>
      <c r="G8" s="31"/>
    </row>
    <row r="9" spans="3:7" x14ac:dyDescent="0.25">
      <c r="C9" s="42" t="s">
        <v>122</v>
      </c>
      <c r="G9" s="33" t="s">
        <v>109</v>
      </c>
    </row>
    <row r="10" spans="3:7" x14ac:dyDescent="0.25">
      <c r="C10" s="42" t="s">
        <v>117</v>
      </c>
      <c r="G10" s="31"/>
    </row>
    <row r="11" spans="3:7" x14ac:dyDescent="0.25">
      <c r="C11" s="42" t="s">
        <v>123</v>
      </c>
      <c r="G11" s="49" t="s">
        <v>113</v>
      </c>
    </row>
    <row r="12" spans="3:7" x14ac:dyDescent="0.25">
      <c r="C12" s="42" t="s">
        <v>127</v>
      </c>
      <c r="G12" s="49" t="s">
        <v>110</v>
      </c>
    </row>
    <row r="13" spans="3:7" x14ac:dyDescent="0.25">
      <c r="C13" s="42" t="s">
        <v>128</v>
      </c>
      <c r="G13" s="34"/>
    </row>
    <row r="14" spans="3:7" x14ac:dyDescent="0.25">
      <c r="C14" s="42" t="s">
        <v>124</v>
      </c>
      <c r="G14" s="34"/>
    </row>
    <row r="15" spans="3:7" x14ac:dyDescent="0.25">
      <c r="C15" s="42" t="s">
        <v>119</v>
      </c>
      <c r="G15" s="34"/>
    </row>
    <row r="16" spans="3:7" x14ac:dyDescent="0.25">
      <c r="C16" s="42" t="s">
        <v>129</v>
      </c>
      <c r="G16" s="34"/>
    </row>
    <row r="17" spans="3:7" x14ac:dyDescent="0.25">
      <c r="C17" s="21" t="s">
        <v>126</v>
      </c>
      <c r="G17" s="34"/>
    </row>
    <row r="18" spans="3:7" x14ac:dyDescent="0.25">
      <c r="C18" s="42" t="s">
        <v>120</v>
      </c>
      <c r="G18" s="34"/>
    </row>
    <row r="19" spans="3:7" x14ac:dyDescent="0.25">
      <c r="C19" s="42" t="s">
        <v>121</v>
      </c>
      <c r="G19" s="34"/>
    </row>
    <row r="20" spans="3:7" ht="21" x14ac:dyDescent="0.35">
      <c r="C20" s="21" t="s">
        <v>235</v>
      </c>
      <c r="G20" s="34"/>
    </row>
    <row r="21" spans="3:7" x14ac:dyDescent="0.25">
      <c r="C21" s="42" t="s">
        <v>125</v>
      </c>
      <c r="G21" s="34"/>
    </row>
    <row r="22" spans="3:7" ht="18.75" x14ac:dyDescent="0.3">
      <c r="C22" s="59" t="s">
        <v>223</v>
      </c>
    </row>
    <row r="23" spans="3:7" x14ac:dyDescent="0.25">
      <c r="C23" s="42" t="s">
        <v>219</v>
      </c>
    </row>
    <row r="24" spans="3:7" x14ac:dyDescent="0.25">
      <c r="C24" s="42" t="s">
        <v>220</v>
      </c>
    </row>
    <row r="25" spans="3:7" x14ac:dyDescent="0.25">
      <c r="C25" s="42" t="s">
        <v>221</v>
      </c>
    </row>
    <row r="26" spans="3:7" x14ac:dyDescent="0.25">
      <c r="C26" s="42" t="s">
        <v>222</v>
      </c>
    </row>
    <row r="27" spans="3:7" x14ac:dyDescent="0.25">
      <c r="C27" s="42"/>
    </row>
    <row r="28" spans="3:7" x14ac:dyDescent="0.25">
      <c r="C28" s="42"/>
    </row>
    <row r="29" spans="3:7" x14ac:dyDescent="0.25">
      <c r="C29" s="42"/>
    </row>
    <row r="34" spans="3:10" ht="21" x14ac:dyDescent="0.35">
      <c r="C34" s="293" t="s">
        <v>99</v>
      </c>
      <c r="D34" s="293"/>
      <c r="E34" s="293"/>
      <c r="F34" s="293"/>
      <c r="G34" s="293"/>
    </row>
    <row r="35" spans="3:10" x14ac:dyDescent="0.25">
      <c r="C35"/>
      <c r="D35"/>
      <c r="E35"/>
      <c r="F35"/>
      <c r="G35" t="s">
        <v>0</v>
      </c>
      <c r="J35" s="21" t="s">
        <v>149</v>
      </c>
    </row>
    <row r="36" spans="3:10" x14ac:dyDescent="0.25">
      <c r="C36" s="20"/>
      <c r="D36" s="5"/>
      <c r="E36" s="5"/>
      <c r="F36" s="5"/>
      <c r="G36" s="1" t="s">
        <v>1</v>
      </c>
      <c r="J36" s="1" t="s">
        <v>143</v>
      </c>
    </row>
    <row r="37" spans="3:10" x14ac:dyDescent="0.25">
      <c r="C37" s="70" t="s">
        <v>270</v>
      </c>
      <c r="D37" s="5"/>
      <c r="E37" s="5"/>
      <c r="F37" s="5"/>
      <c r="G37" s="27"/>
      <c r="J37" s="27"/>
    </row>
    <row r="38" spans="3:10" x14ac:dyDescent="0.25">
      <c r="C38" s="28"/>
      <c r="D38" s="28"/>
      <c r="E38" s="28"/>
      <c r="F38" s="28"/>
      <c r="G38" s="29"/>
      <c r="J38" s="29"/>
    </row>
    <row r="39" spans="3:10" x14ac:dyDescent="0.25">
      <c r="C39"/>
      <c r="D39"/>
      <c r="E39"/>
      <c r="F39"/>
      <c r="G39"/>
      <c r="J39"/>
    </row>
    <row r="40" spans="3:10" x14ac:dyDescent="0.25">
      <c r="C40" s="71" t="s">
        <v>269</v>
      </c>
      <c r="D40" s="6"/>
      <c r="E40" s="6"/>
      <c r="F40" s="6"/>
      <c r="G40" s="9" t="s">
        <v>2</v>
      </c>
      <c r="J40" s="9" t="s">
        <v>144</v>
      </c>
    </row>
    <row r="41" spans="3:10" x14ac:dyDescent="0.25">
      <c r="C41" s="71" t="s">
        <v>283</v>
      </c>
      <c r="D41" s="6" t="s">
        <v>3</v>
      </c>
      <c r="E41" s="6"/>
      <c r="F41" s="6"/>
      <c r="G41" s="2" t="s">
        <v>4</v>
      </c>
      <c r="J41" s="2" t="s">
        <v>145</v>
      </c>
    </row>
    <row r="42" spans="3:10" x14ac:dyDescent="0.25">
      <c r="C42" s="71" t="s">
        <v>402</v>
      </c>
      <c r="D42" s="6" t="s">
        <v>3</v>
      </c>
      <c r="E42" s="6"/>
      <c r="F42" s="6"/>
      <c r="G42" s="2" t="s">
        <v>5</v>
      </c>
      <c r="J42" s="2" t="s">
        <v>146</v>
      </c>
    </row>
    <row r="43" spans="3:10" x14ac:dyDescent="0.25">
      <c r="C43" s="19" t="s">
        <v>271</v>
      </c>
      <c r="D43" s="6" t="s">
        <v>3</v>
      </c>
      <c r="E43" s="6"/>
      <c r="F43" s="6"/>
      <c r="G43" s="2" t="s">
        <v>6</v>
      </c>
      <c r="J43" s="2" t="s">
        <v>147</v>
      </c>
    </row>
    <row r="44" spans="3:10" x14ac:dyDescent="0.25">
      <c r="C44" s="19" t="s">
        <v>272</v>
      </c>
      <c r="D44" s="6" t="s">
        <v>3</v>
      </c>
      <c r="E44" s="6"/>
      <c r="F44" s="6"/>
      <c r="G44" s="2" t="s">
        <v>7</v>
      </c>
      <c r="J44" s="2" t="s">
        <v>148</v>
      </c>
    </row>
    <row r="45" spans="3:10" x14ac:dyDescent="0.25">
      <c r="C45" s="19" t="s">
        <v>104</v>
      </c>
      <c r="D45" s="6" t="s">
        <v>3</v>
      </c>
      <c r="E45" s="6"/>
      <c r="F45" s="6"/>
      <c r="G45" s="16" t="s">
        <v>8</v>
      </c>
      <c r="J45" s="16" t="s">
        <v>8</v>
      </c>
    </row>
    <row r="46" spans="3:10" x14ac:dyDescent="0.25">
      <c r="C46" s="19" t="s">
        <v>364</v>
      </c>
      <c r="D46" s="6" t="s">
        <v>3</v>
      </c>
      <c r="E46" s="6"/>
      <c r="F46" s="6"/>
      <c r="G46" s="11" t="s">
        <v>205</v>
      </c>
      <c r="J46" s="11" t="s">
        <v>204</v>
      </c>
    </row>
    <row r="47" spans="3:10" x14ac:dyDescent="0.25">
      <c r="C47" s="19" t="s">
        <v>104</v>
      </c>
      <c r="D47" s="6" t="s">
        <v>3</v>
      </c>
      <c r="E47" s="6"/>
      <c r="F47" s="6"/>
      <c r="G47" s="16" t="s">
        <v>9</v>
      </c>
      <c r="J47" s="16" t="s">
        <v>9</v>
      </c>
    </row>
    <row r="48" spans="3:10" x14ac:dyDescent="0.25">
      <c r="C48" s="19" t="s">
        <v>194</v>
      </c>
      <c r="D48" s="6" t="s">
        <v>3</v>
      </c>
      <c r="E48" s="6"/>
      <c r="F48" s="6"/>
      <c r="G48" s="3" t="s">
        <v>10</v>
      </c>
      <c r="J48" s="3" t="s">
        <v>150</v>
      </c>
    </row>
    <row r="49" spans="3:10" x14ac:dyDescent="0.25">
      <c r="C49" s="19" t="s">
        <v>386</v>
      </c>
      <c r="D49" s="4" t="s">
        <v>3</v>
      </c>
      <c r="E49" s="4"/>
      <c r="F49" s="4"/>
      <c r="G49" s="8" t="s">
        <v>11</v>
      </c>
      <c r="J49" s="8" t="s">
        <v>151</v>
      </c>
    </row>
    <row r="50" spans="3:10" x14ac:dyDescent="0.25">
      <c r="C50" s="19" t="s">
        <v>104</v>
      </c>
      <c r="D50" s="6" t="s">
        <v>3</v>
      </c>
      <c r="E50" s="6"/>
      <c r="F50" s="6"/>
      <c r="G50" s="16" t="s">
        <v>12</v>
      </c>
      <c r="J50" s="16" t="s">
        <v>12</v>
      </c>
    </row>
    <row r="51" spans="3:10" x14ac:dyDescent="0.25">
      <c r="C51" s="19" t="s">
        <v>273</v>
      </c>
      <c r="D51" s="6" t="s">
        <v>3</v>
      </c>
      <c r="E51" s="6"/>
      <c r="F51" s="6"/>
      <c r="G51" s="9" t="s">
        <v>13</v>
      </c>
      <c r="J51" s="9" t="s">
        <v>152</v>
      </c>
    </row>
    <row r="52" spans="3:10" x14ac:dyDescent="0.25">
      <c r="C52" s="19" t="s">
        <v>370</v>
      </c>
      <c r="D52" s="6" t="s">
        <v>3</v>
      </c>
      <c r="E52" s="6"/>
      <c r="F52" s="6"/>
      <c r="G52" s="9" t="s">
        <v>14</v>
      </c>
      <c r="J52" s="9" t="s">
        <v>153</v>
      </c>
    </row>
    <row r="53" spans="3:10" x14ac:dyDescent="0.25">
      <c r="C53" s="19" t="s">
        <v>104</v>
      </c>
      <c r="D53" s="6" t="s">
        <v>3</v>
      </c>
      <c r="E53" s="6"/>
      <c r="F53" s="6"/>
      <c r="G53" s="16" t="s">
        <v>15</v>
      </c>
      <c r="J53" s="16" t="s">
        <v>15</v>
      </c>
    </row>
    <row r="54" spans="3:10" x14ac:dyDescent="0.25">
      <c r="C54" s="19" t="s">
        <v>16</v>
      </c>
      <c r="D54" s="6" t="s">
        <v>3</v>
      </c>
      <c r="E54" s="6"/>
      <c r="F54" s="6"/>
      <c r="G54" s="9" t="s">
        <v>17</v>
      </c>
      <c r="J54" s="9" t="s">
        <v>154</v>
      </c>
    </row>
    <row r="55" spans="3:10" x14ac:dyDescent="0.25">
      <c r="C55" s="19">
        <v>898000</v>
      </c>
      <c r="D55" s="6" t="s">
        <v>3</v>
      </c>
      <c r="E55" s="6"/>
      <c r="F55" s="6"/>
      <c r="G55" s="17" t="s">
        <v>18</v>
      </c>
      <c r="J55" s="17" t="s">
        <v>268</v>
      </c>
    </row>
    <row r="56" spans="3:10" x14ac:dyDescent="0.25">
      <c r="C56" s="19" t="s">
        <v>104</v>
      </c>
      <c r="D56" s="7" t="s">
        <v>3</v>
      </c>
      <c r="E56" s="7"/>
      <c r="F56" s="7"/>
      <c r="G56" s="18" t="s">
        <v>19</v>
      </c>
      <c r="J56" s="18" t="s">
        <v>155</v>
      </c>
    </row>
    <row r="57" spans="3:10" x14ac:dyDescent="0.25">
      <c r="C57" s="19" t="s">
        <v>104</v>
      </c>
      <c r="D57" s="4" t="s">
        <v>3</v>
      </c>
      <c r="E57" s="4"/>
      <c r="F57" s="4"/>
      <c r="G57" s="9" t="s">
        <v>20</v>
      </c>
      <c r="J57" s="9" t="s">
        <v>156</v>
      </c>
    </row>
    <row r="58" spans="3:10" x14ac:dyDescent="0.25">
      <c r="C58" s="19">
        <v>-897500</v>
      </c>
      <c r="D58" s="6" t="s">
        <v>3</v>
      </c>
      <c r="E58" s="6"/>
      <c r="F58" s="6"/>
      <c r="G58" s="2" t="s">
        <v>21</v>
      </c>
      <c r="J58" s="9" t="s">
        <v>280</v>
      </c>
    </row>
    <row r="59" spans="3:10" x14ac:dyDescent="0.25">
      <c r="C59" s="19" t="s">
        <v>104</v>
      </c>
      <c r="D59" s="6" t="s">
        <v>3</v>
      </c>
      <c r="E59" s="6"/>
      <c r="F59" s="6"/>
      <c r="G59" s="2"/>
      <c r="J59" s="2"/>
    </row>
    <row r="60" spans="3:10" x14ac:dyDescent="0.25">
      <c r="C60" s="19" t="s">
        <v>361</v>
      </c>
      <c r="D60" s="6"/>
      <c r="E60" s="6"/>
      <c r="F60" s="6"/>
      <c r="G60" s="2" t="s">
        <v>360</v>
      </c>
      <c r="J60" s="2" t="s">
        <v>358</v>
      </c>
    </row>
    <row r="61" spans="3:10" x14ac:dyDescent="0.25">
      <c r="C61" s="19"/>
      <c r="D61" s="6"/>
      <c r="E61" s="6"/>
      <c r="F61" s="6"/>
      <c r="G61" s="15" t="s">
        <v>362</v>
      </c>
      <c r="J61" s="15" t="s">
        <v>359</v>
      </c>
    </row>
    <row r="62" spans="3:10" x14ac:dyDescent="0.25">
      <c r="C62" s="19"/>
      <c r="D62" s="6"/>
      <c r="E62" s="6"/>
      <c r="F62" s="6"/>
      <c r="G62" s="2"/>
      <c r="J62" s="2"/>
    </row>
    <row r="63" spans="3:10" x14ac:dyDescent="0.25">
      <c r="C63" s="19" t="s">
        <v>104</v>
      </c>
      <c r="D63" s="2" t="s">
        <v>3</v>
      </c>
      <c r="E63" s="2"/>
      <c r="F63" s="2"/>
      <c r="G63" s="1" t="s">
        <v>22</v>
      </c>
      <c r="J63" s="1" t="s">
        <v>258</v>
      </c>
    </row>
    <row r="64" spans="3:10" x14ac:dyDescent="0.25">
      <c r="C64" s="19"/>
      <c r="D64" s="2"/>
      <c r="E64" s="2"/>
      <c r="F64" s="2"/>
      <c r="G64" s="27"/>
      <c r="J64" s="27"/>
    </row>
    <row r="65" spans="3:10" x14ac:dyDescent="0.25">
      <c r="C65" s="19"/>
      <c r="D65" s="28"/>
      <c r="E65" s="28"/>
      <c r="F65" s="28"/>
      <c r="G65" s="29"/>
      <c r="J65" s="29"/>
    </row>
    <row r="66" spans="3:10" x14ac:dyDescent="0.25">
      <c r="C66" s="19"/>
      <c r="D66"/>
      <c r="E66"/>
      <c r="F66"/>
      <c r="G66"/>
      <c r="J66"/>
    </row>
    <row r="67" spans="3:10" x14ac:dyDescent="0.25">
      <c r="C67" s="19" t="s">
        <v>23</v>
      </c>
      <c r="D67" s="6" t="s">
        <v>3</v>
      </c>
      <c r="E67" s="6"/>
      <c r="F67" s="6"/>
      <c r="G67" s="10" t="s">
        <v>24</v>
      </c>
      <c r="J67" s="10" t="s">
        <v>24</v>
      </c>
    </row>
    <row r="68" spans="3:10" x14ac:dyDescent="0.25">
      <c r="C68" s="19" t="s">
        <v>368</v>
      </c>
      <c r="D68" s="6" t="s">
        <v>3</v>
      </c>
      <c r="E68" s="6"/>
      <c r="F68" s="6"/>
      <c r="G68" s="9" t="s">
        <v>25</v>
      </c>
      <c r="J68" s="9" t="s">
        <v>157</v>
      </c>
    </row>
    <row r="69" spans="3:10" x14ac:dyDescent="0.25">
      <c r="C69" s="19" t="s">
        <v>26</v>
      </c>
      <c r="D69" s="6" t="s">
        <v>3</v>
      </c>
      <c r="E69" s="6"/>
      <c r="F69" s="6"/>
      <c r="G69" s="9" t="s">
        <v>27</v>
      </c>
      <c r="J69" s="9" t="s">
        <v>158</v>
      </c>
    </row>
    <row r="70" spans="3:10" x14ac:dyDescent="0.25">
      <c r="C70" s="19" t="s">
        <v>371</v>
      </c>
      <c r="D70" s="6" t="s">
        <v>3</v>
      </c>
      <c r="E70" s="6"/>
      <c r="F70" s="6"/>
      <c r="G70" s="9" t="s">
        <v>28</v>
      </c>
      <c r="J70" s="9" t="s">
        <v>159</v>
      </c>
    </row>
    <row r="71" spans="3:10" x14ac:dyDescent="0.25">
      <c r="C71" s="19" t="s">
        <v>274</v>
      </c>
      <c r="D71" s="6" t="s">
        <v>3</v>
      </c>
      <c r="E71" s="6"/>
      <c r="F71" s="6"/>
      <c r="G71" s="9" t="s">
        <v>29</v>
      </c>
      <c r="J71" s="9" t="s">
        <v>160</v>
      </c>
    </row>
    <row r="72" spans="3:10" x14ac:dyDescent="0.25">
      <c r="C72" s="19" t="s">
        <v>104</v>
      </c>
      <c r="D72" s="6" t="s">
        <v>3</v>
      </c>
      <c r="E72" s="6"/>
      <c r="F72" s="6"/>
      <c r="G72" s="16" t="s">
        <v>30</v>
      </c>
      <c r="J72" s="16" t="s">
        <v>161</v>
      </c>
    </row>
    <row r="73" spans="3:10" x14ac:dyDescent="0.25">
      <c r="C73" s="19" t="s">
        <v>31</v>
      </c>
      <c r="D73" s="6" t="s">
        <v>3</v>
      </c>
      <c r="E73" s="6"/>
      <c r="F73" s="6"/>
      <c r="G73" s="9" t="s">
        <v>32</v>
      </c>
      <c r="J73" s="9" t="s">
        <v>162</v>
      </c>
    </row>
    <row r="74" spans="3:10" x14ac:dyDescent="0.25">
      <c r="C74" s="19" t="s">
        <v>33</v>
      </c>
      <c r="D74" s="6" t="s">
        <v>3</v>
      </c>
      <c r="E74" s="6"/>
      <c r="F74" s="6"/>
      <c r="G74" s="9" t="s">
        <v>34</v>
      </c>
      <c r="J74" s="9" t="s">
        <v>163</v>
      </c>
    </row>
    <row r="75" spans="3:10" x14ac:dyDescent="0.25">
      <c r="C75" s="19" t="s">
        <v>307</v>
      </c>
      <c r="D75" s="6" t="s">
        <v>3</v>
      </c>
      <c r="E75" s="6"/>
      <c r="F75" s="6"/>
      <c r="G75" s="9" t="s">
        <v>35</v>
      </c>
      <c r="J75" s="9" t="s">
        <v>164</v>
      </c>
    </row>
    <row r="76" spans="3:10" x14ac:dyDescent="0.25">
      <c r="C76" s="19" t="s">
        <v>36</v>
      </c>
      <c r="D76" s="6" t="s">
        <v>3</v>
      </c>
      <c r="E76" s="6"/>
      <c r="F76" s="6"/>
      <c r="G76" s="9" t="s">
        <v>37</v>
      </c>
      <c r="J76" s="9" t="s">
        <v>165</v>
      </c>
    </row>
    <row r="77" spans="3:10" x14ac:dyDescent="0.25">
      <c r="C77" s="19">
        <v>182100</v>
      </c>
      <c r="D77" s="6" t="s">
        <v>3</v>
      </c>
      <c r="E77" s="6"/>
      <c r="F77" s="6"/>
      <c r="G77" s="9" t="s">
        <v>38</v>
      </c>
      <c r="J77" s="9" t="s">
        <v>166</v>
      </c>
    </row>
    <row r="78" spans="3:10" x14ac:dyDescent="0.25">
      <c r="C78" s="19" t="s">
        <v>104</v>
      </c>
      <c r="D78" s="6" t="s">
        <v>3</v>
      </c>
      <c r="E78" s="6"/>
      <c r="F78" s="6"/>
      <c r="G78" s="13" t="s">
        <v>39</v>
      </c>
      <c r="J78" s="13" t="s">
        <v>167</v>
      </c>
    </row>
    <row r="79" spans="3:10" x14ac:dyDescent="0.25">
      <c r="C79" s="71" t="s">
        <v>104</v>
      </c>
      <c r="D79" s="6" t="s">
        <v>3</v>
      </c>
      <c r="E79" s="6"/>
      <c r="F79" s="6"/>
      <c r="G79" s="13" t="s">
        <v>40</v>
      </c>
      <c r="J79" s="13" t="s">
        <v>169</v>
      </c>
    </row>
    <row r="80" spans="3:10" x14ac:dyDescent="0.25">
      <c r="C80" s="71" t="s">
        <v>403</v>
      </c>
      <c r="D80" s="6" t="s">
        <v>3</v>
      </c>
      <c r="E80" s="6"/>
      <c r="F80" s="6"/>
      <c r="G80" s="9" t="s">
        <v>41</v>
      </c>
      <c r="J80" s="9" t="s">
        <v>170</v>
      </c>
    </row>
    <row r="81" spans="3:10" x14ac:dyDescent="0.25">
      <c r="C81" s="19">
        <v>210500</v>
      </c>
      <c r="D81" s="6" t="s">
        <v>3</v>
      </c>
      <c r="E81" s="6"/>
      <c r="F81" s="6"/>
      <c r="G81" s="9" t="s">
        <v>42</v>
      </c>
      <c r="J81" s="9" t="s">
        <v>279</v>
      </c>
    </row>
    <row r="82" spans="3:10" x14ac:dyDescent="0.25">
      <c r="C82" s="19" t="s">
        <v>142</v>
      </c>
      <c r="D82" s="6" t="s">
        <v>3</v>
      </c>
      <c r="E82" s="6"/>
      <c r="F82" s="6"/>
      <c r="G82" s="9" t="s">
        <v>43</v>
      </c>
      <c r="J82" s="9" t="s">
        <v>171</v>
      </c>
    </row>
    <row r="83" spans="3:10" x14ac:dyDescent="0.25">
      <c r="C83" s="71" t="s">
        <v>310</v>
      </c>
      <c r="D83" s="6" t="s">
        <v>3</v>
      </c>
      <c r="E83" s="6"/>
      <c r="F83" s="6"/>
      <c r="G83" s="9" t="s">
        <v>44</v>
      </c>
      <c r="J83" s="9" t="s">
        <v>172</v>
      </c>
    </row>
    <row r="84" spans="3:10" x14ac:dyDescent="0.25">
      <c r="C84" s="71" t="s">
        <v>275</v>
      </c>
      <c r="D84" s="6" t="s">
        <v>3</v>
      </c>
      <c r="E84" s="6"/>
      <c r="F84" s="6"/>
      <c r="G84" s="9" t="s">
        <v>45</v>
      </c>
      <c r="J84" s="9" t="s">
        <v>173</v>
      </c>
    </row>
    <row r="85" spans="3:10" x14ac:dyDescent="0.25">
      <c r="C85" s="71" t="s">
        <v>384</v>
      </c>
      <c r="D85" s="6" t="s">
        <v>3</v>
      </c>
      <c r="E85" s="6"/>
      <c r="F85" s="6"/>
      <c r="G85" s="9" t="s">
        <v>46</v>
      </c>
      <c r="J85" s="9" t="s">
        <v>174</v>
      </c>
    </row>
    <row r="86" spans="3:10" x14ac:dyDescent="0.25">
      <c r="C86" s="19" t="s">
        <v>190</v>
      </c>
      <c r="D86" s="6" t="s">
        <v>3</v>
      </c>
      <c r="E86" s="6"/>
      <c r="F86" s="6"/>
      <c r="G86" s="9" t="s">
        <v>47</v>
      </c>
      <c r="J86" s="9" t="s">
        <v>236</v>
      </c>
    </row>
    <row r="87" spans="3:10" x14ac:dyDescent="0.25">
      <c r="C87" s="19">
        <v>299700</v>
      </c>
      <c r="D87" s="6" t="s">
        <v>3</v>
      </c>
      <c r="E87" s="6"/>
      <c r="F87" s="6"/>
      <c r="G87" s="9" t="s">
        <v>48</v>
      </c>
      <c r="J87" s="9" t="s">
        <v>175</v>
      </c>
    </row>
    <row r="88" spans="3:10" x14ac:dyDescent="0.25">
      <c r="C88" s="19" t="s">
        <v>104</v>
      </c>
      <c r="D88" s="7" t="s">
        <v>3</v>
      </c>
      <c r="E88" s="7"/>
      <c r="F88" s="7"/>
      <c r="G88" s="15" t="s">
        <v>49</v>
      </c>
      <c r="J88" s="15" t="s">
        <v>176</v>
      </c>
    </row>
    <row r="89" spans="3:10" x14ac:dyDescent="0.25">
      <c r="C89" s="19" t="s">
        <v>104</v>
      </c>
      <c r="D89" s="6" t="s">
        <v>3</v>
      </c>
      <c r="E89" s="6"/>
      <c r="F89" s="6"/>
      <c r="G89" s="15"/>
      <c r="J89" s="15"/>
    </row>
    <row r="90" spans="3:10" x14ac:dyDescent="0.25">
      <c r="C90" s="19" t="s">
        <v>104</v>
      </c>
      <c r="D90" s="2" t="s">
        <v>3</v>
      </c>
      <c r="E90" s="2"/>
      <c r="F90" s="2"/>
      <c r="G90" s="1" t="s">
        <v>105</v>
      </c>
      <c r="J90" s="1" t="s">
        <v>257</v>
      </c>
    </row>
    <row r="91" spans="3:10" x14ac:dyDescent="0.25">
      <c r="C91" s="19"/>
      <c r="D91" s="2"/>
      <c r="E91" s="2"/>
      <c r="F91" s="2"/>
      <c r="G91" s="27"/>
      <c r="J91" s="27"/>
    </row>
    <row r="92" spans="3:10" x14ac:dyDescent="0.25">
      <c r="C92" s="19"/>
      <c r="D92" s="28"/>
      <c r="E92" s="28"/>
      <c r="F92" s="28"/>
      <c r="G92" s="29"/>
      <c r="J92" s="29"/>
    </row>
    <row r="93" spans="3:10" x14ac:dyDescent="0.25">
      <c r="C93" s="19"/>
      <c r="D93"/>
      <c r="E93"/>
      <c r="F93"/>
      <c r="G93"/>
      <c r="J93"/>
    </row>
    <row r="94" spans="3:10" ht="22.5" x14ac:dyDescent="0.25">
      <c r="C94" s="19" t="s">
        <v>308</v>
      </c>
      <c r="D94" s="8" t="s">
        <v>3</v>
      </c>
      <c r="E94" s="8"/>
      <c r="F94" s="8"/>
      <c r="G94" s="11" t="s">
        <v>50</v>
      </c>
      <c r="J94" s="11" t="s">
        <v>177</v>
      </c>
    </row>
    <row r="95" spans="3:10" x14ac:dyDescent="0.25">
      <c r="C95" s="19" t="s">
        <v>51</v>
      </c>
      <c r="D95" s="6" t="s">
        <v>3</v>
      </c>
      <c r="E95" s="6"/>
      <c r="F95" s="6"/>
      <c r="G95" s="12" t="s">
        <v>52</v>
      </c>
      <c r="J95" s="12" t="s">
        <v>178</v>
      </c>
    </row>
    <row r="96" spans="3:10" x14ac:dyDescent="0.25">
      <c r="C96" s="19" t="s">
        <v>104</v>
      </c>
      <c r="D96" s="6" t="s">
        <v>3</v>
      </c>
      <c r="E96" s="6"/>
      <c r="F96" s="6"/>
      <c r="G96" s="13" t="s">
        <v>53</v>
      </c>
      <c r="J96" s="13" t="s">
        <v>179</v>
      </c>
    </row>
    <row r="97" spans="3:10" x14ac:dyDescent="0.25">
      <c r="C97" s="19" t="s">
        <v>54</v>
      </c>
      <c r="D97" s="6" t="s">
        <v>3</v>
      </c>
      <c r="E97" s="6"/>
      <c r="F97" s="6"/>
      <c r="G97" s="9" t="s">
        <v>55</v>
      </c>
      <c r="J97" s="9" t="s">
        <v>180</v>
      </c>
    </row>
    <row r="98" spans="3:10" x14ac:dyDescent="0.25">
      <c r="C98" s="19" t="s">
        <v>56</v>
      </c>
      <c r="D98" s="6" t="s">
        <v>3</v>
      </c>
      <c r="E98" s="6"/>
      <c r="F98" s="6"/>
      <c r="G98" s="9" t="s">
        <v>57</v>
      </c>
      <c r="J98" s="9" t="s">
        <v>237</v>
      </c>
    </row>
    <row r="99" spans="3:10" ht="22.5" x14ac:dyDescent="0.25">
      <c r="C99" s="19" t="s">
        <v>104</v>
      </c>
      <c r="D99" s="8" t="s">
        <v>3</v>
      </c>
      <c r="E99" s="8"/>
      <c r="F99" s="8"/>
      <c r="G99" s="14" t="s">
        <v>58</v>
      </c>
      <c r="J99" s="14" t="s">
        <v>181</v>
      </c>
    </row>
    <row r="100" spans="3:10" x14ac:dyDescent="0.25">
      <c r="C100" s="73" t="s">
        <v>298</v>
      </c>
      <c r="D100" s="6" t="s">
        <v>3</v>
      </c>
      <c r="E100" s="6"/>
      <c r="F100" s="6"/>
      <c r="G100" s="10" t="s">
        <v>59</v>
      </c>
      <c r="J100" s="10" t="s">
        <v>182</v>
      </c>
    </row>
    <row r="101" spans="3:10" x14ac:dyDescent="0.25">
      <c r="C101" s="19" t="s">
        <v>104</v>
      </c>
      <c r="D101" s="7" t="s">
        <v>3</v>
      </c>
      <c r="E101" s="7"/>
      <c r="F101" s="7"/>
      <c r="G101" s="13" t="s">
        <v>60</v>
      </c>
      <c r="J101" s="13" t="s">
        <v>183</v>
      </c>
    </row>
    <row r="102" spans="3:10" x14ac:dyDescent="0.25">
      <c r="C102" s="53" t="s">
        <v>191</v>
      </c>
      <c r="D102" s="6" t="s">
        <v>3</v>
      </c>
      <c r="E102" s="6"/>
      <c r="F102" s="6"/>
      <c r="G102" s="9" t="s">
        <v>61</v>
      </c>
      <c r="J102" s="9" t="s">
        <v>184</v>
      </c>
    </row>
    <row r="103" spans="3:10" x14ac:dyDescent="0.25">
      <c r="C103" s="19" t="s">
        <v>284</v>
      </c>
      <c r="D103" s="6" t="s">
        <v>3</v>
      </c>
      <c r="E103" s="6"/>
      <c r="F103" s="6"/>
      <c r="G103" s="9" t="s">
        <v>62</v>
      </c>
      <c r="J103" s="9" t="s">
        <v>185</v>
      </c>
    </row>
    <row r="104" spans="3:10" x14ac:dyDescent="0.25">
      <c r="C104" s="19" t="s">
        <v>63</v>
      </c>
      <c r="D104" s="6" t="s">
        <v>3</v>
      </c>
      <c r="E104" s="6"/>
      <c r="F104" s="6"/>
      <c r="G104" s="9" t="s">
        <v>64</v>
      </c>
      <c r="J104" s="9" t="s">
        <v>186</v>
      </c>
    </row>
    <row r="105" spans="3:10" x14ac:dyDescent="0.25">
      <c r="C105" s="53" t="s">
        <v>382</v>
      </c>
      <c r="D105" s="6" t="s">
        <v>3</v>
      </c>
      <c r="E105" s="6"/>
      <c r="F105" s="6"/>
      <c r="G105" s="9" t="s">
        <v>65</v>
      </c>
      <c r="J105" s="9" t="s">
        <v>187</v>
      </c>
    </row>
    <row r="106" spans="3:10" x14ac:dyDescent="0.25">
      <c r="C106" s="19" t="s">
        <v>104</v>
      </c>
      <c r="D106" s="6" t="s">
        <v>3</v>
      </c>
      <c r="E106" s="6"/>
      <c r="F106" s="6"/>
      <c r="G106" s="13" t="s">
        <v>66</v>
      </c>
      <c r="J106" s="13" t="s">
        <v>188</v>
      </c>
    </row>
    <row r="107" spans="3:10" x14ac:dyDescent="0.25">
      <c r="C107" s="19" t="s">
        <v>104</v>
      </c>
      <c r="D107" s="6" t="s">
        <v>3</v>
      </c>
      <c r="E107" s="6"/>
      <c r="F107" s="6"/>
      <c r="G107" s="15" t="s">
        <v>67</v>
      </c>
      <c r="J107" s="15" t="s">
        <v>189</v>
      </c>
    </row>
    <row r="108" spans="3:10" x14ac:dyDescent="0.25">
      <c r="C108"/>
      <c r="D108" s="6" t="s">
        <v>3</v>
      </c>
      <c r="E108" s="6"/>
      <c r="F108" s="6"/>
      <c r="G108" s="15"/>
    </row>
  </sheetData>
  <mergeCells count="1">
    <mergeCell ref="C34:G34"/>
  </mergeCells>
  <phoneticPr fontId="0" type="noConversion"/>
  <pageMargins left="0.70866141732283472" right="0.70866141732283472" top="0.74803149606299213" bottom="0.74803149606299213" header="0.31496062992125984" footer="0.31496062992125984"/>
  <pageSetup paperSize="9" scale="6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zoomScaleNormal="100" workbookViewId="0">
      <selection activeCell="C38" sqref="C38"/>
    </sheetView>
  </sheetViews>
  <sheetFormatPr defaultRowHeight="15" x14ac:dyDescent="0.25"/>
  <cols>
    <col min="1" max="1" width="23.140625" customWidth="1"/>
    <col min="2" max="2" width="9.140625" customWidth="1"/>
    <col min="3" max="3" width="116.7109375" customWidth="1"/>
    <col min="4" max="4" width="7.140625" customWidth="1"/>
    <col min="5" max="5" width="7.140625" style="60" customWidth="1"/>
  </cols>
  <sheetData>
    <row r="1" spans="1:7" x14ac:dyDescent="0.25">
      <c r="A1" s="76" t="s">
        <v>212</v>
      </c>
      <c r="B1" s="76" t="s">
        <v>300</v>
      </c>
      <c r="C1" s="76" t="s">
        <v>255</v>
      </c>
      <c r="D1" s="76" t="s">
        <v>301</v>
      </c>
      <c r="E1" s="92" t="s">
        <v>299</v>
      </c>
      <c r="F1" s="21"/>
      <c r="G1" s="21"/>
    </row>
    <row r="2" spans="1:7" x14ac:dyDescent="0.25">
      <c r="A2" s="77"/>
      <c r="B2" s="81"/>
      <c r="C2" s="81"/>
      <c r="D2" s="81"/>
      <c r="E2" s="82"/>
      <c r="F2" s="21"/>
      <c r="G2" s="21"/>
    </row>
    <row r="3" spans="1:7" hidden="1" x14ac:dyDescent="0.25">
      <c r="A3" s="91"/>
      <c r="B3" s="88"/>
      <c r="E3" s="84"/>
      <c r="F3" s="21"/>
      <c r="G3" s="21"/>
    </row>
    <row r="4" spans="1:7" hidden="1" x14ac:dyDescent="0.25">
      <c r="A4" s="78"/>
      <c r="B4" s="78"/>
      <c r="C4" s="78"/>
      <c r="D4" s="78"/>
      <c r="E4" s="83"/>
      <c r="F4" s="21"/>
      <c r="G4" s="21"/>
    </row>
    <row r="5" spans="1:7" s="75" customFormat="1" hidden="1" x14ac:dyDescent="0.25">
      <c r="A5" s="78"/>
      <c r="B5" s="78"/>
      <c r="C5" s="78"/>
      <c r="D5" s="78"/>
      <c r="E5" s="85"/>
      <c r="F5" s="74"/>
      <c r="G5" s="74"/>
    </row>
    <row r="6" spans="1:7" s="75" customFormat="1" hidden="1" x14ac:dyDescent="0.25">
      <c r="A6" s="78"/>
      <c r="B6" s="78"/>
      <c r="C6" s="78"/>
      <c r="D6" s="78"/>
      <c r="E6" s="85"/>
      <c r="F6" s="74"/>
      <c r="G6" s="74"/>
    </row>
    <row r="7" spans="1:7" hidden="1" x14ac:dyDescent="0.25">
      <c r="A7" s="79"/>
      <c r="B7" s="79"/>
      <c r="C7" s="79"/>
      <c r="D7" s="79"/>
      <c r="E7" s="84"/>
      <c r="F7" s="21"/>
      <c r="G7" s="21"/>
    </row>
    <row r="8" spans="1:7" s="75" customFormat="1" hidden="1" x14ac:dyDescent="0.25">
      <c r="A8" s="78"/>
      <c r="B8" s="78"/>
      <c r="C8" s="78"/>
      <c r="D8" s="78"/>
      <c r="E8" s="85"/>
      <c r="F8" s="74"/>
      <c r="G8" s="74"/>
    </row>
    <row r="9" spans="1:7" s="75" customFormat="1" hidden="1" x14ac:dyDescent="0.25">
      <c r="A9" s="78"/>
      <c r="B9" s="78"/>
      <c r="C9" s="78"/>
      <c r="D9" s="78"/>
      <c r="E9" s="85"/>
      <c r="F9" s="74"/>
      <c r="G9" s="74"/>
    </row>
    <row r="10" spans="1:7" s="75" customFormat="1" hidden="1" x14ac:dyDescent="0.25">
      <c r="A10" s="78"/>
      <c r="B10" s="78"/>
      <c r="C10" s="78"/>
      <c r="D10" s="78"/>
      <c r="E10" s="85"/>
      <c r="F10" s="74"/>
      <c r="G10" s="74"/>
    </row>
    <row r="11" spans="1:7" s="75" customFormat="1" hidden="1" x14ac:dyDescent="0.25">
      <c r="A11" s="78"/>
      <c r="B11" s="78"/>
      <c r="C11" s="78"/>
      <c r="D11" s="78"/>
      <c r="E11" s="85"/>
      <c r="F11" s="74"/>
      <c r="G11" s="74"/>
    </row>
    <row r="12" spans="1:7" s="75" customFormat="1" hidden="1" x14ac:dyDescent="0.25">
      <c r="A12" s="78"/>
      <c r="B12" s="78"/>
      <c r="C12" s="78"/>
      <c r="D12" s="78"/>
      <c r="E12" s="85"/>
      <c r="F12" s="74"/>
      <c r="G12" s="74"/>
    </row>
    <row r="13" spans="1:7" s="75" customFormat="1" hidden="1" x14ac:dyDescent="0.25">
      <c r="A13" s="78"/>
      <c r="B13" s="78"/>
      <c r="C13" s="78"/>
      <c r="D13" s="78"/>
      <c r="E13" s="85"/>
      <c r="F13" s="74"/>
      <c r="G13" s="74"/>
    </row>
    <row r="14" spans="1:7" s="75" customFormat="1" hidden="1" x14ac:dyDescent="0.25">
      <c r="A14" s="78"/>
      <c r="B14" s="78"/>
      <c r="C14" s="78"/>
      <c r="D14" s="78"/>
      <c r="E14" s="85"/>
      <c r="F14" s="74"/>
      <c r="G14" s="74"/>
    </row>
    <row r="15" spans="1:7" s="75" customFormat="1" hidden="1" x14ac:dyDescent="0.25">
      <c r="A15" s="78"/>
      <c r="B15" s="78"/>
      <c r="C15" s="78"/>
      <c r="D15" s="78"/>
      <c r="E15" s="85"/>
      <c r="F15" s="74"/>
      <c r="G15" s="74"/>
    </row>
    <row r="16" spans="1:7" s="75" customFormat="1" hidden="1" x14ac:dyDescent="0.25">
      <c r="A16" s="78"/>
      <c r="B16" s="78"/>
      <c r="C16" s="78"/>
      <c r="D16" s="78"/>
      <c r="E16" s="85"/>
      <c r="F16" s="74"/>
      <c r="G16" s="74"/>
    </row>
    <row r="17" spans="1:7" s="75" customFormat="1" hidden="1" x14ac:dyDescent="0.25">
      <c r="A17" s="78"/>
      <c r="B17" s="78"/>
      <c r="C17" s="78"/>
      <c r="D17" s="78"/>
      <c r="E17" s="85"/>
      <c r="F17" s="74"/>
      <c r="G17" s="74"/>
    </row>
    <row r="18" spans="1:7" s="75" customFormat="1" hidden="1" x14ac:dyDescent="0.25">
      <c r="A18" s="78"/>
      <c r="B18" s="78"/>
      <c r="C18" s="78"/>
      <c r="D18" s="78"/>
      <c r="E18" s="85"/>
      <c r="F18" s="74"/>
      <c r="G18" s="74"/>
    </row>
    <row r="19" spans="1:7" s="75" customFormat="1" hidden="1" x14ac:dyDescent="0.25">
      <c r="A19" s="78"/>
      <c r="B19" s="78"/>
      <c r="C19" s="78"/>
      <c r="D19" s="78"/>
      <c r="E19" s="85"/>
      <c r="F19" s="74"/>
      <c r="G19" s="74"/>
    </row>
    <row r="20" spans="1:7" s="75" customFormat="1" hidden="1" x14ac:dyDescent="0.25">
      <c r="A20" s="78"/>
      <c r="B20" s="78"/>
      <c r="C20" s="78"/>
      <c r="D20" s="78"/>
      <c r="E20" s="85"/>
      <c r="F20" s="74"/>
      <c r="G20" s="74"/>
    </row>
    <row r="21" spans="1:7" s="75" customFormat="1" hidden="1" x14ac:dyDescent="0.25">
      <c r="A21" s="78"/>
      <c r="B21" s="78"/>
      <c r="C21" s="78"/>
      <c r="D21" s="78"/>
      <c r="E21" s="85"/>
      <c r="F21" s="74"/>
      <c r="G21" s="74"/>
    </row>
    <row r="22" spans="1:7" s="75" customFormat="1" hidden="1" x14ac:dyDescent="0.25">
      <c r="A22" s="78"/>
      <c r="B22" s="78"/>
      <c r="C22" s="78"/>
      <c r="D22" s="78"/>
      <c r="E22" s="85"/>
      <c r="F22" s="74"/>
      <c r="G22" s="74"/>
    </row>
    <row r="23" spans="1:7" s="75" customFormat="1" hidden="1" x14ac:dyDescent="0.25">
      <c r="A23" s="78"/>
      <c r="B23" s="78"/>
      <c r="C23" s="78"/>
      <c r="D23" s="78"/>
      <c r="E23" s="85"/>
      <c r="F23" s="74"/>
      <c r="G23" s="74"/>
    </row>
    <row r="24" spans="1:7" s="75" customFormat="1" hidden="1" x14ac:dyDescent="0.25">
      <c r="A24" s="80"/>
      <c r="B24" s="80"/>
      <c r="C24" s="80"/>
      <c r="D24" s="80"/>
      <c r="E24" s="86"/>
      <c r="F24" s="74"/>
      <c r="G24" s="74"/>
    </row>
    <row r="25" spans="1:7" s="74" customFormat="1" x14ac:dyDescent="0.25">
      <c r="E25" s="87"/>
    </row>
    <row r="26" spans="1:7" x14ac:dyDescent="0.25">
      <c r="A26" s="90" t="s">
        <v>320</v>
      </c>
      <c r="B26" s="81"/>
      <c r="C26" s="89"/>
      <c r="D26" s="89"/>
      <c r="E26" s="82"/>
      <c r="F26" s="21"/>
      <c r="G26" s="21"/>
    </row>
    <row r="27" spans="1:7" x14ac:dyDescent="0.25">
      <c r="A27" s="78" t="s">
        <v>326</v>
      </c>
      <c r="B27" s="78"/>
      <c r="C27" s="78"/>
      <c r="D27" s="78"/>
      <c r="E27" s="83"/>
      <c r="F27" s="21"/>
      <c r="G27" s="21"/>
    </row>
    <row r="28" spans="1:7" x14ac:dyDescent="0.25">
      <c r="A28" s="78" t="s">
        <v>198</v>
      </c>
      <c r="B28" s="78"/>
      <c r="C28" s="78" t="s">
        <v>316</v>
      </c>
      <c r="D28" s="78"/>
      <c r="E28" s="83"/>
      <c r="F28" s="21"/>
      <c r="G28" s="21"/>
    </row>
    <row r="29" spans="1:7" s="75" customFormat="1" x14ac:dyDescent="0.25">
      <c r="A29" s="78" t="s">
        <v>317</v>
      </c>
      <c r="B29" s="78"/>
      <c r="C29" s="78" t="s">
        <v>318</v>
      </c>
      <c r="D29" s="78"/>
      <c r="E29" s="85"/>
      <c r="F29" s="74"/>
      <c r="G29" s="74"/>
    </row>
    <row r="30" spans="1:7" s="75" customFormat="1" x14ac:dyDescent="0.25">
      <c r="A30" s="78"/>
      <c r="B30" s="78"/>
      <c r="C30" s="78"/>
      <c r="D30" s="78"/>
      <c r="E30" s="85"/>
      <c r="F30" s="74"/>
      <c r="G30" s="74"/>
    </row>
    <row r="31" spans="1:7" s="75" customFormat="1" x14ac:dyDescent="0.25">
      <c r="A31" s="78" t="s">
        <v>199</v>
      </c>
      <c r="B31" s="78"/>
      <c r="C31" s="78" t="s">
        <v>319</v>
      </c>
      <c r="D31" s="78"/>
      <c r="E31" s="85"/>
      <c r="F31" s="74"/>
      <c r="G31" s="74"/>
    </row>
    <row r="32" spans="1:7" s="75" customFormat="1" x14ac:dyDescent="0.25">
      <c r="A32" s="78" t="s">
        <v>200</v>
      </c>
      <c r="B32" s="78"/>
      <c r="C32" s="78" t="s">
        <v>321</v>
      </c>
      <c r="D32" s="78"/>
      <c r="E32" s="85"/>
      <c r="F32" s="74"/>
      <c r="G32" s="74"/>
    </row>
    <row r="33" spans="1:7" s="75" customFormat="1" x14ac:dyDescent="0.25">
      <c r="A33" s="78" t="s">
        <v>322</v>
      </c>
      <c r="B33" s="78"/>
      <c r="C33" s="78" t="s">
        <v>323</v>
      </c>
      <c r="D33" s="78"/>
      <c r="E33" s="85"/>
      <c r="F33" s="74"/>
      <c r="G33" s="74"/>
    </row>
    <row r="34" spans="1:7" s="75" customFormat="1" x14ac:dyDescent="0.25">
      <c r="A34" s="78" t="s">
        <v>92</v>
      </c>
      <c r="B34" s="78"/>
      <c r="C34" s="78" t="s">
        <v>324</v>
      </c>
      <c r="D34" s="78"/>
      <c r="E34" s="85"/>
      <c r="F34" s="74"/>
      <c r="G34" s="74"/>
    </row>
    <row r="35" spans="1:7" s="75" customFormat="1" x14ac:dyDescent="0.25">
      <c r="A35" s="78"/>
      <c r="B35" s="78"/>
      <c r="C35" s="78" t="s">
        <v>327</v>
      </c>
      <c r="D35" s="78"/>
      <c r="E35" s="85"/>
      <c r="F35" s="74"/>
      <c r="G35" s="74"/>
    </row>
    <row r="36" spans="1:7" s="75" customFormat="1" x14ac:dyDescent="0.25">
      <c r="A36" s="78" t="s">
        <v>203</v>
      </c>
      <c r="B36" s="78"/>
      <c r="C36" s="78" t="s">
        <v>321</v>
      </c>
      <c r="D36" s="78"/>
      <c r="E36" s="85"/>
      <c r="F36" s="74"/>
      <c r="G36" s="74"/>
    </row>
    <row r="37" spans="1:7" s="75" customFormat="1" x14ac:dyDescent="0.25">
      <c r="A37" s="78" t="s">
        <v>297</v>
      </c>
      <c r="B37" s="78"/>
      <c r="C37" s="78" t="s">
        <v>325</v>
      </c>
      <c r="D37" s="78"/>
      <c r="E37" s="85"/>
      <c r="F37" s="74"/>
      <c r="G37" s="74"/>
    </row>
    <row r="38" spans="1:7" s="75" customFormat="1" x14ac:dyDescent="0.25">
      <c r="A38" s="78"/>
      <c r="B38" s="78"/>
      <c r="C38" s="78"/>
      <c r="D38" s="78"/>
      <c r="E38" s="85"/>
      <c r="F38" s="74"/>
      <c r="G38" s="74"/>
    </row>
    <row r="39" spans="1:7" s="75" customFormat="1" x14ac:dyDescent="0.25">
      <c r="A39" s="78"/>
      <c r="B39" s="78"/>
      <c r="C39" s="78" t="s">
        <v>328</v>
      </c>
      <c r="D39" s="78"/>
      <c r="E39" s="85"/>
      <c r="F39" s="74"/>
      <c r="G39" s="74"/>
    </row>
    <row r="40" spans="1:7" s="75" customFormat="1" x14ac:dyDescent="0.25">
      <c r="A40" s="78"/>
      <c r="B40" s="78"/>
      <c r="C40" s="78" t="s">
        <v>329</v>
      </c>
      <c r="D40" s="78"/>
      <c r="E40" s="85"/>
      <c r="F40" s="74"/>
      <c r="G40" s="74"/>
    </row>
    <row r="41" spans="1:7" s="75" customFormat="1" x14ac:dyDescent="0.25">
      <c r="A41" s="78"/>
      <c r="B41" s="78"/>
      <c r="C41" s="78"/>
      <c r="D41" s="78"/>
      <c r="E41" s="85"/>
      <c r="F41" s="74"/>
      <c r="G41" s="74"/>
    </row>
    <row r="42" spans="1:7" s="75" customFormat="1" x14ac:dyDescent="0.25">
      <c r="A42" s="93" t="s">
        <v>330</v>
      </c>
      <c r="B42" s="93"/>
      <c r="C42" s="93" t="s">
        <v>331</v>
      </c>
      <c r="D42" s="78"/>
      <c r="E42" s="85"/>
      <c r="F42" s="74"/>
      <c r="G42" s="74"/>
    </row>
    <row r="43" spans="1:7" s="75" customFormat="1" x14ac:dyDescent="0.25">
      <c r="A43" s="78"/>
      <c r="B43" s="78"/>
      <c r="C43" s="78"/>
      <c r="D43" s="78"/>
      <c r="E43" s="85"/>
      <c r="F43" s="74"/>
      <c r="G43" s="74"/>
    </row>
    <row r="44" spans="1:7" s="75" customFormat="1" x14ac:dyDescent="0.25">
      <c r="A44" s="78"/>
      <c r="B44" s="78"/>
      <c r="C44" s="78"/>
      <c r="D44" s="78"/>
      <c r="E44" s="85"/>
      <c r="F44" s="74"/>
      <c r="G44" s="74"/>
    </row>
    <row r="45" spans="1:7" s="75" customFormat="1" x14ac:dyDescent="0.25">
      <c r="A45" s="78"/>
      <c r="B45" s="78"/>
      <c r="C45" s="78"/>
      <c r="D45" s="78"/>
      <c r="E45" s="85"/>
      <c r="F45" s="74"/>
      <c r="G45" s="74"/>
    </row>
    <row r="46" spans="1:7" s="75" customFormat="1" x14ac:dyDescent="0.25">
      <c r="A46" s="78"/>
      <c r="B46" s="78"/>
      <c r="C46" s="78"/>
      <c r="D46" s="78"/>
      <c r="E46" s="85"/>
      <c r="F46" s="74"/>
      <c r="G46" s="74"/>
    </row>
    <row r="47" spans="1:7" s="75" customFormat="1" x14ac:dyDescent="0.25">
      <c r="A47" s="78"/>
      <c r="B47" s="78"/>
      <c r="C47" s="78"/>
      <c r="D47" s="78"/>
      <c r="E47" s="85"/>
      <c r="F47" s="74"/>
      <c r="G47" s="74"/>
    </row>
    <row r="48" spans="1:7" s="75" customFormat="1" x14ac:dyDescent="0.25">
      <c r="A48" s="78"/>
      <c r="B48" s="78"/>
      <c r="C48" s="78"/>
      <c r="D48" s="78"/>
      <c r="E48" s="85"/>
      <c r="F48" s="74"/>
      <c r="G48" s="74"/>
    </row>
    <row r="49" spans="1:7" s="75" customFormat="1" x14ac:dyDescent="0.25">
      <c r="A49" s="78"/>
      <c r="B49" s="78"/>
      <c r="C49" s="78"/>
      <c r="D49" s="78"/>
      <c r="E49" s="85"/>
      <c r="F49" s="74"/>
      <c r="G49" s="74"/>
    </row>
    <row r="50" spans="1:7" s="75" customFormat="1" x14ac:dyDescent="0.25">
      <c r="A50" s="80"/>
      <c r="B50" s="80"/>
      <c r="C50" s="80"/>
      <c r="D50" s="80"/>
      <c r="E50" s="86"/>
      <c r="F50" s="74"/>
      <c r="G50" s="74"/>
    </row>
    <row r="51" spans="1:7" s="74" customFormat="1" x14ac:dyDescent="0.25">
      <c r="E51" s="87"/>
    </row>
    <row r="52" spans="1:7" s="74" customFormat="1" x14ac:dyDescent="0.25">
      <c r="E52" s="87"/>
    </row>
    <row r="53" spans="1:7" s="74" customFormat="1" x14ac:dyDescent="0.25">
      <c r="E53" s="87"/>
    </row>
    <row r="54" spans="1:7" x14ac:dyDescent="0.25">
      <c r="A54" s="69"/>
      <c r="B54" s="69"/>
      <c r="C54" s="69"/>
      <c r="D54" s="69"/>
    </row>
    <row r="55" spans="1:7" x14ac:dyDescent="0.25">
      <c r="A55" s="69"/>
      <c r="B55" s="69"/>
      <c r="C55" s="69"/>
      <c r="D55" s="69"/>
    </row>
    <row r="56" spans="1:7" x14ac:dyDescent="0.25">
      <c r="A56" s="69"/>
      <c r="B56" s="69"/>
      <c r="C56" s="69"/>
      <c r="D56" s="69"/>
    </row>
    <row r="57" spans="1:7" x14ac:dyDescent="0.25">
      <c r="A57" s="69"/>
      <c r="B57" s="69"/>
      <c r="C57" s="69"/>
      <c r="D57" s="69"/>
    </row>
    <row r="58" spans="1:7" x14ac:dyDescent="0.25">
      <c r="A58" s="69"/>
      <c r="B58" s="69"/>
      <c r="C58" s="69"/>
      <c r="D58" s="69"/>
    </row>
    <row r="59" spans="1:7" x14ac:dyDescent="0.25">
      <c r="A59" s="69"/>
      <c r="B59" s="69"/>
      <c r="C59" s="69"/>
      <c r="D59" s="69"/>
    </row>
    <row r="60" spans="1:7" x14ac:dyDescent="0.25">
      <c r="A60" s="69"/>
      <c r="B60" s="69"/>
      <c r="C60" s="69"/>
      <c r="D60" s="69"/>
    </row>
    <row r="61" spans="1:7" x14ac:dyDescent="0.25">
      <c r="A61" s="69"/>
      <c r="B61" s="69"/>
      <c r="C61" s="69"/>
      <c r="D61" s="69"/>
    </row>
    <row r="62" spans="1:7" x14ac:dyDescent="0.25">
      <c r="A62" s="69"/>
      <c r="B62" s="69"/>
      <c r="C62" s="69"/>
      <c r="D62" s="69"/>
    </row>
    <row r="63" spans="1:7" x14ac:dyDescent="0.25">
      <c r="A63" s="69"/>
      <c r="B63" s="69"/>
      <c r="C63" s="69"/>
      <c r="D63" s="69"/>
    </row>
    <row r="64" spans="1:7" x14ac:dyDescent="0.25">
      <c r="A64" s="69"/>
      <c r="B64" s="69"/>
      <c r="C64" s="72"/>
      <c r="D64" s="72"/>
    </row>
  </sheetData>
  <pageMargins left="0.70866141732283472" right="0.70866141732283472" top="0.74803149606299213" bottom="0.74803149606299213" header="0.31496062992125984" footer="0.31496062992125984"/>
  <pageSetup paperSize="9"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87"/>
  <sheetViews>
    <sheetView showGridLines="0" topLeftCell="D36" zoomScale="85" zoomScaleNormal="85" workbookViewId="0">
      <selection activeCell="N58" sqref="N58"/>
    </sheetView>
  </sheetViews>
  <sheetFormatPr defaultRowHeight="15" outlineLevelRow="1" outlineLevelCol="1" x14ac:dyDescent="0.25"/>
  <cols>
    <col min="1" max="3" width="18.140625" hidden="1" customWidth="1" outlineLevel="1"/>
    <col min="4" max="4" width="3.28515625" customWidth="1" collapsed="1"/>
    <col min="5" max="5" width="2.7109375" customWidth="1"/>
    <col min="6" max="6" width="11.85546875" style="23" customWidth="1"/>
    <col min="7" max="7" width="38.140625" customWidth="1"/>
    <col min="9" max="9" width="2" customWidth="1"/>
    <col min="11" max="11" width="32.140625" customWidth="1"/>
    <col min="13" max="13" width="2.28515625" customWidth="1"/>
    <col min="14" max="14" width="13.140625" customWidth="1"/>
    <col min="15" max="15" width="26" customWidth="1"/>
  </cols>
  <sheetData>
    <row r="1" spans="1:3" hidden="1" outlineLevel="1" x14ac:dyDescent="0.25">
      <c r="A1" s="35"/>
      <c r="B1" s="57" t="str">
        <f>"SELECT"</f>
        <v>SELECT</v>
      </c>
      <c r="C1" s="50" t="str">
        <f>"SELECT"</f>
        <v>SELECT</v>
      </c>
    </row>
    <row r="2" spans="1:3" hidden="1" outlineLevel="1" x14ac:dyDescent="0.25">
      <c r="A2" s="36" t="s">
        <v>76</v>
      </c>
      <c r="B2" s="58" t="str">
        <f>"RefNo AS Koncern,"</f>
        <v>RefNo AS Koncern,</v>
      </c>
      <c r="C2" s="50" t="str">
        <f>"RefNo AS VersionsNr,"</f>
        <v>RefNo AS VersionsNr,</v>
      </c>
    </row>
    <row r="3" spans="1:3" hidden="1" outlineLevel="1" x14ac:dyDescent="0.25">
      <c r="A3" s="37" t="s">
        <v>97</v>
      </c>
      <c r="B3" s="58" t="str">
        <f>"[Name] AS Koncernnamn"</f>
        <v>[Name] AS Koncernnamn</v>
      </c>
      <c r="C3" s="50" t="str">
        <f>"[Name] AS Namn"</f>
        <v>[Name] AS Namn</v>
      </c>
    </row>
    <row r="4" spans="1:3" hidden="1" outlineLevel="1" x14ac:dyDescent="0.25">
      <c r="A4" s="37" t="s">
        <v>77</v>
      </c>
      <c r="B4" s="58" t="str">
        <f>"FROM"</f>
        <v>FROM</v>
      </c>
      <c r="C4" s="50" t="str">
        <f>"FROM"</f>
        <v>FROM</v>
      </c>
    </row>
    <row r="5" spans="1:3" hidden="1" outlineLevel="1" x14ac:dyDescent="0.25">
      <c r="A5" s="36" t="s">
        <v>78</v>
      </c>
      <c r="B5" s="58" t="str">
        <f>"Concern"</f>
        <v>Concern</v>
      </c>
      <c r="C5" s="50" t="str">
        <f>"Version"</f>
        <v>Version</v>
      </c>
    </row>
    <row r="6" spans="1:3" hidden="1" outlineLevel="1" x14ac:dyDescent="0.25">
      <c r="A6" s="37" t="s">
        <v>79</v>
      </c>
      <c r="C6" s="51" t="s">
        <v>3</v>
      </c>
    </row>
    <row r="7" spans="1:3" hidden="1" outlineLevel="1" x14ac:dyDescent="0.25">
      <c r="A7" s="37" t="s">
        <v>80</v>
      </c>
      <c r="C7" s="51" t="s">
        <v>3</v>
      </c>
    </row>
    <row r="8" spans="1:3" hidden="1" outlineLevel="1" x14ac:dyDescent="0.25">
      <c r="A8" s="36" t="s">
        <v>81</v>
      </c>
      <c r="C8" s="51" t="s">
        <v>3</v>
      </c>
    </row>
    <row r="9" spans="1:3" hidden="1" outlineLevel="1" x14ac:dyDescent="0.25">
      <c r="A9" s="36" t="s">
        <v>82</v>
      </c>
      <c r="C9" s="51" t="s">
        <v>3</v>
      </c>
    </row>
    <row r="10" spans="1:3" hidden="1" outlineLevel="1" x14ac:dyDescent="0.25">
      <c r="A10" s="37" t="s">
        <v>83</v>
      </c>
      <c r="C10" s="51" t="s">
        <v>3</v>
      </c>
    </row>
    <row r="11" spans="1:3" hidden="1" outlineLevel="1" x14ac:dyDescent="0.25">
      <c r="A11" s="36" t="s">
        <v>84</v>
      </c>
      <c r="C11" s="51" t="s">
        <v>3</v>
      </c>
    </row>
    <row r="12" spans="1:3" hidden="1" outlineLevel="1" x14ac:dyDescent="0.25">
      <c r="A12" s="56" t="s">
        <v>305</v>
      </c>
      <c r="C12" s="51" t="s">
        <v>3</v>
      </c>
    </row>
    <row r="13" spans="1:3" hidden="1" outlineLevel="1" x14ac:dyDescent="0.25">
      <c r="A13" s="36" t="s">
        <v>85</v>
      </c>
      <c r="C13" s="51" t="s">
        <v>3</v>
      </c>
    </row>
    <row r="14" spans="1:3" hidden="1" outlineLevel="1" x14ac:dyDescent="0.25">
      <c r="A14" s="37" t="s">
        <v>86</v>
      </c>
      <c r="C14" s="51" t="s">
        <v>3</v>
      </c>
    </row>
    <row r="15" spans="1:3" hidden="1" outlineLevel="1" x14ac:dyDescent="0.25">
      <c r="A15" s="37" t="s">
        <v>87</v>
      </c>
      <c r="C15" s="51" t="s">
        <v>3</v>
      </c>
    </row>
    <row r="16" spans="1:3" hidden="1" outlineLevel="1" x14ac:dyDescent="0.25">
      <c r="A16" s="37" t="s">
        <v>88</v>
      </c>
      <c r="C16" s="51" t="s">
        <v>3</v>
      </c>
    </row>
    <row r="17" spans="1:15" hidden="1" outlineLevel="1" x14ac:dyDescent="0.25">
      <c r="A17" s="37"/>
      <c r="C17" s="51" t="s">
        <v>3</v>
      </c>
    </row>
    <row r="18" spans="1:15" hidden="1" outlineLevel="1" x14ac:dyDescent="0.25">
      <c r="A18" s="37"/>
      <c r="C18" s="51" t="s">
        <v>3</v>
      </c>
    </row>
    <row r="19" spans="1:15" hidden="1" outlineLevel="1" x14ac:dyDescent="0.25">
      <c r="A19" s="37"/>
      <c r="C19" s="51" t="s">
        <v>3</v>
      </c>
    </row>
    <row r="20" spans="1:15" hidden="1" outlineLevel="1" x14ac:dyDescent="0.25">
      <c r="A20" s="38" t="str">
        <f>_xll.ExOpenRecordExport("OCRA 2012",A1:A19,F31:G87,,FALSE,,,"","",FALSE,FALSE,FALSE)</f>
        <v>ExOpenRecordExport</v>
      </c>
      <c r="B20" s="38" t="str">
        <f>_xll.ExOpenRecordExport("OCRA 2012",B1:B19,J31:K87,,FALSE,,,"","",TRUE,FALSE,FALSE)</f>
        <v>ExOpenRecordExport</v>
      </c>
      <c r="C20" s="52" t="str">
        <f>_xll.ExOpenRecordExport("OCRA 2012",C1:C19,N32:O87,Hide,FALSE,,,"","",FALSE,FALSE,FALSE)</f>
        <v>ExOpenRecordExport</v>
      </c>
    </row>
    <row r="21" spans="1:15" hidden="1" outlineLevel="1" x14ac:dyDescent="0.25">
      <c r="A21" s="39" t="s">
        <v>96</v>
      </c>
      <c r="B21" t="s">
        <v>206</v>
      </c>
      <c r="C21" s="51" t="s">
        <v>138</v>
      </c>
    </row>
    <row r="22" spans="1:15" collapsed="1" x14ac:dyDescent="0.25"/>
    <row r="23" spans="1:15" s="45" customFormat="1" x14ac:dyDescent="0.25">
      <c r="B23"/>
      <c r="C23"/>
      <c r="D23"/>
      <c r="E23"/>
    </row>
    <row r="24" spans="1:15" s="45" customFormat="1" x14ac:dyDescent="0.25">
      <c r="B24"/>
      <c r="C24"/>
      <c r="D24"/>
      <c r="E24"/>
      <c r="F24" s="46" t="s">
        <v>118</v>
      </c>
    </row>
    <row r="25" spans="1:15" s="45" customFormat="1" x14ac:dyDescent="0.25">
      <c r="B25"/>
      <c r="C25"/>
      <c r="D25"/>
      <c r="E25"/>
      <c r="F25" s="46" t="s">
        <v>130</v>
      </c>
    </row>
    <row r="26" spans="1:15" s="45" customFormat="1" x14ac:dyDescent="0.25">
      <c r="B26"/>
      <c r="C26"/>
      <c r="D26"/>
      <c r="E26"/>
    </row>
    <row r="29" spans="1:15" ht="21" x14ac:dyDescent="0.35">
      <c r="F29" s="293" t="s">
        <v>100</v>
      </c>
      <c r="G29" s="293"/>
      <c r="H29" s="43"/>
      <c r="I29" s="43"/>
      <c r="J29" s="293" t="s">
        <v>218</v>
      </c>
      <c r="K29" s="293"/>
      <c r="N29" s="293" t="s">
        <v>131</v>
      </c>
      <c r="O29" s="293"/>
    </row>
    <row r="30" spans="1:15" s="21" customFormat="1" x14ac:dyDescent="0.25">
      <c r="B30"/>
      <c r="C30"/>
      <c r="D30"/>
      <c r="E30"/>
      <c r="F30" s="22"/>
      <c r="G30" s="44"/>
    </row>
    <row r="31" spans="1:15" x14ac:dyDescent="0.25">
      <c r="F31" s="24" t="s">
        <v>98</v>
      </c>
      <c r="G31" s="25" t="s">
        <v>89</v>
      </c>
      <c r="J31" s="55" t="s">
        <v>207</v>
      </c>
      <c r="K31" s="55" t="s">
        <v>208</v>
      </c>
      <c r="N31" s="24" t="s">
        <v>132</v>
      </c>
      <c r="O31" s="25" t="s">
        <v>89</v>
      </c>
    </row>
    <row r="32" spans="1:15" x14ac:dyDescent="0.25">
      <c r="F32" s="22">
        <v>139</v>
      </c>
      <c r="G32" s="21" t="s">
        <v>369</v>
      </c>
      <c r="J32">
        <v>1</v>
      </c>
      <c r="K32" t="s">
        <v>334</v>
      </c>
      <c r="N32" s="23">
        <v>1</v>
      </c>
      <c r="O32" t="s">
        <v>133</v>
      </c>
    </row>
    <row r="33" spans="6:15" x14ac:dyDescent="0.25">
      <c r="F33" s="22">
        <v>121</v>
      </c>
      <c r="G33" s="21" t="s">
        <v>224</v>
      </c>
      <c r="J33">
        <v>2</v>
      </c>
      <c r="K33" t="s">
        <v>209</v>
      </c>
      <c r="N33" s="23">
        <v>3</v>
      </c>
      <c r="O33" t="s">
        <v>134</v>
      </c>
    </row>
    <row r="34" spans="6:15" x14ac:dyDescent="0.25">
      <c r="F34" s="22">
        <v>105</v>
      </c>
      <c r="G34" s="21" t="s">
        <v>225</v>
      </c>
      <c r="J34">
        <v>3</v>
      </c>
      <c r="K34" t="s">
        <v>210</v>
      </c>
      <c r="N34" s="23">
        <v>2</v>
      </c>
      <c r="O34" t="s">
        <v>285</v>
      </c>
    </row>
    <row r="35" spans="6:15" x14ac:dyDescent="0.25">
      <c r="F35" s="22">
        <v>191</v>
      </c>
      <c r="G35" s="21" t="s">
        <v>306</v>
      </c>
      <c r="J35">
        <v>28</v>
      </c>
      <c r="K35" t="s">
        <v>254</v>
      </c>
      <c r="N35" s="23">
        <v>5</v>
      </c>
      <c r="O35" t="s">
        <v>286</v>
      </c>
    </row>
    <row r="36" spans="6:15" x14ac:dyDescent="0.25">
      <c r="F36" s="22">
        <v>104</v>
      </c>
      <c r="G36" s="21" t="s">
        <v>231</v>
      </c>
      <c r="J36">
        <v>5</v>
      </c>
      <c r="K36" t="s">
        <v>211</v>
      </c>
      <c r="N36" s="23">
        <v>6</v>
      </c>
      <c r="O36" t="s">
        <v>287</v>
      </c>
    </row>
    <row r="37" spans="6:15" x14ac:dyDescent="0.25">
      <c r="F37" s="22">
        <v>102</v>
      </c>
      <c r="G37" s="21" t="s">
        <v>226</v>
      </c>
      <c r="J37">
        <v>6</v>
      </c>
      <c r="K37" t="s">
        <v>212</v>
      </c>
      <c r="N37" s="23">
        <v>7</v>
      </c>
      <c r="O37" t="s">
        <v>135</v>
      </c>
    </row>
    <row r="38" spans="6:15" x14ac:dyDescent="0.25">
      <c r="F38" s="22">
        <v>18</v>
      </c>
      <c r="G38" s="21" t="s">
        <v>90</v>
      </c>
      <c r="J38">
        <v>8</v>
      </c>
      <c r="K38" t="s">
        <v>213</v>
      </c>
      <c r="N38" s="23">
        <v>8</v>
      </c>
      <c r="O38" t="s">
        <v>136</v>
      </c>
    </row>
    <row r="39" spans="6:15" x14ac:dyDescent="0.25">
      <c r="F39" s="22">
        <v>143</v>
      </c>
      <c r="G39" s="21" t="s">
        <v>227</v>
      </c>
      <c r="J39">
        <v>10</v>
      </c>
      <c r="K39" t="s">
        <v>214</v>
      </c>
      <c r="N39" s="23">
        <v>12</v>
      </c>
      <c r="O39" t="s">
        <v>137</v>
      </c>
    </row>
    <row r="40" spans="6:15" x14ac:dyDescent="0.25">
      <c r="F40" s="22">
        <v>151</v>
      </c>
      <c r="G40" s="21" t="s">
        <v>312</v>
      </c>
      <c r="J40">
        <v>11</v>
      </c>
      <c r="K40" t="s">
        <v>215</v>
      </c>
      <c r="N40" s="23">
        <v>13</v>
      </c>
      <c r="O40" t="s">
        <v>139</v>
      </c>
    </row>
    <row r="41" spans="6:15" x14ac:dyDescent="0.25">
      <c r="F41" s="22">
        <v>146</v>
      </c>
      <c r="G41" s="21" t="s">
        <v>91</v>
      </c>
      <c r="J41">
        <v>12</v>
      </c>
      <c r="K41" t="s">
        <v>216</v>
      </c>
      <c r="N41" s="23">
        <v>14</v>
      </c>
      <c r="O41" t="s">
        <v>140</v>
      </c>
    </row>
    <row r="42" spans="6:15" x14ac:dyDescent="0.25">
      <c r="F42" s="22">
        <v>183</v>
      </c>
      <c r="G42" s="21" t="s">
        <v>313</v>
      </c>
      <c r="J42">
        <v>16</v>
      </c>
      <c r="K42" t="s">
        <v>217</v>
      </c>
      <c r="N42" s="23">
        <v>15</v>
      </c>
      <c r="O42" t="s">
        <v>373</v>
      </c>
    </row>
    <row r="43" spans="6:15" x14ac:dyDescent="0.25">
      <c r="F43" s="22">
        <v>141</v>
      </c>
      <c r="G43" s="21" t="s">
        <v>377</v>
      </c>
      <c r="J43">
        <v>15</v>
      </c>
      <c r="K43" t="s">
        <v>335</v>
      </c>
      <c r="N43" s="23">
        <v>16</v>
      </c>
      <c r="O43" t="s">
        <v>288</v>
      </c>
    </row>
    <row r="44" spans="6:15" x14ac:dyDescent="0.25">
      <c r="F44" s="22">
        <v>97</v>
      </c>
      <c r="G44" s="21" t="s">
        <v>228</v>
      </c>
      <c r="J44">
        <v>17</v>
      </c>
      <c r="K44" t="s">
        <v>336</v>
      </c>
      <c r="N44" s="23">
        <v>17</v>
      </c>
      <c r="O44" t="s">
        <v>277</v>
      </c>
    </row>
    <row r="45" spans="6:15" x14ac:dyDescent="0.25">
      <c r="F45" s="22">
        <v>125</v>
      </c>
      <c r="G45" s="21" t="s">
        <v>229</v>
      </c>
      <c r="J45">
        <v>22</v>
      </c>
      <c r="K45" t="s">
        <v>337</v>
      </c>
      <c r="N45" s="23">
        <v>18</v>
      </c>
      <c r="O45" t="s">
        <v>289</v>
      </c>
    </row>
    <row r="46" spans="6:15" x14ac:dyDescent="0.25">
      <c r="F46" s="22">
        <v>190</v>
      </c>
      <c r="G46" s="21" t="s">
        <v>314</v>
      </c>
      <c r="J46">
        <v>29</v>
      </c>
      <c r="K46" t="s">
        <v>338</v>
      </c>
      <c r="N46" s="23">
        <v>19</v>
      </c>
      <c r="O46" t="s">
        <v>290</v>
      </c>
    </row>
    <row r="47" spans="6:15" x14ac:dyDescent="0.25">
      <c r="F47" s="22">
        <v>68</v>
      </c>
      <c r="G47" s="21" t="s">
        <v>93</v>
      </c>
      <c r="J47">
        <v>30</v>
      </c>
      <c r="K47" t="s">
        <v>339</v>
      </c>
      <c r="N47" s="23">
        <v>20</v>
      </c>
      <c r="O47" t="s">
        <v>291</v>
      </c>
    </row>
    <row r="48" spans="6:15" x14ac:dyDescent="0.25">
      <c r="F48" s="22">
        <v>124</v>
      </c>
      <c r="G48" s="21" t="s">
        <v>230</v>
      </c>
      <c r="J48">
        <v>31</v>
      </c>
      <c r="K48" t="s">
        <v>340</v>
      </c>
      <c r="N48" s="23">
        <v>21</v>
      </c>
      <c r="O48" t="s">
        <v>292</v>
      </c>
    </row>
    <row r="49" spans="6:15" x14ac:dyDescent="0.25">
      <c r="F49" s="22">
        <v>132</v>
      </c>
      <c r="G49" s="21" t="s">
        <v>315</v>
      </c>
      <c r="J49">
        <v>24</v>
      </c>
      <c r="K49" t="s">
        <v>341</v>
      </c>
      <c r="N49" s="23">
        <v>22</v>
      </c>
      <c r="O49" t="s">
        <v>293</v>
      </c>
    </row>
    <row r="50" spans="6:15" x14ac:dyDescent="0.25">
      <c r="F50" s="22">
        <v>150</v>
      </c>
      <c r="G50" s="21" t="s">
        <v>94</v>
      </c>
      <c r="J50">
        <v>25</v>
      </c>
      <c r="K50" t="s">
        <v>232</v>
      </c>
      <c r="N50" s="23">
        <v>23</v>
      </c>
      <c r="O50" t="s">
        <v>294</v>
      </c>
    </row>
    <row r="51" spans="6:15" x14ac:dyDescent="0.25">
      <c r="F51" s="22">
        <v>134</v>
      </c>
      <c r="G51" s="21" t="s">
        <v>256</v>
      </c>
      <c r="J51">
        <v>32</v>
      </c>
      <c r="K51" t="s">
        <v>342</v>
      </c>
      <c r="N51" s="23">
        <v>24</v>
      </c>
      <c r="O51" t="s">
        <v>295</v>
      </c>
    </row>
    <row r="52" spans="6:15" x14ac:dyDescent="0.25">
      <c r="F52" s="22">
        <v>185</v>
      </c>
      <c r="G52" s="21" t="s">
        <v>296</v>
      </c>
      <c r="J52">
        <v>27</v>
      </c>
      <c r="K52" t="s">
        <v>233</v>
      </c>
      <c r="N52" s="48">
        <v>25</v>
      </c>
      <c r="O52" t="s">
        <v>366</v>
      </c>
    </row>
    <row r="53" spans="6:15" x14ac:dyDescent="0.25">
      <c r="F53" s="22">
        <v>71</v>
      </c>
      <c r="G53" s="21" t="s">
        <v>95</v>
      </c>
      <c r="J53">
        <v>33</v>
      </c>
      <c r="K53" t="s">
        <v>343</v>
      </c>
      <c r="N53">
        <v>26</v>
      </c>
      <c r="O53" t="s">
        <v>367</v>
      </c>
    </row>
    <row r="54" spans="6:15" x14ac:dyDescent="0.25">
      <c r="F54" s="22"/>
      <c r="G54" s="21"/>
      <c r="J54">
        <v>34</v>
      </c>
      <c r="K54" t="s">
        <v>344</v>
      </c>
      <c r="N54">
        <v>27</v>
      </c>
      <c r="O54" t="s">
        <v>363</v>
      </c>
    </row>
    <row r="55" spans="6:15" x14ac:dyDescent="0.25">
      <c r="F55" s="22"/>
      <c r="G55" s="21"/>
      <c r="J55">
        <v>35</v>
      </c>
      <c r="K55" t="s">
        <v>302</v>
      </c>
      <c r="N55">
        <v>28</v>
      </c>
      <c r="O55" t="s">
        <v>365</v>
      </c>
    </row>
    <row r="56" spans="6:15" ht="21" customHeight="1" x14ac:dyDescent="0.25">
      <c r="F56" s="22"/>
      <c r="G56" s="21"/>
      <c r="J56">
        <v>36</v>
      </c>
      <c r="K56" t="s">
        <v>345</v>
      </c>
      <c r="N56">
        <v>29</v>
      </c>
      <c r="O56" t="s">
        <v>374</v>
      </c>
    </row>
    <row r="57" spans="6:15" x14ac:dyDescent="0.25">
      <c r="F57" s="22"/>
      <c r="G57" s="21"/>
      <c r="J57">
        <v>37</v>
      </c>
      <c r="K57" t="s">
        <v>346</v>
      </c>
      <c r="N57">
        <v>30</v>
      </c>
      <c r="O57" t="s">
        <v>397</v>
      </c>
    </row>
    <row r="58" spans="6:15" x14ac:dyDescent="0.25">
      <c r="F58" s="22"/>
      <c r="G58" s="21"/>
      <c r="J58">
        <v>38</v>
      </c>
      <c r="K58" t="s">
        <v>304</v>
      </c>
      <c r="N58">
        <v>31</v>
      </c>
      <c r="O58" t="s">
        <v>398</v>
      </c>
    </row>
    <row r="59" spans="6:15" x14ac:dyDescent="0.25">
      <c r="F59" s="22"/>
      <c r="G59" s="21"/>
      <c r="J59">
        <v>39</v>
      </c>
      <c r="K59" t="s">
        <v>347</v>
      </c>
      <c r="N59">
        <v>32</v>
      </c>
      <c r="O59" t="s">
        <v>414</v>
      </c>
    </row>
    <row r="60" spans="6:15" x14ac:dyDescent="0.25">
      <c r="F60" s="22"/>
      <c r="G60" s="21"/>
      <c r="J60">
        <v>40</v>
      </c>
      <c r="K60" t="s">
        <v>348</v>
      </c>
      <c r="N60">
        <v>33</v>
      </c>
      <c r="O60" t="s">
        <v>415</v>
      </c>
    </row>
    <row r="61" spans="6:15" x14ac:dyDescent="0.25">
      <c r="F61" s="22"/>
      <c r="G61" s="21"/>
      <c r="J61">
        <v>41</v>
      </c>
      <c r="K61" t="s">
        <v>349</v>
      </c>
      <c r="N61">
        <v>34</v>
      </c>
      <c r="O61" t="s">
        <v>430</v>
      </c>
    </row>
    <row r="62" spans="6:15" x14ac:dyDescent="0.25">
      <c r="F62" s="22"/>
      <c r="G62" s="21"/>
      <c r="J62">
        <v>42</v>
      </c>
      <c r="K62" t="s">
        <v>350</v>
      </c>
    </row>
    <row r="63" spans="6:15" x14ac:dyDescent="0.25">
      <c r="F63" s="22"/>
      <c r="G63" s="21"/>
      <c r="J63">
        <v>43</v>
      </c>
      <c r="K63" t="s">
        <v>351</v>
      </c>
    </row>
    <row r="64" spans="6:15" x14ac:dyDescent="0.25">
      <c r="F64" s="22"/>
      <c r="G64" s="21"/>
      <c r="J64">
        <v>44</v>
      </c>
      <c r="K64" t="s">
        <v>352</v>
      </c>
    </row>
    <row r="65" spans="6:11" x14ac:dyDescent="0.25">
      <c r="F65" s="22"/>
      <c r="G65" s="21"/>
      <c r="J65">
        <v>45</v>
      </c>
      <c r="K65" t="s">
        <v>353</v>
      </c>
    </row>
    <row r="66" spans="6:11" x14ac:dyDescent="0.25">
      <c r="F66" s="22"/>
      <c r="G66" s="21"/>
      <c r="J66">
        <v>46</v>
      </c>
      <c r="K66" t="s">
        <v>354</v>
      </c>
    </row>
    <row r="67" spans="6:11" x14ac:dyDescent="0.25">
      <c r="F67" s="22"/>
      <c r="G67" s="21"/>
      <c r="J67">
        <v>47</v>
      </c>
      <c r="K67" t="s">
        <v>355</v>
      </c>
    </row>
    <row r="68" spans="6:11" x14ac:dyDescent="0.25">
      <c r="F68" s="22"/>
      <c r="G68" s="21"/>
      <c r="J68">
        <v>48</v>
      </c>
      <c r="K68" t="s">
        <v>356</v>
      </c>
    </row>
    <row r="69" spans="6:11" x14ac:dyDescent="0.25">
      <c r="F69" s="22"/>
      <c r="G69" s="21"/>
      <c r="J69">
        <v>49</v>
      </c>
    </row>
    <row r="70" spans="6:11" x14ac:dyDescent="0.25">
      <c r="F70" s="22"/>
      <c r="G70" s="21"/>
      <c r="J70">
        <v>51</v>
      </c>
      <c r="K70" t="s">
        <v>378</v>
      </c>
    </row>
    <row r="71" spans="6:11" x14ac:dyDescent="0.25">
      <c r="F71" s="22"/>
      <c r="G71" s="21"/>
      <c r="J71">
        <v>52</v>
      </c>
      <c r="K71" t="s">
        <v>357</v>
      </c>
    </row>
    <row r="72" spans="6:11" x14ac:dyDescent="0.25">
      <c r="F72" s="22"/>
      <c r="G72" s="21"/>
      <c r="J72">
        <v>53</v>
      </c>
      <c r="K72" t="s">
        <v>372</v>
      </c>
    </row>
    <row r="73" spans="6:11" x14ac:dyDescent="0.25">
      <c r="J73">
        <v>60</v>
      </c>
      <c r="K73" t="s">
        <v>412</v>
      </c>
    </row>
    <row r="74" spans="6:11" x14ac:dyDescent="0.25">
      <c r="J74">
        <v>57</v>
      </c>
      <c r="K74" t="s">
        <v>379</v>
      </c>
    </row>
    <row r="75" spans="6:11" x14ac:dyDescent="0.25">
      <c r="J75">
        <v>65</v>
      </c>
      <c r="K75" t="s">
        <v>388</v>
      </c>
    </row>
    <row r="76" spans="6:11" x14ac:dyDescent="0.25">
      <c r="J76">
        <v>59</v>
      </c>
      <c r="K76" t="s">
        <v>380</v>
      </c>
    </row>
    <row r="77" spans="6:11" x14ac:dyDescent="0.25">
      <c r="J77">
        <v>62</v>
      </c>
      <c r="K77" t="s">
        <v>389</v>
      </c>
    </row>
    <row r="78" spans="6:11" x14ac:dyDescent="0.25">
      <c r="J78">
        <v>63</v>
      </c>
      <c r="K78" t="s">
        <v>390</v>
      </c>
    </row>
    <row r="79" spans="6:11" x14ac:dyDescent="0.25">
      <c r="J79">
        <v>64</v>
      </c>
      <c r="K79" t="s">
        <v>391</v>
      </c>
    </row>
    <row r="80" spans="6:11" x14ac:dyDescent="0.25">
      <c r="J80">
        <v>66</v>
      </c>
      <c r="K80" t="s">
        <v>392</v>
      </c>
    </row>
    <row r="81" spans="10:11" x14ac:dyDescent="0.25">
      <c r="J81">
        <v>67</v>
      </c>
      <c r="K81" t="s">
        <v>395</v>
      </c>
    </row>
    <row r="82" spans="10:11" x14ac:dyDescent="0.25">
      <c r="J82">
        <v>69</v>
      </c>
      <c r="K82" t="s">
        <v>396</v>
      </c>
    </row>
    <row r="83" spans="10:11" x14ac:dyDescent="0.25">
      <c r="J83">
        <v>70</v>
      </c>
      <c r="K83" t="s">
        <v>413</v>
      </c>
    </row>
    <row r="84" spans="10:11" hidden="1" x14ac:dyDescent="0.25"/>
    <row r="85" spans="10:11" hidden="1" x14ac:dyDescent="0.25"/>
    <row r="86" spans="10:11" hidden="1" x14ac:dyDescent="0.25"/>
    <row r="87" spans="10:11" hidden="1" x14ac:dyDescent="0.25"/>
  </sheetData>
  <mergeCells count="3">
    <mergeCell ref="F29:G29"/>
    <mergeCell ref="N29:O29"/>
    <mergeCell ref="J29:K29"/>
  </mergeCells>
  <phoneticPr fontId="0" type="noConversion"/>
  <pageMargins left="0.70866141732283472" right="0.70866141732283472" top="0.74803149606299213" bottom="0.74803149606299213" header="0.31496062992125984" footer="0.31496062992125984"/>
  <pageSetup paperSize="9" scale="7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105"/>
  <sheetViews>
    <sheetView showGridLines="0" tabSelected="1" zoomScaleNormal="100" zoomScaleSheetLayoutView="85" workbookViewId="0">
      <selection sqref="A1:K1"/>
    </sheetView>
  </sheetViews>
  <sheetFormatPr defaultColWidth="9.140625" defaultRowHeight="10.5" x14ac:dyDescent="0.15"/>
  <cols>
    <col min="1" max="1" width="26" style="61" customWidth="1"/>
    <col min="2" max="2" width="16" style="61" customWidth="1"/>
    <col min="3" max="3" width="8.28515625" style="61" customWidth="1"/>
    <col min="4" max="4" width="4.85546875" style="61" customWidth="1"/>
    <col min="5" max="11" width="9.7109375" style="61" customWidth="1"/>
    <col min="12" max="12" width="4.5703125" style="61" customWidth="1"/>
    <col min="13" max="16384" width="9.140625" style="61"/>
  </cols>
  <sheetData>
    <row r="1" spans="1:12" ht="18" customHeight="1" x14ac:dyDescent="0.35">
      <c r="A1" s="297" t="s">
        <v>198</v>
      </c>
      <c r="B1" s="297"/>
      <c r="C1" s="297"/>
      <c r="D1" s="297"/>
      <c r="E1" s="297"/>
      <c r="F1" s="297"/>
      <c r="G1" s="297"/>
      <c r="H1" s="297"/>
      <c r="I1" s="297"/>
      <c r="J1" s="297"/>
      <c r="K1" s="297"/>
      <c r="L1" s="94"/>
    </row>
    <row r="2" spans="1:12" ht="15" customHeight="1" x14ac:dyDescent="0.35">
      <c r="A2" s="95" t="s">
        <v>195</v>
      </c>
      <c r="B2" s="96"/>
      <c r="C2" s="96"/>
      <c r="D2" s="96"/>
      <c r="E2" s="97"/>
      <c r="F2" s="97"/>
      <c r="G2" s="97"/>
      <c r="H2" s="97"/>
      <c r="I2" s="97"/>
      <c r="J2" s="97"/>
      <c r="K2" s="97"/>
      <c r="L2" s="94"/>
    </row>
    <row r="3" spans="1:12" ht="12.75" customHeight="1" x14ac:dyDescent="0.35">
      <c r="A3" s="227"/>
      <c r="B3" s="227"/>
      <c r="C3" s="228"/>
      <c r="D3" s="229"/>
      <c r="E3" s="230">
        <v>2014</v>
      </c>
      <c r="F3" s="230">
        <v>2013</v>
      </c>
      <c r="G3" s="230">
        <v>2014</v>
      </c>
      <c r="H3" s="230">
        <v>2013</v>
      </c>
      <c r="I3" s="230">
        <v>2012</v>
      </c>
      <c r="J3" s="230">
        <v>2011</v>
      </c>
      <c r="K3" s="230">
        <v>2010</v>
      </c>
      <c r="L3" s="94"/>
    </row>
    <row r="4" spans="1:12" ht="12.75" customHeight="1" x14ac:dyDescent="0.35">
      <c r="A4" s="231"/>
      <c r="B4" s="231"/>
      <c r="C4" s="228"/>
      <c r="D4" s="229"/>
      <c r="E4" s="230" t="s">
        <v>421</v>
      </c>
      <c r="F4" s="230" t="s">
        <v>421</v>
      </c>
      <c r="G4" s="230"/>
      <c r="H4" s="230"/>
      <c r="I4" s="230"/>
      <c r="J4" s="230"/>
      <c r="K4" s="230"/>
      <c r="L4" s="94"/>
    </row>
    <row r="5" spans="1:12" s="62" customFormat="1" ht="12.75" customHeight="1" x14ac:dyDescent="0.35">
      <c r="A5" s="228" t="s">
        <v>1</v>
      </c>
      <c r="B5" s="231"/>
      <c r="C5" s="228"/>
      <c r="D5" s="228" t="s">
        <v>112</v>
      </c>
      <c r="E5" s="232" t="s">
        <v>192</v>
      </c>
      <c r="F5" s="232" t="s">
        <v>192</v>
      </c>
      <c r="G5" s="232" t="s">
        <v>192</v>
      </c>
      <c r="H5" s="232" t="s">
        <v>192</v>
      </c>
      <c r="I5" s="232"/>
      <c r="J5" s="232"/>
      <c r="K5" s="232" t="s">
        <v>103</v>
      </c>
      <c r="L5" s="104"/>
    </row>
    <row r="6" spans="1:12" ht="1.5" customHeight="1" x14ac:dyDescent="0.35">
      <c r="A6" s="94"/>
      <c r="B6" s="94"/>
      <c r="C6" s="94"/>
      <c r="D6" s="94"/>
      <c r="E6" s="94"/>
      <c r="F6" s="94"/>
      <c r="G6" s="94"/>
      <c r="H6" s="94"/>
      <c r="I6" s="94"/>
      <c r="J6" s="94"/>
      <c r="K6" s="94"/>
      <c r="L6" s="94"/>
    </row>
    <row r="7" spans="1:12" ht="15" customHeight="1" x14ac:dyDescent="0.35">
      <c r="A7" s="105" t="s">
        <v>2</v>
      </c>
      <c r="B7" s="106"/>
      <c r="C7" s="106"/>
      <c r="D7" s="106"/>
      <c r="E7" s="243">
        <v>143.38799999999998</v>
      </c>
      <c r="F7" s="107">
        <v>199.12200000000007</v>
      </c>
      <c r="G7" s="243">
        <v>639.678</v>
      </c>
      <c r="H7" s="108">
        <v>772.90700000000004</v>
      </c>
      <c r="I7" s="107">
        <v>907.88699999999994</v>
      </c>
      <c r="J7" s="107">
        <v>762.87699999999995</v>
      </c>
      <c r="K7" s="109">
        <v>763.29600000000005</v>
      </c>
      <c r="L7" s="94"/>
    </row>
    <row r="8" spans="1:12" ht="15" customHeight="1" x14ac:dyDescent="0.35">
      <c r="A8" s="105" t="s">
        <v>4</v>
      </c>
      <c r="B8" s="110"/>
      <c r="C8" s="110"/>
      <c r="D8" s="110"/>
      <c r="E8" s="244">
        <v>-137.61600000000004</v>
      </c>
      <c r="F8" s="111">
        <v>-224.46999999999994</v>
      </c>
      <c r="G8" s="244">
        <v>-601.48699999999997</v>
      </c>
      <c r="H8" s="112">
        <v>-753.16300000000012</v>
      </c>
      <c r="I8" s="111">
        <v>-897.71999999999991</v>
      </c>
      <c r="J8" s="111">
        <v>-715.87900000000002</v>
      </c>
      <c r="K8" s="113">
        <v>-677.68400000000008</v>
      </c>
      <c r="L8" s="94"/>
    </row>
    <row r="9" spans="1:12" ht="15" customHeight="1" x14ac:dyDescent="0.35">
      <c r="A9" s="105" t="s">
        <v>5</v>
      </c>
      <c r="B9" s="110"/>
      <c r="C9" s="110"/>
      <c r="D9" s="110"/>
      <c r="E9" s="244">
        <v>-9.9999999999996758E-3</v>
      </c>
      <c r="F9" s="111">
        <v>0.89799999999999991</v>
      </c>
      <c r="G9" s="244">
        <v>1.593</v>
      </c>
      <c r="H9" s="112">
        <v>1.0229999999999999</v>
      </c>
      <c r="I9" s="111">
        <v>0.127</v>
      </c>
      <c r="J9" s="111">
        <v>18.823</v>
      </c>
      <c r="K9" s="113">
        <v>1.6050000000000002</v>
      </c>
      <c r="L9" s="94"/>
    </row>
    <row r="10" spans="1:12" ht="15" customHeight="1" x14ac:dyDescent="0.35">
      <c r="A10" s="105" t="s">
        <v>6</v>
      </c>
      <c r="B10" s="110"/>
      <c r="C10" s="110"/>
      <c r="D10" s="110"/>
      <c r="E10" s="244"/>
      <c r="F10" s="111"/>
      <c r="G10" s="244"/>
      <c r="H10" s="112"/>
      <c r="I10" s="111"/>
      <c r="J10" s="111"/>
      <c r="K10" s="113"/>
      <c r="L10" s="94"/>
    </row>
    <row r="11" spans="1:12" ht="15" customHeight="1" x14ac:dyDescent="0.35">
      <c r="A11" s="114" t="s">
        <v>7</v>
      </c>
      <c r="B11" s="115"/>
      <c r="C11" s="115"/>
      <c r="D11" s="115"/>
      <c r="E11" s="245"/>
      <c r="F11" s="116"/>
      <c r="G11" s="245"/>
      <c r="H11" s="117"/>
      <c r="I11" s="116"/>
      <c r="J11" s="116"/>
      <c r="K11" s="118"/>
      <c r="L11" s="94"/>
    </row>
    <row r="12" spans="1:12" ht="15" customHeight="1" x14ac:dyDescent="0.35">
      <c r="A12" s="119" t="s">
        <v>8</v>
      </c>
      <c r="B12" s="119"/>
      <c r="C12" s="119"/>
      <c r="D12" s="119"/>
      <c r="E12" s="243">
        <f>SUM(E7:E11)</f>
        <v>5.7619999999999347</v>
      </c>
      <c r="F12" s="107">
        <f t="shared" ref="F12:J12" si="0">SUM(F7:F11)</f>
        <v>-24.449999999999871</v>
      </c>
      <c r="G12" s="243">
        <f>SUM(G7:G11)</f>
        <v>39.784000000000034</v>
      </c>
      <c r="H12" s="108">
        <f>SUM(H7:H11)</f>
        <v>20.766999999999914</v>
      </c>
      <c r="I12" s="107">
        <f t="shared" ref="I12" si="1">SUM(I7:I11)</f>
        <v>10.294000000000031</v>
      </c>
      <c r="J12" s="107">
        <f t="shared" si="0"/>
        <v>65.820999999999941</v>
      </c>
      <c r="K12" s="109">
        <f>SUM(K7:K11)</f>
        <v>87.21699999999997</v>
      </c>
      <c r="L12" s="94"/>
    </row>
    <row r="13" spans="1:12" ht="15" customHeight="1" x14ac:dyDescent="0.35">
      <c r="A13" s="114" t="s">
        <v>205</v>
      </c>
      <c r="B13" s="115"/>
      <c r="C13" s="115"/>
      <c r="D13" s="115"/>
      <c r="E13" s="245">
        <v>-6.5650000000000013</v>
      </c>
      <c r="F13" s="116">
        <v>-17.712000000000003</v>
      </c>
      <c r="G13" s="245">
        <v>-29.887</v>
      </c>
      <c r="H13" s="117">
        <v>-49.68</v>
      </c>
      <c r="I13" s="116">
        <v>-48.518000000000001</v>
      </c>
      <c r="J13" s="116">
        <v>-45.771000000000001</v>
      </c>
      <c r="K13" s="118">
        <v>-44.531999999999996</v>
      </c>
      <c r="L13" s="94"/>
    </row>
    <row r="14" spans="1:12" ht="15" customHeight="1" x14ac:dyDescent="0.35">
      <c r="A14" s="119" t="s">
        <v>9</v>
      </c>
      <c r="B14" s="119"/>
      <c r="C14" s="119"/>
      <c r="D14" s="119"/>
      <c r="E14" s="243">
        <f>SUM(E12:E13)</f>
        <v>-0.80300000000006655</v>
      </c>
      <c r="F14" s="107">
        <f t="shared" ref="F14:J14" si="2">SUM(F12:F13)</f>
        <v>-42.161999999999878</v>
      </c>
      <c r="G14" s="243">
        <f>SUM(G12:G13)</f>
        <v>9.897000000000034</v>
      </c>
      <c r="H14" s="108">
        <f>SUM(H12:H13)</f>
        <v>-28.913000000000086</v>
      </c>
      <c r="I14" s="107">
        <f t="shared" ref="I14" si="3">SUM(I12:I13)</f>
        <v>-38.223999999999968</v>
      </c>
      <c r="J14" s="107">
        <f t="shared" si="2"/>
        <v>20.04999999999994</v>
      </c>
      <c r="K14" s="109">
        <f>SUM(K12:K13)</f>
        <v>42.684999999999974</v>
      </c>
      <c r="L14" s="94"/>
    </row>
    <row r="15" spans="1:12" ht="15" customHeight="1" x14ac:dyDescent="0.35">
      <c r="A15" s="105" t="s">
        <v>10</v>
      </c>
      <c r="B15" s="120"/>
      <c r="C15" s="120"/>
      <c r="D15" s="120"/>
      <c r="E15" s="244"/>
      <c r="F15" s="111"/>
      <c r="G15" s="244"/>
      <c r="H15" s="112"/>
      <c r="I15" s="111"/>
      <c r="J15" s="111"/>
      <c r="K15" s="113"/>
      <c r="L15" s="94"/>
    </row>
    <row r="16" spans="1:12" ht="15" customHeight="1" x14ac:dyDescent="0.35">
      <c r="A16" s="114" t="s">
        <v>11</v>
      </c>
      <c r="B16" s="115"/>
      <c r="C16" s="115"/>
      <c r="D16" s="115"/>
      <c r="E16" s="245"/>
      <c r="F16" s="116"/>
      <c r="G16" s="245"/>
      <c r="H16" s="117"/>
      <c r="I16" s="116"/>
      <c r="J16" s="116"/>
      <c r="K16" s="118"/>
      <c r="L16" s="94"/>
    </row>
    <row r="17" spans="1:12" ht="15" customHeight="1" x14ac:dyDescent="0.35">
      <c r="A17" s="119" t="s">
        <v>12</v>
      </c>
      <c r="B17" s="119"/>
      <c r="C17" s="119"/>
      <c r="D17" s="119"/>
      <c r="E17" s="243">
        <f>SUM(E14:E16)</f>
        <v>-0.80300000000006655</v>
      </c>
      <c r="F17" s="107">
        <f t="shared" ref="F17:J17" si="4">SUM(F14:F16)</f>
        <v>-42.161999999999878</v>
      </c>
      <c r="G17" s="243">
        <f>SUM(G14:G16)</f>
        <v>9.897000000000034</v>
      </c>
      <c r="H17" s="108">
        <f>SUM(H14:H16)</f>
        <v>-28.913000000000086</v>
      </c>
      <c r="I17" s="107">
        <f t="shared" ref="I17" si="5">SUM(I14:I16)</f>
        <v>-38.223999999999968</v>
      </c>
      <c r="J17" s="107">
        <f t="shared" si="4"/>
        <v>20.04999999999994</v>
      </c>
      <c r="K17" s="109">
        <f>SUM(K14:K16)</f>
        <v>42.684999999999974</v>
      </c>
      <c r="L17" s="94"/>
    </row>
    <row r="18" spans="1:12" ht="15" customHeight="1" x14ac:dyDescent="0.35">
      <c r="A18" s="105" t="s">
        <v>13</v>
      </c>
      <c r="B18" s="110"/>
      <c r="C18" s="110"/>
      <c r="D18" s="110"/>
      <c r="E18" s="244">
        <v>1.9409999999999998</v>
      </c>
      <c r="F18" s="111">
        <v>1.589</v>
      </c>
      <c r="G18" s="244">
        <v>6.9020000000000001</v>
      </c>
      <c r="H18" s="112">
        <v>5.4430000000000005</v>
      </c>
      <c r="I18" s="111">
        <v>6.1660000000000004</v>
      </c>
      <c r="J18" s="111">
        <v>6.3220000000000001</v>
      </c>
      <c r="K18" s="113">
        <v>2.6870000000000003</v>
      </c>
      <c r="L18" s="94"/>
    </row>
    <row r="19" spans="1:12" ht="15" customHeight="1" x14ac:dyDescent="0.35">
      <c r="A19" s="114" t="s">
        <v>14</v>
      </c>
      <c r="B19" s="115"/>
      <c r="C19" s="115"/>
      <c r="D19" s="115"/>
      <c r="E19" s="245">
        <v>-7.3910000000000036</v>
      </c>
      <c r="F19" s="116">
        <v>-16.391000000000002</v>
      </c>
      <c r="G19" s="245">
        <v>-24.411999999999999</v>
      </c>
      <c r="H19" s="117">
        <v>-37.648000000000003</v>
      </c>
      <c r="I19" s="116">
        <v>-29.722000000000001</v>
      </c>
      <c r="J19" s="116">
        <v>-31.018999999999998</v>
      </c>
      <c r="K19" s="118">
        <v>-25.088000000000005</v>
      </c>
      <c r="L19" s="94"/>
    </row>
    <row r="20" spans="1:12" ht="15" customHeight="1" x14ac:dyDescent="0.35">
      <c r="A20" s="119" t="s">
        <v>15</v>
      </c>
      <c r="B20" s="119"/>
      <c r="C20" s="119"/>
      <c r="D20" s="119"/>
      <c r="E20" s="243">
        <f>SUM(E17:E19)</f>
        <v>-6.2530000000000703</v>
      </c>
      <c r="F20" s="107">
        <f t="shared" ref="F20:J20" si="6">SUM(F17:F19)</f>
        <v>-56.963999999999885</v>
      </c>
      <c r="G20" s="243">
        <f>SUM(G17:G19)</f>
        <v>-7.612999999999964</v>
      </c>
      <c r="H20" s="108">
        <f>SUM(H17:H19)</f>
        <v>-61.118000000000087</v>
      </c>
      <c r="I20" s="107">
        <f t="shared" ref="I20" si="7">SUM(I17:I19)</f>
        <v>-61.779999999999966</v>
      </c>
      <c r="J20" s="107">
        <f t="shared" si="6"/>
        <v>-4.6470000000000589</v>
      </c>
      <c r="K20" s="109">
        <f>SUM(K17:K19)</f>
        <v>20.283999999999967</v>
      </c>
      <c r="L20" s="94"/>
    </row>
    <row r="21" spans="1:12" ht="15" customHeight="1" x14ac:dyDescent="0.35">
      <c r="A21" s="105" t="s">
        <v>17</v>
      </c>
      <c r="B21" s="110"/>
      <c r="C21" s="110"/>
      <c r="D21" s="110"/>
      <c r="E21" s="244">
        <v>-1.444</v>
      </c>
      <c r="F21" s="111">
        <v>15.426000000000002</v>
      </c>
      <c r="G21" s="244">
        <v>-0.83399999999999996</v>
      </c>
      <c r="H21" s="112">
        <v>16.268000000000001</v>
      </c>
      <c r="I21" s="111">
        <v>17.555</v>
      </c>
      <c r="J21" s="111">
        <v>1.837</v>
      </c>
      <c r="K21" s="113">
        <v>-3.6270000000000007</v>
      </c>
      <c r="L21" s="94"/>
    </row>
    <row r="22" spans="1:12" ht="15" customHeight="1" x14ac:dyDescent="0.35">
      <c r="A22" s="114" t="s">
        <v>18</v>
      </c>
      <c r="B22" s="121"/>
      <c r="C22" s="121"/>
      <c r="D22" s="121"/>
      <c r="E22" s="245">
        <v>-133.17699999999999</v>
      </c>
      <c r="F22" s="116">
        <v>-1.9979999999999998</v>
      </c>
      <c r="G22" s="245">
        <v>-136.46899999999999</v>
      </c>
      <c r="H22" s="117">
        <v>-4.3029999999999999</v>
      </c>
      <c r="I22" s="116"/>
      <c r="J22" s="116"/>
      <c r="K22" s="118"/>
      <c r="L22" s="94"/>
    </row>
    <row r="23" spans="1:12" ht="15" customHeight="1" x14ac:dyDescent="0.35">
      <c r="A23" s="122" t="s">
        <v>281</v>
      </c>
      <c r="B23" s="123"/>
      <c r="C23" s="123"/>
      <c r="D23" s="123"/>
      <c r="E23" s="243">
        <f>SUM(E20:E22)</f>
        <v>-140.87400000000005</v>
      </c>
      <c r="F23" s="107">
        <f t="shared" ref="F23:J23" si="8">SUM(F20:F22)</f>
        <v>-43.535999999999881</v>
      </c>
      <c r="G23" s="243">
        <f>SUM(G20:G22)</f>
        <v>-144.91599999999997</v>
      </c>
      <c r="H23" s="108">
        <f>SUM(H20:H22)</f>
        <v>-49.153000000000084</v>
      </c>
      <c r="I23" s="107">
        <f t="shared" ref="I23" si="9">SUM(I20:I22)</f>
        <v>-44.224999999999966</v>
      </c>
      <c r="J23" s="107">
        <f t="shared" si="8"/>
        <v>-2.8100000000000591</v>
      </c>
      <c r="K23" s="109">
        <f>SUM(K20:K22)</f>
        <v>16.656999999999968</v>
      </c>
      <c r="L23" s="94"/>
    </row>
    <row r="24" spans="1:12" ht="15" customHeight="1" x14ac:dyDescent="0.35">
      <c r="A24" s="105" t="s">
        <v>261</v>
      </c>
      <c r="B24" s="110"/>
      <c r="C24" s="110"/>
      <c r="D24" s="110"/>
      <c r="E24" s="244">
        <f t="shared" ref="E24:J24" si="10">E23-E25</f>
        <v>-140.87400000000005</v>
      </c>
      <c r="F24" s="111">
        <f t="shared" si="10"/>
        <v>-43.535999999999881</v>
      </c>
      <c r="G24" s="244">
        <f t="shared" ref="G24:H24" si="11">G23-G25</f>
        <v>-144.91599999999997</v>
      </c>
      <c r="H24" s="112">
        <f t="shared" si="11"/>
        <v>-49.153000000000084</v>
      </c>
      <c r="I24" s="111">
        <f t="shared" ref="I24" si="12">I23-I25</f>
        <v>-44.224999999999966</v>
      </c>
      <c r="J24" s="111">
        <f t="shared" si="10"/>
        <v>-2.8100000000000591</v>
      </c>
      <c r="K24" s="113">
        <f>K23-K25</f>
        <v>16.656999999999968</v>
      </c>
      <c r="L24" s="94"/>
    </row>
    <row r="25" spans="1:12" ht="15" customHeight="1" x14ac:dyDescent="0.35">
      <c r="A25" s="105" t="s">
        <v>276</v>
      </c>
      <c r="B25" s="110"/>
      <c r="C25" s="110"/>
      <c r="D25" s="110"/>
      <c r="E25" s="244"/>
      <c r="F25" s="111"/>
      <c r="G25" s="244"/>
      <c r="H25" s="112"/>
      <c r="I25" s="111"/>
      <c r="J25" s="111"/>
      <c r="K25" s="113"/>
      <c r="L25" s="94"/>
    </row>
    <row r="26" spans="1:12" ht="10.5" customHeight="1" x14ac:dyDescent="0.35">
      <c r="A26" s="110"/>
      <c r="B26" s="110"/>
      <c r="C26" s="110"/>
      <c r="D26" s="110"/>
      <c r="E26" s="244"/>
      <c r="F26" s="111"/>
      <c r="G26" s="244"/>
      <c r="H26" s="112"/>
      <c r="I26" s="111"/>
      <c r="J26" s="111"/>
      <c r="K26" s="111"/>
      <c r="L26" s="94"/>
    </row>
    <row r="27" spans="1:12" ht="15" customHeight="1" x14ac:dyDescent="0.35">
      <c r="A27" s="124" t="s">
        <v>360</v>
      </c>
      <c r="B27" s="125"/>
      <c r="C27" s="125"/>
      <c r="D27" s="125"/>
      <c r="E27" s="246">
        <v>-0.35299999999999998</v>
      </c>
      <c r="F27" s="126">
        <v>-43.058</v>
      </c>
      <c r="G27" s="246">
        <v>0.59199999999999997</v>
      </c>
      <c r="H27" s="127">
        <v>-44.947000000000003</v>
      </c>
      <c r="I27" s="126">
        <v>-32.6</v>
      </c>
      <c r="J27" s="126">
        <v>6.7</v>
      </c>
      <c r="K27" s="126">
        <v>-9.1999999999999993</v>
      </c>
      <c r="L27" s="94"/>
    </row>
    <row r="28" spans="1:12" ht="15" customHeight="1" x14ac:dyDescent="0.35">
      <c r="A28" s="128" t="s">
        <v>423</v>
      </c>
      <c r="B28" s="129"/>
      <c r="C28" s="129"/>
      <c r="D28" s="129"/>
      <c r="E28" s="247">
        <f>E14-E27</f>
        <v>-0.45000000000006657</v>
      </c>
      <c r="F28" s="130">
        <f t="shared" ref="F28:K28" si="13">F14-F27</f>
        <v>0.89600000000012159</v>
      </c>
      <c r="G28" s="247">
        <f t="shared" si="13"/>
        <v>9.3050000000000335</v>
      </c>
      <c r="H28" s="131">
        <f t="shared" si="13"/>
        <v>16.033999999999917</v>
      </c>
      <c r="I28" s="130">
        <f t="shared" ref="I28" si="14">I14-I27</f>
        <v>-5.6239999999999668</v>
      </c>
      <c r="J28" s="130">
        <f t="shared" si="13"/>
        <v>13.349999999999941</v>
      </c>
      <c r="K28" s="130">
        <f t="shared" si="13"/>
        <v>51.884999999999977</v>
      </c>
      <c r="L28" s="94"/>
    </row>
    <row r="29" spans="1:12" ht="15.75" x14ac:dyDescent="0.35">
      <c r="A29" s="110"/>
      <c r="B29" s="110"/>
      <c r="C29" s="110"/>
      <c r="D29" s="110"/>
      <c r="E29" s="111"/>
      <c r="F29" s="111"/>
      <c r="G29" s="111"/>
      <c r="H29" s="111"/>
      <c r="I29" s="111"/>
      <c r="J29" s="111"/>
      <c r="K29" s="111"/>
      <c r="L29" s="94"/>
    </row>
    <row r="30" spans="1:12" ht="12.75" customHeight="1" x14ac:dyDescent="0.35">
      <c r="A30" s="227"/>
      <c r="B30" s="227"/>
      <c r="C30" s="228"/>
      <c r="D30" s="229"/>
      <c r="E30" s="230">
        <f>E$3</f>
        <v>2014</v>
      </c>
      <c r="F30" s="230">
        <f t="shared" ref="F30:K30" si="15">F$3</f>
        <v>2013</v>
      </c>
      <c r="G30" s="230">
        <f>G$3</f>
        <v>2014</v>
      </c>
      <c r="H30" s="230">
        <f>H$3</f>
        <v>2013</v>
      </c>
      <c r="I30" s="230">
        <f t="shared" si="15"/>
        <v>2012</v>
      </c>
      <c r="J30" s="230">
        <f t="shared" si="15"/>
        <v>2011</v>
      </c>
      <c r="K30" s="230">
        <f t="shared" si="15"/>
        <v>2010</v>
      </c>
      <c r="L30" s="94"/>
    </row>
    <row r="31" spans="1:12" ht="12.75" customHeight="1" x14ac:dyDescent="0.35">
      <c r="A31" s="231"/>
      <c r="B31" s="231"/>
      <c r="C31" s="228"/>
      <c r="D31" s="229"/>
      <c r="E31" s="233" t="str">
        <f>E$4</f>
        <v>Q4</v>
      </c>
      <c r="F31" s="233" t="str">
        <f t="shared" ref="F31" si="16">F$4</f>
        <v>Q4</v>
      </c>
      <c r="G31" s="233"/>
      <c r="H31" s="233"/>
      <c r="I31" s="233"/>
      <c r="J31" s="233"/>
      <c r="K31" s="233"/>
      <c r="L31" s="94"/>
    </row>
    <row r="32" spans="1:12" s="64" customFormat="1" ht="15" customHeight="1" x14ac:dyDescent="0.35">
      <c r="A32" s="228" t="s">
        <v>259</v>
      </c>
      <c r="B32" s="234"/>
      <c r="C32" s="228"/>
      <c r="D32" s="228"/>
      <c r="E32" s="235"/>
      <c r="F32" s="235"/>
      <c r="G32" s="235"/>
      <c r="H32" s="235"/>
      <c r="I32" s="235"/>
      <c r="J32" s="235"/>
      <c r="K32" s="235"/>
      <c r="L32" s="135"/>
    </row>
    <row r="33" spans="1:12" ht="1.5" customHeight="1" x14ac:dyDescent="0.35">
      <c r="A33" s="94"/>
      <c r="B33" s="94"/>
      <c r="C33" s="94"/>
      <c r="D33" s="94"/>
      <c r="E33" s="136"/>
      <c r="F33" s="136"/>
      <c r="G33" s="136"/>
      <c r="H33" s="136"/>
      <c r="I33" s="136"/>
      <c r="J33" s="136"/>
      <c r="K33" s="136"/>
      <c r="L33" s="94"/>
    </row>
    <row r="34" spans="1:12" ht="15" customHeight="1" x14ac:dyDescent="0.35">
      <c r="A34" s="105" t="s">
        <v>24</v>
      </c>
      <c r="B34" s="137"/>
      <c r="C34" s="137"/>
      <c r="D34" s="137"/>
      <c r="E34" s="244"/>
      <c r="F34" s="111"/>
      <c r="G34" s="244">
        <v>571.54</v>
      </c>
      <c r="H34" s="112">
        <v>671.54</v>
      </c>
      <c r="I34" s="111">
        <v>671.54</v>
      </c>
      <c r="J34" s="111">
        <v>671.54</v>
      </c>
      <c r="K34" s="113">
        <v>669.93200000000002</v>
      </c>
      <c r="L34" s="94"/>
    </row>
    <row r="35" spans="1:12" ht="15" customHeight="1" x14ac:dyDescent="0.35">
      <c r="A35" s="105" t="s">
        <v>25</v>
      </c>
      <c r="B35" s="106"/>
      <c r="C35" s="106"/>
      <c r="D35" s="106"/>
      <c r="E35" s="244"/>
      <c r="F35" s="111"/>
      <c r="G35" s="244">
        <v>1.246</v>
      </c>
      <c r="H35" s="112">
        <v>1.5680000000000001</v>
      </c>
      <c r="I35" s="111">
        <v>2.4379999999999997</v>
      </c>
      <c r="J35" s="111">
        <v>3.343</v>
      </c>
      <c r="K35" s="113">
        <v>2.0910000000000002</v>
      </c>
      <c r="L35" s="94"/>
    </row>
    <row r="36" spans="1:12" ht="15" customHeight="1" x14ac:dyDescent="0.35">
      <c r="A36" s="105" t="s">
        <v>262</v>
      </c>
      <c r="B36" s="106"/>
      <c r="C36" s="106"/>
      <c r="D36" s="106"/>
      <c r="E36" s="244"/>
      <c r="F36" s="111"/>
      <c r="G36" s="244">
        <v>155.17699999999999</v>
      </c>
      <c r="H36" s="112">
        <v>178.72900000000001</v>
      </c>
      <c r="I36" s="111">
        <v>216.45099999999999</v>
      </c>
      <c r="J36" s="111">
        <v>219.63500000000005</v>
      </c>
      <c r="K36" s="113">
        <v>225.03800000000001</v>
      </c>
      <c r="L36" s="94"/>
    </row>
    <row r="37" spans="1:12" ht="15" customHeight="1" x14ac:dyDescent="0.35">
      <c r="A37" s="105" t="s">
        <v>28</v>
      </c>
      <c r="B37" s="106"/>
      <c r="C37" s="106"/>
      <c r="D37" s="106"/>
      <c r="E37" s="244"/>
      <c r="F37" s="111"/>
      <c r="G37" s="244"/>
      <c r="H37" s="112"/>
      <c r="I37" s="111"/>
      <c r="J37" s="111"/>
      <c r="K37" s="113"/>
      <c r="L37" s="94"/>
    </row>
    <row r="38" spans="1:12" ht="15" customHeight="1" x14ac:dyDescent="0.35">
      <c r="A38" s="114" t="s">
        <v>29</v>
      </c>
      <c r="B38" s="115"/>
      <c r="C38" s="115"/>
      <c r="D38" s="115"/>
      <c r="E38" s="245"/>
      <c r="F38" s="116"/>
      <c r="G38" s="245">
        <v>13.530000000000001</v>
      </c>
      <c r="H38" s="117">
        <v>16.969000000000001</v>
      </c>
      <c r="I38" s="116">
        <v>11.393000000000001</v>
      </c>
      <c r="J38" s="116">
        <v>5.484</v>
      </c>
      <c r="K38" s="118">
        <v>25.742000000000001</v>
      </c>
      <c r="L38" s="94"/>
    </row>
    <row r="39" spans="1:12" ht="15" customHeight="1" x14ac:dyDescent="0.35">
      <c r="A39" s="95" t="s">
        <v>30</v>
      </c>
      <c r="B39" s="119"/>
      <c r="C39" s="119"/>
      <c r="D39" s="119"/>
      <c r="E39" s="253"/>
      <c r="F39" s="138"/>
      <c r="G39" s="253">
        <f>SUM(G34:G38)</f>
        <v>741.49299999999994</v>
      </c>
      <c r="H39" s="139">
        <f>SUM(H34:H38)</f>
        <v>868.80600000000004</v>
      </c>
      <c r="I39" s="107">
        <f t="shared" ref="I39" si="17">SUM(I34:I38)</f>
        <v>901.822</v>
      </c>
      <c r="J39" s="107">
        <f t="shared" ref="J39:K39" si="18">SUM(J34:J38)</f>
        <v>900.00200000000007</v>
      </c>
      <c r="K39" s="109">
        <f t="shared" si="18"/>
        <v>922.803</v>
      </c>
      <c r="L39" s="94"/>
    </row>
    <row r="40" spans="1:12" ht="15" customHeight="1" x14ac:dyDescent="0.35">
      <c r="A40" s="105" t="s">
        <v>32</v>
      </c>
      <c r="B40" s="110"/>
      <c r="C40" s="110"/>
      <c r="D40" s="110"/>
      <c r="E40" s="244"/>
      <c r="F40" s="111"/>
      <c r="G40" s="244">
        <v>131.07899999999998</v>
      </c>
      <c r="H40" s="112">
        <v>100.017</v>
      </c>
      <c r="I40" s="111">
        <v>128.48000000000002</v>
      </c>
      <c r="J40" s="111">
        <v>135.786</v>
      </c>
      <c r="K40" s="113">
        <v>105.02600000000001</v>
      </c>
      <c r="L40" s="94"/>
    </row>
    <row r="41" spans="1:12" ht="15" customHeight="1" x14ac:dyDescent="0.35">
      <c r="A41" s="105" t="s">
        <v>34</v>
      </c>
      <c r="B41" s="110"/>
      <c r="C41" s="110"/>
      <c r="D41" s="110"/>
      <c r="E41" s="244"/>
      <c r="F41" s="111"/>
      <c r="G41" s="244"/>
      <c r="H41" s="112"/>
      <c r="I41" s="111"/>
      <c r="J41" s="111"/>
      <c r="K41" s="113"/>
      <c r="L41" s="94"/>
    </row>
    <row r="42" spans="1:12" ht="15" customHeight="1" x14ac:dyDescent="0.35">
      <c r="A42" s="105" t="s">
        <v>35</v>
      </c>
      <c r="B42" s="110"/>
      <c r="C42" s="110"/>
      <c r="D42" s="110"/>
      <c r="E42" s="244"/>
      <c r="F42" s="111"/>
      <c r="G42" s="244">
        <v>120.66699999999999</v>
      </c>
      <c r="H42" s="112">
        <v>208.51199999999997</v>
      </c>
      <c r="I42" s="111">
        <v>156.59900000000002</v>
      </c>
      <c r="J42" s="111">
        <v>206.547</v>
      </c>
      <c r="K42" s="113">
        <v>149.09799999999998</v>
      </c>
      <c r="L42" s="94"/>
    </row>
    <row r="43" spans="1:12" ht="15" customHeight="1" x14ac:dyDescent="0.35">
      <c r="A43" s="105" t="s">
        <v>37</v>
      </c>
      <c r="B43" s="110"/>
      <c r="C43" s="110"/>
      <c r="D43" s="110"/>
      <c r="E43" s="244"/>
      <c r="F43" s="111"/>
      <c r="G43" s="244">
        <v>10.532999999999999</v>
      </c>
      <c r="H43" s="112"/>
      <c r="I43" s="111"/>
      <c r="J43" s="111">
        <v>43.435000000000002</v>
      </c>
      <c r="K43" s="113">
        <v>54.834000000000003</v>
      </c>
      <c r="L43" s="94"/>
    </row>
    <row r="44" spans="1:12" ht="15" customHeight="1" x14ac:dyDescent="0.35">
      <c r="A44" s="114" t="s">
        <v>38</v>
      </c>
      <c r="B44" s="115"/>
      <c r="C44" s="115"/>
      <c r="D44" s="115"/>
      <c r="E44" s="245"/>
      <c r="F44" s="116"/>
      <c r="G44" s="245"/>
      <c r="H44" s="117"/>
      <c r="I44" s="116"/>
      <c r="J44" s="116"/>
      <c r="K44" s="118"/>
      <c r="L44" s="94"/>
    </row>
    <row r="45" spans="1:12" ht="15" customHeight="1" x14ac:dyDescent="0.35">
      <c r="A45" s="140" t="s">
        <v>39</v>
      </c>
      <c r="B45" s="141"/>
      <c r="C45" s="141"/>
      <c r="D45" s="141"/>
      <c r="E45" s="254"/>
      <c r="F45" s="142"/>
      <c r="G45" s="254">
        <f>SUM(G40:G44)</f>
        <v>262.279</v>
      </c>
      <c r="H45" s="143">
        <f>SUM(H40:H44)</f>
        <v>308.529</v>
      </c>
      <c r="I45" s="144">
        <f t="shared" ref="I45" si="19">SUM(I40:I44)</f>
        <v>285.07900000000006</v>
      </c>
      <c r="J45" s="144">
        <f t="shared" ref="J45:K45" si="20">SUM(J40:J44)</f>
        <v>385.76799999999997</v>
      </c>
      <c r="K45" s="145">
        <f t="shared" si="20"/>
        <v>308.95799999999997</v>
      </c>
      <c r="L45" s="94"/>
    </row>
    <row r="46" spans="1:12" ht="15" customHeight="1" x14ac:dyDescent="0.35">
      <c r="A46" s="95" t="s">
        <v>168</v>
      </c>
      <c r="B46" s="146"/>
      <c r="C46" s="146"/>
      <c r="D46" s="146"/>
      <c r="E46" s="253"/>
      <c r="F46" s="138"/>
      <c r="G46" s="253">
        <f>G45+G39</f>
        <v>1003.7719999999999</v>
      </c>
      <c r="H46" s="139">
        <f>H45+H39</f>
        <v>1177.335</v>
      </c>
      <c r="I46" s="107">
        <f t="shared" ref="I46" si="21">I39+I45</f>
        <v>1186.9010000000001</v>
      </c>
      <c r="J46" s="107">
        <f t="shared" ref="J46:K46" si="22">J39+J45</f>
        <v>1285.77</v>
      </c>
      <c r="K46" s="109">
        <f t="shared" si="22"/>
        <v>1231.761</v>
      </c>
      <c r="L46" s="94"/>
    </row>
    <row r="47" spans="1:12" ht="15" customHeight="1" x14ac:dyDescent="0.35">
      <c r="A47" s="105" t="s">
        <v>263</v>
      </c>
      <c r="B47" s="110"/>
      <c r="C47" s="110"/>
      <c r="D47" s="110"/>
      <c r="E47" s="244"/>
      <c r="F47" s="111"/>
      <c r="G47" s="244">
        <v>584.09</v>
      </c>
      <c r="H47" s="112">
        <v>704.89099999999996</v>
      </c>
      <c r="I47" s="111">
        <v>720.03</v>
      </c>
      <c r="J47" s="111">
        <v>730.072</v>
      </c>
      <c r="K47" s="113">
        <v>733.95</v>
      </c>
      <c r="L47" s="94"/>
    </row>
    <row r="48" spans="1:12" ht="15" customHeight="1" x14ac:dyDescent="0.35">
      <c r="A48" s="105" t="s">
        <v>278</v>
      </c>
      <c r="B48" s="110"/>
      <c r="C48" s="110"/>
      <c r="D48" s="110"/>
      <c r="E48" s="244"/>
      <c r="F48" s="111"/>
      <c r="G48" s="244"/>
      <c r="H48" s="112"/>
      <c r="I48" s="111"/>
      <c r="J48" s="111"/>
      <c r="K48" s="113"/>
      <c r="L48" s="94"/>
    </row>
    <row r="49" spans="1:12" ht="15" customHeight="1" x14ac:dyDescent="0.35">
      <c r="A49" s="105" t="s">
        <v>250</v>
      </c>
      <c r="B49" s="110"/>
      <c r="C49" s="110"/>
      <c r="D49" s="110"/>
      <c r="E49" s="244"/>
      <c r="F49" s="111"/>
      <c r="G49" s="244"/>
      <c r="H49" s="112"/>
      <c r="I49" s="111"/>
      <c r="J49" s="111"/>
      <c r="K49" s="113"/>
      <c r="L49" s="94"/>
    </row>
    <row r="50" spans="1:12" ht="15" customHeight="1" x14ac:dyDescent="0.35">
      <c r="A50" s="105" t="s">
        <v>44</v>
      </c>
      <c r="B50" s="110"/>
      <c r="C50" s="110"/>
      <c r="D50" s="110"/>
      <c r="E50" s="244"/>
      <c r="F50" s="111"/>
      <c r="G50" s="244">
        <v>6.95</v>
      </c>
      <c r="H50" s="112">
        <v>6.25</v>
      </c>
      <c r="I50" s="111">
        <v>12.013999999999999</v>
      </c>
      <c r="J50" s="111">
        <v>13.241</v>
      </c>
      <c r="K50" s="113">
        <v>30.98</v>
      </c>
      <c r="L50" s="94"/>
    </row>
    <row r="51" spans="1:12" ht="15" customHeight="1" x14ac:dyDescent="0.35">
      <c r="A51" s="105" t="s">
        <v>45</v>
      </c>
      <c r="B51" s="110"/>
      <c r="C51" s="110"/>
      <c r="D51" s="110"/>
      <c r="E51" s="244"/>
      <c r="F51" s="111"/>
      <c r="G51" s="244">
        <v>263.47399999999999</v>
      </c>
      <c r="H51" s="112">
        <v>297.31400000000008</v>
      </c>
      <c r="I51" s="111">
        <v>341.37700000000001</v>
      </c>
      <c r="J51" s="111">
        <v>352.03800000000001</v>
      </c>
      <c r="K51" s="113">
        <v>354.96600000000001</v>
      </c>
      <c r="L51" s="94"/>
    </row>
    <row r="52" spans="1:12" ht="15" customHeight="1" x14ac:dyDescent="0.35">
      <c r="A52" s="105" t="s">
        <v>46</v>
      </c>
      <c r="B52" s="110"/>
      <c r="C52" s="110"/>
      <c r="D52" s="110"/>
      <c r="E52" s="244"/>
      <c r="F52" s="111"/>
      <c r="G52" s="244">
        <v>149.25800000000001</v>
      </c>
      <c r="H52" s="112">
        <v>168.88</v>
      </c>
      <c r="I52" s="111">
        <v>113.47999999999999</v>
      </c>
      <c r="J52" s="111">
        <v>190.41899999999998</v>
      </c>
      <c r="K52" s="113">
        <v>111.86500000000001</v>
      </c>
      <c r="L52" s="94"/>
    </row>
    <row r="53" spans="1:12" ht="15" customHeight="1" x14ac:dyDescent="0.35">
      <c r="A53" s="105" t="s">
        <v>47</v>
      </c>
      <c r="B53" s="110"/>
      <c r="C53" s="110"/>
      <c r="D53" s="110"/>
      <c r="E53" s="244"/>
      <c r="F53" s="111"/>
      <c r="G53" s="244"/>
      <c r="H53" s="112"/>
      <c r="I53" s="111"/>
      <c r="J53" s="111"/>
      <c r="K53" s="113"/>
      <c r="L53" s="94"/>
    </row>
    <row r="54" spans="1:12" ht="15" customHeight="1" x14ac:dyDescent="0.35">
      <c r="A54" s="114" t="s">
        <v>264</v>
      </c>
      <c r="B54" s="115"/>
      <c r="C54" s="115"/>
      <c r="D54" s="115"/>
      <c r="E54" s="245"/>
      <c r="F54" s="116"/>
      <c r="G54" s="245"/>
      <c r="H54" s="117"/>
      <c r="I54" s="116"/>
      <c r="J54" s="116"/>
      <c r="K54" s="118"/>
      <c r="L54" s="94"/>
    </row>
    <row r="55" spans="1:12" ht="15" customHeight="1" x14ac:dyDescent="0.35">
      <c r="A55" s="95" t="s">
        <v>249</v>
      </c>
      <c r="B55" s="146"/>
      <c r="C55" s="146"/>
      <c r="D55" s="146"/>
      <c r="E55" s="253"/>
      <c r="F55" s="138"/>
      <c r="G55" s="253">
        <f>SUM(G47:G54)</f>
        <v>1003.7720000000002</v>
      </c>
      <c r="H55" s="139">
        <f>SUM(H47:H54)</f>
        <v>1177.335</v>
      </c>
      <c r="I55" s="107">
        <f t="shared" ref="I55" si="23">SUM(I47:I54)</f>
        <v>1186.9010000000001</v>
      </c>
      <c r="J55" s="107">
        <f t="shared" ref="J55:K55" si="24">SUM(J47:J54)</f>
        <v>1285.77</v>
      </c>
      <c r="K55" s="109">
        <f t="shared" si="24"/>
        <v>1231.7610000000002</v>
      </c>
      <c r="L55" s="94"/>
    </row>
    <row r="56" spans="1:12" ht="15" customHeight="1" x14ac:dyDescent="0.35">
      <c r="A56" s="146"/>
      <c r="B56" s="146"/>
      <c r="C56" s="146"/>
      <c r="D56" s="146"/>
      <c r="E56" s="111"/>
      <c r="F56" s="111"/>
      <c r="G56" s="111"/>
      <c r="H56" s="111"/>
      <c r="I56" s="111"/>
      <c r="J56" s="111"/>
      <c r="K56" s="111"/>
      <c r="L56" s="94"/>
    </row>
    <row r="57" spans="1:12" ht="12.75" customHeight="1" x14ac:dyDescent="0.35">
      <c r="A57" s="236"/>
      <c r="B57" s="227"/>
      <c r="C57" s="229"/>
      <c r="D57" s="229"/>
      <c r="E57" s="230">
        <f t="shared" ref="E57:K57" si="25">E$3</f>
        <v>2014</v>
      </c>
      <c r="F57" s="230">
        <f t="shared" si="25"/>
        <v>2013</v>
      </c>
      <c r="G57" s="230">
        <f t="shared" si="25"/>
        <v>2014</v>
      </c>
      <c r="H57" s="230">
        <f t="shared" si="25"/>
        <v>2013</v>
      </c>
      <c r="I57" s="230">
        <f t="shared" si="25"/>
        <v>2012</v>
      </c>
      <c r="J57" s="230">
        <f t="shared" si="25"/>
        <v>2011</v>
      </c>
      <c r="K57" s="230">
        <f t="shared" si="25"/>
        <v>2010</v>
      </c>
      <c r="L57" s="94"/>
    </row>
    <row r="58" spans="1:12" ht="12.75" customHeight="1" x14ac:dyDescent="0.35">
      <c r="A58" s="231"/>
      <c r="B58" s="231"/>
      <c r="C58" s="229"/>
      <c r="D58" s="229"/>
      <c r="E58" s="233" t="str">
        <f t="shared" ref="E58:F58" si="26">E$4</f>
        <v>Q4</v>
      </c>
      <c r="F58" s="233" t="str">
        <f t="shared" si="26"/>
        <v>Q4</v>
      </c>
      <c r="G58" s="233"/>
      <c r="H58" s="233"/>
      <c r="I58" s="233"/>
      <c r="J58" s="233"/>
      <c r="K58" s="233"/>
      <c r="L58" s="94"/>
    </row>
    <row r="59" spans="1:12" s="64" customFormat="1" ht="15" customHeight="1" x14ac:dyDescent="0.35">
      <c r="A59" s="236" t="s">
        <v>260</v>
      </c>
      <c r="B59" s="234"/>
      <c r="C59" s="228"/>
      <c r="D59" s="228"/>
      <c r="E59" s="235"/>
      <c r="F59" s="235"/>
      <c r="G59" s="235"/>
      <c r="H59" s="235"/>
      <c r="I59" s="235"/>
      <c r="J59" s="235"/>
      <c r="K59" s="235"/>
      <c r="L59" s="135"/>
    </row>
    <row r="60" spans="1:12" ht="1.5" customHeight="1" x14ac:dyDescent="0.35">
      <c r="A60" s="94"/>
      <c r="B60" s="94"/>
      <c r="C60" s="94"/>
      <c r="D60" s="94"/>
      <c r="E60" s="136"/>
      <c r="F60" s="136"/>
      <c r="G60" s="136"/>
      <c r="H60" s="136"/>
      <c r="I60" s="136"/>
      <c r="J60" s="136"/>
      <c r="K60" s="136"/>
      <c r="L60" s="94"/>
    </row>
    <row r="61" spans="1:12" ht="35.25" customHeight="1" x14ac:dyDescent="0.35">
      <c r="A61" s="295" t="s">
        <v>50</v>
      </c>
      <c r="B61" s="295"/>
      <c r="C61" s="148"/>
      <c r="D61" s="148"/>
      <c r="E61" s="255">
        <v>-1.888999999999994</v>
      </c>
      <c r="F61" s="149"/>
      <c r="G61" s="255">
        <v>20.992000000000004</v>
      </c>
      <c r="H61" s="150"/>
      <c r="I61" s="149">
        <v>-11.311</v>
      </c>
      <c r="J61" s="149">
        <v>43.679000000000002</v>
      </c>
      <c r="K61" s="151"/>
      <c r="L61" s="94"/>
    </row>
    <row r="62" spans="1:12" ht="15" customHeight="1" x14ac:dyDescent="0.35">
      <c r="A62" s="294" t="s">
        <v>52</v>
      </c>
      <c r="B62" s="294"/>
      <c r="C62" s="152"/>
      <c r="D62" s="152"/>
      <c r="E62" s="245">
        <v>-3.495000000000001</v>
      </c>
      <c r="F62" s="116"/>
      <c r="G62" s="245">
        <v>27.713999999999999</v>
      </c>
      <c r="H62" s="117"/>
      <c r="I62" s="116">
        <v>-12.830999999999989</v>
      </c>
      <c r="J62" s="116">
        <v>-13.119</v>
      </c>
      <c r="K62" s="118"/>
      <c r="L62" s="94"/>
    </row>
    <row r="63" spans="1:12" ht="16.5" customHeight="1" x14ac:dyDescent="0.35">
      <c r="A63" s="296" t="s">
        <v>53</v>
      </c>
      <c r="B63" s="296"/>
      <c r="C63" s="153"/>
      <c r="D63" s="153"/>
      <c r="E63" s="256">
        <f t="shared" ref="E63:J63" si="27">SUM(E61:E62)</f>
        <v>-5.383999999999995</v>
      </c>
      <c r="F63" s="109" t="s">
        <v>141</v>
      </c>
      <c r="G63" s="256">
        <f t="shared" ref="G63" si="28">SUM(G61:G62)</f>
        <v>48.706000000000003</v>
      </c>
      <c r="H63" s="109" t="s">
        <v>141</v>
      </c>
      <c r="I63" s="107">
        <f t="shared" ref="I63" si="29">SUM(I61:I62)</f>
        <v>-24.141999999999989</v>
      </c>
      <c r="J63" s="107">
        <f t="shared" si="27"/>
        <v>30.560000000000002</v>
      </c>
      <c r="K63" s="154" t="s">
        <v>238</v>
      </c>
      <c r="L63" s="94"/>
    </row>
    <row r="64" spans="1:12" ht="15" customHeight="1" x14ac:dyDescent="0.35">
      <c r="A64" s="295" t="s">
        <v>265</v>
      </c>
      <c r="B64" s="295"/>
      <c r="C64" s="110"/>
      <c r="D64" s="110"/>
      <c r="E64" s="244">
        <v>-36.97</v>
      </c>
      <c r="F64" s="111"/>
      <c r="G64" s="244">
        <v>-42.704000000000001</v>
      </c>
      <c r="H64" s="112"/>
      <c r="I64" s="111">
        <v>-43.026000000000003</v>
      </c>
      <c r="J64" s="111">
        <v>-41.901000000000003</v>
      </c>
      <c r="K64" s="113"/>
      <c r="L64" s="94"/>
    </row>
    <row r="65" spans="1:12" ht="15" customHeight="1" x14ac:dyDescent="0.35">
      <c r="A65" s="294" t="s">
        <v>266</v>
      </c>
      <c r="B65" s="294"/>
      <c r="C65" s="115"/>
      <c r="D65" s="115"/>
      <c r="E65" s="245">
        <v>2.8609999999999998</v>
      </c>
      <c r="F65" s="116"/>
      <c r="G65" s="245">
        <v>7.9580000000000002</v>
      </c>
      <c r="H65" s="117"/>
      <c r="I65" s="116"/>
      <c r="J65" s="116">
        <v>2.1320000000000001</v>
      </c>
      <c r="K65" s="118"/>
      <c r="L65" s="94"/>
    </row>
    <row r="66" spans="1:12" ht="16.5" customHeight="1" x14ac:dyDescent="0.35">
      <c r="A66" s="155" t="s">
        <v>267</v>
      </c>
      <c r="B66" s="155"/>
      <c r="C66" s="156"/>
      <c r="D66" s="156"/>
      <c r="E66" s="256">
        <f t="shared" ref="E66:J66" si="30">SUM(E63:E65)</f>
        <v>-39.492999999999995</v>
      </c>
      <c r="F66" s="109" t="s">
        <v>141</v>
      </c>
      <c r="G66" s="256">
        <f t="shared" ref="G66" si="31">SUM(G63:G65)</f>
        <v>13.960000000000003</v>
      </c>
      <c r="H66" s="109" t="s">
        <v>141</v>
      </c>
      <c r="I66" s="107">
        <f t="shared" ref="I66" si="32">SUM(I63:I65)</f>
        <v>-67.167999999999992</v>
      </c>
      <c r="J66" s="107">
        <f t="shared" si="30"/>
        <v>-9.2090000000000014</v>
      </c>
      <c r="K66" s="154" t="s">
        <v>238</v>
      </c>
      <c r="L66" s="94"/>
    </row>
    <row r="67" spans="1:12" ht="15" customHeight="1" x14ac:dyDescent="0.35">
      <c r="A67" s="294" t="s">
        <v>59</v>
      </c>
      <c r="B67" s="294"/>
      <c r="C67" s="157"/>
      <c r="D67" s="157"/>
      <c r="E67" s="245"/>
      <c r="F67" s="116"/>
      <c r="G67" s="245"/>
      <c r="H67" s="117"/>
      <c r="I67" s="116"/>
      <c r="J67" s="116"/>
      <c r="K67" s="118"/>
      <c r="L67" s="94"/>
    </row>
    <row r="68" spans="1:12" ht="16.5" customHeight="1" x14ac:dyDescent="0.35">
      <c r="A68" s="296" t="s">
        <v>60</v>
      </c>
      <c r="B68" s="296"/>
      <c r="C68" s="146"/>
      <c r="D68" s="146"/>
      <c r="E68" s="256">
        <f>SUM(E66:E67)</f>
        <v>-39.492999999999995</v>
      </c>
      <c r="F68" s="109" t="s">
        <v>141</v>
      </c>
      <c r="G68" s="256">
        <f>SUM(G66:G67)</f>
        <v>13.960000000000003</v>
      </c>
      <c r="H68" s="109" t="s">
        <v>141</v>
      </c>
      <c r="I68" s="107">
        <f t="shared" ref="I68" si="33">SUM(I66:I67)</f>
        <v>-67.167999999999992</v>
      </c>
      <c r="J68" s="107">
        <f t="shared" ref="J68" si="34">SUM(J66:J67)</f>
        <v>-9.2090000000000014</v>
      </c>
      <c r="K68" s="154" t="s">
        <v>238</v>
      </c>
      <c r="L68" s="94"/>
    </row>
    <row r="69" spans="1:12" ht="15" customHeight="1" x14ac:dyDescent="0.35">
      <c r="A69" s="295" t="s">
        <v>61</v>
      </c>
      <c r="B69" s="295"/>
      <c r="C69" s="110"/>
      <c r="D69" s="110"/>
      <c r="E69" s="244">
        <v>19.584</v>
      </c>
      <c r="F69" s="111"/>
      <c r="G69" s="244">
        <v>-25.882999999999999</v>
      </c>
      <c r="H69" s="112"/>
      <c r="I69" s="111">
        <v>-11.041</v>
      </c>
      <c r="J69" s="111">
        <v>-2.1900000000000013</v>
      </c>
      <c r="K69" s="113"/>
      <c r="L69" s="94"/>
    </row>
    <row r="70" spans="1:12" ht="15" customHeight="1" x14ac:dyDescent="0.35">
      <c r="A70" s="295" t="s">
        <v>62</v>
      </c>
      <c r="B70" s="295"/>
      <c r="C70" s="110"/>
      <c r="D70" s="110"/>
      <c r="E70" s="244"/>
      <c r="F70" s="111"/>
      <c r="G70" s="244">
        <v>57.546999999999997</v>
      </c>
      <c r="H70" s="112"/>
      <c r="I70" s="111">
        <v>35</v>
      </c>
      <c r="J70" s="111"/>
      <c r="K70" s="113"/>
      <c r="L70" s="94"/>
    </row>
    <row r="71" spans="1:12" ht="15" customHeight="1" x14ac:dyDescent="0.35">
      <c r="A71" s="295" t="s">
        <v>64</v>
      </c>
      <c r="B71" s="295"/>
      <c r="C71" s="110"/>
      <c r="D71" s="110"/>
      <c r="E71" s="244"/>
      <c r="F71" s="111"/>
      <c r="G71" s="244"/>
      <c r="H71" s="112"/>
      <c r="I71" s="111"/>
      <c r="J71" s="111"/>
      <c r="K71" s="113"/>
      <c r="L71" s="94"/>
    </row>
    <row r="72" spans="1:12" ht="15" customHeight="1" x14ac:dyDescent="0.35">
      <c r="A72" s="294" t="s">
        <v>65</v>
      </c>
      <c r="B72" s="294"/>
      <c r="C72" s="115"/>
      <c r="D72" s="115"/>
      <c r="E72" s="245"/>
      <c r="F72" s="116"/>
      <c r="G72" s="245">
        <v>-36.546999999999997</v>
      </c>
      <c r="H72" s="117"/>
      <c r="I72" s="116"/>
      <c r="J72" s="116"/>
      <c r="K72" s="118"/>
      <c r="L72" s="94"/>
    </row>
    <row r="73" spans="1:12" ht="16.5" customHeight="1" x14ac:dyDescent="0.35">
      <c r="A73" s="158" t="s">
        <v>66</v>
      </c>
      <c r="B73" s="158"/>
      <c r="C73" s="159"/>
      <c r="D73" s="159"/>
      <c r="E73" s="257">
        <f t="shared" ref="E73:G73" si="35">SUM(E69:E72)</f>
        <v>19.584</v>
      </c>
      <c r="F73" s="160" t="s">
        <v>141</v>
      </c>
      <c r="G73" s="257">
        <f t="shared" si="35"/>
        <v>-4.8829999999999991</v>
      </c>
      <c r="H73" s="161" t="s">
        <v>141</v>
      </c>
      <c r="I73" s="144">
        <f t="shared" ref="I73" si="36">SUM(I69:I72)</f>
        <v>23.959</v>
      </c>
      <c r="J73" s="144">
        <f t="shared" ref="J73" si="37">SUM(J69:J72)</f>
        <v>-2.1900000000000013</v>
      </c>
      <c r="K73" s="162" t="s">
        <v>238</v>
      </c>
      <c r="L73" s="94"/>
    </row>
    <row r="74" spans="1:12" ht="16.5" customHeight="1" x14ac:dyDescent="0.35">
      <c r="A74" s="296" t="s">
        <v>67</v>
      </c>
      <c r="B74" s="296"/>
      <c r="C74" s="146"/>
      <c r="D74" s="146"/>
      <c r="E74" s="256">
        <f t="shared" ref="E74:G74" si="38">SUM(E73+E68)</f>
        <v>-19.908999999999995</v>
      </c>
      <c r="F74" s="109" t="s">
        <v>141</v>
      </c>
      <c r="G74" s="256">
        <f t="shared" si="38"/>
        <v>9.0770000000000035</v>
      </c>
      <c r="H74" s="109" t="s">
        <v>141</v>
      </c>
      <c r="I74" s="107">
        <f t="shared" ref="I74" si="39">SUM(I73+I68)</f>
        <v>-43.208999999999989</v>
      </c>
      <c r="J74" s="107">
        <f t="shared" ref="J74" si="40">SUM(J73+J68)</f>
        <v>-11.399000000000003</v>
      </c>
      <c r="K74" s="154" t="s">
        <v>238</v>
      </c>
      <c r="L74" s="94"/>
    </row>
    <row r="75" spans="1:12" ht="16.5" customHeight="1" x14ac:dyDescent="0.35">
      <c r="A75" s="283" t="s">
        <v>418</v>
      </c>
      <c r="B75" s="284"/>
      <c r="C75" s="239"/>
      <c r="D75" s="239"/>
      <c r="E75" s="268">
        <v>2.6</v>
      </c>
      <c r="F75" s="118"/>
      <c r="G75" s="268">
        <v>1</v>
      </c>
      <c r="H75" s="145"/>
      <c r="I75" s="145"/>
      <c r="J75" s="145"/>
      <c r="K75" s="145"/>
      <c r="L75" s="226"/>
    </row>
    <row r="76" spans="1:12" ht="16.5" customHeight="1" x14ac:dyDescent="0.35">
      <c r="A76" s="285" t="s">
        <v>419</v>
      </c>
      <c r="B76" s="282"/>
      <c r="C76" s="282"/>
      <c r="D76" s="240"/>
      <c r="E76" s="256">
        <f>SUM(E74:E75)</f>
        <v>-17.308999999999994</v>
      </c>
      <c r="F76" s="109"/>
      <c r="G76" s="256">
        <f>SUM(G74:G75)</f>
        <v>10.077000000000004</v>
      </c>
      <c r="H76" s="241"/>
      <c r="I76" s="109"/>
      <c r="J76" s="109"/>
      <c r="K76" s="109"/>
      <c r="L76" s="109"/>
    </row>
    <row r="77" spans="1:12" ht="15" customHeight="1" x14ac:dyDescent="0.35">
      <c r="A77" s="146"/>
      <c r="B77" s="146"/>
      <c r="C77" s="146"/>
      <c r="D77" s="146"/>
      <c r="E77" s="163"/>
      <c r="F77" s="163"/>
      <c r="G77" s="163"/>
      <c r="H77" s="163"/>
      <c r="I77" s="163"/>
      <c r="J77" s="163"/>
      <c r="K77" s="163"/>
      <c r="L77" s="94"/>
    </row>
    <row r="78" spans="1:12" ht="12.75" customHeight="1" x14ac:dyDescent="0.35">
      <c r="A78" s="236"/>
      <c r="B78" s="227"/>
      <c r="C78" s="229"/>
      <c r="D78" s="229"/>
      <c r="E78" s="230">
        <f>E$3</f>
        <v>2014</v>
      </c>
      <c r="F78" s="230">
        <f t="shared" ref="F78:K78" si="41">F$3</f>
        <v>2013</v>
      </c>
      <c r="G78" s="230">
        <f>G$3</f>
        <v>2014</v>
      </c>
      <c r="H78" s="230">
        <f>H$3</f>
        <v>2013</v>
      </c>
      <c r="I78" s="230">
        <f t="shared" si="41"/>
        <v>2012</v>
      </c>
      <c r="J78" s="230">
        <f t="shared" si="41"/>
        <v>2011</v>
      </c>
      <c r="K78" s="230">
        <f t="shared" si="41"/>
        <v>2010</v>
      </c>
      <c r="L78" s="94"/>
    </row>
    <row r="79" spans="1:12" ht="12.75" customHeight="1" x14ac:dyDescent="0.35">
      <c r="A79" s="231"/>
      <c r="B79" s="231"/>
      <c r="C79" s="229"/>
      <c r="D79" s="229"/>
      <c r="E79" s="230" t="str">
        <f>E$4</f>
        <v>Q4</v>
      </c>
      <c r="F79" s="230" t="str">
        <f t="shared" ref="F79" si="42">F$4</f>
        <v>Q4</v>
      </c>
      <c r="G79" s="233"/>
      <c r="H79" s="233"/>
      <c r="I79" s="230"/>
      <c r="J79" s="230"/>
      <c r="K79" s="230"/>
      <c r="L79" s="94"/>
    </row>
    <row r="80" spans="1:12" s="64" customFormat="1" ht="15" customHeight="1" x14ac:dyDescent="0.35">
      <c r="A80" s="236" t="s">
        <v>111</v>
      </c>
      <c r="B80" s="234"/>
      <c r="C80" s="228"/>
      <c r="D80" s="228"/>
      <c r="E80" s="232"/>
      <c r="F80" s="232"/>
      <c r="G80" s="232"/>
      <c r="H80" s="232"/>
      <c r="I80" s="232"/>
      <c r="J80" s="232"/>
      <c r="K80" s="232"/>
      <c r="L80" s="135"/>
    </row>
    <row r="81" spans="1:12" ht="1.5" customHeight="1" x14ac:dyDescent="0.35">
      <c r="A81" s="94"/>
      <c r="B81" s="94"/>
      <c r="C81" s="94"/>
      <c r="D81" s="94"/>
      <c r="E81" s="94"/>
      <c r="F81" s="94"/>
      <c r="G81" s="94"/>
      <c r="H81" s="94"/>
      <c r="I81" s="94"/>
      <c r="J81" s="94"/>
      <c r="K81" s="94"/>
      <c r="L81" s="94"/>
    </row>
    <row r="82" spans="1:12" ht="15" customHeight="1" x14ac:dyDescent="0.35">
      <c r="A82" s="295" t="s">
        <v>68</v>
      </c>
      <c r="B82" s="295"/>
      <c r="C82" s="106"/>
      <c r="D82" s="106"/>
      <c r="E82" s="269">
        <f>IF(E7=0,"",IF(E14=0,"",(E14/E7))*100)</f>
        <v>-0.56001896950934993</v>
      </c>
      <c r="F82" s="164">
        <f>IF(F14=0,"-",IF(F7=0,"-",F14/F7))*100</f>
        <v>-21.173953656552197</v>
      </c>
      <c r="G82" s="275">
        <f>IF(G14=0,"-",IF(G7=0,"-",G14/G7))*100</f>
        <v>1.5471846772907674</v>
      </c>
      <c r="H82" s="165">
        <f>IF(H7=0,"",IF(H14=0,"",(H14/H7))*100)</f>
        <v>-3.7408122840134816</v>
      </c>
      <c r="I82" s="164">
        <f>IF(I14=0,"-",IF(I7=0,"-",I14/I7))*100</f>
        <v>-4.2102155885038526</v>
      </c>
      <c r="J82" s="164">
        <f>IF(J14=0,"-",IF(J7=0,"-",J14/J7))*100</f>
        <v>2.6282087413829416</v>
      </c>
      <c r="K82" s="166">
        <f>IF(K14=0,"-",IF(K7=0,"-",K14/K7))*100</f>
        <v>5.592194902108746</v>
      </c>
      <c r="L82" s="94"/>
    </row>
    <row r="83" spans="1:12" ht="15" customHeight="1" x14ac:dyDescent="0.35">
      <c r="A83" s="295" t="s">
        <v>424</v>
      </c>
      <c r="B83" s="295"/>
      <c r="C83" s="106"/>
      <c r="D83" s="106"/>
      <c r="E83" s="269">
        <f t="shared" ref="E83:K83" si="43">IF(E7=0,"",IF(E28=0,"",(E28/E7))*100)</f>
        <v>-0.31383379362294378</v>
      </c>
      <c r="F83" s="164">
        <f t="shared" si="43"/>
        <v>0.44997539197081254</v>
      </c>
      <c r="G83" s="275">
        <f t="shared" si="43"/>
        <v>1.4546381148015148</v>
      </c>
      <c r="H83" s="165">
        <f t="shared" si="43"/>
        <v>2.0745057296673362</v>
      </c>
      <c r="I83" s="164">
        <f t="shared" si="43"/>
        <v>-0.61946035134328037</v>
      </c>
      <c r="J83" s="164">
        <f t="shared" si="43"/>
        <v>1.7499544487512328</v>
      </c>
      <c r="K83" s="166">
        <f t="shared" si="43"/>
        <v>6.7974940259086871</v>
      </c>
      <c r="L83" s="94"/>
    </row>
    <row r="84" spans="1:12" ht="15" customHeight="1" x14ac:dyDescent="0.35">
      <c r="A84" s="295" t="s">
        <v>69</v>
      </c>
      <c r="B84" s="295"/>
      <c r="C84" s="106"/>
      <c r="D84" s="106"/>
      <c r="E84" s="269">
        <f t="shared" ref="E84:K84" si="44">IF(E20=0,"-",IF(E7=0,"-",E20/E7)*100)</f>
        <v>-4.3608949144977762</v>
      </c>
      <c r="F84" s="164">
        <f t="shared" si="44"/>
        <v>-28.607587308283293</v>
      </c>
      <c r="G84" s="275">
        <f t="shared" si="44"/>
        <v>-1.1901300341734378</v>
      </c>
      <c r="H84" s="165">
        <f t="shared" si="44"/>
        <v>-7.9075490324191771</v>
      </c>
      <c r="I84" s="164">
        <f t="shared" si="44"/>
        <v>-6.8048116120177919</v>
      </c>
      <c r="J84" s="164">
        <f t="shared" si="44"/>
        <v>-0.60914144744173171</v>
      </c>
      <c r="K84" s="166">
        <f t="shared" si="44"/>
        <v>2.6574225464302139</v>
      </c>
      <c r="L84" s="97"/>
    </row>
    <row r="85" spans="1:12" ht="15" customHeight="1" x14ac:dyDescent="0.35">
      <c r="A85" s="295" t="s">
        <v>70</v>
      </c>
      <c r="B85" s="295"/>
      <c r="C85" s="137"/>
      <c r="D85" s="137"/>
      <c r="E85" s="269" t="s">
        <v>141</v>
      </c>
      <c r="F85" s="167" t="s">
        <v>141</v>
      </c>
      <c r="G85" s="276">
        <f>IF((G47=0),"-",(G24/((G47+H47)/2)*100))</f>
        <v>-22.48535858945942</v>
      </c>
      <c r="H85" s="168">
        <f>IF((H47=0),"-",(H24/((H47+I47)/2)*100))</f>
        <v>-6.89904914026814</v>
      </c>
      <c r="I85" s="167">
        <f>IF((I47=0),"-",(I24/((I47+K47)/2)*100))</f>
        <v>-6.0833023838016986</v>
      </c>
      <c r="J85" s="167">
        <f>IF((J47=0),"-",(J24/((J47+K47)/2)*100))</f>
        <v>-0.38387401282221978</v>
      </c>
      <c r="K85" s="168" t="s">
        <v>238</v>
      </c>
      <c r="L85" s="97"/>
    </row>
    <row r="86" spans="1:12" ht="15" customHeight="1" x14ac:dyDescent="0.35">
      <c r="A86" s="295" t="s">
        <v>71</v>
      </c>
      <c r="B86" s="295"/>
      <c r="C86" s="137"/>
      <c r="D86" s="137"/>
      <c r="E86" s="269" t="s">
        <v>141</v>
      </c>
      <c r="F86" s="167" t="s">
        <v>141</v>
      </c>
      <c r="G86" s="276">
        <f t="shared" ref="G86:H86" si="45">IF((G47=0),"-",((G17+G18)/((G47+G48+G49+G51+H47+H48+H49+H51)/2)*100))</f>
        <v>1.8163349045205139</v>
      </c>
      <c r="H86" s="168">
        <f t="shared" si="45"/>
        <v>-2.2746524055878803</v>
      </c>
      <c r="I86" s="167">
        <f>IF((I47=0),"-",((I17+I18)/((I47+I48+I49+I51+K47+K48+K49+K51)/2)*100))</f>
        <v>-2.9816915877289101</v>
      </c>
      <c r="J86" s="167">
        <f>IF((J47=0),"-",((J17+J18)/((J47+J48+J49+J51+K47+K48+K49+K51)/2)*100))</f>
        <v>2.4294504073189298</v>
      </c>
      <c r="K86" s="168" t="s">
        <v>238</v>
      </c>
      <c r="L86" s="97"/>
    </row>
    <row r="87" spans="1:12" ht="15" customHeight="1" x14ac:dyDescent="0.35">
      <c r="A87" s="295" t="s">
        <v>72</v>
      </c>
      <c r="B87" s="295"/>
      <c r="C87" s="106"/>
      <c r="D87" s="106"/>
      <c r="E87" s="270" t="s">
        <v>141</v>
      </c>
      <c r="F87" s="169" t="s">
        <v>141</v>
      </c>
      <c r="G87" s="277">
        <f t="shared" ref="G87:K87" si="46">IF(G47=0,"-",((G47+G48)/G55*100))</f>
        <v>58.189509171405454</v>
      </c>
      <c r="H87" s="170">
        <f t="shared" si="46"/>
        <v>59.871744235922655</v>
      </c>
      <c r="I87" s="169">
        <f t="shared" si="46"/>
        <v>60.664705817924144</v>
      </c>
      <c r="J87" s="169">
        <f t="shared" si="46"/>
        <v>56.780917271362682</v>
      </c>
      <c r="K87" s="170">
        <f t="shared" si="46"/>
        <v>59.585422821472669</v>
      </c>
      <c r="L87" s="97"/>
    </row>
    <row r="88" spans="1:12" ht="15" customHeight="1" x14ac:dyDescent="0.35">
      <c r="A88" s="295" t="s">
        <v>73</v>
      </c>
      <c r="B88" s="295"/>
      <c r="C88" s="106"/>
      <c r="D88" s="106"/>
      <c r="E88" s="271" t="s">
        <v>141</v>
      </c>
      <c r="F88" s="171" t="s">
        <v>141</v>
      </c>
      <c r="G88" s="278">
        <f t="shared" ref="G88:K88" si="47">IF((G51+G49-G43-G41-G37)=0,"-",(G51+G49-G43-G41-G37))</f>
        <v>252.941</v>
      </c>
      <c r="H88" s="172">
        <f t="shared" si="47"/>
        <v>297.31400000000008</v>
      </c>
      <c r="I88" s="171">
        <f t="shared" si="47"/>
        <v>341.37700000000001</v>
      </c>
      <c r="J88" s="171">
        <f t="shared" si="47"/>
        <v>308.60300000000001</v>
      </c>
      <c r="K88" s="172">
        <f t="shared" si="47"/>
        <v>300.13200000000001</v>
      </c>
      <c r="L88" s="97"/>
    </row>
    <row r="89" spans="1:12" ht="15" customHeight="1" x14ac:dyDescent="0.35">
      <c r="A89" s="295" t="s">
        <v>74</v>
      </c>
      <c r="B89" s="295"/>
      <c r="C89" s="110"/>
      <c r="D89" s="110"/>
      <c r="E89" s="272" t="s">
        <v>141</v>
      </c>
      <c r="F89" s="173" t="s">
        <v>141</v>
      </c>
      <c r="G89" s="279">
        <f t="shared" ref="G89:K89" si="48">IF((G47=0),"-",((G51+G49)/(G47+G48)))</f>
        <v>0.45108459312777138</v>
      </c>
      <c r="H89" s="174">
        <f t="shared" si="48"/>
        <v>0.42178719830441885</v>
      </c>
      <c r="I89" s="173">
        <f t="shared" si="48"/>
        <v>0.47411496743191262</v>
      </c>
      <c r="J89" s="173">
        <f t="shared" si="48"/>
        <v>0.48219627653162977</v>
      </c>
      <c r="K89" s="174">
        <f t="shared" si="48"/>
        <v>0.48363784998978132</v>
      </c>
      <c r="L89" s="94"/>
    </row>
    <row r="90" spans="1:12" ht="15" customHeight="1" x14ac:dyDescent="0.35">
      <c r="A90" s="294" t="s">
        <v>75</v>
      </c>
      <c r="B90" s="294"/>
      <c r="C90" s="115"/>
      <c r="D90" s="115"/>
      <c r="E90" s="273" t="s">
        <v>141</v>
      </c>
      <c r="F90" s="175" t="s">
        <v>141</v>
      </c>
      <c r="G90" s="280">
        <v>404</v>
      </c>
      <c r="H90" s="176">
        <v>419</v>
      </c>
      <c r="I90" s="175">
        <v>456</v>
      </c>
      <c r="J90" s="175">
        <v>457</v>
      </c>
      <c r="K90" s="176">
        <v>420</v>
      </c>
      <c r="L90" s="94"/>
    </row>
    <row r="91" spans="1:12" ht="15" customHeight="1" x14ac:dyDescent="0.35">
      <c r="A91" s="120" t="s">
        <v>431</v>
      </c>
      <c r="B91" s="177"/>
      <c r="C91" s="177"/>
      <c r="D91" s="177"/>
      <c r="E91" s="177"/>
      <c r="F91" s="177"/>
      <c r="G91" s="177"/>
      <c r="H91" s="177"/>
      <c r="I91" s="177"/>
      <c r="J91" s="177"/>
      <c r="K91" s="177"/>
      <c r="L91" s="94"/>
    </row>
    <row r="92" spans="1:12" ht="15" customHeight="1" x14ac:dyDescent="0.35">
      <c r="A92" s="120" t="s">
        <v>432</v>
      </c>
      <c r="B92" s="178"/>
      <c r="C92" s="178"/>
      <c r="D92" s="178"/>
      <c r="E92" s="178"/>
      <c r="F92" s="178"/>
      <c r="G92" s="178"/>
      <c r="H92" s="178"/>
      <c r="I92" s="178"/>
      <c r="J92" s="178"/>
      <c r="K92" s="178"/>
      <c r="L92" s="94"/>
    </row>
    <row r="93" spans="1:12" ht="15" customHeight="1" x14ac:dyDescent="0.35">
      <c r="A93" s="120"/>
      <c r="B93" s="178"/>
      <c r="C93" s="178"/>
      <c r="D93" s="178"/>
      <c r="E93" s="178"/>
      <c r="F93" s="178"/>
      <c r="G93" s="178"/>
      <c r="H93" s="178"/>
      <c r="I93" s="178"/>
      <c r="J93" s="178"/>
      <c r="K93" s="178"/>
      <c r="L93" s="94"/>
    </row>
    <row r="94" spans="1:12" ht="15.75" x14ac:dyDescent="0.35">
      <c r="A94" s="179"/>
      <c r="B94" s="179"/>
      <c r="C94" s="179"/>
      <c r="D94" s="179"/>
      <c r="E94" s="179"/>
      <c r="F94" s="179"/>
      <c r="G94" s="179"/>
      <c r="H94" s="179"/>
      <c r="I94" s="179"/>
      <c r="J94" s="179"/>
      <c r="K94" s="179"/>
      <c r="L94" s="94"/>
    </row>
    <row r="95" spans="1:12" ht="15.75" x14ac:dyDescent="0.35">
      <c r="A95" s="179"/>
      <c r="B95" s="179"/>
      <c r="C95" s="179"/>
      <c r="D95" s="179"/>
      <c r="E95" s="179"/>
      <c r="F95" s="179"/>
      <c r="G95" s="179"/>
      <c r="H95" s="179"/>
      <c r="I95" s="179"/>
      <c r="J95" s="179"/>
      <c r="K95" s="179"/>
      <c r="L95" s="94"/>
    </row>
    <row r="96" spans="1:12" ht="15.75" x14ac:dyDescent="0.35">
      <c r="A96" s="179"/>
      <c r="B96" s="179"/>
      <c r="C96" s="179"/>
      <c r="D96" s="179"/>
      <c r="E96" s="179"/>
      <c r="F96" s="179"/>
      <c r="G96" s="179"/>
      <c r="H96" s="179"/>
      <c r="I96" s="179"/>
      <c r="J96" s="179"/>
      <c r="K96" s="179"/>
      <c r="L96" s="94"/>
    </row>
    <row r="97" spans="1:12" ht="15.75" x14ac:dyDescent="0.35">
      <c r="A97" s="179"/>
      <c r="B97" s="179"/>
      <c r="C97" s="179"/>
      <c r="D97" s="179"/>
      <c r="E97" s="179"/>
      <c r="F97" s="179"/>
      <c r="G97" s="179"/>
      <c r="H97" s="179"/>
      <c r="I97" s="179"/>
      <c r="J97" s="179"/>
      <c r="K97" s="179"/>
      <c r="L97" s="94"/>
    </row>
    <row r="98" spans="1:12" ht="15.75" x14ac:dyDescent="0.35">
      <c r="A98" s="179"/>
      <c r="B98" s="179"/>
      <c r="C98" s="179"/>
      <c r="D98" s="179"/>
      <c r="E98" s="179"/>
      <c r="F98" s="179"/>
      <c r="G98" s="179"/>
      <c r="H98" s="179"/>
      <c r="I98" s="179"/>
      <c r="J98" s="179"/>
      <c r="K98" s="179"/>
      <c r="L98" s="94"/>
    </row>
    <row r="99" spans="1:12" ht="15.75" x14ac:dyDescent="0.35">
      <c r="A99" s="179"/>
      <c r="B99" s="179"/>
      <c r="C99" s="179"/>
      <c r="D99" s="179"/>
      <c r="E99" s="179"/>
      <c r="F99" s="179"/>
      <c r="G99" s="179"/>
      <c r="H99" s="179"/>
      <c r="I99" s="179"/>
      <c r="J99" s="179"/>
      <c r="K99" s="179"/>
      <c r="L99" s="94"/>
    </row>
    <row r="100" spans="1:12" ht="15.75" x14ac:dyDescent="0.35">
      <c r="A100" s="179"/>
      <c r="B100" s="179"/>
      <c r="C100" s="179"/>
      <c r="D100" s="179"/>
      <c r="E100" s="179"/>
      <c r="F100" s="179"/>
      <c r="G100" s="179"/>
      <c r="H100" s="179"/>
      <c r="I100" s="179"/>
      <c r="J100" s="179"/>
      <c r="K100" s="179"/>
      <c r="L100" s="94"/>
    </row>
    <row r="101" spans="1:12" x14ac:dyDescent="0.15">
      <c r="A101" s="63"/>
      <c r="B101" s="63"/>
      <c r="C101" s="63"/>
      <c r="D101" s="63"/>
      <c r="E101" s="63"/>
      <c r="F101" s="63"/>
      <c r="G101" s="63"/>
      <c r="H101" s="63"/>
      <c r="I101" s="63"/>
      <c r="J101" s="63"/>
      <c r="K101" s="63"/>
    </row>
    <row r="102" spans="1:12" x14ac:dyDescent="0.15">
      <c r="A102" s="63"/>
      <c r="B102" s="63"/>
      <c r="C102" s="63"/>
      <c r="D102" s="63"/>
      <c r="E102" s="63"/>
      <c r="F102" s="63"/>
      <c r="G102" s="63"/>
      <c r="H102" s="63"/>
      <c r="I102" s="63"/>
      <c r="J102" s="63"/>
      <c r="K102" s="63"/>
    </row>
    <row r="103" spans="1:12" x14ac:dyDescent="0.15">
      <c r="A103" s="63"/>
      <c r="B103" s="63"/>
      <c r="C103" s="63"/>
      <c r="D103" s="63"/>
      <c r="E103" s="63"/>
      <c r="F103" s="63"/>
      <c r="G103" s="63"/>
      <c r="H103" s="63"/>
      <c r="I103" s="63"/>
      <c r="J103" s="63"/>
      <c r="K103" s="63"/>
    </row>
    <row r="104" spans="1:12" x14ac:dyDescent="0.15">
      <c r="A104" s="63"/>
      <c r="B104" s="63"/>
      <c r="C104" s="63"/>
      <c r="D104" s="63"/>
      <c r="E104" s="63"/>
      <c r="F104" s="63"/>
      <c r="G104" s="63"/>
      <c r="H104" s="63"/>
      <c r="I104" s="63"/>
      <c r="J104" s="63"/>
      <c r="K104" s="63"/>
    </row>
    <row r="105" spans="1:12" x14ac:dyDescent="0.15">
      <c r="A105" s="63"/>
      <c r="B105" s="63"/>
      <c r="C105" s="63"/>
      <c r="D105" s="63"/>
      <c r="E105" s="63"/>
      <c r="F105" s="63"/>
      <c r="G105" s="63"/>
      <c r="H105" s="63"/>
      <c r="I105" s="63"/>
      <c r="J105" s="63"/>
      <c r="K105" s="63"/>
    </row>
  </sheetData>
  <mergeCells count="22">
    <mergeCell ref="A69:B69"/>
    <mergeCell ref="A1:K1"/>
    <mergeCell ref="A61:B61"/>
    <mergeCell ref="A62:B62"/>
    <mergeCell ref="A63:B63"/>
    <mergeCell ref="A64:B64"/>
    <mergeCell ref="A65:B65"/>
    <mergeCell ref="A67:B67"/>
    <mergeCell ref="A68:B68"/>
    <mergeCell ref="A90:B90"/>
    <mergeCell ref="A70:B70"/>
    <mergeCell ref="A71:B71"/>
    <mergeCell ref="A72:B72"/>
    <mergeCell ref="A74:B74"/>
    <mergeCell ref="A82:B82"/>
    <mergeCell ref="A84:B84"/>
    <mergeCell ref="A85:B85"/>
    <mergeCell ref="A86:B86"/>
    <mergeCell ref="A87:B87"/>
    <mergeCell ref="A88:B88"/>
    <mergeCell ref="A89:B89"/>
    <mergeCell ref="A83:B83"/>
  </mergeCells>
  <pageMargins left="0.70866141732283472" right="0.70866141732283472" top="0.74803149606299213" bottom="0.74803149606299213" header="0.31496062992125984" footer="0.31496062992125984"/>
  <pageSetup paperSize="9" scale="5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5"/>
  <sheetViews>
    <sheetView showGridLines="0" zoomScaleNormal="100" zoomScaleSheetLayoutView="85" workbookViewId="0">
      <selection sqref="A1:L1"/>
    </sheetView>
  </sheetViews>
  <sheetFormatPr defaultColWidth="9.140625" defaultRowHeight="10.5" x14ac:dyDescent="0.15"/>
  <cols>
    <col min="1" max="1" width="26" style="61" customWidth="1"/>
    <col min="2" max="2" width="16" style="61" customWidth="1"/>
    <col min="3" max="3" width="8.28515625" style="61" customWidth="1"/>
    <col min="4" max="4" width="4.85546875" style="61" customWidth="1"/>
    <col min="5" max="6" width="9.7109375" style="61" customWidth="1"/>
    <col min="7" max="7" width="10.85546875" style="61" customWidth="1"/>
    <col min="8" max="12" width="9.7109375" style="61" customWidth="1"/>
    <col min="13" max="16384" width="9.140625" style="61"/>
  </cols>
  <sheetData>
    <row r="1" spans="1:12" ht="18" customHeight="1" x14ac:dyDescent="0.35">
      <c r="A1" s="297" t="s">
        <v>383</v>
      </c>
      <c r="B1" s="297"/>
      <c r="C1" s="297"/>
      <c r="D1" s="297"/>
      <c r="E1" s="297"/>
      <c r="F1" s="297"/>
      <c r="G1" s="297"/>
      <c r="H1" s="297"/>
      <c r="I1" s="297"/>
      <c r="J1" s="297"/>
      <c r="K1" s="297"/>
      <c r="L1" s="298"/>
    </row>
    <row r="2" spans="1:12" ht="15" customHeight="1" x14ac:dyDescent="0.35">
      <c r="A2" s="95" t="s">
        <v>196</v>
      </c>
      <c r="B2" s="96"/>
      <c r="C2" s="96"/>
      <c r="D2" s="96"/>
      <c r="E2" s="97"/>
      <c r="F2" s="97"/>
      <c r="G2" s="97"/>
      <c r="H2" s="97"/>
      <c r="I2" s="97"/>
      <c r="J2" s="97"/>
      <c r="K2" s="97"/>
      <c r="L2" s="97"/>
    </row>
    <row r="3" spans="1:12" ht="12.75" customHeight="1" x14ac:dyDescent="0.35">
      <c r="A3" s="227"/>
      <c r="B3" s="227"/>
      <c r="C3" s="228"/>
      <c r="D3" s="229"/>
      <c r="E3" s="230">
        <v>2014</v>
      </c>
      <c r="F3" s="230">
        <v>2013</v>
      </c>
      <c r="G3" s="230">
        <v>2014</v>
      </c>
      <c r="H3" s="230">
        <v>2013</v>
      </c>
      <c r="I3" s="230">
        <v>2012</v>
      </c>
      <c r="J3" s="230">
        <v>2012</v>
      </c>
      <c r="K3" s="230">
        <v>2011</v>
      </c>
      <c r="L3" s="101">
        <v>2010</v>
      </c>
    </row>
    <row r="4" spans="1:12" ht="12.75" customHeight="1" x14ac:dyDescent="0.35">
      <c r="A4" s="231"/>
      <c r="B4" s="231"/>
      <c r="C4" s="228"/>
      <c r="D4" s="229"/>
      <c r="E4" s="230" t="s">
        <v>421</v>
      </c>
      <c r="F4" s="230" t="s">
        <v>421</v>
      </c>
      <c r="G4" s="230"/>
      <c r="H4" s="230"/>
      <c r="I4" s="230"/>
      <c r="J4" s="230"/>
      <c r="K4" s="230"/>
      <c r="L4" s="101"/>
    </row>
    <row r="5" spans="1:12" s="62" customFormat="1" ht="12.75" customHeight="1" x14ac:dyDescent="0.35">
      <c r="A5" s="228" t="s">
        <v>1</v>
      </c>
      <c r="B5" s="231"/>
      <c r="C5" s="228"/>
      <c r="D5" s="228" t="s">
        <v>112</v>
      </c>
      <c r="E5" s="232"/>
      <c r="F5" s="232" t="s">
        <v>192</v>
      </c>
      <c r="G5" s="232"/>
      <c r="H5" s="232" t="s">
        <v>192</v>
      </c>
      <c r="I5" s="232" t="s">
        <v>103</v>
      </c>
      <c r="J5" s="232"/>
      <c r="K5" s="232"/>
      <c r="L5" s="103"/>
    </row>
    <row r="6" spans="1:12" ht="1.5" customHeight="1" x14ac:dyDescent="0.35">
      <c r="A6" s="94"/>
      <c r="B6" s="94"/>
      <c r="C6" s="94"/>
      <c r="D6" s="94"/>
      <c r="E6" s="94"/>
      <c r="F6" s="94"/>
      <c r="G6" s="94"/>
      <c r="H6" s="94"/>
      <c r="I6" s="94"/>
      <c r="J6" s="94"/>
      <c r="K6" s="94"/>
      <c r="L6" s="94"/>
    </row>
    <row r="7" spans="1:12" ht="15" customHeight="1" x14ac:dyDescent="0.35">
      <c r="A7" s="105" t="s">
        <v>2</v>
      </c>
      <c r="B7" s="106"/>
      <c r="C7" s="106"/>
      <c r="D7" s="106"/>
      <c r="E7" s="243">
        <v>2063.3460000000005</v>
      </c>
      <c r="F7" s="107">
        <v>2815.387999999999</v>
      </c>
      <c r="G7" s="243">
        <v>8553.9410000000007</v>
      </c>
      <c r="H7" s="108">
        <v>12645.227999999999</v>
      </c>
      <c r="I7" s="107">
        <v>10918.174000000001</v>
      </c>
      <c r="J7" s="109">
        <v>10918</v>
      </c>
      <c r="K7" s="107">
        <v>8584</v>
      </c>
      <c r="L7" s="109">
        <v>7177</v>
      </c>
    </row>
    <row r="8" spans="1:12" ht="15" customHeight="1" x14ac:dyDescent="0.35">
      <c r="A8" s="105" t="s">
        <v>4</v>
      </c>
      <c r="B8" s="110"/>
      <c r="C8" s="110"/>
      <c r="D8" s="110"/>
      <c r="E8" s="244">
        <v>-2151.9650000000001</v>
      </c>
      <c r="F8" s="111">
        <v>-2639.0340000000015</v>
      </c>
      <c r="G8" s="244">
        <v>-8378.1829999999991</v>
      </c>
      <c r="H8" s="112">
        <v>-11870.886</v>
      </c>
      <c r="I8" s="111">
        <v>-10036.48</v>
      </c>
      <c r="J8" s="113">
        <v>-10020</v>
      </c>
      <c r="K8" s="111">
        <v>-7824</v>
      </c>
      <c r="L8" s="113">
        <v>-5905</v>
      </c>
    </row>
    <row r="9" spans="1:12" ht="15" customHeight="1" x14ac:dyDescent="0.35">
      <c r="A9" s="105" t="s">
        <v>5</v>
      </c>
      <c r="B9" s="110"/>
      <c r="C9" s="110"/>
      <c r="D9" s="110"/>
      <c r="E9" s="244">
        <v>0.63100000000000001</v>
      </c>
      <c r="F9" s="111">
        <v>1.5049999999999999</v>
      </c>
      <c r="G9" s="244">
        <v>7.92</v>
      </c>
      <c r="H9" s="112">
        <v>3.698</v>
      </c>
      <c r="I9" s="111">
        <v>16.286000000000001</v>
      </c>
      <c r="J9" s="113"/>
      <c r="K9" s="111"/>
      <c r="L9" s="113"/>
    </row>
    <row r="10" spans="1:12" ht="15" customHeight="1" x14ac:dyDescent="0.35">
      <c r="A10" s="105" t="s">
        <v>6</v>
      </c>
      <c r="B10" s="110"/>
      <c r="C10" s="110"/>
      <c r="D10" s="110"/>
      <c r="E10" s="244"/>
      <c r="F10" s="111">
        <v>-0.05</v>
      </c>
      <c r="G10" s="244"/>
      <c r="H10" s="112">
        <v>-0.05</v>
      </c>
      <c r="I10" s="111">
        <v>0.127</v>
      </c>
      <c r="J10" s="113"/>
      <c r="K10" s="111"/>
      <c r="L10" s="113"/>
    </row>
    <row r="11" spans="1:12" ht="15" customHeight="1" x14ac:dyDescent="0.35">
      <c r="A11" s="114" t="s">
        <v>7</v>
      </c>
      <c r="B11" s="115"/>
      <c r="C11" s="115"/>
      <c r="D11" s="115"/>
      <c r="E11" s="245"/>
      <c r="F11" s="116"/>
      <c r="G11" s="245"/>
      <c r="H11" s="117"/>
      <c r="I11" s="116"/>
      <c r="J11" s="118"/>
      <c r="K11" s="116"/>
      <c r="L11" s="118"/>
    </row>
    <row r="12" spans="1:12" ht="15" customHeight="1" x14ac:dyDescent="0.15">
      <c r="A12" s="119" t="s">
        <v>8</v>
      </c>
      <c r="B12" s="119"/>
      <c r="C12" s="119"/>
      <c r="D12" s="119"/>
      <c r="E12" s="243">
        <f>SUM(E7:E11)</f>
        <v>-87.987999999999687</v>
      </c>
      <c r="F12" s="107">
        <f t="shared" ref="F12:K12" si="0">SUM(F7:F11)</f>
        <v>177.80899999999752</v>
      </c>
      <c r="G12" s="243">
        <f>SUM(G7:G11)</f>
        <v>183.67800000000162</v>
      </c>
      <c r="H12" s="108">
        <f>SUM(H7:H11)</f>
        <v>777.98999999999876</v>
      </c>
      <c r="I12" s="107">
        <f t="shared" ref="I12" si="1">SUM(I7:I11)</f>
        <v>898.10700000000134</v>
      </c>
      <c r="J12" s="109">
        <f t="shared" ref="J12" si="2">SUM(J7:J11)</f>
        <v>898</v>
      </c>
      <c r="K12" s="107">
        <f t="shared" si="0"/>
        <v>760</v>
      </c>
      <c r="L12" s="109">
        <f>SUM(L7:L11)</f>
        <v>1272</v>
      </c>
    </row>
    <row r="13" spans="1:12" ht="15" customHeight="1" x14ac:dyDescent="0.35">
      <c r="A13" s="114" t="s">
        <v>205</v>
      </c>
      <c r="B13" s="115"/>
      <c r="C13" s="115"/>
      <c r="D13" s="115"/>
      <c r="E13" s="245">
        <v>-37.641999999999996</v>
      </c>
      <c r="F13" s="116">
        <v>-42.610000000000014</v>
      </c>
      <c r="G13" s="245">
        <v>-163.18899999999999</v>
      </c>
      <c r="H13" s="117">
        <v>-159.29400000000001</v>
      </c>
      <c r="I13" s="116">
        <v>-131.53200000000001</v>
      </c>
      <c r="J13" s="118">
        <v>-132</v>
      </c>
      <c r="K13" s="116">
        <v>-114</v>
      </c>
      <c r="L13" s="118">
        <v>-84</v>
      </c>
    </row>
    <row r="14" spans="1:12" ht="15" customHeight="1" x14ac:dyDescent="0.15">
      <c r="A14" s="119" t="s">
        <v>9</v>
      </c>
      <c r="B14" s="119"/>
      <c r="C14" s="119"/>
      <c r="D14" s="119"/>
      <c r="E14" s="243">
        <f>SUM(E12:E13)</f>
        <v>-125.62999999999968</v>
      </c>
      <c r="F14" s="107">
        <f t="shared" ref="F14:K14" si="3">SUM(F12:F13)</f>
        <v>135.19899999999751</v>
      </c>
      <c r="G14" s="243">
        <f>SUM(G12:G13)</f>
        <v>20.489000000001624</v>
      </c>
      <c r="H14" s="108">
        <f>SUM(H12:H13)</f>
        <v>618.69599999999878</v>
      </c>
      <c r="I14" s="107">
        <f t="shared" ref="I14" si="4">SUM(I12:I13)</f>
        <v>766.5750000000013</v>
      </c>
      <c r="J14" s="109">
        <f t="shared" ref="J14" si="5">SUM(J12:J13)</f>
        <v>766</v>
      </c>
      <c r="K14" s="107">
        <f t="shared" si="3"/>
        <v>646</v>
      </c>
      <c r="L14" s="109">
        <f>SUM(L12:L13)</f>
        <v>1188</v>
      </c>
    </row>
    <row r="15" spans="1:12" ht="15" customHeight="1" x14ac:dyDescent="0.35">
      <c r="A15" s="105" t="s">
        <v>10</v>
      </c>
      <c r="B15" s="120"/>
      <c r="C15" s="120"/>
      <c r="D15" s="120"/>
      <c r="E15" s="244">
        <v>-22.284000000000006</v>
      </c>
      <c r="F15" s="111">
        <v>-20.211000000000006</v>
      </c>
      <c r="G15" s="244">
        <v>-89.135000000000005</v>
      </c>
      <c r="H15" s="112">
        <v>-80.843000000000004</v>
      </c>
      <c r="I15" s="111">
        <v>-80.843000000000004</v>
      </c>
      <c r="J15" s="113">
        <v>-292</v>
      </c>
      <c r="K15" s="113">
        <v>-292</v>
      </c>
      <c r="L15" s="113">
        <v>-344</v>
      </c>
    </row>
    <row r="16" spans="1:12" ht="15" customHeight="1" x14ac:dyDescent="0.35">
      <c r="A16" s="114" t="s">
        <v>11</v>
      </c>
      <c r="B16" s="115"/>
      <c r="C16" s="115"/>
      <c r="D16" s="115"/>
      <c r="E16" s="245"/>
      <c r="F16" s="116"/>
      <c r="G16" s="245"/>
      <c r="H16" s="117"/>
      <c r="I16" s="116"/>
      <c r="J16" s="118"/>
      <c r="K16" s="116"/>
      <c r="L16" s="118"/>
    </row>
    <row r="17" spans="1:12" ht="15" customHeight="1" x14ac:dyDescent="0.15">
      <c r="A17" s="119" t="s">
        <v>12</v>
      </c>
      <c r="B17" s="119"/>
      <c r="C17" s="119"/>
      <c r="D17" s="119"/>
      <c r="E17" s="243">
        <f>SUM(E14:E16)</f>
        <v>-147.9139999999997</v>
      </c>
      <c r="F17" s="107">
        <f t="shared" ref="F17:K17" si="6">SUM(F14:F16)</f>
        <v>114.9879999999975</v>
      </c>
      <c r="G17" s="243">
        <f>SUM(G14:G16)</f>
        <v>-68.645999999998381</v>
      </c>
      <c r="H17" s="108">
        <f>SUM(H14:H16)</f>
        <v>537.85299999999881</v>
      </c>
      <c r="I17" s="107">
        <f t="shared" ref="I17" si="7">SUM(I14:I16)</f>
        <v>685.73200000000134</v>
      </c>
      <c r="J17" s="109">
        <f t="shared" ref="J17" si="8">SUM(J14:J16)</f>
        <v>474</v>
      </c>
      <c r="K17" s="107">
        <f t="shared" si="6"/>
        <v>354</v>
      </c>
      <c r="L17" s="109">
        <f>SUM(L14:L16)</f>
        <v>844</v>
      </c>
    </row>
    <row r="18" spans="1:12" ht="15" customHeight="1" x14ac:dyDescent="0.35">
      <c r="A18" s="105" t="s">
        <v>13</v>
      </c>
      <c r="B18" s="110"/>
      <c r="C18" s="110"/>
      <c r="D18" s="110"/>
      <c r="E18" s="244">
        <v>59.492000000000004</v>
      </c>
      <c r="F18" s="111">
        <v>-14.040999999999999</v>
      </c>
      <c r="G18" s="244">
        <v>75.135000000000005</v>
      </c>
      <c r="H18" s="112">
        <v>5.2110000000000003</v>
      </c>
      <c r="I18" s="111">
        <v>15.881</v>
      </c>
      <c r="J18" s="113">
        <v>175</v>
      </c>
      <c r="K18" s="111">
        <v>49</v>
      </c>
      <c r="L18" s="113">
        <v>194</v>
      </c>
    </row>
    <row r="19" spans="1:12" ht="15" customHeight="1" x14ac:dyDescent="0.35">
      <c r="A19" s="114" t="s">
        <v>14</v>
      </c>
      <c r="B19" s="115"/>
      <c r="C19" s="115"/>
      <c r="D19" s="115"/>
      <c r="E19" s="245">
        <v>-149.33199999999999</v>
      </c>
      <c r="F19" s="116">
        <v>-152.59699999999992</v>
      </c>
      <c r="G19" s="245">
        <v>-444.459</v>
      </c>
      <c r="H19" s="117">
        <v>-475.26699999999994</v>
      </c>
      <c r="I19" s="116">
        <v>-411.24599999999998</v>
      </c>
      <c r="J19" s="118">
        <v>-501</v>
      </c>
      <c r="K19" s="116">
        <v>-405</v>
      </c>
      <c r="L19" s="118">
        <v>-652</v>
      </c>
    </row>
    <row r="20" spans="1:12" ht="15" customHeight="1" x14ac:dyDescent="0.15">
      <c r="A20" s="119" t="s">
        <v>15</v>
      </c>
      <c r="B20" s="119"/>
      <c r="C20" s="119"/>
      <c r="D20" s="119"/>
      <c r="E20" s="243">
        <f>SUM(E17:E19)</f>
        <v>-237.75399999999968</v>
      </c>
      <c r="F20" s="107">
        <f t="shared" ref="F20:K20" si="9">SUM(F17:F19)</f>
        <v>-51.650000000002422</v>
      </c>
      <c r="G20" s="243">
        <f>SUM(G17:G19)</f>
        <v>-437.96999999999838</v>
      </c>
      <c r="H20" s="108">
        <f>SUM(H17:H19)</f>
        <v>67.796999999998889</v>
      </c>
      <c r="I20" s="107">
        <f t="shared" ref="I20" si="10">SUM(I17:I19)</f>
        <v>290.36700000000133</v>
      </c>
      <c r="J20" s="109">
        <f t="shared" ref="J20" si="11">SUM(J17:J19)</f>
        <v>148</v>
      </c>
      <c r="K20" s="107">
        <f t="shared" si="9"/>
        <v>-2</v>
      </c>
      <c r="L20" s="109">
        <f>SUM(L17:L19)</f>
        <v>386</v>
      </c>
    </row>
    <row r="21" spans="1:12" ht="15" customHeight="1" x14ac:dyDescent="0.35">
      <c r="A21" s="105" t="s">
        <v>17</v>
      </c>
      <c r="B21" s="110"/>
      <c r="C21" s="110"/>
      <c r="D21" s="110"/>
      <c r="E21" s="244">
        <v>17.588999999999999</v>
      </c>
      <c r="F21" s="111">
        <v>-9.5550000000000068</v>
      </c>
      <c r="G21" s="244">
        <v>74.246000000000009</v>
      </c>
      <c r="H21" s="112">
        <v>-58.341999999999999</v>
      </c>
      <c r="I21" s="111">
        <v>-84.202999999999989</v>
      </c>
      <c r="J21" s="113">
        <v>-28</v>
      </c>
      <c r="K21" s="111">
        <v>-9</v>
      </c>
      <c r="L21" s="113">
        <v>-101</v>
      </c>
    </row>
    <row r="22" spans="1:12" ht="15" customHeight="1" x14ac:dyDescent="0.35">
      <c r="A22" s="114" t="s">
        <v>18</v>
      </c>
      <c r="B22" s="121"/>
      <c r="C22" s="121"/>
      <c r="D22" s="121"/>
      <c r="E22" s="245">
        <v>32.798000000000002</v>
      </c>
      <c r="F22" s="116">
        <v>10.896000000000001</v>
      </c>
      <c r="G22" s="245">
        <v>34.396000000000001</v>
      </c>
      <c r="H22" s="117">
        <v>36.917999999999999</v>
      </c>
      <c r="I22" s="116">
        <v>-32.685000000000002</v>
      </c>
      <c r="J22" s="118">
        <v>-33</v>
      </c>
      <c r="K22" s="116">
        <v>-18</v>
      </c>
      <c r="L22" s="118">
        <v>-39</v>
      </c>
    </row>
    <row r="23" spans="1:12" ht="15" customHeight="1" x14ac:dyDescent="0.35">
      <c r="A23" s="122" t="s">
        <v>281</v>
      </c>
      <c r="B23" s="123"/>
      <c r="C23" s="123"/>
      <c r="D23" s="123"/>
      <c r="E23" s="243">
        <f>SUM(E20:E22)</f>
        <v>-187.36699999999968</v>
      </c>
      <c r="F23" s="107">
        <f t="shared" ref="F23:K23" si="12">SUM(F20:F22)</f>
        <v>-50.309000000002428</v>
      </c>
      <c r="G23" s="243">
        <f>SUM(G20:G22)</f>
        <v>-329.32799999999833</v>
      </c>
      <c r="H23" s="108">
        <f>SUM(H20:H22)</f>
        <v>46.372999999998889</v>
      </c>
      <c r="I23" s="107">
        <f t="shared" ref="I23" si="13">SUM(I20:I22)</f>
        <v>173.47900000000135</v>
      </c>
      <c r="J23" s="109">
        <f t="shared" ref="J23" si="14">SUM(J20:J22)</f>
        <v>87</v>
      </c>
      <c r="K23" s="107">
        <f t="shared" si="12"/>
        <v>-29</v>
      </c>
      <c r="L23" s="109">
        <f>SUM(L20:L22)</f>
        <v>246</v>
      </c>
    </row>
    <row r="24" spans="1:12" ht="15" customHeight="1" x14ac:dyDescent="0.35">
      <c r="A24" s="105" t="s">
        <v>261</v>
      </c>
      <c r="B24" s="110"/>
      <c r="C24" s="110"/>
      <c r="D24" s="110"/>
      <c r="E24" s="244">
        <f t="shared" ref="E24:K24" si="15">E23-E25</f>
        <v>-187.36699999999968</v>
      </c>
      <c r="F24" s="111">
        <f t="shared" si="15"/>
        <v>-50.309000000002428</v>
      </c>
      <c r="G24" s="244">
        <f t="shared" si="15"/>
        <v>-329.32799999999833</v>
      </c>
      <c r="H24" s="112">
        <f t="shared" si="15"/>
        <v>46.372999999998889</v>
      </c>
      <c r="I24" s="111">
        <f t="shared" ref="I24" si="16">I23-I25</f>
        <v>173.47900000000135</v>
      </c>
      <c r="J24" s="113">
        <f t="shared" ref="J24" si="17">J23-J25</f>
        <v>87</v>
      </c>
      <c r="K24" s="111">
        <f t="shared" si="15"/>
        <v>-29</v>
      </c>
      <c r="L24" s="113">
        <f>L23-L25</f>
        <v>246</v>
      </c>
    </row>
    <row r="25" spans="1:12" ht="15" customHeight="1" x14ac:dyDescent="0.35">
      <c r="A25" s="105" t="s">
        <v>276</v>
      </c>
      <c r="B25" s="110"/>
      <c r="C25" s="110"/>
      <c r="D25" s="110"/>
      <c r="E25" s="244"/>
      <c r="F25" s="111"/>
      <c r="G25" s="244"/>
      <c r="H25" s="112"/>
      <c r="I25" s="111"/>
      <c r="J25" s="113"/>
      <c r="K25" s="111"/>
      <c r="L25" s="113"/>
    </row>
    <row r="26" spans="1:12" ht="10.5" customHeight="1" x14ac:dyDescent="0.35">
      <c r="A26" s="110"/>
      <c r="B26" s="110"/>
      <c r="C26" s="110"/>
      <c r="D26" s="110"/>
      <c r="E26" s="244"/>
      <c r="F26" s="111"/>
      <c r="G26" s="244"/>
      <c r="H26" s="112"/>
      <c r="I26" s="111"/>
      <c r="J26" s="112"/>
      <c r="K26" s="111"/>
      <c r="L26" s="111"/>
    </row>
    <row r="27" spans="1:12" ht="15" customHeight="1" x14ac:dyDescent="0.35">
      <c r="A27" s="124" t="s">
        <v>360</v>
      </c>
      <c r="B27" s="125"/>
      <c r="C27" s="125"/>
      <c r="D27" s="125"/>
      <c r="E27" s="246">
        <v>-288.2</v>
      </c>
      <c r="F27" s="126"/>
      <c r="G27" s="246">
        <v>-424</v>
      </c>
      <c r="H27" s="127">
        <v>-4</v>
      </c>
      <c r="I27" s="126"/>
      <c r="J27" s="127"/>
      <c r="K27" s="126">
        <v>-19</v>
      </c>
      <c r="L27" s="126">
        <v>487</v>
      </c>
    </row>
    <row r="28" spans="1:12" ht="15" customHeight="1" x14ac:dyDescent="0.35">
      <c r="A28" s="128" t="s">
        <v>423</v>
      </c>
      <c r="B28" s="129"/>
      <c r="C28" s="129"/>
      <c r="D28" s="129"/>
      <c r="E28" s="247">
        <f>E14-E27</f>
        <v>162.57000000000031</v>
      </c>
      <c r="F28" s="130">
        <f t="shared" ref="F28:L28" si="18">F14-F27</f>
        <v>135.19899999999751</v>
      </c>
      <c r="G28" s="247">
        <f t="shared" si="18"/>
        <v>444.48900000000162</v>
      </c>
      <c r="H28" s="131">
        <f t="shared" si="18"/>
        <v>622.69599999999878</v>
      </c>
      <c r="I28" s="130">
        <f t="shared" ref="I28" si="19">I14-I27</f>
        <v>766.5750000000013</v>
      </c>
      <c r="J28" s="131">
        <f t="shared" si="18"/>
        <v>766</v>
      </c>
      <c r="K28" s="130">
        <f t="shared" si="18"/>
        <v>665</v>
      </c>
      <c r="L28" s="130">
        <f t="shared" si="18"/>
        <v>701</v>
      </c>
    </row>
    <row r="29" spans="1:12" ht="15.75" x14ac:dyDescent="0.35">
      <c r="A29" s="110"/>
      <c r="B29" s="110"/>
      <c r="C29" s="110"/>
      <c r="D29" s="110"/>
      <c r="E29" s="111"/>
      <c r="F29" s="111"/>
      <c r="G29" s="111"/>
      <c r="H29" s="111"/>
      <c r="I29" s="111"/>
      <c r="J29" s="111"/>
      <c r="K29" s="111"/>
      <c r="L29" s="111"/>
    </row>
    <row r="30" spans="1:12" ht="12.75" customHeight="1" x14ac:dyDescent="0.35">
      <c r="A30" s="227"/>
      <c r="B30" s="227"/>
      <c r="C30" s="228"/>
      <c r="D30" s="229"/>
      <c r="E30" s="230">
        <f>E$3</f>
        <v>2014</v>
      </c>
      <c r="F30" s="230">
        <f t="shared" ref="F30:L30" si="20">F$3</f>
        <v>2013</v>
      </c>
      <c r="G30" s="230">
        <f>G$3</f>
        <v>2014</v>
      </c>
      <c r="H30" s="230">
        <f>H$3</f>
        <v>2013</v>
      </c>
      <c r="I30" s="230">
        <f t="shared" si="20"/>
        <v>2012</v>
      </c>
      <c r="J30" s="230">
        <v>2012</v>
      </c>
      <c r="K30" s="230">
        <f t="shared" si="20"/>
        <v>2011</v>
      </c>
      <c r="L30" s="101">
        <f t="shared" si="20"/>
        <v>2010</v>
      </c>
    </row>
    <row r="31" spans="1:12" ht="12.75" customHeight="1" x14ac:dyDescent="0.35">
      <c r="A31" s="231"/>
      <c r="B31" s="231"/>
      <c r="C31" s="228"/>
      <c r="D31" s="229"/>
      <c r="E31" s="233" t="str">
        <f>E$4</f>
        <v>Q4</v>
      </c>
      <c r="F31" s="233" t="str">
        <f t="shared" ref="F31" si="21">F$4</f>
        <v>Q4</v>
      </c>
      <c r="G31" s="233"/>
      <c r="H31" s="233"/>
      <c r="I31" s="233"/>
      <c r="J31" s="233"/>
      <c r="K31" s="233"/>
      <c r="L31" s="132"/>
    </row>
    <row r="32" spans="1:12" s="64" customFormat="1" ht="15" customHeight="1" x14ac:dyDescent="0.35">
      <c r="A32" s="228" t="s">
        <v>259</v>
      </c>
      <c r="B32" s="234"/>
      <c r="C32" s="228"/>
      <c r="D32" s="228"/>
      <c r="E32" s="235"/>
      <c r="F32" s="235"/>
      <c r="G32" s="235"/>
      <c r="H32" s="235"/>
      <c r="I32" s="235"/>
      <c r="J32" s="235"/>
      <c r="K32" s="235"/>
      <c r="L32" s="134"/>
    </row>
    <row r="33" spans="1:12" ht="1.5" customHeight="1" x14ac:dyDescent="0.35">
      <c r="A33" s="94"/>
      <c r="B33" s="94"/>
      <c r="C33" s="94"/>
      <c r="D33" s="94"/>
      <c r="E33" s="136"/>
      <c r="F33" s="136"/>
      <c r="G33" s="136"/>
      <c r="H33" s="136"/>
      <c r="I33" s="136"/>
      <c r="J33" s="136"/>
      <c r="K33" s="136"/>
      <c r="L33" s="136"/>
    </row>
    <row r="34" spans="1:12" ht="15" customHeight="1" x14ac:dyDescent="0.35">
      <c r="A34" s="105" t="s">
        <v>24</v>
      </c>
      <c r="B34" s="137"/>
      <c r="C34" s="137"/>
      <c r="D34" s="137"/>
      <c r="E34" s="244"/>
      <c r="F34" s="111"/>
      <c r="G34" s="244">
        <v>8048.87</v>
      </c>
      <c r="H34" s="112">
        <v>8048.87</v>
      </c>
      <c r="I34" s="111"/>
      <c r="J34" s="113">
        <v>3352.9059999999999</v>
      </c>
      <c r="K34" s="111">
        <v>3352.9059999999999</v>
      </c>
      <c r="L34" s="113">
        <v>3352.9059999999999</v>
      </c>
    </row>
    <row r="35" spans="1:12" ht="15" customHeight="1" x14ac:dyDescent="0.35">
      <c r="A35" s="105" t="s">
        <v>25</v>
      </c>
      <c r="B35" s="106"/>
      <c r="C35" s="106"/>
      <c r="D35" s="106"/>
      <c r="E35" s="244"/>
      <c r="F35" s="111"/>
      <c r="G35" s="244">
        <v>1244.644</v>
      </c>
      <c r="H35" s="112">
        <v>1304.682</v>
      </c>
      <c r="I35" s="111"/>
      <c r="J35" s="113">
        <v>572.52700000000027</v>
      </c>
      <c r="K35" s="111">
        <v>855.34000000000015</v>
      </c>
      <c r="L35" s="113">
        <v>1146.9680000000001</v>
      </c>
    </row>
    <row r="36" spans="1:12" ht="15" customHeight="1" x14ac:dyDescent="0.35">
      <c r="A36" s="105" t="s">
        <v>262</v>
      </c>
      <c r="B36" s="106"/>
      <c r="C36" s="106"/>
      <c r="D36" s="106"/>
      <c r="E36" s="244"/>
      <c r="F36" s="111"/>
      <c r="G36" s="244">
        <v>274.21999999999991</v>
      </c>
      <c r="H36" s="112">
        <v>364.57899999999995</v>
      </c>
      <c r="I36" s="111"/>
      <c r="J36" s="113">
        <v>435.87399999999991</v>
      </c>
      <c r="K36" s="111">
        <v>290.54299999999995</v>
      </c>
      <c r="L36" s="113">
        <v>242.52799999999996</v>
      </c>
    </row>
    <row r="37" spans="1:12" ht="15" customHeight="1" x14ac:dyDescent="0.35">
      <c r="A37" s="105" t="s">
        <v>28</v>
      </c>
      <c r="B37" s="106"/>
      <c r="C37" s="106"/>
      <c r="D37" s="106"/>
      <c r="E37" s="244"/>
      <c r="F37" s="111"/>
      <c r="G37" s="244">
        <v>36.19</v>
      </c>
      <c r="H37" s="112">
        <v>34.200000000000003</v>
      </c>
      <c r="I37" s="111"/>
      <c r="J37" s="113">
        <v>136.65100000000001</v>
      </c>
      <c r="K37" s="111">
        <v>140.858</v>
      </c>
      <c r="L37" s="113">
        <v>109.61499999999999</v>
      </c>
    </row>
    <row r="38" spans="1:12" ht="15" customHeight="1" x14ac:dyDescent="0.35">
      <c r="A38" s="114" t="s">
        <v>29</v>
      </c>
      <c r="B38" s="115"/>
      <c r="C38" s="115"/>
      <c r="D38" s="115"/>
      <c r="E38" s="245"/>
      <c r="F38" s="116"/>
      <c r="G38" s="245">
        <v>633.48599999999999</v>
      </c>
      <c r="H38" s="117">
        <v>525.57899999999995</v>
      </c>
      <c r="I38" s="116"/>
      <c r="J38" s="118">
        <v>438.20200000000006</v>
      </c>
      <c r="K38" s="116">
        <v>622.75800000000004</v>
      </c>
      <c r="L38" s="118">
        <v>604.99400000000003</v>
      </c>
    </row>
    <row r="39" spans="1:12" ht="15" customHeight="1" x14ac:dyDescent="0.35">
      <c r="A39" s="95" t="s">
        <v>30</v>
      </c>
      <c r="B39" s="119"/>
      <c r="C39" s="119"/>
      <c r="D39" s="119"/>
      <c r="E39" s="253"/>
      <c r="F39" s="138"/>
      <c r="G39" s="253">
        <f>SUM(G34:G38)</f>
        <v>10237.41</v>
      </c>
      <c r="H39" s="139">
        <f>SUM(H34:H38)</f>
        <v>10277.91</v>
      </c>
      <c r="I39" s="107" t="s">
        <v>141</v>
      </c>
      <c r="J39" s="109">
        <f>SUM(J34:J38)</f>
        <v>4936.16</v>
      </c>
      <c r="K39" s="107">
        <f t="shared" ref="K39:L39" si="22">SUM(K34:K38)</f>
        <v>5262.4049999999997</v>
      </c>
      <c r="L39" s="109">
        <f t="shared" si="22"/>
        <v>5457.0109999999995</v>
      </c>
    </row>
    <row r="40" spans="1:12" ht="15" customHeight="1" x14ac:dyDescent="0.35">
      <c r="A40" s="105" t="s">
        <v>32</v>
      </c>
      <c r="B40" s="110"/>
      <c r="C40" s="110"/>
      <c r="D40" s="110"/>
      <c r="E40" s="244"/>
      <c r="F40" s="111"/>
      <c r="G40" s="244">
        <v>61.822000000000003</v>
      </c>
      <c r="H40" s="112">
        <v>92.873000000000005</v>
      </c>
      <c r="I40" s="111"/>
      <c r="J40" s="113">
        <v>276.45699999999999</v>
      </c>
      <c r="K40" s="111">
        <v>109.55500000000001</v>
      </c>
      <c r="L40" s="113">
        <v>153.07900000000001</v>
      </c>
    </row>
    <row r="41" spans="1:12" ht="15" customHeight="1" x14ac:dyDescent="0.35">
      <c r="A41" s="105" t="s">
        <v>34</v>
      </c>
      <c r="B41" s="110"/>
      <c r="C41" s="110"/>
      <c r="D41" s="110"/>
      <c r="E41" s="244"/>
      <c r="F41" s="111"/>
      <c r="G41" s="244"/>
      <c r="H41" s="112"/>
      <c r="I41" s="111"/>
      <c r="J41" s="113"/>
      <c r="K41" s="111"/>
      <c r="L41" s="113"/>
    </row>
    <row r="42" spans="1:12" ht="15" customHeight="1" x14ac:dyDescent="0.35">
      <c r="A42" s="105" t="s">
        <v>35</v>
      </c>
      <c r="B42" s="110"/>
      <c r="C42" s="110"/>
      <c r="D42" s="110"/>
      <c r="E42" s="244"/>
      <c r="F42" s="111"/>
      <c r="G42" s="244">
        <v>1651.1289999999999</v>
      </c>
      <c r="H42" s="112">
        <v>1729.3629999999998</v>
      </c>
      <c r="I42" s="111"/>
      <c r="J42" s="113">
        <v>2111.123</v>
      </c>
      <c r="K42" s="111">
        <v>2110.9839999999999</v>
      </c>
      <c r="L42" s="113">
        <v>1603.692</v>
      </c>
    </row>
    <row r="43" spans="1:12" ht="15" customHeight="1" x14ac:dyDescent="0.35">
      <c r="A43" s="105" t="s">
        <v>37</v>
      </c>
      <c r="B43" s="110"/>
      <c r="C43" s="110"/>
      <c r="D43" s="110"/>
      <c r="E43" s="244"/>
      <c r="F43" s="111"/>
      <c r="G43" s="244">
        <v>336.67899999999997</v>
      </c>
      <c r="H43" s="112">
        <v>325.31099999999998</v>
      </c>
      <c r="I43" s="111"/>
      <c r="J43" s="113">
        <v>703.149</v>
      </c>
      <c r="K43" s="111">
        <v>747.50099999999998</v>
      </c>
      <c r="L43" s="113">
        <v>364.786</v>
      </c>
    </row>
    <row r="44" spans="1:12" ht="15" customHeight="1" x14ac:dyDescent="0.35">
      <c r="A44" s="114" t="s">
        <v>38</v>
      </c>
      <c r="B44" s="115"/>
      <c r="C44" s="115"/>
      <c r="D44" s="115"/>
      <c r="E44" s="245"/>
      <c r="F44" s="116"/>
      <c r="G44" s="245">
        <v>169.25299999999999</v>
      </c>
      <c r="H44" s="117">
        <v>135.15899999999999</v>
      </c>
      <c r="I44" s="116"/>
      <c r="J44" s="118">
        <v>6.0010000000000003</v>
      </c>
      <c r="K44" s="116">
        <v>14.581</v>
      </c>
      <c r="L44" s="118">
        <v>21.643999999999998</v>
      </c>
    </row>
    <row r="45" spans="1:12" ht="15" customHeight="1" x14ac:dyDescent="0.35">
      <c r="A45" s="140" t="s">
        <v>39</v>
      </c>
      <c r="B45" s="141"/>
      <c r="C45" s="141"/>
      <c r="D45" s="141"/>
      <c r="E45" s="254"/>
      <c r="F45" s="142"/>
      <c r="G45" s="254">
        <f>SUM(G40:G44)</f>
        <v>2218.8830000000003</v>
      </c>
      <c r="H45" s="143">
        <f>SUM(H40:H44)</f>
        <v>2282.7060000000001</v>
      </c>
      <c r="I45" s="144" t="s">
        <v>141</v>
      </c>
      <c r="J45" s="145">
        <f>SUM(J40:J44)</f>
        <v>3096.73</v>
      </c>
      <c r="K45" s="144">
        <f t="shared" ref="K45:L45" si="23">SUM(K40:K44)</f>
        <v>2982.6210000000001</v>
      </c>
      <c r="L45" s="145">
        <f t="shared" si="23"/>
        <v>2143.2009999999996</v>
      </c>
    </row>
    <row r="46" spans="1:12" ht="15" customHeight="1" x14ac:dyDescent="0.35">
      <c r="A46" s="95" t="s">
        <v>168</v>
      </c>
      <c r="B46" s="146"/>
      <c r="C46" s="146"/>
      <c r="D46" s="146"/>
      <c r="E46" s="253"/>
      <c r="F46" s="138"/>
      <c r="G46" s="253">
        <f>G45+G39</f>
        <v>12456.293</v>
      </c>
      <c r="H46" s="139">
        <f>H45+H39</f>
        <v>12560.616</v>
      </c>
      <c r="I46" s="107" t="s">
        <v>141</v>
      </c>
      <c r="J46" s="109">
        <f>J39+J45</f>
        <v>8032.8899999999994</v>
      </c>
      <c r="K46" s="107">
        <f t="shared" ref="K46:L46" si="24">K39+K45</f>
        <v>8245.0259999999998</v>
      </c>
      <c r="L46" s="109">
        <f t="shared" si="24"/>
        <v>7600.2119999999995</v>
      </c>
    </row>
    <row r="47" spans="1:12" ht="15" customHeight="1" x14ac:dyDescent="0.35">
      <c r="A47" s="105" t="s">
        <v>263</v>
      </c>
      <c r="B47" s="110"/>
      <c r="C47" s="110"/>
      <c r="D47" s="110"/>
      <c r="E47" s="244"/>
      <c r="F47" s="111"/>
      <c r="G47" s="244">
        <v>4342.1460000000006</v>
      </c>
      <c r="H47" s="112">
        <v>4742.1189999999988</v>
      </c>
      <c r="I47" s="111"/>
      <c r="J47" s="113">
        <v>341.56099999999998</v>
      </c>
      <c r="K47" s="111">
        <v>225.08999999999992</v>
      </c>
      <c r="L47" s="113">
        <v>240.45299999999997</v>
      </c>
    </row>
    <row r="48" spans="1:12" ht="15" customHeight="1" x14ac:dyDescent="0.35">
      <c r="A48" s="105" t="s">
        <v>278</v>
      </c>
      <c r="B48" s="110"/>
      <c r="C48" s="110"/>
      <c r="D48" s="110"/>
      <c r="E48" s="244"/>
      <c r="F48" s="111"/>
      <c r="G48" s="244"/>
      <c r="H48" s="112"/>
      <c r="I48" s="111"/>
      <c r="J48" s="113"/>
      <c r="K48" s="111"/>
      <c r="L48" s="113"/>
    </row>
    <row r="49" spans="1:12" ht="15" customHeight="1" x14ac:dyDescent="0.35">
      <c r="A49" s="105" t="s">
        <v>250</v>
      </c>
      <c r="B49" s="110"/>
      <c r="C49" s="110"/>
      <c r="D49" s="110"/>
      <c r="E49" s="244"/>
      <c r="F49" s="111"/>
      <c r="G49" s="244">
        <v>308.90600000000001</v>
      </c>
      <c r="H49" s="112">
        <v>135.69800000000001</v>
      </c>
      <c r="I49" s="111"/>
      <c r="J49" s="113">
        <v>95.484999999999999</v>
      </c>
      <c r="K49" s="111">
        <v>140.81700000000001</v>
      </c>
      <c r="L49" s="113">
        <v>143.261</v>
      </c>
    </row>
    <row r="50" spans="1:12" ht="15" customHeight="1" x14ac:dyDescent="0.35">
      <c r="A50" s="105" t="s">
        <v>44</v>
      </c>
      <c r="B50" s="110"/>
      <c r="C50" s="110"/>
      <c r="D50" s="110"/>
      <c r="E50" s="244"/>
      <c r="F50" s="111"/>
      <c r="G50" s="244">
        <v>663.48</v>
      </c>
      <c r="H50" s="112">
        <v>662.2170000000001</v>
      </c>
      <c r="I50" s="111"/>
      <c r="J50" s="113">
        <v>521.67399999999998</v>
      </c>
      <c r="K50" s="111">
        <v>693.745</v>
      </c>
      <c r="L50" s="113">
        <v>735.91899999999998</v>
      </c>
    </row>
    <row r="51" spans="1:12" ht="15" customHeight="1" x14ac:dyDescent="0.35">
      <c r="A51" s="105" t="s">
        <v>45</v>
      </c>
      <c r="B51" s="110"/>
      <c r="C51" s="110"/>
      <c r="D51" s="110"/>
      <c r="E51" s="244"/>
      <c r="F51" s="111"/>
      <c r="G51" s="244">
        <v>4616.8909999999996</v>
      </c>
      <c r="H51" s="112">
        <v>3812.6320000000001</v>
      </c>
      <c r="I51" s="111"/>
      <c r="J51" s="113">
        <v>3514.9479999999999</v>
      </c>
      <c r="K51" s="111">
        <v>3869.442</v>
      </c>
      <c r="L51" s="113">
        <v>4170.4439999999995</v>
      </c>
    </row>
    <row r="52" spans="1:12" ht="15" customHeight="1" x14ac:dyDescent="0.35">
      <c r="A52" s="105" t="s">
        <v>46</v>
      </c>
      <c r="B52" s="110"/>
      <c r="C52" s="110"/>
      <c r="D52" s="110"/>
      <c r="E52" s="244"/>
      <c r="F52" s="111"/>
      <c r="G52" s="244">
        <v>2518.1669999999999</v>
      </c>
      <c r="H52" s="112">
        <v>3178.6180000000004</v>
      </c>
      <c r="I52" s="111"/>
      <c r="J52" s="113">
        <v>3513.2629999999995</v>
      </c>
      <c r="K52" s="111">
        <v>3176.3940000000002</v>
      </c>
      <c r="L52" s="113">
        <v>2118.6249999999995</v>
      </c>
    </row>
    <row r="53" spans="1:12" ht="15" customHeight="1" x14ac:dyDescent="0.35">
      <c r="A53" s="105" t="s">
        <v>47</v>
      </c>
      <c r="B53" s="110"/>
      <c r="C53" s="110"/>
      <c r="D53" s="110"/>
      <c r="E53" s="244"/>
      <c r="F53" s="111"/>
      <c r="G53" s="244"/>
      <c r="H53" s="112"/>
      <c r="I53" s="111"/>
      <c r="J53" s="113"/>
      <c r="K53" s="111"/>
      <c r="L53" s="113"/>
    </row>
    <row r="54" spans="1:12" ht="15" customHeight="1" x14ac:dyDescent="0.35">
      <c r="A54" s="114" t="s">
        <v>264</v>
      </c>
      <c r="B54" s="115"/>
      <c r="C54" s="115"/>
      <c r="D54" s="115"/>
      <c r="E54" s="245"/>
      <c r="F54" s="116"/>
      <c r="G54" s="245">
        <v>6.7030000000000003</v>
      </c>
      <c r="H54" s="117">
        <v>29.332000000000001</v>
      </c>
      <c r="I54" s="116"/>
      <c r="J54" s="118">
        <v>45.959000000000003</v>
      </c>
      <c r="K54" s="116">
        <v>139.53800000000001</v>
      </c>
      <c r="L54" s="118">
        <v>191.51</v>
      </c>
    </row>
    <row r="55" spans="1:12" ht="15" customHeight="1" x14ac:dyDescent="0.35">
      <c r="A55" s="95" t="s">
        <v>249</v>
      </c>
      <c r="B55" s="146"/>
      <c r="C55" s="146"/>
      <c r="D55" s="146"/>
      <c r="E55" s="253"/>
      <c r="F55" s="138"/>
      <c r="G55" s="253">
        <f>SUM(G47:G54)</f>
        <v>12456.293</v>
      </c>
      <c r="H55" s="109">
        <f>SUM(H47:H54)</f>
        <v>12560.616</v>
      </c>
      <c r="I55" s="107" t="s">
        <v>141</v>
      </c>
      <c r="J55" s="109">
        <f>SUM(J47:J54)</f>
        <v>8032.8899999999985</v>
      </c>
      <c r="K55" s="107">
        <f t="shared" ref="K55:L55" si="25">SUM(K47:K54)</f>
        <v>8245.0259999999998</v>
      </c>
      <c r="L55" s="109">
        <f t="shared" si="25"/>
        <v>7600.2119999999995</v>
      </c>
    </row>
    <row r="56" spans="1:12" ht="15" customHeight="1" x14ac:dyDescent="0.35">
      <c r="A56" s="146"/>
      <c r="B56" s="146"/>
      <c r="C56" s="146"/>
      <c r="D56" s="146"/>
      <c r="E56" s="111"/>
      <c r="F56" s="111"/>
      <c r="G56" s="111"/>
      <c r="H56" s="111"/>
      <c r="I56" s="111"/>
      <c r="J56" s="111"/>
      <c r="K56" s="111"/>
      <c r="L56" s="111"/>
    </row>
    <row r="57" spans="1:12" ht="12.75" customHeight="1" x14ac:dyDescent="0.35">
      <c r="A57" s="236"/>
      <c r="B57" s="227"/>
      <c r="C57" s="229"/>
      <c r="D57" s="229"/>
      <c r="E57" s="230">
        <f t="shared" ref="E57:L57" si="26">E$3</f>
        <v>2014</v>
      </c>
      <c r="F57" s="230">
        <f t="shared" si="26"/>
        <v>2013</v>
      </c>
      <c r="G57" s="230">
        <f t="shared" si="26"/>
        <v>2014</v>
      </c>
      <c r="H57" s="230">
        <f t="shared" si="26"/>
        <v>2013</v>
      </c>
      <c r="I57" s="230">
        <f t="shared" si="26"/>
        <v>2012</v>
      </c>
      <c r="J57" s="230">
        <v>2012</v>
      </c>
      <c r="K57" s="230">
        <f t="shared" si="26"/>
        <v>2011</v>
      </c>
      <c r="L57" s="101">
        <f t="shared" si="26"/>
        <v>2010</v>
      </c>
    </row>
    <row r="58" spans="1:12" ht="12.75" customHeight="1" x14ac:dyDescent="0.35">
      <c r="A58" s="231"/>
      <c r="B58" s="231"/>
      <c r="C58" s="229"/>
      <c r="D58" s="229"/>
      <c r="E58" s="233" t="str">
        <f t="shared" ref="E58:F58" si="27">E$4</f>
        <v>Q4</v>
      </c>
      <c r="F58" s="233" t="str">
        <f t="shared" si="27"/>
        <v>Q4</v>
      </c>
      <c r="G58" s="233"/>
      <c r="H58" s="233"/>
      <c r="I58" s="233"/>
      <c r="J58" s="233"/>
      <c r="K58" s="233"/>
      <c r="L58" s="132"/>
    </row>
    <row r="59" spans="1:12" s="64" customFormat="1" ht="15" customHeight="1" x14ac:dyDescent="0.35">
      <c r="A59" s="236" t="s">
        <v>260</v>
      </c>
      <c r="B59" s="234"/>
      <c r="C59" s="228"/>
      <c r="D59" s="228"/>
      <c r="E59" s="235"/>
      <c r="F59" s="235"/>
      <c r="G59" s="235"/>
      <c r="H59" s="235"/>
      <c r="I59" s="235"/>
      <c r="J59" s="235"/>
      <c r="K59" s="235"/>
      <c r="L59" s="134"/>
    </row>
    <row r="60" spans="1:12" ht="1.5" customHeight="1" x14ac:dyDescent="0.35">
      <c r="A60" s="94"/>
      <c r="B60" s="94"/>
      <c r="C60" s="94"/>
      <c r="D60" s="94"/>
      <c r="E60" s="136"/>
      <c r="F60" s="136"/>
      <c r="G60" s="136"/>
      <c r="H60" s="136"/>
      <c r="I60" s="136"/>
      <c r="J60" s="136"/>
      <c r="K60" s="136"/>
      <c r="L60" s="136"/>
    </row>
    <row r="61" spans="1:12" ht="35.25" customHeight="1" x14ac:dyDescent="0.35">
      <c r="A61" s="295" t="s">
        <v>50</v>
      </c>
      <c r="B61" s="295"/>
      <c r="C61" s="148"/>
      <c r="D61" s="148"/>
      <c r="E61" s="255">
        <v>-328.04799999999994</v>
      </c>
      <c r="F61" s="149"/>
      <c r="G61" s="255">
        <v>-236.96800000000002</v>
      </c>
      <c r="H61" s="150"/>
      <c r="I61" s="149"/>
      <c r="J61" s="151">
        <v>540</v>
      </c>
      <c r="K61" s="149">
        <v>347</v>
      </c>
      <c r="L61" s="151">
        <v>275</v>
      </c>
    </row>
    <row r="62" spans="1:12" ht="15" customHeight="1" x14ac:dyDescent="0.35">
      <c r="A62" s="294" t="s">
        <v>52</v>
      </c>
      <c r="B62" s="294"/>
      <c r="C62" s="152"/>
      <c r="D62" s="152"/>
      <c r="E62" s="245">
        <v>464.02100000000002</v>
      </c>
      <c r="F62" s="116"/>
      <c r="G62" s="245">
        <v>-489.70499999999998</v>
      </c>
      <c r="H62" s="117"/>
      <c r="I62" s="116"/>
      <c r="J62" s="118">
        <v>139</v>
      </c>
      <c r="K62" s="116">
        <v>584</v>
      </c>
      <c r="L62" s="118">
        <v>81</v>
      </c>
    </row>
    <row r="63" spans="1:12" ht="16.5" customHeight="1" x14ac:dyDescent="0.35">
      <c r="A63" s="296" t="s">
        <v>53</v>
      </c>
      <c r="B63" s="296"/>
      <c r="C63" s="153"/>
      <c r="D63" s="153"/>
      <c r="E63" s="256">
        <f>SUM(E61:E62)</f>
        <v>135.97300000000007</v>
      </c>
      <c r="F63" s="109" t="s">
        <v>141</v>
      </c>
      <c r="G63" s="256">
        <f>SUM(G61:G62)</f>
        <v>-726.673</v>
      </c>
      <c r="H63" s="109" t="s">
        <v>141</v>
      </c>
      <c r="I63" s="107" t="s">
        <v>141</v>
      </c>
      <c r="J63" s="109">
        <f>SUM(J61:J62)</f>
        <v>679</v>
      </c>
      <c r="K63" s="107">
        <f t="shared" ref="K63" si="28">SUM(K61:K62)</f>
        <v>931</v>
      </c>
      <c r="L63" s="154">
        <f>SUM(L61:L62)</f>
        <v>356</v>
      </c>
    </row>
    <row r="64" spans="1:12" ht="15" customHeight="1" x14ac:dyDescent="0.35">
      <c r="A64" s="295" t="s">
        <v>265</v>
      </c>
      <c r="B64" s="295"/>
      <c r="C64" s="110"/>
      <c r="D64" s="110"/>
      <c r="E64" s="244">
        <v>-36.006999999999998</v>
      </c>
      <c r="F64" s="111"/>
      <c r="G64" s="244">
        <v>-100.959</v>
      </c>
      <c r="H64" s="112"/>
      <c r="I64" s="111"/>
      <c r="J64" s="113">
        <v>-293</v>
      </c>
      <c r="K64" s="111">
        <v>-156</v>
      </c>
      <c r="L64" s="113">
        <v>-92</v>
      </c>
    </row>
    <row r="65" spans="1:12" ht="15" customHeight="1" x14ac:dyDescent="0.35">
      <c r="A65" s="294" t="s">
        <v>266</v>
      </c>
      <c r="B65" s="294"/>
      <c r="C65" s="115"/>
      <c r="D65" s="115"/>
      <c r="E65" s="245"/>
      <c r="F65" s="116"/>
      <c r="G65" s="245"/>
      <c r="H65" s="117"/>
      <c r="I65" s="116"/>
      <c r="J65" s="118">
        <v>6</v>
      </c>
      <c r="K65" s="116"/>
      <c r="L65" s="118">
        <v>3</v>
      </c>
    </row>
    <row r="66" spans="1:12" ht="16.5" customHeight="1" x14ac:dyDescent="0.35">
      <c r="A66" s="155" t="s">
        <v>267</v>
      </c>
      <c r="B66" s="155"/>
      <c r="C66" s="156"/>
      <c r="D66" s="156"/>
      <c r="E66" s="256">
        <f>SUM(E63:E65)</f>
        <v>99.966000000000065</v>
      </c>
      <c r="F66" s="109" t="s">
        <v>141</v>
      </c>
      <c r="G66" s="256">
        <f>SUM(G63:G65)</f>
        <v>-827.63200000000006</v>
      </c>
      <c r="H66" s="109" t="s">
        <v>141</v>
      </c>
      <c r="I66" s="107" t="s">
        <v>141</v>
      </c>
      <c r="J66" s="109">
        <f>SUM(J63:J65)</f>
        <v>392</v>
      </c>
      <c r="K66" s="107">
        <f t="shared" ref="K66" si="29">SUM(K63:K65)</f>
        <v>775</v>
      </c>
      <c r="L66" s="154">
        <f>SUM(L63:L65)</f>
        <v>267</v>
      </c>
    </row>
    <row r="67" spans="1:12" ht="15" customHeight="1" x14ac:dyDescent="0.35">
      <c r="A67" s="294" t="s">
        <v>59</v>
      </c>
      <c r="B67" s="294"/>
      <c r="C67" s="157"/>
      <c r="D67" s="157"/>
      <c r="E67" s="245"/>
      <c r="F67" s="116"/>
      <c r="G67" s="245"/>
      <c r="H67" s="117"/>
      <c r="I67" s="116"/>
      <c r="J67" s="118">
        <v>-10</v>
      </c>
      <c r="K67" s="116"/>
      <c r="L67" s="118"/>
    </row>
    <row r="68" spans="1:12" ht="16.5" customHeight="1" x14ac:dyDescent="0.35">
      <c r="A68" s="296" t="s">
        <v>60</v>
      </c>
      <c r="B68" s="296"/>
      <c r="C68" s="146"/>
      <c r="D68" s="146"/>
      <c r="E68" s="256">
        <f>SUM(E66:E67)</f>
        <v>99.966000000000065</v>
      </c>
      <c r="F68" s="109" t="s">
        <v>141</v>
      </c>
      <c r="G68" s="256">
        <f>SUM(G66:G67)</f>
        <v>-827.63200000000006</v>
      </c>
      <c r="H68" s="109" t="s">
        <v>141</v>
      </c>
      <c r="I68" s="107" t="s">
        <v>141</v>
      </c>
      <c r="J68" s="109">
        <f>SUM(J66:J67)</f>
        <v>382</v>
      </c>
      <c r="K68" s="107">
        <f t="shared" ref="K68" si="30">SUM(K66:K67)</f>
        <v>775</v>
      </c>
      <c r="L68" s="154">
        <f>SUM(L66:L67)</f>
        <v>267</v>
      </c>
    </row>
    <row r="69" spans="1:12" ht="15" customHeight="1" x14ac:dyDescent="0.35">
      <c r="A69" s="295" t="s">
        <v>61</v>
      </c>
      <c r="B69" s="295"/>
      <c r="C69" s="110"/>
      <c r="D69" s="110"/>
      <c r="E69" s="244">
        <v>55.461999999999989</v>
      </c>
      <c r="F69" s="111"/>
      <c r="G69" s="244">
        <v>750</v>
      </c>
      <c r="H69" s="112"/>
      <c r="I69" s="111"/>
      <c r="J69" s="113">
        <v>-354</v>
      </c>
      <c r="K69" s="111">
        <v>-301</v>
      </c>
      <c r="L69" s="113">
        <v>-265</v>
      </c>
    </row>
    <row r="70" spans="1:12" ht="15" customHeight="1" x14ac:dyDescent="0.35">
      <c r="A70" s="295" t="s">
        <v>62</v>
      </c>
      <c r="B70" s="295"/>
      <c r="C70" s="110"/>
      <c r="D70" s="110"/>
      <c r="E70" s="244"/>
      <c r="F70" s="111"/>
      <c r="G70" s="244">
        <v>100</v>
      </c>
      <c r="H70" s="112"/>
      <c r="I70" s="111"/>
      <c r="J70" s="113"/>
      <c r="K70" s="111"/>
      <c r="L70" s="113"/>
    </row>
    <row r="71" spans="1:12" ht="15" customHeight="1" x14ac:dyDescent="0.35">
      <c r="A71" s="295" t="s">
        <v>64</v>
      </c>
      <c r="B71" s="295"/>
      <c r="C71" s="110"/>
      <c r="D71" s="110"/>
      <c r="E71" s="244"/>
      <c r="F71" s="111"/>
      <c r="G71" s="244"/>
      <c r="H71" s="112"/>
      <c r="I71" s="111"/>
      <c r="J71" s="113"/>
      <c r="K71" s="111"/>
      <c r="L71" s="113"/>
    </row>
    <row r="72" spans="1:12" ht="15" customHeight="1" x14ac:dyDescent="0.35">
      <c r="A72" s="294" t="s">
        <v>65</v>
      </c>
      <c r="B72" s="294"/>
      <c r="C72" s="115"/>
      <c r="D72" s="115"/>
      <c r="E72" s="245"/>
      <c r="F72" s="116"/>
      <c r="G72" s="245"/>
      <c r="H72" s="117"/>
      <c r="I72" s="116"/>
      <c r="J72" s="118">
        <v>36</v>
      </c>
      <c r="K72" s="116">
        <v>-36</v>
      </c>
      <c r="L72" s="118">
        <v>45</v>
      </c>
    </row>
    <row r="73" spans="1:12" ht="16.5" customHeight="1" x14ac:dyDescent="0.35">
      <c r="A73" s="158" t="s">
        <v>66</v>
      </c>
      <c r="B73" s="158"/>
      <c r="C73" s="159"/>
      <c r="D73" s="159"/>
      <c r="E73" s="257">
        <f>SUM(E69:E72)</f>
        <v>55.461999999999989</v>
      </c>
      <c r="F73" s="160" t="s">
        <v>141</v>
      </c>
      <c r="G73" s="257">
        <f>SUM(G69:G72)</f>
        <v>850</v>
      </c>
      <c r="H73" s="161" t="s">
        <v>141</v>
      </c>
      <c r="I73" s="144" t="s">
        <v>141</v>
      </c>
      <c r="J73" s="161">
        <f>SUM(J69:J72)</f>
        <v>-318</v>
      </c>
      <c r="K73" s="144">
        <f t="shared" ref="K73" si="31">SUM(K69:K72)</f>
        <v>-337</v>
      </c>
      <c r="L73" s="161">
        <f>SUM(L69:L72)</f>
        <v>-220</v>
      </c>
    </row>
    <row r="74" spans="1:12" ht="16.5" customHeight="1" x14ac:dyDescent="0.35">
      <c r="A74" s="296" t="s">
        <v>67</v>
      </c>
      <c r="B74" s="296"/>
      <c r="C74" s="146"/>
      <c r="D74" s="146"/>
      <c r="E74" s="256">
        <f>E73+E68</f>
        <v>155.42800000000005</v>
      </c>
      <c r="F74" s="109" t="s">
        <v>141</v>
      </c>
      <c r="G74" s="256">
        <f>G68+G73</f>
        <v>22.367999999999938</v>
      </c>
      <c r="H74" s="109" t="s">
        <v>141</v>
      </c>
      <c r="I74" s="107" t="s">
        <v>141</v>
      </c>
      <c r="J74" s="109">
        <f>J68+J73</f>
        <v>64</v>
      </c>
      <c r="K74" s="107">
        <f t="shared" ref="K74" si="32">SUM(K73+K68)</f>
        <v>438</v>
      </c>
      <c r="L74" s="154">
        <f>L73+L68</f>
        <v>47</v>
      </c>
    </row>
    <row r="75" spans="1:12" ht="16.5" customHeight="1" x14ac:dyDescent="0.35">
      <c r="A75" s="292" t="s">
        <v>418</v>
      </c>
      <c r="B75" s="284"/>
      <c r="C75" s="239"/>
      <c r="D75" s="239"/>
      <c r="E75" s="268">
        <v>-7</v>
      </c>
      <c r="F75" s="118"/>
      <c r="G75" s="268">
        <v>-11</v>
      </c>
      <c r="H75" s="145"/>
      <c r="I75" s="145"/>
      <c r="J75" s="145">
        <v>-111</v>
      </c>
      <c r="K75" s="145">
        <v>-60</v>
      </c>
      <c r="L75" s="226">
        <v>25</v>
      </c>
    </row>
    <row r="76" spans="1:12" ht="16.5" customHeight="1" x14ac:dyDescent="0.35">
      <c r="A76" s="285" t="s">
        <v>419</v>
      </c>
      <c r="B76" s="282"/>
      <c r="C76" s="282"/>
      <c r="D76" s="240"/>
      <c r="E76" s="256">
        <f>SUM(E74:E75)</f>
        <v>148.42800000000005</v>
      </c>
      <c r="F76" s="109"/>
      <c r="G76" s="256">
        <f>SUM(G74:G75)</f>
        <v>11.367999999999938</v>
      </c>
      <c r="H76" s="241"/>
      <c r="I76" s="109"/>
      <c r="J76" s="109">
        <f>SUM(J74:J75)</f>
        <v>-47</v>
      </c>
      <c r="K76" s="109">
        <f>SUM(K74:K75)</f>
        <v>378</v>
      </c>
      <c r="L76" s="109">
        <f>SUM(L74:L75)</f>
        <v>72</v>
      </c>
    </row>
    <row r="77" spans="1:12" ht="15" customHeight="1" x14ac:dyDescent="0.35">
      <c r="A77" s="240"/>
      <c r="B77" s="240"/>
      <c r="C77" s="240"/>
      <c r="D77" s="240"/>
      <c r="E77" s="242"/>
      <c r="F77" s="242"/>
      <c r="G77" s="242"/>
      <c r="H77" s="242"/>
      <c r="I77" s="242"/>
      <c r="J77" s="242"/>
      <c r="K77" s="242"/>
      <c r="L77" s="163"/>
    </row>
    <row r="78" spans="1:12" ht="12.75" customHeight="1" x14ac:dyDescent="0.35">
      <c r="A78" s="147"/>
      <c r="B78" s="98"/>
      <c r="C78" s="100"/>
      <c r="D78" s="100"/>
      <c r="E78" s="101">
        <f>E$3</f>
        <v>2014</v>
      </c>
      <c r="F78" s="101">
        <f t="shared" ref="F78:L78" si="33">F$3</f>
        <v>2013</v>
      </c>
      <c r="G78" s="101">
        <f>G$3</f>
        <v>2014</v>
      </c>
      <c r="H78" s="101">
        <f>H$3</f>
        <v>2013</v>
      </c>
      <c r="I78" s="101">
        <f t="shared" si="33"/>
        <v>2012</v>
      </c>
      <c r="J78" s="101">
        <v>2012</v>
      </c>
      <c r="K78" s="101">
        <f t="shared" si="33"/>
        <v>2011</v>
      </c>
      <c r="L78" s="101">
        <f t="shared" si="33"/>
        <v>2010</v>
      </c>
    </row>
    <row r="79" spans="1:12" ht="12.75" customHeight="1" x14ac:dyDescent="0.35">
      <c r="A79" s="102"/>
      <c r="B79" s="102"/>
      <c r="C79" s="100"/>
      <c r="D79" s="100"/>
      <c r="E79" s="100" t="str">
        <f>E$4</f>
        <v>Q4</v>
      </c>
      <c r="F79" s="101" t="str">
        <f t="shared" ref="F79" si="34">F$4</f>
        <v>Q4</v>
      </c>
      <c r="G79" s="100"/>
      <c r="H79" s="101"/>
      <c r="I79" s="101"/>
      <c r="J79" s="101"/>
      <c r="K79" s="101"/>
      <c r="L79" s="101"/>
    </row>
    <row r="80" spans="1:12" s="64" customFormat="1" ht="15" customHeight="1" x14ac:dyDescent="0.35">
      <c r="A80" s="147" t="s">
        <v>111</v>
      </c>
      <c r="B80" s="133"/>
      <c r="C80" s="99"/>
      <c r="D80" s="99"/>
      <c r="E80" s="99"/>
      <c r="F80" s="103"/>
      <c r="G80" s="99"/>
      <c r="H80" s="103"/>
      <c r="I80" s="103"/>
      <c r="J80" s="103"/>
      <c r="K80" s="103"/>
      <c r="L80" s="103"/>
    </row>
    <row r="81" spans="1:12" ht="1.5" customHeight="1" x14ac:dyDescent="0.35">
      <c r="A81" s="94"/>
      <c r="B81" s="94"/>
      <c r="C81" s="94"/>
      <c r="D81" s="94"/>
      <c r="E81" s="274"/>
      <c r="F81" s="94"/>
      <c r="G81" s="274"/>
      <c r="H81" s="94"/>
      <c r="I81" s="94"/>
      <c r="J81" s="94"/>
      <c r="K81" s="94"/>
      <c r="L81" s="94"/>
    </row>
    <row r="82" spans="1:12" ht="15" customHeight="1" x14ac:dyDescent="0.35">
      <c r="A82" s="295" t="s">
        <v>68</v>
      </c>
      <c r="B82" s="295"/>
      <c r="C82" s="106"/>
      <c r="D82" s="106"/>
      <c r="E82" s="269">
        <f>IF(E7=0,"",IF(E14=0,"",(E14/E7))*100)</f>
        <v>-6.0886540599589045</v>
      </c>
      <c r="F82" s="164">
        <f>IF(F14=0,"-",IF(F7=0,"-",F14/F7))*100</f>
        <v>4.8021445001540659</v>
      </c>
      <c r="G82" s="269">
        <f>IF(G14=0,"-",IF(G7=0,"-",G14/G7))*100</f>
        <v>0.23952702035239223</v>
      </c>
      <c r="H82" s="165">
        <f>IF(H7=0,"",IF(H14=0,"",(H14/H7))*100)</f>
        <v>4.8927231679808285</v>
      </c>
      <c r="I82" s="166">
        <f>IF(I14=0,"-",IF(I7=0,"-",I14/I7))*100</f>
        <v>7.0210916220972601</v>
      </c>
      <c r="J82" s="166">
        <f>IF(J14=0,"-",IF(J7=0,"-",J14/J7))*100</f>
        <v>7.0159369847957498</v>
      </c>
      <c r="K82" s="164">
        <f>IF(K14=0,"-",IF(K7=0,"-",K14/K7))*100</f>
        <v>7.5256290773532157</v>
      </c>
      <c r="L82" s="166">
        <f>IF(L14=0,"-",IF(L7=0,"-",L14/L7))*100</f>
        <v>16.552877246760485</v>
      </c>
    </row>
    <row r="83" spans="1:12" ht="15" customHeight="1" x14ac:dyDescent="0.35">
      <c r="A83" s="295" t="s">
        <v>424</v>
      </c>
      <c r="B83" s="295"/>
      <c r="C83" s="106"/>
      <c r="D83" s="106"/>
      <c r="E83" s="269">
        <f t="shared" ref="E83:L83" si="35">IF(E7=0,"",IF(E28=0,"",(E28/E7))*100)</f>
        <v>7.8789500161388482</v>
      </c>
      <c r="F83" s="164">
        <f t="shared" si="35"/>
        <v>4.8021445001540659</v>
      </c>
      <c r="G83" s="269">
        <f t="shared" si="35"/>
        <v>5.196306591312724</v>
      </c>
      <c r="H83" s="165">
        <f t="shared" si="35"/>
        <v>4.9243556541645503</v>
      </c>
      <c r="I83" s="166">
        <f t="shared" si="35"/>
        <v>7.0210916220972601</v>
      </c>
      <c r="J83" s="166">
        <f t="shared" si="35"/>
        <v>7.0159369847957498</v>
      </c>
      <c r="K83" s="164">
        <f t="shared" si="35"/>
        <v>7.7469711090400741</v>
      </c>
      <c r="L83" s="166">
        <f t="shared" si="35"/>
        <v>9.7673122474571556</v>
      </c>
    </row>
    <row r="84" spans="1:12" ht="15" customHeight="1" x14ac:dyDescent="0.35">
      <c r="A84" s="295" t="s">
        <v>69</v>
      </c>
      <c r="B84" s="295"/>
      <c r="C84" s="106"/>
      <c r="D84" s="106"/>
      <c r="E84" s="269">
        <f t="shared" ref="E84:L84" si="36">IF(E20=0,"-",IF(E7=0,"-",E20/E7)*100)</f>
        <v>-11.522740248121236</v>
      </c>
      <c r="F84" s="164">
        <f t="shared" si="36"/>
        <v>-1.8345606360474096</v>
      </c>
      <c r="G84" s="269">
        <f t="shared" si="36"/>
        <v>-5.1200961054091714</v>
      </c>
      <c r="H84" s="165">
        <f t="shared" si="36"/>
        <v>0.53614691644942181</v>
      </c>
      <c r="I84" s="166">
        <f t="shared" si="36"/>
        <v>2.6594831699879604</v>
      </c>
      <c r="J84" s="166">
        <f t="shared" si="36"/>
        <v>1.3555596263051841</v>
      </c>
      <c r="K84" s="164">
        <f t="shared" si="36"/>
        <v>-2.3299161230195712E-2</v>
      </c>
      <c r="L84" s="166">
        <f t="shared" si="36"/>
        <v>5.3782917653615714</v>
      </c>
    </row>
    <row r="85" spans="1:12" ht="15" customHeight="1" x14ac:dyDescent="0.35">
      <c r="A85" s="295" t="s">
        <v>70</v>
      </c>
      <c r="B85" s="295"/>
      <c r="C85" s="137"/>
      <c r="D85" s="137"/>
      <c r="E85" s="269" t="s">
        <v>141</v>
      </c>
      <c r="F85" s="167" t="s">
        <v>141</v>
      </c>
      <c r="G85" s="269">
        <f>IF((G47=0),"-",(G24/((G47+H47)/2)*100))</f>
        <v>-7.2505150389161557</v>
      </c>
      <c r="H85" s="165" t="s">
        <v>141</v>
      </c>
      <c r="I85" s="168" t="str">
        <f>IF((I47=0),"-",(I24/((I47+L47)/2)*100))</f>
        <v>-</v>
      </c>
      <c r="J85" s="168">
        <v>30.7</v>
      </c>
      <c r="K85" s="167">
        <f>IF((K47=0),"-",(K24/((K47+L47)/2)*100))</f>
        <v>-12.458569885058955</v>
      </c>
      <c r="L85" s="167">
        <v>251.7</v>
      </c>
    </row>
    <row r="86" spans="1:12" ht="15" customHeight="1" x14ac:dyDescent="0.35">
      <c r="A86" s="295" t="s">
        <v>71</v>
      </c>
      <c r="B86" s="295"/>
      <c r="C86" s="137"/>
      <c r="D86" s="137"/>
      <c r="E86" s="269" t="s">
        <v>141</v>
      </c>
      <c r="F86" s="167" t="s">
        <v>141</v>
      </c>
      <c r="G86" s="269">
        <f>IF((G47=0),"-",((G17+G18)/((G47+G48+G49+G51+H47+H48+H49+H51)/2)*100))</f>
        <v>7.2267049299309466E-2</v>
      </c>
      <c r="H86" s="165" t="s">
        <v>141</v>
      </c>
      <c r="I86" s="168" t="str">
        <f>IF((I47=0),"-",((I17+I18)/((I47+I48+I49+I51+L47+L48+L49+L51)/2)*100))</f>
        <v>-</v>
      </c>
      <c r="J86" s="168">
        <v>16.2</v>
      </c>
      <c r="K86" s="167">
        <f>IF((K47=0),"-",((K17+K18)/((K47+K48+K49+K51+L47+L48+L49+L51)/2)*100))</f>
        <v>9.1700251220005864</v>
      </c>
      <c r="L86" s="167">
        <v>21.6</v>
      </c>
    </row>
    <row r="87" spans="1:12" ht="15" customHeight="1" x14ac:dyDescent="0.35">
      <c r="A87" s="295" t="s">
        <v>72</v>
      </c>
      <c r="B87" s="295"/>
      <c r="C87" s="106"/>
      <c r="D87" s="106"/>
      <c r="E87" s="269" t="s">
        <v>141</v>
      </c>
      <c r="F87" s="169" t="s">
        <v>141</v>
      </c>
      <c r="G87" s="270">
        <f t="shared" ref="G87:K87" si="37">IF(G47=0,"-",((G47+G48)/G55*100))</f>
        <v>34.859054776569572</v>
      </c>
      <c r="H87" s="183" t="s">
        <v>141</v>
      </c>
      <c r="I87" s="170" t="str">
        <f t="shared" si="37"/>
        <v>-</v>
      </c>
      <c r="J87" s="170">
        <f t="shared" si="37"/>
        <v>4.2520313361691748</v>
      </c>
      <c r="K87" s="169">
        <f t="shared" si="37"/>
        <v>2.730009583960074</v>
      </c>
      <c r="L87" s="170">
        <v>3</v>
      </c>
    </row>
    <row r="88" spans="1:12" ht="15" customHeight="1" x14ac:dyDescent="0.35">
      <c r="A88" s="295" t="s">
        <v>73</v>
      </c>
      <c r="B88" s="295"/>
      <c r="C88" s="106"/>
      <c r="D88" s="106"/>
      <c r="E88" s="269" t="s">
        <v>141</v>
      </c>
      <c r="F88" s="171" t="s">
        <v>141</v>
      </c>
      <c r="G88" s="271">
        <f>IF((G51+G49-G43-G41-G37)=0,"-",(G51+G49-G43-G41-G37))</f>
        <v>4552.9279999999999</v>
      </c>
      <c r="H88" s="172">
        <f>IF((H51+H49-H43-H41-H37)=0,"-",(H51+H49-H43-H41-H37))</f>
        <v>3588.819</v>
      </c>
      <c r="I88" s="172" t="s">
        <v>141</v>
      </c>
      <c r="J88" s="172">
        <f>IF((J51+J49-J43-J41-J37)=0,"-",(J51+J49-J43-J41-J37))</f>
        <v>2770.6330000000003</v>
      </c>
      <c r="K88" s="171">
        <f>IF((K51+K49-K43-K41-K37)=0,"-",(K51+K49-K43-K41-K37))</f>
        <v>3121.8999999999996</v>
      </c>
      <c r="L88" s="172">
        <v>3839</v>
      </c>
    </row>
    <row r="89" spans="1:12" ht="15" customHeight="1" x14ac:dyDescent="0.35">
      <c r="A89" s="295" t="s">
        <v>74</v>
      </c>
      <c r="B89" s="295"/>
      <c r="C89" s="110"/>
      <c r="D89" s="110"/>
      <c r="E89" s="269" t="s">
        <v>141</v>
      </c>
      <c r="F89" s="173" t="s">
        <v>141</v>
      </c>
      <c r="G89" s="269">
        <f>IF((G47=0),"-",((G51+G49)/(G47+G48)))</f>
        <v>1.1344153328791797</v>
      </c>
      <c r="H89" s="174">
        <f>IF((H47=0),"-",((H51+H49)/(H47+H48)))</f>
        <v>0.83260879788128495</v>
      </c>
      <c r="I89" s="174" t="s">
        <v>141</v>
      </c>
      <c r="J89" s="174">
        <f>IF((J47=0),"-",((J51+J49)/(J47+J48)))</f>
        <v>10.570390062097253</v>
      </c>
      <c r="K89" s="173">
        <f>IF((K47=0),"-",((K51+K49)/(K47+K48)))</f>
        <v>17.8162468345995</v>
      </c>
      <c r="L89" s="174">
        <v>17.899999999999999</v>
      </c>
    </row>
    <row r="90" spans="1:12" ht="15" customHeight="1" x14ac:dyDescent="0.35">
      <c r="A90" s="294" t="s">
        <v>75</v>
      </c>
      <c r="B90" s="294"/>
      <c r="C90" s="115"/>
      <c r="D90" s="115"/>
      <c r="E90" s="269" t="s">
        <v>141</v>
      </c>
      <c r="F90" s="175" t="s">
        <v>141</v>
      </c>
      <c r="G90" s="271">
        <v>5493</v>
      </c>
      <c r="H90" s="176">
        <v>5794</v>
      </c>
      <c r="I90" s="176">
        <v>5120</v>
      </c>
      <c r="J90" s="176">
        <v>5120</v>
      </c>
      <c r="K90" s="175">
        <v>4187</v>
      </c>
      <c r="L90" s="176">
        <v>3728</v>
      </c>
    </row>
    <row r="91" spans="1:12" ht="15" customHeight="1" x14ac:dyDescent="0.35">
      <c r="A91" s="189" t="s">
        <v>408</v>
      </c>
      <c r="B91" s="177"/>
      <c r="C91" s="177"/>
      <c r="D91" s="177"/>
      <c r="E91" s="177"/>
      <c r="F91" s="177"/>
      <c r="G91" s="177"/>
      <c r="H91" s="177"/>
      <c r="I91" s="177"/>
      <c r="J91" s="177"/>
      <c r="K91" s="177"/>
      <c r="L91" s="177"/>
    </row>
    <row r="92" spans="1:12" ht="15" customHeight="1" x14ac:dyDescent="0.35">
      <c r="A92" s="189" t="s">
        <v>409</v>
      </c>
      <c r="B92" s="178"/>
      <c r="C92" s="178"/>
      <c r="D92" s="178"/>
      <c r="E92" s="178"/>
      <c r="F92" s="178"/>
      <c r="G92" s="178"/>
      <c r="H92" s="178"/>
      <c r="I92" s="178"/>
      <c r="J92" s="178"/>
      <c r="K92" s="178"/>
      <c r="L92" s="178"/>
    </row>
    <row r="93" spans="1:12" ht="15" customHeight="1" x14ac:dyDescent="0.35">
      <c r="A93" s="189" t="s">
        <v>410</v>
      </c>
      <c r="B93" s="178"/>
      <c r="C93" s="178"/>
      <c r="D93" s="178"/>
      <c r="E93" s="178"/>
      <c r="F93" s="178"/>
      <c r="G93" s="178"/>
      <c r="H93" s="178"/>
      <c r="I93" s="178"/>
      <c r="J93" s="178"/>
      <c r="K93" s="178"/>
      <c r="L93" s="178"/>
    </row>
    <row r="94" spans="1:12" ht="15" customHeight="1" x14ac:dyDescent="0.35">
      <c r="A94" s="189" t="s">
        <v>411</v>
      </c>
      <c r="B94" s="179"/>
      <c r="C94" s="179"/>
      <c r="D94" s="179"/>
      <c r="E94" s="179"/>
      <c r="F94" s="179"/>
      <c r="G94" s="179"/>
      <c r="H94" s="179"/>
      <c r="I94" s="179"/>
      <c r="J94" s="179"/>
      <c r="K94" s="179"/>
      <c r="L94" s="179"/>
    </row>
    <row r="95" spans="1:12" ht="15.75" x14ac:dyDescent="0.35">
      <c r="A95" s="179"/>
      <c r="B95" s="179"/>
      <c r="C95" s="179"/>
      <c r="D95" s="179"/>
      <c r="E95" s="179"/>
      <c r="F95" s="179"/>
      <c r="G95" s="179"/>
      <c r="H95" s="179"/>
      <c r="I95" s="179"/>
      <c r="J95" s="179"/>
      <c r="K95" s="179"/>
      <c r="L95" s="179"/>
    </row>
    <row r="96" spans="1:12" ht="15.75" x14ac:dyDescent="0.35">
      <c r="A96" s="179"/>
      <c r="B96" s="179"/>
      <c r="C96" s="179"/>
      <c r="D96" s="179"/>
      <c r="E96" s="179"/>
      <c r="F96" s="179"/>
      <c r="G96" s="179"/>
      <c r="H96" s="179"/>
      <c r="I96" s="179"/>
      <c r="J96" s="179"/>
      <c r="K96" s="179"/>
      <c r="L96" s="179"/>
    </row>
    <row r="97" spans="1:12" ht="15.75" x14ac:dyDescent="0.35">
      <c r="A97" s="179"/>
      <c r="B97" s="179"/>
      <c r="C97" s="179"/>
      <c r="D97" s="179"/>
      <c r="E97" s="179"/>
      <c r="F97" s="179"/>
      <c r="G97" s="179"/>
      <c r="H97" s="179"/>
      <c r="I97" s="179"/>
      <c r="J97" s="179"/>
      <c r="K97" s="179"/>
      <c r="L97" s="179"/>
    </row>
    <row r="98" spans="1:12" x14ac:dyDescent="0.15">
      <c r="A98" s="63"/>
      <c r="B98" s="63"/>
      <c r="C98" s="63"/>
      <c r="D98" s="63"/>
      <c r="E98" s="63"/>
      <c r="F98" s="63"/>
      <c r="G98" s="63"/>
      <c r="H98" s="63"/>
      <c r="I98" s="63"/>
      <c r="J98" s="63"/>
      <c r="K98" s="63"/>
      <c r="L98" s="63"/>
    </row>
    <row r="99" spans="1:12" x14ac:dyDescent="0.15">
      <c r="A99" s="63"/>
      <c r="B99" s="63"/>
      <c r="C99" s="63"/>
      <c r="D99" s="63"/>
      <c r="E99" s="63"/>
      <c r="F99" s="63"/>
      <c r="G99" s="63"/>
      <c r="H99" s="63"/>
      <c r="I99" s="63"/>
      <c r="J99" s="63"/>
      <c r="K99" s="63"/>
      <c r="L99" s="63"/>
    </row>
    <row r="100" spans="1:12" x14ac:dyDescent="0.15">
      <c r="A100" s="63"/>
      <c r="B100" s="63"/>
      <c r="C100" s="63"/>
      <c r="D100" s="63"/>
      <c r="E100" s="63"/>
      <c r="F100" s="63"/>
      <c r="G100" s="63"/>
      <c r="H100" s="63"/>
      <c r="I100" s="63"/>
      <c r="J100" s="63"/>
      <c r="K100" s="63"/>
      <c r="L100" s="63"/>
    </row>
    <row r="101" spans="1:12" x14ac:dyDescent="0.15">
      <c r="A101" s="63"/>
      <c r="B101" s="63"/>
      <c r="C101" s="63"/>
      <c r="D101" s="63"/>
      <c r="E101" s="63"/>
      <c r="F101" s="63"/>
      <c r="G101" s="63"/>
      <c r="H101" s="63"/>
      <c r="I101" s="63"/>
      <c r="J101" s="63"/>
      <c r="K101" s="63"/>
      <c r="L101" s="63"/>
    </row>
    <row r="102" spans="1:12" x14ac:dyDescent="0.15">
      <c r="A102" s="63"/>
      <c r="B102" s="63"/>
      <c r="C102" s="63"/>
      <c r="D102" s="63"/>
      <c r="E102" s="63"/>
      <c r="F102" s="63"/>
      <c r="G102" s="63"/>
      <c r="H102" s="63"/>
      <c r="I102" s="63"/>
      <c r="J102" s="63"/>
      <c r="K102" s="63"/>
      <c r="L102" s="63"/>
    </row>
    <row r="103" spans="1:12" x14ac:dyDescent="0.15">
      <c r="A103" s="63"/>
      <c r="B103" s="63"/>
      <c r="C103" s="63"/>
      <c r="D103" s="63"/>
      <c r="E103" s="63"/>
      <c r="F103" s="63"/>
      <c r="G103" s="63"/>
      <c r="H103" s="63"/>
      <c r="I103" s="63"/>
      <c r="J103" s="63"/>
      <c r="K103" s="63"/>
      <c r="L103" s="63"/>
    </row>
    <row r="104" spans="1:12" x14ac:dyDescent="0.15">
      <c r="A104" s="63"/>
      <c r="B104" s="63"/>
      <c r="C104" s="63"/>
      <c r="D104" s="63"/>
      <c r="E104" s="63"/>
      <c r="F104" s="63"/>
      <c r="G104" s="63"/>
      <c r="H104" s="63"/>
      <c r="I104" s="63"/>
      <c r="J104" s="63"/>
      <c r="K104" s="63"/>
      <c r="L104" s="63"/>
    </row>
    <row r="105" spans="1:12" x14ac:dyDescent="0.15">
      <c r="A105" s="63"/>
      <c r="B105" s="63"/>
      <c r="C105" s="63"/>
      <c r="D105" s="63"/>
      <c r="E105" s="63"/>
      <c r="F105" s="63"/>
      <c r="G105" s="63"/>
      <c r="H105" s="63"/>
      <c r="I105" s="63"/>
      <c r="J105" s="63"/>
      <c r="K105" s="63"/>
      <c r="L105" s="63"/>
    </row>
  </sheetData>
  <mergeCells count="22">
    <mergeCell ref="A86:B86"/>
    <mergeCell ref="A87:B87"/>
    <mergeCell ref="A88:B88"/>
    <mergeCell ref="A89:B89"/>
    <mergeCell ref="A90:B90"/>
    <mergeCell ref="A85:B85"/>
    <mergeCell ref="A65:B65"/>
    <mergeCell ref="A67:B67"/>
    <mergeCell ref="A68:B68"/>
    <mergeCell ref="A69:B69"/>
    <mergeCell ref="A70:B70"/>
    <mergeCell ref="A71:B71"/>
    <mergeCell ref="A72:B72"/>
    <mergeCell ref="A74:B74"/>
    <mergeCell ref="A82:B82"/>
    <mergeCell ref="A84:B84"/>
    <mergeCell ref="A83:B83"/>
    <mergeCell ref="A1:L1"/>
    <mergeCell ref="A61:B61"/>
    <mergeCell ref="A62:B62"/>
    <mergeCell ref="A63:B63"/>
    <mergeCell ref="A64:B64"/>
  </mergeCells>
  <pageMargins left="0.70866141732283472" right="0.70866141732283472" top="0.74803149606299213" bottom="0.74803149606299213" header="0.31496062992125984" footer="0.31496062992125984"/>
  <pageSetup paperSize="9" scale="5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105"/>
  <sheetViews>
    <sheetView showGridLines="0" zoomScaleNormal="100" zoomScaleSheetLayoutView="85" workbookViewId="0">
      <selection sqref="A1:K1"/>
    </sheetView>
  </sheetViews>
  <sheetFormatPr defaultRowHeight="15" x14ac:dyDescent="0.25"/>
  <cols>
    <col min="1" max="1" width="26" customWidth="1"/>
    <col min="2" max="2" width="16" customWidth="1"/>
    <col min="3" max="3" width="8.28515625" customWidth="1"/>
    <col min="4" max="4" width="4.85546875" customWidth="1"/>
    <col min="5" max="6" width="9.7109375" customWidth="1"/>
    <col min="7" max="9" width="9.7109375" style="61" customWidth="1"/>
    <col min="10" max="11" width="9.7109375" customWidth="1"/>
  </cols>
  <sheetData>
    <row r="1" spans="1:12" ht="18" customHeight="1" x14ac:dyDescent="0.35">
      <c r="A1" s="297" t="s">
        <v>309</v>
      </c>
      <c r="B1" s="297"/>
      <c r="C1" s="297"/>
      <c r="D1" s="297"/>
      <c r="E1" s="297"/>
      <c r="F1" s="297"/>
      <c r="G1" s="297"/>
      <c r="H1" s="297"/>
      <c r="I1" s="297"/>
      <c r="J1" s="297"/>
      <c r="K1" s="297"/>
      <c r="L1" s="94"/>
    </row>
    <row r="2" spans="1:12" ht="15" customHeight="1" x14ac:dyDescent="0.35">
      <c r="A2" s="95" t="s">
        <v>196</v>
      </c>
      <c r="B2" s="96"/>
      <c r="C2" s="96"/>
      <c r="D2" s="96"/>
      <c r="E2" s="97"/>
      <c r="F2" s="97"/>
      <c r="G2" s="97"/>
      <c r="H2" s="97"/>
      <c r="I2" s="97"/>
      <c r="J2" s="97"/>
      <c r="K2" s="225"/>
      <c r="L2" s="94"/>
    </row>
    <row r="3" spans="1:12" ht="12.75" customHeight="1" x14ac:dyDescent="0.35">
      <c r="A3" s="227"/>
      <c r="B3" s="227"/>
      <c r="C3" s="228"/>
      <c r="D3" s="229"/>
      <c r="E3" s="230">
        <v>2014</v>
      </c>
      <c r="F3" s="230">
        <v>2013</v>
      </c>
      <c r="G3" s="230">
        <v>2014</v>
      </c>
      <c r="H3" s="230">
        <v>2013</v>
      </c>
      <c r="I3" s="230">
        <v>2012</v>
      </c>
      <c r="J3" s="230">
        <v>2011</v>
      </c>
      <c r="K3" s="230">
        <v>2010</v>
      </c>
      <c r="L3" s="94"/>
    </row>
    <row r="4" spans="1:12" ht="12.75" customHeight="1" x14ac:dyDescent="0.35">
      <c r="A4" s="231"/>
      <c r="B4" s="231"/>
      <c r="C4" s="228"/>
      <c r="D4" s="229"/>
      <c r="E4" s="230" t="s">
        <v>421</v>
      </c>
      <c r="F4" s="230" t="s">
        <v>421</v>
      </c>
      <c r="G4" s="230"/>
      <c r="H4" s="230"/>
      <c r="I4" s="230"/>
      <c r="J4" s="230"/>
      <c r="K4" s="230"/>
      <c r="L4" s="94"/>
    </row>
    <row r="5" spans="1:12" s="40" customFormat="1" ht="12.75" customHeight="1" x14ac:dyDescent="0.35">
      <c r="A5" s="228" t="s">
        <v>1</v>
      </c>
      <c r="B5" s="231"/>
      <c r="C5" s="228"/>
      <c r="D5" s="228" t="s">
        <v>112</v>
      </c>
      <c r="E5" s="232"/>
      <c r="F5" s="232"/>
      <c r="G5" s="232"/>
      <c r="H5" s="232"/>
      <c r="I5" s="232"/>
      <c r="J5" s="232" t="s">
        <v>103</v>
      </c>
      <c r="K5" s="232"/>
      <c r="L5" s="104"/>
    </row>
    <row r="6" spans="1:12" ht="1.5" customHeight="1" x14ac:dyDescent="0.35">
      <c r="A6" s="94"/>
      <c r="B6" s="94"/>
      <c r="C6" s="94"/>
      <c r="D6" s="94"/>
      <c r="E6" s="94"/>
      <c r="F6" s="94"/>
      <c r="G6" s="94"/>
      <c r="H6" s="94"/>
      <c r="I6" s="94"/>
      <c r="J6" s="94"/>
      <c r="K6" s="94"/>
      <c r="L6" s="94"/>
    </row>
    <row r="7" spans="1:12" ht="15" customHeight="1" x14ac:dyDescent="0.35">
      <c r="A7" s="105" t="s">
        <v>2</v>
      </c>
      <c r="B7" s="106"/>
      <c r="C7" s="106"/>
      <c r="D7" s="106"/>
      <c r="E7" s="243">
        <v>743.58699999999976</v>
      </c>
      <c r="F7" s="107">
        <v>727.18999999999983</v>
      </c>
      <c r="G7" s="243">
        <v>2338.6819999999998</v>
      </c>
      <c r="H7" s="108">
        <v>2268.2049999999999</v>
      </c>
      <c r="I7" s="107">
        <v>1957.183</v>
      </c>
      <c r="J7" s="107">
        <v>1788.6310000000001</v>
      </c>
      <c r="K7" s="108">
        <v>1631.78</v>
      </c>
      <c r="L7" s="136"/>
    </row>
    <row r="8" spans="1:12" ht="15" customHeight="1" x14ac:dyDescent="0.35">
      <c r="A8" s="105" t="s">
        <v>4</v>
      </c>
      <c r="B8" s="110"/>
      <c r="C8" s="110"/>
      <c r="D8" s="110"/>
      <c r="E8" s="244">
        <v>-640.45399999999995</v>
      </c>
      <c r="F8" s="111">
        <v>-602.70100000000014</v>
      </c>
      <c r="G8" s="244">
        <v>-2075.9479999999999</v>
      </c>
      <c r="H8" s="112">
        <v>-2033.954</v>
      </c>
      <c r="I8" s="111">
        <v>-1925.4269999999997</v>
      </c>
      <c r="J8" s="111">
        <v>-1648.8229999999999</v>
      </c>
      <c r="K8" s="112">
        <v>-1473.2210000000002</v>
      </c>
      <c r="L8" s="136"/>
    </row>
    <row r="9" spans="1:12" ht="15" customHeight="1" x14ac:dyDescent="0.35">
      <c r="A9" s="105" t="s">
        <v>5</v>
      </c>
      <c r="B9" s="110"/>
      <c r="C9" s="110"/>
      <c r="D9" s="110"/>
      <c r="E9" s="244">
        <v>0.31200000000000006</v>
      </c>
      <c r="F9" s="111">
        <v>0.6460000000000008</v>
      </c>
      <c r="G9" s="244">
        <v>0.34300000000000003</v>
      </c>
      <c r="H9" s="112">
        <v>48.62</v>
      </c>
      <c r="I9" s="111">
        <v>0.46400000000000002</v>
      </c>
      <c r="J9" s="111">
        <v>9.3160000000000007</v>
      </c>
      <c r="K9" s="112"/>
      <c r="L9" s="136"/>
    </row>
    <row r="10" spans="1:12" ht="15" customHeight="1" x14ac:dyDescent="0.35">
      <c r="A10" s="105" t="s">
        <v>6</v>
      </c>
      <c r="B10" s="110"/>
      <c r="C10" s="110"/>
      <c r="D10" s="110"/>
      <c r="E10" s="244">
        <v>3.6139999999999999</v>
      </c>
      <c r="F10" s="111">
        <v>6.0550000000000006</v>
      </c>
      <c r="G10" s="244">
        <v>9.0739999999999998</v>
      </c>
      <c r="H10" s="112">
        <v>10.733000000000001</v>
      </c>
      <c r="I10" s="111">
        <v>5.9370000000000003</v>
      </c>
      <c r="J10" s="111">
        <v>5.9139999999999997</v>
      </c>
      <c r="K10" s="112">
        <v>1.81</v>
      </c>
      <c r="L10" s="136"/>
    </row>
    <row r="11" spans="1:12" ht="15" customHeight="1" x14ac:dyDescent="0.35">
      <c r="A11" s="114" t="s">
        <v>7</v>
      </c>
      <c r="B11" s="115"/>
      <c r="C11" s="115"/>
      <c r="D11" s="115"/>
      <c r="E11" s="245"/>
      <c r="F11" s="116"/>
      <c r="G11" s="245"/>
      <c r="H11" s="117"/>
      <c r="I11" s="116"/>
      <c r="J11" s="116"/>
      <c r="K11" s="117"/>
      <c r="L11" s="136"/>
    </row>
    <row r="12" spans="1:12" ht="15" customHeight="1" x14ac:dyDescent="0.35">
      <c r="A12" s="119" t="s">
        <v>8</v>
      </c>
      <c r="B12" s="119"/>
      <c r="C12" s="119"/>
      <c r="D12" s="119"/>
      <c r="E12" s="243">
        <f>SUM(E7:E11)</f>
        <v>107.05899999999981</v>
      </c>
      <c r="F12" s="107">
        <f t="shared" ref="F12" si="0">SUM(F7:F11)</f>
        <v>131.18999999999969</v>
      </c>
      <c r="G12" s="243">
        <f>SUM(G7:G11)</f>
        <v>272.15099999999995</v>
      </c>
      <c r="H12" s="108">
        <f>SUM(H7:H11)</f>
        <v>293.60399999999998</v>
      </c>
      <c r="I12" s="107">
        <f t="shared" ref="I12" si="1">SUM(I7:I11)</f>
        <v>38.157000000000309</v>
      </c>
      <c r="J12" s="107">
        <f t="shared" ref="J12:K12" si="2">SUM(J7:J11)</f>
        <v>155.03800000000021</v>
      </c>
      <c r="K12" s="108">
        <f t="shared" si="2"/>
        <v>160.36899999999974</v>
      </c>
      <c r="L12" s="136"/>
    </row>
    <row r="13" spans="1:12" ht="15" customHeight="1" x14ac:dyDescent="0.35">
      <c r="A13" s="114" t="s">
        <v>205</v>
      </c>
      <c r="B13" s="115"/>
      <c r="C13" s="115"/>
      <c r="D13" s="115"/>
      <c r="E13" s="245">
        <v>-11.668000000000001</v>
      </c>
      <c r="F13" s="116">
        <v>-12.512000000000004</v>
      </c>
      <c r="G13" s="245">
        <v>-46.946999999999996</v>
      </c>
      <c r="H13" s="117">
        <v>-46.606000000000002</v>
      </c>
      <c r="I13" s="116">
        <v>-34.013999999999996</v>
      </c>
      <c r="J13" s="116">
        <v>-29.081</v>
      </c>
      <c r="K13" s="117">
        <v>-29.389000000000003</v>
      </c>
      <c r="L13" s="136"/>
    </row>
    <row r="14" spans="1:12" ht="15" customHeight="1" x14ac:dyDescent="0.35">
      <c r="A14" s="119" t="s">
        <v>9</v>
      </c>
      <c r="B14" s="119"/>
      <c r="C14" s="119"/>
      <c r="D14" s="119"/>
      <c r="E14" s="243">
        <f>SUM(E12:E13)</f>
        <v>95.390999999999806</v>
      </c>
      <c r="F14" s="107">
        <f t="shared" ref="F14" si="3">SUM(F12:F13)</f>
        <v>118.67799999999968</v>
      </c>
      <c r="G14" s="243">
        <f>SUM(G12:G13)</f>
        <v>225.20399999999995</v>
      </c>
      <c r="H14" s="108">
        <f>SUM(H12:H13)</f>
        <v>246.99799999999999</v>
      </c>
      <c r="I14" s="107">
        <f t="shared" ref="I14" si="4">SUM(I12:I13)</f>
        <v>4.1430000000003133</v>
      </c>
      <c r="J14" s="107">
        <f t="shared" ref="J14:K14" si="5">SUM(J12:J13)</f>
        <v>125.95700000000021</v>
      </c>
      <c r="K14" s="108">
        <f t="shared" si="5"/>
        <v>130.97999999999973</v>
      </c>
      <c r="L14" s="136"/>
    </row>
    <row r="15" spans="1:12" ht="15" customHeight="1" x14ac:dyDescent="0.35">
      <c r="A15" s="105" t="s">
        <v>10</v>
      </c>
      <c r="B15" s="120"/>
      <c r="C15" s="120"/>
      <c r="D15" s="120"/>
      <c r="E15" s="244">
        <v>-1.1350000000000002</v>
      </c>
      <c r="F15" s="111">
        <v>-1.1360000000000001</v>
      </c>
      <c r="G15" s="244">
        <v>-4.54</v>
      </c>
      <c r="H15" s="112">
        <v>-4.54</v>
      </c>
      <c r="I15" s="111">
        <v>-4.54</v>
      </c>
      <c r="J15" s="111">
        <v>-4.54</v>
      </c>
      <c r="K15" s="112">
        <v>-4.54</v>
      </c>
      <c r="L15" s="136"/>
    </row>
    <row r="16" spans="1:12" ht="15" customHeight="1" x14ac:dyDescent="0.35">
      <c r="A16" s="114" t="s">
        <v>11</v>
      </c>
      <c r="B16" s="115"/>
      <c r="C16" s="115"/>
      <c r="D16" s="115"/>
      <c r="E16" s="245"/>
      <c r="F16" s="116"/>
      <c r="G16" s="245"/>
      <c r="H16" s="117"/>
      <c r="I16" s="116"/>
      <c r="J16" s="116"/>
      <c r="K16" s="117"/>
      <c r="L16" s="136"/>
    </row>
    <row r="17" spans="1:12" ht="15" customHeight="1" x14ac:dyDescent="0.35">
      <c r="A17" s="119" t="s">
        <v>12</v>
      </c>
      <c r="B17" s="119"/>
      <c r="C17" s="119"/>
      <c r="D17" s="119"/>
      <c r="E17" s="243">
        <f>SUM(E14:E16)</f>
        <v>94.255999999999801</v>
      </c>
      <c r="F17" s="107">
        <f t="shared" ref="F17" si="6">SUM(F14:F16)</f>
        <v>117.54199999999969</v>
      </c>
      <c r="G17" s="243">
        <f>SUM(G14:G16)</f>
        <v>220.66399999999996</v>
      </c>
      <c r="H17" s="108">
        <f>SUM(H14:H16)</f>
        <v>242.458</v>
      </c>
      <c r="I17" s="107">
        <f t="shared" ref="I17" si="7">SUM(I14:I16)</f>
        <v>-0.39699999999968671</v>
      </c>
      <c r="J17" s="107">
        <f t="shared" ref="J17:K17" si="8">SUM(J14:J16)</f>
        <v>121.4170000000002</v>
      </c>
      <c r="K17" s="108">
        <f t="shared" si="8"/>
        <v>126.43999999999973</v>
      </c>
      <c r="L17" s="136"/>
    </row>
    <row r="18" spans="1:12" ht="15" customHeight="1" x14ac:dyDescent="0.35">
      <c r="A18" s="105" t="s">
        <v>13</v>
      </c>
      <c r="B18" s="110"/>
      <c r="C18" s="110"/>
      <c r="D18" s="110"/>
      <c r="E18" s="244">
        <v>-15.026000000000003</v>
      </c>
      <c r="F18" s="111">
        <v>1.5120000000000005</v>
      </c>
      <c r="G18" s="244">
        <v>27.146999999999998</v>
      </c>
      <c r="H18" s="112">
        <v>9.0950000000000006</v>
      </c>
      <c r="I18" s="111">
        <v>7.8810000000000002</v>
      </c>
      <c r="J18" s="111">
        <v>14.164</v>
      </c>
      <c r="K18" s="112">
        <v>9.2600000000000016</v>
      </c>
      <c r="L18" s="136"/>
    </row>
    <row r="19" spans="1:12" ht="15" customHeight="1" x14ac:dyDescent="0.35">
      <c r="A19" s="114" t="s">
        <v>14</v>
      </c>
      <c r="B19" s="115"/>
      <c r="C19" s="115"/>
      <c r="D19" s="115"/>
      <c r="E19" s="245">
        <v>-64.723000000000013</v>
      </c>
      <c r="F19" s="116">
        <v>-41.225999999999985</v>
      </c>
      <c r="G19" s="245">
        <v>-140.774</v>
      </c>
      <c r="H19" s="117">
        <v>-183.90900000000002</v>
      </c>
      <c r="I19" s="116">
        <v>-70.179000000000002</v>
      </c>
      <c r="J19" s="116">
        <v>-68.617999999999995</v>
      </c>
      <c r="K19" s="117">
        <v>-22.618000000000002</v>
      </c>
      <c r="L19" s="136"/>
    </row>
    <row r="20" spans="1:12" ht="15" customHeight="1" x14ac:dyDescent="0.35">
      <c r="A20" s="119" t="s">
        <v>15</v>
      </c>
      <c r="B20" s="119"/>
      <c r="C20" s="119"/>
      <c r="D20" s="119"/>
      <c r="E20" s="243">
        <f>SUM(E17:E19)</f>
        <v>14.506999999999778</v>
      </c>
      <c r="F20" s="107">
        <f t="shared" ref="F20" si="9">SUM(F17:F19)</f>
        <v>77.827999999999705</v>
      </c>
      <c r="G20" s="243">
        <f>SUM(G17:G19)</f>
        <v>107.03699999999995</v>
      </c>
      <c r="H20" s="108">
        <f>SUM(H17:H19)</f>
        <v>67.643999999999977</v>
      </c>
      <c r="I20" s="107">
        <f t="shared" ref="I20" si="10">SUM(I17:I19)</f>
        <v>-62.694999999999688</v>
      </c>
      <c r="J20" s="107">
        <f t="shared" ref="J20:K20" si="11">SUM(J17:J19)</f>
        <v>66.963000000000193</v>
      </c>
      <c r="K20" s="108">
        <f t="shared" si="11"/>
        <v>113.08199999999974</v>
      </c>
      <c r="L20" s="136"/>
    </row>
    <row r="21" spans="1:12" ht="15" customHeight="1" x14ac:dyDescent="0.35">
      <c r="A21" s="105" t="s">
        <v>17</v>
      </c>
      <c r="B21" s="110"/>
      <c r="C21" s="110"/>
      <c r="D21" s="110"/>
      <c r="E21" s="244">
        <v>-3.2909999999999862</v>
      </c>
      <c r="F21" s="111">
        <v>-15.977999999999994</v>
      </c>
      <c r="G21" s="244">
        <v>-17.346999999999991</v>
      </c>
      <c r="H21" s="112">
        <v>-1.4159999999999968</v>
      </c>
      <c r="I21" s="111">
        <v>15.748999999999995</v>
      </c>
      <c r="J21" s="111">
        <v>-17.03</v>
      </c>
      <c r="K21" s="112">
        <v>-28.437000000000005</v>
      </c>
      <c r="L21" s="136"/>
    </row>
    <row r="22" spans="1:12" ht="15" customHeight="1" x14ac:dyDescent="0.35">
      <c r="A22" s="114" t="s">
        <v>18</v>
      </c>
      <c r="B22" s="121"/>
      <c r="C22" s="121"/>
      <c r="D22" s="121"/>
      <c r="E22" s="245"/>
      <c r="F22" s="116"/>
      <c r="G22" s="245"/>
      <c r="H22" s="117"/>
      <c r="I22" s="116"/>
      <c r="J22" s="116"/>
      <c r="K22" s="117"/>
      <c r="L22" s="136"/>
    </row>
    <row r="23" spans="1:12" ht="15" customHeight="1" x14ac:dyDescent="0.35">
      <c r="A23" s="122" t="s">
        <v>281</v>
      </c>
      <c r="B23" s="123"/>
      <c r="C23" s="123"/>
      <c r="D23" s="123"/>
      <c r="E23" s="243">
        <f>SUM(E20:E22)</f>
        <v>11.215999999999791</v>
      </c>
      <c r="F23" s="107">
        <f t="shared" ref="F23" si="12">SUM(F20:F22)</f>
        <v>61.84999999999971</v>
      </c>
      <c r="G23" s="243">
        <f>SUM(G20:G22)</f>
        <v>89.689999999999955</v>
      </c>
      <c r="H23" s="108">
        <f>SUM(H20:H22)</f>
        <v>66.22799999999998</v>
      </c>
      <c r="I23" s="107">
        <f t="shared" ref="I23" si="13">SUM(I20:I22)</f>
        <v>-46.945999999999692</v>
      </c>
      <c r="J23" s="107">
        <f t="shared" ref="J23:K23" si="14">SUM(J20:J22)</f>
        <v>49.933000000000192</v>
      </c>
      <c r="K23" s="108">
        <f t="shared" si="14"/>
        <v>84.644999999999726</v>
      </c>
      <c r="L23" s="136"/>
    </row>
    <row r="24" spans="1:12" ht="15" customHeight="1" x14ac:dyDescent="0.35">
      <c r="A24" s="105" t="s">
        <v>261</v>
      </c>
      <c r="B24" s="110"/>
      <c r="C24" s="110"/>
      <c r="D24" s="110"/>
      <c r="E24" s="244">
        <f t="shared" ref="E24:H24" si="15">E23-E25</f>
        <v>4.2009999999997909</v>
      </c>
      <c r="F24" s="111">
        <f t="shared" si="15"/>
        <v>54.140999999999707</v>
      </c>
      <c r="G24" s="244">
        <f t="shared" si="15"/>
        <v>62.678999999999959</v>
      </c>
      <c r="H24" s="112">
        <f t="shared" si="15"/>
        <v>38.617999999999981</v>
      </c>
      <c r="I24" s="111">
        <f t="shared" ref="I24" si="16">I23-I25</f>
        <v>-77.3299999999997</v>
      </c>
      <c r="J24" s="111">
        <f t="shared" ref="J24:K24" si="17">J23-J25</f>
        <v>29.317000000000192</v>
      </c>
      <c r="K24" s="112">
        <f t="shared" si="17"/>
        <v>54.511999999999723</v>
      </c>
      <c r="L24" s="136"/>
    </row>
    <row r="25" spans="1:12" ht="15" customHeight="1" x14ac:dyDescent="0.35">
      <c r="A25" s="105" t="s">
        <v>276</v>
      </c>
      <c r="B25" s="110"/>
      <c r="C25" s="110"/>
      <c r="D25" s="110"/>
      <c r="E25" s="244">
        <v>7.0150000000000006</v>
      </c>
      <c r="F25" s="111">
        <v>7.7089999999999996</v>
      </c>
      <c r="G25" s="244">
        <v>27.010999999999999</v>
      </c>
      <c r="H25" s="112">
        <v>27.61</v>
      </c>
      <c r="I25" s="111">
        <v>30.384</v>
      </c>
      <c r="J25" s="111">
        <v>20.616</v>
      </c>
      <c r="K25" s="112">
        <v>30.133000000000003</v>
      </c>
      <c r="L25" s="136"/>
    </row>
    <row r="26" spans="1:12" ht="10.5" customHeight="1" x14ac:dyDescent="0.35">
      <c r="A26" s="110"/>
      <c r="B26" s="110"/>
      <c r="C26" s="110"/>
      <c r="D26" s="110"/>
      <c r="E26" s="244"/>
      <c r="F26" s="111"/>
      <c r="G26" s="244"/>
      <c r="H26" s="112"/>
      <c r="I26" s="111"/>
      <c r="J26" s="111"/>
      <c r="K26" s="111"/>
      <c r="L26" s="94"/>
    </row>
    <row r="27" spans="1:12" ht="15" customHeight="1" x14ac:dyDescent="0.35">
      <c r="A27" s="124" t="s">
        <v>360</v>
      </c>
      <c r="B27" s="125"/>
      <c r="C27" s="125"/>
      <c r="D27" s="125"/>
      <c r="E27" s="246">
        <v>-20.851999999999997</v>
      </c>
      <c r="F27" s="126">
        <v>0.52200000000000557</v>
      </c>
      <c r="G27" s="246">
        <v>5.8240000000000052</v>
      </c>
      <c r="H27" s="127">
        <v>25.522000000000002</v>
      </c>
      <c r="I27" s="126">
        <v>-171.6</v>
      </c>
      <c r="J27" s="126">
        <v>-43.222999999999999</v>
      </c>
      <c r="K27" s="126">
        <v>-9</v>
      </c>
      <c r="L27" s="94"/>
    </row>
    <row r="28" spans="1:12" ht="15" customHeight="1" x14ac:dyDescent="0.35">
      <c r="A28" s="128" t="s">
        <v>423</v>
      </c>
      <c r="B28" s="129"/>
      <c r="C28" s="129"/>
      <c r="D28" s="129"/>
      <c r="E28" s="247">
        <f>E14-E27</f>
        <v>116.2429999999998</v>
      </c>
      <c r="F28" s="130">
        <f t="shared" ref="F28:K28" si="18">F14-F27</f>
        <v>118.15599999999968</v>
      </c>
      <c r="G28" s="247">
        <f t="shared" si="18"/>
        <v>219.37999999999994</v>
      </c>
      <c r="H28" s="131">
        <f t="shared" si="18"/>
        <v>221.476</v>
      </c>
      <c r="I28" s="130">
        <f t="shared" ref="I28" si="19">I14-I27</f>
        <v>175.74300000000031</v>
      </c>
      <c r="J28" s="130">
        <f t="shared" si="18"/>
        <v>169.18000000000021</v>
      </c>
      <c r="K28" s="130">
        <f t="shared" si="18"/>
        <v>139.97999999999973</v>
      </c>
      <c r="L28" s="94"/>
    </row>
    <row r="29" spans="1:12" ht="16.5" x14ac:dyDescent="0.35">
      <c r="A29" s="110"/>
      <c r="B29" s="110"/>
      <c r="C29" s="110"/>
      <c r="D29" s="110"/>
      <c r="E29" s="111"/>
      <c r="F29" s="111"/>
      <c r="G29" s="111"/>
      <c r="H29" s="111"/>
      <c r="I29" s="111"/>
      <c r="J29" s="111"/>
      <c r="K29" s="111"/>
      <c r="L29" s="94"/>
    </row>
    <row r="30" spans="1:12" ht="12.75" customHeight="1" x14ac:dyDescent="0.35">
      <c r="A30" s="227"/>
      <c r="B30" s="227"/>
      <c r="C30" s="228"/>
      <c r="D30" s="229"/>
      <c r="E30" s="230">
        <f>E$3</f>
        <v>2014</v>
      </c>
      <c r="F30" s="230">
        <f t="shared" ref="F30:K30" si="20">F$3</f>
        <v>2013</v>
      </c>
      <c r="G30" s="230">
        <f>G$3</f>
        <v>2014</v>
      </c>
      <c r="H30" s="230">
        <f>H$3</f>
        <v>2013</v>
      </c>
      <c r="I30" s="230">
        <f t="shared" si="20"/>
        <v>2012</v>
      </c>
      <c r="J30" s="230">
        <f t="shared" si="20"/>
        <v>2011</v>
      </c>
      <c r="K30" s="230">
        <f t="shared" si="20"/>
        <v>2010</v>
      </c>
      <c r="L30" s="94"/>
    </row>
    <row r="31" spans="1:12" ht="12.75" customHeight="1" x14ac:dyDescent="0.35">
      <c r="A31" s="231"/>
      <c r="B31" s="231"/>
      <c r="C31" s="228"/>
      <c r="D31" s="229"/>
      <c r="E31" s="233" t="str">
        <f>E$4</f>
        <v>Q4</v>
      </c>
      <c r="F31" s="233" t="str">
        <f t="shared" ref="F31" si="21">F$4</f>
        <v>Q4</v>
      </c>
      <c r="G31" s="233"/>
      <c r="H31" s="233"/>
      <c r="I31" s="233"/>
      <c r="J31" s="233" t="str">
        <f>IF(J$4="","",J$4)</f>
        <v/>
      </c>
      <c r="K31" s="233"/>
      <c r="L31" s="94"/>
    </row>
    <row r="32" spans="1:12" s="41" customFormat="1" ht="15" customHeight="1" x14ac:dyDescent="0.35">
      <c r="A32" s="228" t="s">
        <v>259</v>
      </c>
      <c r="B32" s="234"/>
      <c r="C32" s="228"/>
      <c r="D32" s="228"/>
      <c r="E32" s="235"/>
      <c r="F32" s="235"/>
      <c r="G32" s="235"/>
      <c r="H32" s="235"/>
      <c r="I32" s="235"/>
      <c r="J32" s="235"/>
      <c r="K32" s="235"/>
      <c r="L32" s="135"/>
    </row>
    <row r="33" spans="1:12" ht="1.5" customHeight="1" x14ac:dyDescent="0.35">
      <c r="A33" s="94"/>
      <c r="B33" s="94"/>
      <c r="C33" s="94"/>
      <c r="D33" s="94"/>
      <c r="E33" s="136"/>
      <c r="F33" s="136"/>
      <c r="G33" s="136"/>
      <c r="H33" s="136"/>
      <c r="I33" s="136"/>
      <c r="J33" s="136"/>
      <c r="K33" s="136"/>
      <c r="L33" s="94"/>
    </row>
    <row r="34" spans="1:12" ht="15" customHeight="1" x14ac:dyDescent="0.35">
      <c r="A34" s="105" t="s">
        <v>24</v>
      </c>
      <c r="B34" s="137"/>
      <c r="C34" s="137"/>
      <c r="D34" s="137"/>
      <c r="E34" s="244"/>
      <c r="F34" s="111"/>
      <c r="G34" s="244">
        <v>1013.688</v>
      </c>
      <c r="H34" s="112">
        <v>983.03200000000004</v>
      </c>
      <c r="I34" s="111">
        <v>601.33299999999997</v>
      </c>
      <c r="J34" s="111">
        <v>602.36199999999997</v>
      </c>
      <c r="K34" s="112">
        <v>464.68100000000004</v>
      </c>
      <c r="L34" s="94"/>
    </row>
    <row r="35" spans="1:12" ht="15" customHeight="1" x14ac:dyDescent="0.35">
      <c r="A35" s="105" t="s">
        <v>25</v>
      </c>
      <c r="B35" s="106"/>
      <c r="C35" s="106"/>
      <c r="D35" s="106"/>
      <c r="E35" s="244"/>
      <c r="F35" s="111"/>
      <c r="G35" s="244">
        <v>652.6629999999999</v>
      </c>
      <c r="H35" s="112">
        <v>620.048</v>
      </c>
      <c r="I35" s="111">
        <v>227.78199999999998</v>
      </c>
      <c r="J35" s="111">
        <v>233.226</v>
      </c>
      <c r="K35" s="112">
        <v>234.327</v>
      </c>
      <c r="L35" s="94"/>
    </row>
    <row r="36" spans="1:12" ht="15" customHeight="1" x14ac:dyDescent="0.35">
      <c r="A36" s="105" t="s">
        <v>262</v>
      </c>
      <c r="B36" s="106"/>
      <c r="C36" s="106"/>
      <c r="D36" s="106"/>
      <c r="E36" s="244"/>
      <c r="F36" s="111"/>
      <c r="G36" s="244">
        <v>378.40900000000005</v>
      </c>
      <c r="H36" s="112">
        <v>400.06099999999992</v>
      </c>
      <c r="I36" s="111">
        <v>404.21899999999994</v>
      </c>
      <c r="J36" s="111">
        <v>124.37599999999998</v>
      </c>
      <c r="K36" s="112">
        <v>99.178999999999974</v>
      </c>
      <c r="L36" s="94"/>
    </row>
    <row r="37" spans="1:12" ht="15" customHeight="1" x14ac:dyDescent="0.35">
      <c r="A37" s="105" t="s">
        <v>28</v>
      </c>
      <c r="B37" s="106"/>
      <c r="C37" s="106"/>
      <c r="D37" s="106"/>
      <c r="E37" s="244"/>
      <c r="F37" s="111"/>
      <c r="G37" s="244"/>
      <c r="H37" s="112"/>
      <c r="I37" s="111"/>
      <c r="J37" s="111"/>
      <c r="K37" s="112"/>
      <c r="L37" s="94"/>
    </row>
    <row r="38" spans="1:12" ht="15" customHeight="1" x14ac:dyDescent="0.35">
      <c r="A38" s="114" t="s">
        <v>29</v>
      </c>
      <c r="B38" s="115"/>
      <c r="C38" s="115"/>
      <c r="D38" s="115"/>
      <c r="E38" s="245"/>
      <c r="F38" s="116"/>
      <c r="G38" s="245">
        <v>204.31200000000001</v>
      </c>
      <c r="H38" s="117">
        <v>196.47899999999998</v>
      </c>
      <c r="I38" s="116">
        <v>165.535</v>
      </c>
      <c r="J38" s="116">
        <v>96.443000000000012</v>
      </c>
      <c r="K38" s="117">
        <v>71.307000000000016</v>
      </c>
      <c r="L38" s="94"/>
    </row>
    <row r="39" spans="1:12" ht="15" customHeight="1" x14ac:dyDescent="0.35">
      <c r="A39" s="95" t="s">
        <v>30</v>
      </c>
      <c r="B39" s="119"/>
      <c r="C39" s="119"/>
      <c r="D39" s="119"/>
      <c r="E39" s="253"/>
      <c r="F39" s="138"/>
      <c r="G39" s="253">
        <f>SUM(G34:G38)</f>
        <v>2249.0720000000001</v>
      </c>
      <c r="H39" s="139">
        <f>SUM(H34:H38)</f>
        <v>2199.62</v>
      </c>
      <c r="I39" s="107">
        <f t="shared" ref="I39" si="22">SUM(I34:I38)</f>
        <v>1398.8689999999999</v>
      </c>
      <c r="J39" s="107">
        <f t="shared" ref="J39:K39" si="23">SUM(J34:J38)</f>
        <v>1056.4069999999999</v>
      </c>
      <c r="K39" s="108">
        <f t="shared" si="23"/>
        <v>869.49400000000003</v>
      </c>
      <c r="L39" s="94"/>
    </row>
    <row r="40" spans="1:12" ht="15" customHeight="1" x14ac:dyDescent="0.35">
      <c r="A40" s="105" t="s">
        <v>32</v>
      </c>
      <c r="B40" s="110"/>
      <c r="C40" s="110"/>
      <c r="D40" s="110"/>
      <c r="E40" s="244"/>
      <c r="F40" s="111"/>
      <c r="G40" s="244">
        <v>397.14300000000003</v>
      </c>
      <c r="H40" s="112">
        <v>318.59699999999998</v>
      </c>
      <c r="I40" s="111">
        <v>248.721</v>
      </c>
      <c r="J40" s="111">
        <v>251.989</v>
      </c>
      <c r="K40" s="112">
        <v>208.71500000000003</v>
      </c>
      <c r="L40" s="94"/>
    </row>
    <row r="41" spans="1:12" ht="15" customHeight="1" x14ac:dyDescent="0.35">
      <c r="A41" s="105" t="s">
        <v>34</v>
      </c>
      <c r="B41" s="110"/>
      <c r="C41" s="110"/>
      <c r="D41" s="110"/>
      <c r="E41" s="244"/>
      <c r="F41" s="111"/>
      <c r="G41" s="244"/>
      <c r="H41" s="112"/>
      <c r="I41" s="111"/>
      <c r="J41" s="111"/>
      <c r="K41" s="112"/>
      <c r="L41" s="94"/>
    </row>
    <row r="42" spans="1:12" ht="15" customHeight="1" x14ac:dyDescent="0.35">
      <c r="A42" s="105" t="s">
        <v>35</v>
      </c>
      <c r="B42" s="110"/>
      <c r="C42" s="110"/>
      <c r="D42" s="110"/>
      <c r="E42" s="244"/>
      <c r="F42" s="111"/>
      <c r="G42" s="244">
        <v>1140.633</v>
      </c>
      <c r="H42" s="112">
        <v>1211.288</v>
      </c>
      <c r="I42" s="111">
        <v>1024.9559999999999</v>
      </c>
      <c r="J42" s="111">
        <v>1229.6469999999997</v>
      </c>
      <c r="K42" s="112">
        <v>1045.0419999999999</v>
      </c>
      <c r="L42" s="94"/>
    </row>
    <row r="43" spans="1:12" ht="15" customHeight="1" x14ac:dyDescent="0.35">
      <c r="A43" s="105" t="s">
        <v>37</v>
      </c>
      <c r="B43" s="110"/>
      <c r="C43" s="110"/>
      <c r="D43" s="110"/>
      <c r="E43" s="244"/>
      <c r="F43" s="111"/>
      <c r="G43" s="244">
        <v>175.125</v>
      </c>
      <c r="H43" s="112">
        <v>148.529</v>
      </c>
      <c r="I43" s="111">
        <v>363.86900000000003</v>
      </c>
      <c r="J43" s="111">
        <v>415.51400000000001</v>
      </c>
      <c r="K43" s="112">
        <v>428.50300000000004</v>
      </c>
      <c r="L43" s="94"/>
    </row>
    <row r="44" spans="1:12" ht="15" customHeight="1" x14ac:dyDescent="0.35">
      <c r="A44" s="114" t="s">
        <v>38</v>
      </c>
      <c r="B44" s="115"/>
      <c r="C44" s="115"/>
      <c r="D44" s="115"/>
      <c r="E44" s="245"/>
      <c r="F44" s="116"/>
      <c r="G44" s="245"/>
      <c r="H44" s="117"/>
      <c r="I44" s="116"/>
      <c r="J44" s="116"/>
      <c r="K44" s="117"/>
      <c r="L44" s="94"/>
    </row>
    <row r="45" spans="1:12" ht="15" customHeight="1" x14ac:dyDescent="0.35">
      <c r="A45" s="140" t="s">
        <v>39</v>
      </c>
      <c r="B45" s="141"/>
      <c r="C45" s="141"/>
      <c r="D45" s="141"/>
      <c r="E45" s="254"/>
      <c r="F45" s="142"/>
      <c r="G45" s="254">
        <f>SUM(G40:G44)</f>
        <v>1712.9010000000001</v>
      </c>
      <c r="H45" s="143">
        <f>SUM(H40:H44)</f>
        <v>1678.414</v>
      </c>
      <c r="I45" s="144">
        <f t="shared" ref="I45" si="24">SUM(I40:I44)</f>
        <v>1637.5459999999998</v>
      </c>
      <c r="J45" s="144">
        <f t="shared" ref="J45:K45" si="25">SUM(J40:J44)</f>
        <v>1897.1499999999996</v>
      </c>
      <c r="K45" s="161">
        <f t="shared" si="25"/>
        <v>1682.2600000000002</v>
      </c>
      <c r="L45" s="94"/>
    </row>
    <row r="46" spans="1:12" ht="15" customHeight="1" x14ac:dyDescent="0.35">
      <c r="A46" s="95" t="s">
        <v>168</v>
      </c>
      <c r="B46" s="146"/>
      <c r="C46" s="146"/>
      <c r="D46" s="146"/>
      <c r="E46" s="253"/>
      <c r="F46" s="138"/>
      <c r="G46" s="253">
        <f>G45+G39</f>
        <v>3961.973</v>
      </c>
      <c r="H46" s="139">
        <f>H45+H39</f>
        <v>3878.0339999999997</v>
      </c>
      <c r="I46" s="107">
        <f t="shared" ref="I46" si="26">I39+I45</f>
        <v>3036.415</v>
      </c>
      <c r="J46" s="107">
        <f t="shared" ref="J46:K46" si="27">J39+J45</f>
        <v>2953.5569999999998</v>
      </c>
      <c r="K46" s="108">
        <f t="shared" si="27"/>
        <v>2551.7540000000004</v>
      </c>
      <c r="L46" s="94"/>
    </row>
    <row r="47" spans="1:12" ht="15" customHeight="1" x14ac:dyDescent="0.35">
      <c r="A47" s="105" t="s">
        <v>263</v>
      </c>
      <c r="B47" s="110"/>
      <c r="C47" s="110"/>
      <c r="D47" s="110"/>
      <c r="E47" s="244"/>
      <c r="F47" s="111"/>
      <c r="G47" s="244">
        <v>758.36</v>
      </c>
      <c r="H47" s="112">
        <v>632.99600000000009</v>
      </c>
      <c r="I47" s="111">
        <v>445.04800000000006</v>
      </c>
      <c r="J47" s="111">
        <v>526.15699999999993</v>
      </c>
      <c r="K47" s="112">
        <v>822.54000000000019</v>
      </c>
      <c r="L47" s="94"/>
    </row>
    <row r="48" spans="1:12" ht="15" customHeight="1" x14ac:dyDescent="0.35">
      <c r="A48" s="105" t="s">
        <v>278</v>
      </c>
      <c r="B48" s="110"/>
      <c r="C48" s="110"/>
      <c r="D48" s="110"/>
      <c r="E48" s="244"/>
      <c r="F48" s="111"/>
      <c r="G48" s="244">
        <v>32.643000000000001</v>
      </c>
      <c r="H48" s="112">
        <v>31.285</v>
      </c>
      <c r="I48" s="111">
        <v>34.531999999999996</v>
      </c>
      <c r="J48" s="111">
        <v>25.285</v>
      </c>
      <c r="K48" s="112">
        <v>61.416000000000004</v>
      </c>
      <c r="L48" s="94"/>
    </row>
    <row r="49" spans="1:12" ht="15" customHeight="1" x14ac:dyDescent="0.35">
      <c r="A49" s="105" t="s">
        <v>250</v>
      </c>
      <c r="B49" s="110"/>
      <c r="C49" s="110"/>
      <c r="D49" s="110"/>
      <c r="E49" s="244"/>
      <c r="F49" s="111"/>
      <c r="G49" s="244">
        <v>40.587000000000003</v>
      </c>
      <c r="H49" s="112">
        <v>35.83</v>
      </c>
      <c r="I49" s="111">
        <v>29.492999999999999</v>
      </c>
      <c r="J49" s="111">
        <v>38.143000000000001</v>
      </c>
      <c r="K49" s="112">
        <v>31.871000000000002</v>
      </c>
      <c r="L49" s="94"/>
    </row>
    <row r="50" spans="1:12" ht="15" customHeight="1" x14ac:dyDescent="0.35">
      <c r="A50" s="105" t="s">
        <v>44</v>
      </c>
      <c r="B50" s="110"/>
      <c r="C50" s="110"/>
      <c r="D50" s="110"/>
      <c r="E50" s="244"/>
      <c r="F50" s="111"/>
      <c r="G50" s="244">
        <v>104.384</v>
      </c>
      <c r="H50" s="112">
        <v>99.491</v>
      </c>
      <c r="I50" s="111">
        <v>65.266000000000005</v>
      </c>
      <c r="J50" s="111">
        <v>67.789000000000001</v>
      </c>
      <c r="K50" s="112">
        <v>70.748999999999995</v>
      </c>
      <c r="L50" s="94"/>
    </row>
    <row r="51" spans="1:12" ht="15" customHeight="1" x14ac:dyDescent="0.35">
      <c r="A51" s="105" t="s">
        <v>45</v>
      </c>
      <c r="B51" s="110"/>
      <c r="C51" s="110"/>
      <c r="D51" s="110"/>
      <c r="E51" s="244"/>
      <c r="F51" s="111"/>
      <c r="G51" s="244">
        <v>1180.778</v>
      </c>
      <c r="H51" s="112">
        <v>1227.3779999999999</v>
      </c>
      <c r="I51" s="111">
        <v>707.596</v>
      </c>
      <c r="J51" s="111">
        <v>391.63600000000002</v>
      </c>
      <c r="K51" s="112">
        <v>140.274</v>
      </c>
      <c r="L51" s="94"/>
    </row>
    <row r="52" spans="1:12" ht="15" customHeight="1" x14ac:dyDescent="0.35">
      <c r="A52" s="105" t="s">
        <v>46</v>
      </c>
      <c r="B52" s="110"/>
      <c r="C52" s="110"/>
      <c r="D52" s="110"/>
      <c r="E52" s="244"/>
      <c r="F52" s="111"/>
      <c r="G52" s="244">
        <v>1786.056</v>
      </c>
      <c r="H52" s="112">
        <v>1796.191</v>
      </c>
      <c r="I52" s="111">
        <v>1715.4270000000001</v>
      </c>
      <c r="J52" s="111">
        <v>1873.643</v>
      </c>
      <c r="K52" s="112">
        <v>1402.0260000000001</v>
      </c>
      <c r="L52" s="94"/>
    </row>
    <row r="53" spans="1:12" ht="15" customHeight="1" x14ac:dyDescent="0.35">
      <c r="A53" s="105" t="s">
        <v>47</v>
      </c>
      <c r="B53" s="110"/>
      <c r="C53" s="110"/>
      <c r="D53" s="110"/>
      <c r="E53" s="244"/>
      <c r="F53" s="111"/>
      <c r="G53" s="244">
        <v>59.164999999999999</v>
      </c>
      <c r="H53" s="112">
        <v>54.863</v>
      </c>
      <c r="I53" s="111">
        <v>39.052999999999997</v>
      </c>
      <c r="J53" s="111">
        <v>30.904</v>
      </c>
      <c r="K53" s="112">
        <v>22.878</v>
      </c>
      <c r="L53" s="94"/>
    </row>
    <row r="54" spans="1:12" ht="15" customHeight="1" x14ac:dyDescent="0.35">
      <c r="A54" s="114" t="s">
        <v>264</v>
      </c>
      <c r="B54" s="115"/>
      <c r="C54" s="115"/>
      <c r="D54" s="115"/>
      <c r="E54" s="245"/>
      <c r="F54" s="116"/>
      <c r="G54" s="245"/>
      <c r="H54" s="117"/>
      <c r="I54" s="116"/>
      <c r="J54" s="116"/>
      <c r="K54" s="117"/>
      <c r="L54" s="94"/>
    </row>
    <row r="55" spans="1:12" ht="15" customHeight="1" x14ac:dyDescent="0.35">
      <c r="A55" s="95" t="s">
        <v>249</v>
      </c>
      <c r="B55" s="146"/>
      <c r="C55" s="146"/>
      <c r="D55" s="146"/>
      <c r="E55" s="253"/>
      <c r="F55" s="138"/>
      <c r="G55" s="253">
        <f>SUM(G47:G54)</f>
        <v>3961.973</v>
      </c>
      <c r="H55" s="139">
        <f>SUM(H47:H54)</f>
        <v>3878.0340000000001</v>
      </c>
      <c r="I55" s="107">
        <f t="shared" ref="I55" si="28">SUM(I47:I54)</f>
        <v>3036.415</v>
      </c>
      <c r="J55" s="107">
        <f t="shared" ref="J55:K55" si="29">SUM(J47:J54)</f>
        <v>2953.5570000000002</v>
      </c>
      <c r="K55" s="108">
        <f t="shared" si="29"/>
        <v>2551.7540000000004</v>
      </c>
      <c r="L55" s="94"/>
    </row>
    <row r="56" spans="1:12" ht="15" customHeight="1" x14ac:dyDescent="0.35">
      <c r="A56" s="146"/>
      <c r="B56" s="146"/>
      <c r="C56" s="146"/>
      <c r="D56" s="146"/>
      <c r="E56" s="111"/>
      <c r="F56" s="111"/>
      <c r="G56" s="111"/>
      <c r="H56" s="111"/>
      <c r="I56" s="111"/>
      <c r="J56" s="111"/>
      <c r="K56" s="111"/>
      <c r="L56" s="94"/>
    </row>
    <row r="57" spans="1:12" ht="12.75" customHeight="1" x14ac:dyDescent="0.35">
      <c r="A57" s="236"/>
      <c r="B57" s="227"/>
      <c r="C57" s="229"/>
      <c r="D57" s="229"/>
      <c r="E57" s="230">
        <f>E$3</f>
        <v>2014</v>
      </c>
      <c r="F57" s="230">
        <f t="shared" ref="F57:K57" si="30">F$3</f>
        <v>2013</v>
      </c>
      <c r="G57" s="230">
        <f t="shared" si="30"/>
        <v>2014</v>
      </c>
      <c r="H57" s="230">
        <f t="shared" si="30"/>
        <v>2013</v>
      </c>
      <c r="I57" s="230">
        <f t="shared" si="30"/>
        <v>2012</v>
      </c>
      <c r="J57" s="230">
        <f t="shared" si="30"/>
        <v>2011</v>
      </c>
      <c r="K57" s="230">
        <f t="shared" si="30"/>
        <v>2010</v>
      </c>
      <c r="L57" s="94"/>
    </row>
    <row r="58" spans="1:12" ht="12.75" customHeight="1" x14ac:dyDescent="0.35">
      <c r="A58" s="231"/>
      <c r="B58" s="231"/>
      <c r="C58" s="229"/>
      <c r="D58" s="229"/>
      <c r="E58" s="233" t="str">
        <f>E$4</f>
        <v>Q4</v>
      </c>
      <c r="F58" s="233" t="str">
        <f t="shared" ref="F58" si="31">F$4</f>
        <v>Q4</v>
      </c>
      <c r="G58" s="233"/>
      <c r="H58" s="233"/>
      <c r="I58" s="233"/>
      <c r="J58" s="233" t="str">
        <f>IF(J$4="","",J$4)</f>
        <v/>
      </c>
      <c r="K58" s="233"/>
      <c r="L58" s="94"/>
    </row>
    <row r="59" spans="1:12" s="41" customFormat="1" ht="15" customHeight="1" x14ac:dyDescent="0.35">
      <c r="A59" s="236" t="s">
        <v>260</v>
      </c>
      <c r="B59" s="234"/>
      <c r="C59" s="228"/>
      <c r="D59" s="228"/>
      <c r="E59" s="235"/>
      <c r="F59" s="235"/>
      <c r="G59" s="235"/>
      <c r="H59" s="235"/>
      <c r="I59" s="235"/>
      <c r="J59" s="235"/>
      <c r="K59" s="235"/>
      <c r="L59" s="135"/>
    </row>
    <row r="60" spans="1:12" ht="1.5" customHeight="1" x14ac:dyDescent="0.35">
      <c r="A60" s="94"/>
      <c r="B60" s="94"/>
      <c r="C60" s="94"/>
      <c r="D60" s="94"/>
      <c r="E60" s="136"/>
      <c r="F60" s="136"/>
      <c r="G60" s="136"/>
      <c r="H60" s="136"/>
      <c r="I60" s="136"/>
      <c r="J60" s="136"/>
      <c r="K60" s="136"/>
      <c r="L60" s="94"/>
    </row>
    <row r="61" spans="1:12" ht="35.25" customHeight="1" x14ac:dyDescent="0.35">
      <c r="A61" s="295" t="s">
        <v>50</v>
      </c>
      <c r="B61" s="295"/>
      <c r="C61" s="148"/>
      <c r="D61" s="148"/>
      <c r="E61" s="255">
        <v>15.436999999999983</v>
      </c>
      <c r="F61" s="151">
        <v>97.160999999999987</v>
      </c>
      <c r="G61" s="255">
        <v>79.896999999999991</v>
      </c>
      <c r="H61" s="150">
        <v>65.28</v>
      </c>
      <c r="I61" s="149">
        <v>-59.529000000000003</v>
      </c>
      <c r="J61" s="149">
        <v>65.594999999999999</v>
      </c>
      <c r="K61" s="150">
        <v>102.44</v>
      </c>
      <c r="L61" s="94"/>
    </row>
    <row r="62" spans="1:12" ht="15" customHeight="1" x14ac:dyDescent="0.35">
      <c r="A62" s="294" t="s">
        <v>52</v>
      </c>
      <c r="B62" s="294"/>
      <c r="C62" s="152"/>
      <c r="D62" s="152"/>
      <c r="E62" s="245">
        <v>159.31400000000002</v>
      </c>
      <c r="F62" s="118">
        <v>145.53699999999998</v>
      </c>
      <c r="G62" s="245">
        <v>62.651999999999994</v>
      </c>
      <c r="H62" s="117">
        <v>-203.07499999999999</v>
      </c>
      <c r="I62" s="116">
        <v>86.522000000000006</v>
      </c>
      <c r="J62" s="116">
        <v>5.7209999999999752</v>
      </c>
      <c r="K62" s="117">
        <v>-130.904</v>
      </c>
      <c r="L62" s="94"/>
    </row>
    <row r="63" spans="1:12" ht="16.5" customHeight="1" x14ac:dyDescent="0.35">
      <c r="A63" s="299" t="s">
        <v>53</v>
      </c>
      <c r="B63" s="299"/>
      <c r="C63" s="153"/>
      <c r="D63" s="153"/>
      <c r="E63" s="243">
        <f t="shared" ref="E63:J63" si="32">SUM(E61:E62)</f>
        <v>174.751</v>
      </c>
      <c r="F63" s="108">
        <f>SUM(F61:F62)</f>
        <v>242.69799999999998</v>
      </c>
      <c r="G63" s="256">
        <f t="shared" ref="G63:H63" si="33">SUM(G61:G62)</f>
        <v>142.54899999999998</v>
      </c>
      <c r="H63" s="109">
        <f t="shared" si="33"/>
        <v>-137.79499999999999</v>
      </c>
      <c r="I63" s="107">
        <f t="shared" ref="I63" si="34">SUM(I61:I62)</f>
        <v>26.993000000000002</v>
      </c>
      <c r="J63" s="107">
        <f t="shared" si="32"/>
        <v>71.315999999999974</v>
      </c>
      <c r="K63" s="108">
        <f t="shared" ref="K63" si="35">SUM(K61:K62)</f>
        <v>-28.463999999999999</v>
      </c>
      <c r="L63" s="94"/>
    </row>
    <row r="64" spans="1:12" ht="15" customHeight="1" x14ac:dyDescent="0.35">
      <c r="A64" s="295" t="s">
        <v>265</v>
      </c>
      <c r="B64" s="295"/>
      <c r="C64" s="110"/>
      <c r="D64" s="110"/>
      <c r="E64" s="244">
        <v>-15.11</v>
      </c>
      <c r="F64" s="113">
        <v>-6.1940000000000008</v>
      </c>
      <c r="G64" s="244">
        <v>-30.631999999999998</v>
      </c>
      <c r="H64" s="112">
        <v>-25.451999999999998</v>
      </c>
      <c r="I64" s="111">
        <v>-108.57899999999999</v>
      </c>
      <c r="J64" s="111">
        <v>-54.214000000000006</v>
      </c>
      <c r="K64" s="112">
        <v>-29.294</v>
      </c>
      <c r="L64" s="94"/>
    </row>
    <row r="65" spans="1:12" ht="15" customHeight="1" x14ac:dyDescent="0.35">
      <c r="A65" s="294" t="s">
        <v>266</v>
      </c>
      <c r="B65" s="294"/>
      <c r="C65" s="115"/>
      <c r="D65" s="115"/>
      <c r="E65" s="245">
        <v>0.32199999999999995</v>
      </c>
      <c r="F65" s="118">
        <v>1.0000000000047748E-3</v>
      </c>
      <c r="G65" s="245">
        <v>0.34899999999999998</v>
      </c>
      <c r="H65" s="117">
        <v>172.447</v>
      </c>
      <c r="I65" s="116">
        <v>0.70899999999999996</v>
      </c>
      <c r="J65" s="116">
        <v>9.3620000000000001</v>
      </c>
      <c r="K65" s="117">
        <v>1.7710000000000001</v>
      </c>
      <c r="L65" s="94"/>
    </row>
    <row r="66" spans="1:12" s="61" customFormat="1" ht="16.5" customHeight="1" x14ac:dyDescent="0.35">
      <c r="A66" s="155" t="s">
        <v>267</v>
      </c>
      <c r="B66" s="155"/>
      <c r="C66" s="156"/>
      <c r="D66" s="156"/>
      <c r="E66" s="243">
        <f t="shared" ref="E66:J66" si="36">SUM(E63:E65)</f>
        <v>159.96300000000002</v>
      </c>
      <c r="F66" s="108">
        <f>SUM(F63:F65)</f>
        <v>236.505</v>
      </c>
      <c r="G66" s="256">
        <f t="shared" ref="G66:H66" si="37">SUM(G63:G65)</f>
        <v>112.26599999999998</v>
      </c>
      <c r="H66" s="109">
        <f t="shared" si="37"/>
        <v>9.2000000000000171</v>
      </c>
      <c r="I66" s="107">
        <f t="shared" ref="I66" si="38">SUM(I63:I65)</f>
        <v>-80.876999999999981</v>
      </c>
      <c r="J66" s="107">
        <f t="shared" si="36"/>
        <v>26.46399999999997</v>
      </c>
      <c r="K66" s="108">
        <f t="shared" ref="K66" si="39">SUM(K63:K65)</f>
        <v>-55.986999999999995</v>
      </c>
      <c r="L66" s="94"/>
    </row>
    <row r="67" spans="1:12" ht="15" customHeight="1" x14ac:dyDescent="0.35">
      <c r="A67" s="294" t="s">
        <v>59</v>
      </c>
      <c r="B67" s="294"/>
      <c r="C67" s="157"/>
      <c r="D67" s="157"/>
      <c r="E67" s="245"/>
      <c r="F67" s="118">
        <v>-9.9999999997635314E-4</v>
      </c>
      <c r="G67" s="245"/>
      <c r="H67" s="117">
        <v>-680.83500000000004</v>
      </c>
      <c r="I67" s="116"/>
      <c r="J67" s="116">
        <v>-48.633000000000003</v>
      </c>
      <c r="K67" s="117">
        <v>153.24100000000001</v>
      </c>
      <c r="L67" s="94"/>
    </row>
    <row r="68" spans="1:12" ht="16.5" customHeight="1" x14ac:dyDescent="0.35">
      <c r="A68" s="299" t="s">
        <v>60</v>
      </c>
      <c r="B68" s="299"/>
      <c r="C68" s="146"/>
      <c r="D68" s="146"/>
      <c r="E68" s="243">
        <f>SUM(E66:E67)</f>
        <v>159.96300000000002</v>
      </c>
      <c r="F68" s="108">
        <f>SUM(F66:F67)</f>
        <v>236.50400000000002</v>
      </c>
      <c r="G68" s="256">
        <f>SUM(G66:G67)</f>
        <v>112.26599999999998</v>
      </c>
      <c r="H68" s="109">
        <f>SUM(H66:H67)</f>
        <v>-671.63499999999999</v>
      </c>
      <c r="I68" s="107">
        <f t="shared" ref="I68" si="40">SUM(I66:I67)</f>
        <v>-80.876999999999981</v>
      </c>
      <c r="J68" s="107">
        <f t="shared" ref="J68" si="41">SUM(J66:J67)</f>
        <v>-22.169000000000032</v>
      </c>
      <c r="K68" s="108">
        <f t="shared" ref="K68" si="42">SUM(K66:K67)</f>
        <v>97.254000000000019</v>
      </c>
      <c r="L68" s="94"/>
    </row>
    <row r="69" spans="1:12" ht="15" customHeight="1" x14ac:dyDescent="0.35">
      <c r="A69" s="295" t="s">
        <v>61</v>
      </c>
      <c r="B69" s="295"/>
      <c r="C69" s="110"/>
      <c r="D69" s="110"/>
      <c r="E69" s="244">
        <v>-136.43200000000002</v>
      </c>
      <c r="F69" s="113">
        <v>-232.12</v>
      </c>
      <c r="G69" s="244">
        <v>-63.181000000000004</v>
      </c>
      <c r="H69" s="112">
        <v>454.02800000000002</v>
      </c>
      <c r="I69" s="111">
        <v>48.579000000000001</v>
      </c>
      <c r="J69" s="111">
        <v>251.96100000000001</v>
      </c>
      <c r="K69" s="112">
        <v>-36.045000000000002</v>
      </c>
      <c r="L69" s="94"/>
    </row>
    <row r="70" spans="1:12" ht="15" customHeight="1" x14ac:dyDescent="0.35">
      <c r="A70" s="295" t="s">
        <v>62</v>
      </c>
      <c r="B70" s="295"/>
      <c r="C70" s="110"/>
      <c r="D70" s="110"/>
      <c r="E70" s="244"/>
      <c r="F70" s="113"/>
      <c r="G70" s="244"/>
      <c r="H70" s="112"/>
      <c r="I70" s="111"/>
      <c r="J70" s="111"/>
      <c r="K70" s="112"/>
      <c r="L70" s="94"/>
    </row>
    <row r="71" spans="1:12" ht="15" customHeight="1" x14ac:dyDescent="0.35">
      <c r="A71" s="295" t="s">
        <v>64</v>
      </c>
      <c r="B71" s="295"/>
      <c r="C71" s="110"/>
      <c r="D71" s="110"/>
      <c r="E71" s="244">
        <v>-2.9170000000000016</v>
      </c>
      <c r="F71" s="113">
        <v>-6.017000000000003</v>
      </c>
      <c r="G71" s="244">
        <v>-21.977</v>
      </c>
      <c r="H71" s="112">
        <v>-32.792000000000002</v>
      </c>
      <c r="I71" s="111">
        <v>-20.895</v>
      </c>
      <c r="J71" s="111">
        <v>-148.839</v>
      </c>
      <c r="K71" s="112">
        <v>-14.422000000000001</v>
      </c>
      <c r="L71" s="94"/>
    </row>
    <row r="72" spans="1:12" ht="15" customHeight="1" x14ac:dyDescent="0.35">
      <c r="A72" s="294" t="s">
        <v>65</v>
      </c>
      <c r="B72" s="294"/>
      <c r="C72" s="115"/>
      <c r="D72" s="115"/>
      <c r="E72" s="245">
        <v>1.2010000000000005</v>
      </c>
      <c r="F72" s="118">
        <v>1.966</v>
      </c>
      <c r="G72" s="245">
        <v>-17.669</v>
      </c>
      <c r="H72" s="117">
        <v>6.4489999999999998</v>
      </c>
      <c r="I72" s="116">
        <v>3.34</v>
      </c>
      <c r="J72" s="116">
        <v>-97.568999999999988</v>
      </c>
      <c r="K72" s="117"/>
      <c r="L72" s="94"/>
    </row>
    <row r="73" spans="1:12" ht="16.5" customHeight="1" x14ac:dyDescent="0.35">
      <c r="A73" s="158" t="s">
        <v>66</v>
      </c>
      <c r="B73" s="158"/>
      <c r="C73" s="159"/>
      <c r="D73" s="159"/>
      <c r="E73" s="258">
        <f t="shared" ref="E73:J73" si="43">SUM(E69:E72)</f>
        <v>-138.14800000000002</v>
      </c>
      <c r="F73" s="182">
        <f>SUM(F69:F72)</f>
        <v>-236.17099999999999</v>
      </c>
      <c r="G73" s="257">
        <f t="shared" ref="G73:H73" si="44">SUM(G69:G72)</f>
        <v>-102.827</v>
      </c>
      <c r="H73" s="161">
        <f t="shared" si="44"/>
        <v>427.685</v>
      </c>
      <c r="I73" s="181">
        <f t="shared" ref="I73" si="45">SUM(I69:I72)</f>
        <v>31.024000000000001</v>
      </c>
      <c r="J73" s="181">
        <f t="shared" si="43"/>
        <v>5.5530000000000257</v>
      </c>
      <c r="K73" s="182">
        <f t="shared" ref="K73" si="46">SUM(K69:K72)</f>
        <v>-50.466999999999999</v>
      </c>
      <c r="L73" s="94"/>
    </row>
    <row r="74" spans="1:12" ht="16.5" customHeight="1" x14ac:dyDescent="0.35">
      <c r="A74" s="299" t="s">
        <v>67</v>
      </c>
      <c r="B74" s="299"/>
      <c r="C74" s="146"/>
      <c r="D74" s="146"/>
      <c r="E74" s="243">
        <f>SUM(E73+E68)</f>
        <v>21.814999999999998</v>
      </c>
      <c r="F74" s="108">
        <f>F73+F68</f>
        <v>0.33300000000002683</v>
      </c>
      <c r="G74" s="256">
        <f t="shared" ref="G74:H74" si="47">SUM(G73+G68)</f>
        <v>9.4389999999999787</v>
      </c>
      <c r="H74" s="109">
        <f t="shared" si="47"/>
        <v>-243.95</v>
      </c>
      <c r="I74" s="107">
        <f t="shared" ref="I74" si="48">SUM(I73+I68)</f>
        <v>-49.85299999999998</v>
      </c>
      <c r="J74" s="107">
        <f t="shared" ref="J74" si="49">SUM(J73+J68)</f>
        <v>-16.616000000000007</v>
      </c>
      <c r="K74" s="108">
        <f t="shared" ref="K74" si="50">SUM(K73+K68)</f>
        <v>46.78700000000002</v>
      </c>
      <c r="L74" s="94"/>
    </row>
    <row r="75" spans="1:12" s="61" customFormat="1" ht="16.5" customHeight="1" x14ac:dyDescent="0.35">
      <c r="A75" s="283" t="s">
        <v>418</v>
      </c>
      <c r="B75" s="284"/>
      <c r="C75" s="239"/>
      <c r="D75" s="239"/>
      <c r="E75" s="281"/>
      <c r="F75" s="145"/>
      <c r="G75" s="281"/>
      <c r="H75" s="145"/>
      <c r="I75" s="145"/>
      <c r="J75" s="145"/>
      <c r="K75" s="145"/>
      <c r="L75" s="154"/>
    </row>
    <row r="76" spans="1:12" s="61" customFormat="1" ht="16.5" customHeight="1" x14ac:dyDescent="0.35">
      <c r="A76" s="285" t="s">
        <v>419</v>
      </c>
      <c r="B76" s="282"/>
      <c r="C76" s="282"/>
      <c r="D76" s="240"/>
      <c r="E76" s="256"/>
      <c r="F76" s="109"/>
      <c r="G76" s="256"/>
      <c r="H76" s="241"/>
      <c r="I76" s="109"/>
      <c r="J76" s="109"/>
      <c r="K76" s="109"/>
      <c r="L76" s="109"/>
    </row>
    <row r="77" spans="1:12" ht="15" customHeight="1" x14ac:dyDescent="0.35">
      <c r="A77" s="146"/>
      <c r="B77" s="146"/>
      <c r="C77" s="146"/>
      <c r="D77" s="146"/>
      <c r="E77" s="111"/>
      <c r="F77" s="111"/>
      <c r="G77" s="163"/>
      <c r="H77" s="163"/>
      <c r="I77" s="163"/>
      <c r="J77" s="111"/>
      <c r="K77" s="111"/>
      <c r="L77" s="94"/>
    </row>
    <row r="78" spans="1:12" ht="12.75" customHeight="1" x14ac:dyDescent="0.35">
      <c r="A78" s="236"/>
      <c r="B78" s="227"/>
      <c r="C78" s="229"/>
      <c r="D78" s="229"/>
      <c r="E78" s="230">
        <f>E$3</f>
        <v>2014</v>
      </c>
      <c r="F78" s="230">
        <f t="shared" ref="F78:K78" si="51">F$3</f>
        <v>2013</v>
      </c>
      <c r="G78" s="230">
        <f>G$3</f>
        <v>2014</v>
      </c>
      <c r="H78" s="230">
        <f>H$3</f>
        <v>2013</v>
      </c>
      <c r="I78" s="230">
        <f t="shared" si="51"/>
        <v>2012</v>
      </c>
      <c r="J78" s="230">
        <f t="shared" si="51"/>
        <v>2011</v>
      </c>
      <c r="K78" s="230">
        <f t="shared" si="51"/>
        <v>2010</v>
      </c>
      <c r="L78" s="94"/>
    </row>
    <row r="79" spans="1:12" ht="12.75" customHeight="1" x14ac:dyDescent="0.35">
      <c r="A79" s="231"/>
      <c r="B79" s="231"/>
      <c r="C79" s="229"/>
      <c r="D79" s="229"/>
      <c r="E79" s="230" t="str">
        <f>E$4</f>
        <v>Q4</v>
      </c>
      <c r="F79" s="230" t="str">
        <f t="shared" ref="F79" si="52">F$4</f>
        <v>Q4</v>
      </c>
      <c r="G79" s="233"/>
      <c r="H79" s="233"/>
      <c r="I79" s="230"/>
      <c r="J79" s="230" t="str">
        <f>IF(J$4="","",J$4)</f>
        <v/>
      </c>
      <c r="K79" s="230"/>
      <c r="L79" s="94"/>
    </row>
    <row r="80" spans="1:12" s="41" customFormat="1" ht="15" customHeight="1" x14ac:dyDescent="0.35">
      <c r="A80" s="236" t="s">
        <v>111</v>
      </c>
      <c r="B80" s="234"/>
      <c r="C80" s="228"/>
      <c r="D80" s="228"/>
      <c r="E80" s="232"/>
      <c r="F80" s="232"/>
      <c r="G80" s="232"/>
      <c r="H80" s="232"/>
      <c r="I80" s="232"/>
      <c r="J80" s="232"/>
      <c r="K80" s="232"/>
      <c r="L80" s="135"/>
    </row>
    <row r="81" spans="1:12" ht="1.5" customHeight="1" x14ac:dyDescent="0.35">
      <c r="A81" s="94"/>
      <c r="B81" s="94"/>
      <c r="C81" s="94"/>
      <c r="D81" s="94"/>
      <c r="E81" s="94"/>
      <c r="F81" s="94"/>
      <c r="G81" s="94"/>
      <c r="H81" s="94"/>
      <c r="I81" s="94"/>
      <c r="J81" s="94"/>
      <c r="K81" s="94"/>
      <c r="L81" s="94"/>
    </row>
    <row r="82" spans="1:12" ht="15" customHeight="1" x14ac:dyDescent="0.35">
      <c r="A82" s="295" t="s">
        <v>68</v>
      </c>
      <c r="B82" s="295"/>
      <c r="C82" s="106"/>
      <c r="D82" s="106"/>
      <c r="E82" s="269">
        <f>IF(E7=0,"-",IF(E14=0,"-",(E14/E7))*100)</f>
        <v>12.828492160298637</v>
      </c>
      <c r="F82" s="164">
        <f>IF(F14=0,"-",IF(F7=0,"-",F14/F7))*100</f>
        <v>16.320081409260265</v>
      </c>
      <c r="G82" s="269">
        <f>IF(G7=0,"",IF(G14=0,"",(G14/G7))*100)</f>
        <v>9.6295263742569528</v>
      </c>
      <c r="H82" s="165">
        <f>IF(H7=0,"",IF(H14=0,"",(H14/H7))*100)</f>
        <v>10.88958008645603</v>
      </c>
      <c r="I82" s="164">
        <f>IF(I14=0,"-",IF(I7=0,"-",I14/I7))*100</f>
        <v>0.21168178959250686</v>
      </c>
      <c r="J82" s="164">
        <f>IF(J14=0,"-",IF(J7=0,"-",J14/J7))*100</f>
        <v>7.0420897323148379</v>
      </c>
      <c r="K82" s="166">
        <f t="shared" ref="K82" si="53">IF(K14=0,"-",IF(K7=0,"-",K14/K7)*100)</f>
        <v>8.0268173405728547</v>
      </c>
      <c r="L82" s="94"/>
    </row>
    <row r="83" spans="1:12" ht="15" customHeight="1" x14ac:dyDescent="0.35">
      <c r="A83" s="295" t="s">
        <v>424</v>
      </c>
      <c r="B83" s="295"/>
      <c r="C83" s="106"/>
      <c r="D83" s="106"/>
      <c r="E83" s="269">
        <f>IF(E7=0,"",IF(E28=0,"",(E28/E7))*100)</f>
        <v>15.632736989753699</v>
      </c>
      <c r="F83" s="164">
        <f t="shared" ref="F83:K83" si="54">IF(F7=0,"",IF(F28=0,"",(F28/F7))*100)</f>
        <v>16.248298243925205</v>
      </c>
      <c r="G83" s="269">
        <f t="shared" si="54"/>
        <v>9.3804972202291701</v>
      </c>
      <c r="H83" s="165">
        <f t="shared" si="54"/>
        <v>9.7643731496932595</v>
      </c>
      <c r="I83" s="164">
        <f t="shared" si="54"/>
        <v>8.9793851673553426</v>
      </c>
      <c r="J83" s="164">
        <f t="shared" si="54"/>
        <v>9.4586306510398295</v>
      </c>
      <c r="K83" s="166">
        <f t="shared" si="54"/>
        <v>8.5783622792288021</v>
      </c>
      <c r="L83" s="94"/>
    </row>
    <row r="84" spans="1:12" ht="15" customHeight="1" x14ac:dyDescent="0.35">
      <c r="A84" s="295" t="s">
        <v>69</v>
      </c>
      <c r="B84" s="295"/>
      <c r="C84" s="106"/>
      <c r="D84" s="106"/>
      <c r="E84" s="269">
        <f t="shared" ref="E84:H84" si="55">IF(E20=0,"-",IF(E7=0,"-",E20/E7)*100)</f>
        <v>1.9509485776378259</v>
      </c>
      <c r="F84" s="164">
        <f t="shared" si="55"/>
        <v>10.70256741704365</v>
      </c>
      <c r="G84" s="269">
        <f t="shared" ref="G84" si="56">IF(G20=0,"-",IF(G7=0,"-",G20/G7)*100)</f>
        <v>4.5768086469216405</v>
      </c>
      <c r="H84" s="165">
        <f t="shared" si="55"/>
        <v>2.9822701210869376</v>
      </c>
      <c r="I84" s="164">
        <f t="shared" ref="I84" si="57">IF(I20=0,"-",IF(I7=0,"-",I20/I7)*100)</f>
        <v>-3.2033284572776122</v>
      </c>
      <c r="J84" s="164">
        <f t="shared" ref="J84" si="58">IF(J20=0,"-",IF(J7=0,"-",J20/J7)*100)</f>
        <v>3.7438130055892014</v>
      </c>
      <c r="K84" s="165">
        <f>IF(K20=0,"-",IF(K7=0,"-",K20/K7)*100)</f>
        <v>6.9299783058990636</v>
      </c>
      <c r="L84" s="97"/>
    </row>
    <row r="85" spans="1:12" ht="15" customHeight="1" x14ac:dyDescent="0.35">
      <c r="A85" s="295" t="s">
        <v>70</v>
      </c>
      <c r="B85" s="295"/>
      <c r="C85" s="137"/>
      <c r="D85" s="137"/>
      <c r="E85" s="269" t="s">
        <v>141</v>
      </c>
      <c r="F85" s="167" t="s">
        <v>141</v>
      </c>
      <c r="G85" s="269">
        <f t="shared" ref="G85:H85" si="59">IF((G47=0),"-",(G24/((G47+H47)/2)*100))</f>
        <v>9.0097717622233198</v>
      </c>
      <c r="H85" s="165">
        <f t="shared" si="59"/>
        <v>7.1644571093573139</v>
      </c>
      <c r="I85" s="165">
        <f>IF((I47=0),"-",(I24/((I47+J47)/2)*100))</f>
        <v>-15.924547340674669</v>
      </c>
      <c r="J85" s="165" t="s">
        <v>141</v>
      </c>
      <c r="K85" s="165">
        <v>6.9</v>
      </c>
      <c r="L85" s="97"/>
    </row>
    <row r="86" spans="1:12" ht="15" customHeight="1" x14ac:dyDescent="0.35">
      <c r="A86" s="295" t="s">
        <v>71</v>
      </c>
      <c r="B86" s="295"/>
      <c r="C86" s="137"/>
      <c r="D86" s="137"/>
      <c r="E86" s="269" t="s">
        <v>141</v>
      </c>
      <c r="F86" s="167" t="s">
        <v>141</v>
      </c>
      <c r="G86" s="269">
        <f>IF((G47=0),"-",((G17+G18)/((G47+G48+G49+G51+H47+H48+H49+H51)/2)*100))</f>
        <v>12.579695151372242</v>
      </c>
      <c r="H86" s="165">
        <f>IF((H47=0),"-",((H17+H18)/((H47+H48+H49+H51+I47+I48+I49+I51)/2)*100))</f>
        <v>16.001295100309843</v>
      </c>
      <c r="I86" s="165">
        <f>IF((I47=0),"-",((I17+I18)/((I47+I48+I49+I51+J47+J48+J49+J51)/2)*100))</f>
        <v>0.68101679337913301</v>
      </c>
      <c r="J86" s="165" t="s">
        <v>141</v>
      </c>
      <c r="K86" s="165">
        <v>13.1</v>
      </c>
      <c r="L86" s="97"/>
    </row>
    <row r="87" spans="1:12" ht="15" customHeight="1" x14ac:dyDescent="0.35">
      <c r="A87" s="295" t="s">
        <v>72</v>
      </c>
      <c r="B87" s="295"/>
      <c r="C87" s="106"/>
      <c r="D87" s="106"/>
      <c r="E87" s="270" t="s">
        <v>141</v>
      </c>
      <c r="F87" s="169" t="s">
        <v>141</v>
      </c>
      <c r="G87" s="270">
        <f t="shared" ref="G87:H87" si="60">IF(G47=0,"-",((G47+G48)/G55*100))</f>
        <v>19.964876085727994</v>
      </c>
      <c r="H87" s="183">
        <f t="shared" si="60"/>
        <v>17.12932377591326</v>
      </c>
      <c r="I87" s="184">
        <f t="shared" ref="I87" si="61">IF(I47=0,"-",((I47+I48)/I55*100))</f>
        <v>15.794283719452052</v>
      </c>
      <c r="J87" s="184">
        <f t="shared" ref="J87" si="62">IF(J47=0,"-",((J47+J48)/J55*100))</f>
        <v>18.670437035750449</v>
      </c>
      <c r="K87" s="183">
        <v>35</v>
      </c>
      <c r="L87" s="97"/>
    </row>
    <row r="88" spans="1:12" ht="15" customHeight="1" x14ac:dyDescent="0.35">
      <c r="A88" s="295" t="s">
        <v>73</v>
      </c>
      <c r="B88" s="295"/>
      <c r="C88" s="106"/>
      <c r="D88" s="106"/>
      <c r="E88" s="271" t="s">
        <v>141</v>
      </c>
      <c r="F88" s="171" t="s">
        <v>141</v>
      </c>
      <c r="G88" s="271">
        <f t="shared" ref="G88:H88" si="63">IF((G51+G49-G43-G41-G37)=0,"-",(G51+G49-G43-G41-G37))</f>
        <v>1046.24</v>
      </c>
      <c r="H88" s="185">
        <f t="shared" si="63"/>
        <v>1114.6789999999999</v>
      </c>
      <c r="I88" s="171">
        <f>IF((I51+I49-I43-I41-I37)=0,"-",(I51+I49-I43-I41-I37))</f>
        <v>373.22</v>
      </c>
      <c r="J88" s="171">
        <f>IF((J51+J49-J43-J41-J37)=0,"-",(J51+J49-J43-J41-J37))</f>
        <v>14.264999999999986</v>
      </c>
      <c r="K88" s="185">
        <v>-256</v>
      </c>
      <c r="L88" s="97"/>
    </row>
    <row r="89" spans="1:12" ht="15" customHeight="1" x14ac:dyDescent="0.35">
      <c r="A89" s="295" t="s">
        <v>74</v>
      </c>
      <c r="B89" s="295"/>
      <c r="C89" s="110"/>
      <c r="D89" s="110"/>
      <c r="E89" s="272" t="s">
        <v>141</v>
      </c>
      <c r="F89" s="173" t="s">
        <v>141</v>
      </c>
      <c r="G89" s="272">
        <f t="shared" ref="G89:H89" si="64">IF((G47=0),"-",((G51+G49)/(G47+G48)))</f>
        <v>1.5440712614237873</v>
      </c>
      <c r="H89" s="186">
        <f t="shared" si="64"/>
        <v>1.9016169362062136</v>
      </c>
      <c r="I89" s="187">
        <f t="shared" ref="I89" si="65">IF((I47=0),"-",((I51+I49)/(I47+I48)))</f>
        <v>1.5369469118812293</v>
      </c>
      <c r="J89" s="187">
        <f t="shared" ref="J89" si="66">IF((J47=0),"-",((J51+J49)/(J47+J48)))</f>
        <v>0.77937298936243538</v>
      </c>
      <c r="K89" s="186">
        <v>0.2</v>
      </c>
      <c r="L89" s="94"/>
    </row>
    <row r="90" spans="1:12" ht="15" customHeight="1" x14ac:dyDescent="0.35">
      <c r="A90" s="294" t="s">
        <v>75</v>
      </c>
      <c r="B90" s="294"/>
      <c r="C90" s="115"/>
      <c r="D90" s="115"/>
      <c r="E90" s="273" t="s">
        <v>141</v>
      </c>
      <c r="F90" s="175" t="s">
        <v>141</v>
      </c>
      <c r="G90" s="273">
        <v>448</v>
      </c>
      <c r="H90" s="188">
        <v>460</v>
      </c>
      <c r="I90" s="175">
        <v>441</v>
      </c>
      <c r="J90" s="175">
        <v>469</v>
      </c>
      <c r="K90" s="188">
        <v>452</v>
      </c>
      <c r="L90" s="94"/>
    </row>
    <row r="91" spans="1:12" ht="15" customHeight="1" x14ac:dyDescent="0.35">
      <c r="A91" s="189" t="s">
        <v>375</v>
      </c>
      <c r="B91" s="189"/>
      <c r="C91" s="189"/>
      <c r="D91" s="189"/>
      <c r="E91" s="189"/>
      <c r="F91" s="189"/>
      <c r="G91" s="177"/>
      <c r="H91" s="177"/>
      <c r="I91" s="189"/>
      <c r="J91" s="189"/>
      <c r="K91" s="189"/>
      <c r="L91" s="94"/>
    </row>
    <row r="92" spans="1:12" ht="15" customHeight="1" x14ac:dyDescent="0.35">
      <c r="A92" s="189"/>
      <c r="B92" s="189"/>
      <c r="C92" s="189"/>
      <c r="D92" s="189"/>
      <c r="E92" s="189"/>
      <c r="F92" s="189"/>
      <c r="G92" s="178"/>
      <c r="H92" s="178"/>
      <c r="I92" s="178"/>
      <c r="J92" s="189"/>
      <c r="K92" s="189"/>
      <c r="L92" s="94"/>
    </row>
    <row r="93" spans="1:12" ht="14.25" customHeight="1" x14ac:dyDescent="0.35">
      <c r="A93" s="189"/>
      <c r="B93" s="189"/>
      <c r="C93" s="189"/>
      <c r="D93" s="189"/>
      <c r="E93" s="189"/>
      <c r="F93" s="189"/>
      <c r="G93" s="178"/>
      <c r="H93" s="178"/>
      <c r="I93" s="178"/>
      <c r="J93" s="189"/>
      <c r="K93" s="189"/>
      <c r="L93" s="94"/>
    </row>
    <row r="94" spans="1:12" ht="16.5" x14ac:dyDescent="0.35">
      <c r="A94" s="189"/>
      <c r="B94" s="189"/>
      <c r="C94" s="189"/>
      <c r="D94" s="189"/>
      <c r="E94" s="189"/>
      <c r="F94" s="189"/>
      <c r="G94" s="179"/>
      <c r="H94" s="179"/>
      <c r="I94" s="179"/>
      <c r="J94" s="189"/>
      <c r="K94" s="189"/>
      <c r="L94" s="94"/>
    </row>
    <row r="95" spans="1:12" ht="16.5" x14ac:dyDescent="0.35">
      <c r="A95" s="189"/>
      <c r="B95" s="189"/>
      <c r="C95" s="189"/>
      <c r="D95" s="189"/>
      <c r="E95" s="189"/>
      <c r="F95" s="189"/>
      <c r="G95" s="179"/>
      <c r="H95" s="179"/>
      <c r="I95" s="179"/>
      <c r="J95" s="189"/>
      <c r="K95" s="189"/>
      <c r="L95" s="94"/>
    </row>
    <row r="96" spans="1:12" ht="15" customHeight="1" x14ac:dyDescent="0.35">
      <c r="A96" s="189"/>
      <c r="B96" s="189"/>
      <c r="C96" s="189"/>
      <c r="D96" s="189"/>
      <c r="E96" s="189"/>
      <c r="F96" s="189"/>
      <c r="G96" s="179"/>
      <c r="H96" s="179"/>
      <c r="I96" s="179"/>
      <c r="J96" s="189"/>
      <c r="K96" s="189"/>
      <c r="L96" s="94"/>
    </row>
    <row r="97" spans="1:12" ht="16.5" x14ac:dyDescent="0.35">
      <c r="A97" s="189"/>
      <c r="B97" s="189"/>
      <c r="C97" s="189"/>
      <c r="D97" s="189"/>
      <c r="E97" s="189"/>
      <c r="F97" s="189"/>
      <c r="G97" s="179"/>
      <c r="H97" s="179"/>
      <c r="I97" s="179"/>
      <c r="J97" s="189"/>
      <c r="K97" s="189"/>
      <c r="L97" s="94"/>
    </row>
    <row r="98" spans="1:12" ht="16.5" x14ac:dyDescent="0.35">
      <c r="A98" s="179"/>
      <c r="B98" s="179"/>
      <c r="C98" s="179"/>
      <c r="D98" s="179"/>
      <c r="E98" s="179"/>
      <c r="F98" s="179"/>
      <c r="G98" s="179"/>
      <c r="H98" s="179"/>
      <c r="I98" s="179"/>
      <c r="J98" s="179"/>
      <c r="K98" s="179"/>
      <c r="L98" s="94"/>
    </row>
    <row r="99" spans="1:12" ht="16.5" x14ac:dyDescent="0.35">
      <c r="A99" s="179"/>
      <c r="B99" s="179"/>
      <c r="C99" s="179"/>
      <c r="D99" s="179"/>
      <c r="E99" s="179"/>
      <c r="F99" s="179"/>
      <c r="G99" s="179"/>
      <c r="H99" s="179"/>
      <c r="I99" s="179"/>
      <c r="J99" s="179"/>
      <c r="K99" s="179"/>
      <c r="L99" s="94"/>
    </row>
    <row r="100" spans="1:12" ht="16.5" x14ac:dyDescent="0.35">
      <c r="A100" s="179"/>
      <c r="B100" s="179"/>
      <c r="C100" s="179"/>
      <c r="D100" s="179"/>
      <c r="E100" s="179"/>
      <c r="F100" s="179"/>
      <c r="G100" s="179"/>
      <c r="H100" s="179"/>
      <c r="I100" s="179"/>
      <c r="J100" s="179"/>
      <c r="K100" s="179"/>
      <c r="L100" s="94"/>
    </row>
    <row r="101" spans="1:12" x14ac:dyDescent="0.25">
      <c r="A101" s="48"/>
      <c r="B101" s="48"/>
      <c r="C101" s="48"/>
      <c r="D101" s="48"/>
      <c r="E101" s="48"/>
      <c r="F101" s="48"/>
      <c r="G101" s="63"/>
      <c r="H101" s="63"/>
      <c r="I101" s="63"/>
      <c r="J101" s="48"/>
      <c r="K101" s="48"/>
    </row>
    <row r="102" spans="1:12" x14ac:dyDescent="0.25">
      <c r="A102" s="48"/>
      <c r="B102" s="48"/>
      <c r="C102" s="48"/>
      <c r="D102" s="48"/>
      <c r="E102" s="48"/>
      <c r="F102" s="48"/>
      <c r="G102" s="63"/>
      <c r="H102" s="63"/>
      <c r="I102" s="63"/>
      <c r="J102" s="48"/>
      <c r="K102" s="48"/>
    </row>
    <row r="103" spans="1:12" x14ac:dyDescent="0.25">
      <c r="A103" s="48"/>
      <c r="B103" s="48"/>
      <c r="C103" s="48"/>
      <c r="D103" s="48"/>
      <c r="E103" s="48"/>
      <c r="F103" s="48"/>
      <c r="G103" s="63"/>
      <c r="H103" s="63"/>
      <c r="I103" s="63"/>
      <c r="J103" s="48"/>
      <c r="K103" s="48"/>
    </row>
    <row r="104" spans="1:12" x14ac:dyDescent="0.25">
      <c r="A104" s="48"/>
      <c r="B104" s="48"/>
      <c r="C104" s="48"/>
      <c r="D104" s="48"/>
      <c r="E104" s="48"/>
      <c r="F104" s="48"/>
      <c r="G104" s="63"/>
      <c r="H104" s="63"/>
      <c r="I104" s="63"/>
      <c r="J104" s="48"/>
      <c r="K104" s="48"/>
    </row>
    <row r="105" spans="1:12" x14ac:dyDescent="0.25">
      <c r="A105" s="48"/>
      <c r="B105" s="48"/>
      <c r="C105" s="48"/>
      <c r="D105" s="48"/>
      <c r="E105" s="48"/>
      <c r="F105" s="48"/>
      <c r="G105" s="63"/>
      <c r="H105" s="63"/>
      <c r="I105" s="63"/>
      <c r="J105" s="48"/>
      <c r="K105" s="48"/>
    </row>
  </sheetData>
  <mergeCells count="22">
    <mergeCell ref="A67:B67"/>
    <mergeCell ref="A72:B72"/>
    <mergeCell ref="A68:B68"/>
    <mergeCell ref="A69:B69"/>
    <mergeCell ref="A65:B65"/>
    <mergeCell ref="A70:B70"/>
    <mergeCell ref="A71:B71"/>
    <mergeCell ref="A1:K1"/>
    <mergeCell ref="A61:B61"/>
    <mergeCell ref="A62:B62"/>
    <mergeCell ref="A63:B63"/>
    <mergeCell ref="A64:B64"/>
    <mergeCell ref="A89:B89"/>
    <mergeCell ref="A90:B90"/>
    <mergeCell ref="A86:B86"/>
    <mergeCell ref="A84:B84"/>
    <mergeCell ref="A74:B74"/>
    <mergeCell ref="A82:B82"/>
    <mergeCell ref="A85:B85"/>
    <mergeCell ref="A87:B87"/>
    <mergeCell ref="A88:B88"/>
    <mergeCell ref="A83:B83"/>
  </mergeCells>
  <phoneticPr fontId="0" type="noConversion"/>
  <pageMargins left="0.70866141732283472" right="0.70866141732283472" top="0.74803149606299213" bottom="0.74803149606299213" header="0.31496062992125984" footer="0.31496062992125984"/>
  <pageSetup paperSize="9" scale="5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L105"/>
  <sheetViews>
    <sheetView showGridLines="0" zoomScaleNormal="100" zoomScaleSheetLayoutView="85" workbookViewId="0">
      <selection sqref="A1:L1"/>
    </sheetView>
  </sheetViews>
  <sheetFormatPr defaultRowHeight="15" x14ac:dyDescent="0.25"/>
  <cols>
    <col min="1" max="1" width="26" customWidth="1"/>
    <col min="2" max="2" width="16" customWidth="1"/>
    <col min="3" max="3" width="8.28515625" customWidth="1"/>
    <col min="4" max="4" width="5.7109375" customWidth="1"/>
    <col min="5" max="6" width="9.7109375" customWidth="1"/>
    <col min="7" max="10" width="9.7109375" style="61" customWidth="1"/>
    <col min="11" max="12" width="9.7109375" customWidth="1"/>
  </cols>
  <sheetData>
    <row r="1" spans="1:12" ht="18" customHeight="1" x14ac:dyDescent="0.35">
      <c r="A1" s="297" t="s">
        <v>303</v>
      </c>
      <c r="B1" s="297"/>
      <c r="C1" s="297"/>
      <c r="D1" s="297"/>
      <c r="E1" s="297"/>
      <c r="F1" s="297"/>
      <c r="G1" s="297"/>
      <c r="H1" s="297"/>
      <c r="I1" s="297"/>
      <c r="J1" s="297"/>
      <c r="K1" s="297"/>
      <c r="L1" s="298"/>
    </row>
    <row r="2" spans="1:12" ht="15" customHeight="1" x14ac:dyDescent="0.35">
      <c r="A2" s="95" t="s">
        <v>0</v>
      </c>
      <c r="B2" s="96"/>
      <c r="C2" s="96"/>
      <c r="D2" s="96"/>
      <c r="E2" s="97"/>
      <c r="F2" s="97"/>
      <c r="G2" s="97"/>
      <c r="H2" s="97"/>
      <c r="I2" s="97"/>
      <c r="J2" s="97"/>
      <c r="K2" s="97"/>
      <c r="L2" s="97"/>
    </row>
    <row r="3" spans="1:12" ht="12.75" customHeight="1" x14ac:dyDescent="0.35">
      <c r="A3" s="227"/>
      <c r="B3" s="227"/>
      <c r="C3" s="228"/>
      <c r="D3" s="229"/>
      <c r="E3" s="230">
        <v>2014</v>
      </c>
      <c r="F3" s="230">
        <v>2013</v>
      </c>
      <c r="G3" s="230">
        <v>2014</v>
      </c>
      <c r="H3" s="230">
        <v>2013</v>
      </c>
      <c r="I3" s="230">
        <v>2013</v>
      </c>
      <c r="J3" s="230">
        <v>2012</v>
      </c>
      <c r="K3" s="230">
        <v>2011</v>
      </c>
      <c r="L3" s="101">
        <v>2010</v>
      </c>
    </row>
    <row r="4" spans="1:12" ht="12.75" customHeight="1" x14ac:dyDescent="0.35">
      <c r="A4" s="231"/>
      <c r="B4" s="231"/>
      <c r="C4" s="228"/>
      <c r="D4" s="229"/>
      <c r="E4" s="230" t="s">
        <v>421</v>
      </c>
      <c r="F4" s="230" t="s">
        <v>421</v>
      </c>
      <c r="G4" s="230"/>
      <c r="H4" s="230"/>
      <c r="I4" s="230"/>
      <c r="J4" s="230"/>
      <c r="K4" s="230"/>
      <c r="L4" s="101"/>
    </row>
    <row r="5" spans="1:12" s="40" customFormat="1" ht="12.75" customHeight="1" x14ac:dyDescent="0.35">
      <c r="A5" s="228" t="s">
        <v>1</v>
      </c>
      <c r="B5" s="231"/>
      <c r="C5" s="228"/>
      <c r="D5" s="228" t="s">
        <v>112</v>
      </c>
      <c r="E5" s="232" t="s">
        <v>193</v>
      </c>
      <c r="F5" s="232" t="s">
        <v>404</v>
      </c>
      <c r="G5" s="232" t="s">
        <v>193</v>
      </c>
      <c r="H5" s="232" t="s">
        <v>404</v>
      </c>
      <c r="I5" s="232" t="s">
        <v>192</v>
      </c>
      <c r="J5" s="232"/>
      <c r="K5" s="232" t="s">
        <v>103</v>
      </c>
      <c r="L5" s="103" t="s">
        <v>103</v>
      </c>
    </row>
    <row r="6" spans="1:12" ht="1.5" customHeight="1" x14ac:dyDescent="0.35">
      <c r="A6" s="94"/>
      <c r="B6" s="94"/>
      <c r="C6" s="94"/>
      <c r="D6" s="94"/>
      <c r="E6" s="94"/>
      <c r="F6" s="94"/>
      <c r="G6" s="94"/>
      <c r="H6" s="94"/>
      <c r="I6" s="94"/>
      <c r="J6" s="97"/>
      <c r="K6" s="94"/>
      <c r="L6" s="94"/>
    </row>
    <row r="7" spans="1:12" ht="15" customHeight="1" x14ac:dyDescent="0.35">
      <c r="A7" s="105" t="s">
        <v>2</v>
      </c>
      <c r="B7" s="106"/>
      <c r="C7" s="106"/>
      <c r="D7" s="106"/>
      <c r="E7" s="243">
        <v>67.452999999999989</v>
      </c>
      <c r="F7" s="107">
        <v>62.484999999999992</v>
      </c>
      <c r="G7" s="243">
        <v>215.07900000000001</v>
      </c>
      <c r="H7" s="108">
        <v>197.36699999999999</v>
      </c>
      <c r="I7" s="107">
        <v>232.72899999999998</v>
      </c>
      <c r="J7" s="107">
        <v>235.482</v>
      </c>
      <c r="K7" s="107">
        <v>232.11799999999999</v>
      </c>
      <c r="L7" s="108">
        <v>226.792</v>
      </c>
    </row>
    <row r="8" spans="1:12" ht="15" customHeight="1" x14ac:dyDescent="0.35">
      <c r="A8" s="105" t="s">
        <v>4</v>
      </c>
      <c r="B8" s="110"/>
      <c r="C8" s="110"/>
      <c r="D8" s="110"/>
      <c r="E8" s="244">
        <v>-51.038000000000004</v>
      </c>
      <c r="F8" s="111">
        <v>-49.471999999999994</v>
      </c>
      <c r="G8" s="244">
        <v>-184.905</v>
      </c>
      <c r="H8" s="112">
        <v>-174.89700000000002</v>
      </c>
      <c r="I8" s="111">
        <v>-207.41</v>
      </c>
      <c r="J8" s="111">
        <v>-211.91999999999996</v>
      </c>
      <c r="K8" s="111">
        <v>-223.649</v>
      </c>
      <c r="L8" s="112">
        <v>-208.14099999999999</v>
      </c>
    </row>
    <row r="9" spans="1:12" ht="15" customHeight="1" x14ac:dyDescent="0.35">
      <c r="A9" s="105" t="s">
        <v>5</v>
      </c>
      <c r="B9" s="110"/>
      <c r="C9" s="110"/>
      <c r="D9" s="110"/>
      <c r="E9" s="244">
        <v>2.4980000000000016</v>
      </c>
      <c r="F9" s="111">
        <v>2.4020000000000001</v>
      </c>
      <c r="G9" s="244">
        <v>8.7259999999999991</v>
      </c>
      <c r="H9" s="112">
        <v>6.61</v>
      </c>
      <c r="I9" s="111">
        <v>7.2600000000000007</v>
      </c>
      <c r="J9" s="111">
        <v>7.81</v>
      </c>
      <c r="K9" s="111">
        <v>13.141999999999999</v>
      </c>
      <c r="L9" s="112">
        <v>4.806</v>
      </c>
    </row>
    <row r="10" spans="1:12" ht="15" customHeight="1" x14ac:dyDescent="0.35">
      <c r="A10" s="105" t="s">
        <v>6</v>
      </c>
      <c r="B10" s="110"/>
      <c r="C10" s="110"/>
      <c r="D10" s="110"/>
      <c r="E10" s="244"/>
      <c r="F10" s="111"/>
      <c r="G10" s="244"/>
      <c r="H10" s="112"/>
      <c r="I10" s="111"/>
      <c r="J10" s="111"/>
      <c r="K10" s="111"/>
      <c r="L10" s="112"/>
    </row>
    <row r="11" spans="1:12" ht="15" customHeight="1" x14ac:dyDescent="0.35">
      <c r="A11" s="114" t="s">
        <v>7</v>
      </c>
      <c r="B11" s="115"/>
      <c r="C11" s="115"/>
      <c r="D11" s="115"/>
      <c r="E11" s="245"/>
      <c r="F11" s="116"/>
      <c r="G11" s="245"/>
      <c r="H11" s="117"/>
      <c r="I11" s="116"/>
      <c r="J11" s="116"/>
      <c r="K11" s="116"/>
      <c r="L11" s="117"/>
    </row>
    <row r="12" spans="1:12" ht="15" customHeight="1" x14ac:dyDescent="0.25">
      <c r="A12" s="119" t="s">
        <v>8</v>
      </c>
      <c r="B12" s="119"/>
      <c r="C12" s="119"/>
      <c r="D12" s="119"/>
      <c r="E12" s="243">
        <f>SUM(E7:E11)</f>
        <v>18.912999999999986</v>
      </c>
      <c r="F12" s="107">
        <f t="shared" ref="F12:K12" si="0">SUM(F7:F11)</f>
        <v>15.414999999999999</v>
      </c>
      <c r="G12" s="243">
        <f>SUM(G7:G11)</f>
        <v>38.900000000000006</v>
      </c>
      <c r="H12" s="108">
        <f>SUM(H7:H11)</f>
        <v>29.07999999999997</v>
      </c>
      <c r="I12" s="107">
        <f>SUM(I7:I11)</f>
        <v>32.578999999999986</v>
      </c>
      <c r="J12" s="107">
        <f t="shared" ref="J12" si="1">SUM(J7:J11)</f>
        <v>31.372000000000039</v>
      </c>
      <c r="K12" s="107">
        <f t="shared" si="0"/>
        <v>21.610999999999994</v>
      </c>
      <c r="L12" s="108">
        <f>SUM(L7:L11)</f>
        <v>23.457000000000011</v>
      </c>
    </row>
    <row r="13" spans="1:12" ht="15" customHeight="1" x14ac:dyDescent="0.35">
      <c r="A13" s="114" t="s">
        <v>205</v>
      </c>
      <c r="B13" s="115"/>
      <c r="C13" s="115"/>
      <c r="D13" s="115"/>
      <c r="E13" s="245">
        <v>-1.9610000000000003</v>
      </c>
      <c r="F13" s="116">
        <v>-1.9260000000000004</v>
      </c>
      <c r="G13" s="245">
        <v>-7.367</v>
      </c>
      <c r="H13" s="117">
        <v>-7.6309999999999993</v>
      </c>
      <c r="I13" s="116">
        <v>-9.3790000000000013</v>
      </c>
      <c r="J13" s="116">
        <v>-7.899</v>
      </c>
      <c r="K13" s="116">
        <v>-6.8040000000000003</v>
      </c>
      <c r="L13" s="117">
        <v>-6.5949999999999998</v>
      </c>
    </row>
    <row r="14" spans="1:12" ht="15" customHeight="1" x14ac:dyDescent="0.25">
      <c r="A14" s="119" t="s">
        <v>9</v>
      </c>
      <c r="B14" s="119"/>
      <c r="C14" s="119"/>
      <c r="D14" s="119"/>
      <c r="E14" s="243">
        <f>SUM(E12:E13)</f>
        <v>16.951999999999984</v>
      </c>
      <c r="F14" s="107">
        <f t="shared" ref="F14:K14" si="2">SUM(F12:F13)</f>
        <v>13.488999999999999</v>
      </c>
      <c r="G14" s="243">
        <f>SUM(G12:G13)</f>
        <v>31.533000000000005</v>
      </c>
      <c r="H14" s="108">
        <f>SUM(H12:H13)</f>
        <v>21.44899999999997</v>
      </c>
      <c r="I14" s="107">
        <f>SUM(I12:I13)</f>
        <v>23.199999999999985</v>
      </c>
      <c r="J14" s="107">
        <f t="shared" ref="J14" si="3">SUM(J12:J13)</f>
        <v>23.473000000000038</v>
      </c>
      <c r="K14" s="107">
        <f t="shared" si="2"/>
        <v>14.806999999999993</v>
      </c>
      <c r="L14" s="108">
        <f>SUM(L12:L13)</f>
        <v>16.862000000000013</v>
      </c>
    </row>
    <row r="15" spans="1:12" ht="15" customHeight="1" x14ac:dyDescent="0.35">
      <c r="A15" s="105" t="s">
        <v>10</v>
      </c>
      <c r="B15" s="120"/>
      <c r="C15" s="120"/>
      <c r="D15" s="120"/>
      <c r="E15" s="244"/>
      <c r="F15" s="111">
        <v>-0.18899999999999995</v>
      </c>
      <c r="G15" s="244"/>
      <c r="H15" s="112">
        <v>-0.73299999999999998</v>
      </c>
      <c r="I15" s="111">
        <v>-0.73299999999999998</v>
      </c>
      <c r="J15" s="111">
        <v>-0.77800000000000002</v>
      </c>
      <c r="K15" s="111">
        <v>-0.72599999999999998</v>
      </c>
      <c r="L15" s="112">
        <v>-0.65500000000000003</v>
      </c>
    </row>
    <row r="16" spans="1:12" ht="15" customHeight="1" x14ac:dyDescent="0.35">
      <c r="A16" s="114" t="s">
        <v>11</v>
      </c>
      <c r="B16" s="115"/>
      <c r="C16" s="115"/>
      <c r="D16" s="115"/>
      <c r="E16" s="245"/>
      <c r="F16" s="116"/>
      <c r="G16" s="245"/>
      <c r="H16" s="117"/>
      <c r="I16" s="116"/>
      <c r="J16" s="116"/>
      <c r="K16" s="116"/>
      <c r="L16" s="117"/>
    </row>
    <row r="17" spans="1:12" ht="15" customHeight="1" x14ac:dyDescent="0.25">
      <c r="A17" s="119" t="s">
        <v>12</v>
      </c>
      <c r="B17" s="119"/>
      <c r="C17" s="119"/>
      <c r="D17" s="119"/>
      <c r="E17" s="243">
        <f>SUM(E14:E16)</f>
        <v>16.951999999999984</v>
      </c>
      <c r="F17" s="107">
        <f t="shared" ref="F17:K17" si="4">SUM(F14:F16)</f>
        <v>13.299999999999999</v>
      </c>
      <c r="G17" s="243">
        <f>SUM(G14:G16)</f>
        <v>31.533000000000005</v>
      </c>
      <c r="H17" s="108">
        <f>SUM(H14:H16)</f>
        <v>20.715999999999969</v>
      </c>
      <c r="I17" s="107">
        <f>SUM(I14:I16)</f>
        <v>22.466999999999985</v>
      </c>
      <c r="J17" s="107">
        <f t="shared" ref="J17" si="5">SUM(J14:J16)</f>
        <v>22.695000000000039</v>
      </c>
      <c r="K17" s="107">
        <f t="shared" si="4"/>
        <v>14.080999999999992</v>
      </c>
      <c r="L17" s="108">
        <f>SUM(L14:L16)</f>
        <v>16.207000000000011</v>
      </c>
    </row>
    <row r="18" spans="1:12" ht="15" customHeight="1" x14ac:dyDescent="0.35">
      <c r="A18" s="105" t="s">
        <v>13</v>
      </c>
      <c r="B18" s="110"/>
      <c r="C18" s="110"/>
      <c r="D18" s="110"/>
      <c r="E18" s="244">
        <v>5.7999999999999996E-2</v>
      </c>
      <c r="F18" s="111">
        <v>-1.0000000000000009E-2</v>
      </c>
      <c r="G18" s="244">
        <v>1E-3</v>
      </c>
      <c r="H18" s="112">
        <v>1.5249999999999999</v>
      </c>
      <c r="I18" s="111">
        <v>1.5259999999999998</v>
      </c>
      <c r="J18" s="111">
        <v>4.5039999999999996</v>
      </c>
      <c r="K18" s="111">
        <v>0.45700000000000002</v>
      </c>
      <c r="L18" s="112">
        <v>-5.9999999999999984E-3</v>
      </c>
    </row>
    <row r="19" spans="1:12" ht="15" customHeight="1" x14ac:dyDescent="0.35">
      <c r="A19" s="114" t="s">
        <v>14</v>
      </c>
      <c r="B19" s="115"/>
      <c r="C19" s="115"/>
      <c r="D19" s="115"/>
      <c r="E19" s="245">
        <v>-6.2829999999999986</v>
      </c>
      <c r="F19" s="116">
        <v>-5.4619999999999997</v>
      </c>
      <c r="G19" s="245">
        <v>-16.214999999999996</v>
      </c>
      <c r="H19" s="117">
        <v>-13.281000000000001</v>
      </c>
      <c r="I19" s="116">
        <v>-13.242000000000001</v>
      </c>
      <c r="J19" s="116">
        <v>-13.288</v>
      </c>
      <c r="K19" s="116">
        <v>-14.542</v>
      </c>
      <c r="L19" s="117">
        <v>-14.596</v>
      </c>
    </row>
    <row r="20" spans="1:12" ht="15" customHeight="1" x14ac:dyDescent="0.25">
      <c r="A20" s="119" t="s">
        <v>15</v>
      </c>
      <c r="B20" s="119"/>
      <c r="C20" s="119"/>
      <c r="D20" s="119"/>
      <c r="E20" s="243">
        <f>SUM(E17:E19)</f>
        <v>10.726999999999986</v>
      </c>
      <c r="F20" s="107">
        <f t="shared" ref="F20:K20" si="6">SUM(F17:F19)</f>
        <v>7.8279999999999994</v>
      </c>
      <c r="G20" s="243">
        <f>SUM(G17:G19)</f>
        <v>15.31900000000001</v>
      </c>
      <c r="H20" s="108">
        <f>SUM(H17:H19)</f>
        <v>8.9599999999999671</v>
      </c>
      <c r="I20" s="107">
        <f>SUM(I17:I19)</f>
        <v>10.750999999999983</v>
      </c>
      <c r="J20" s="107">
        <f t="shared" ref="J20" si="7">SUM(J17:J19)</f>
        <v>13.91100000000004</v>
      </c>
      <c r="K20" s="107">
        <f t="shared" si="6"/>
        <v>-4.0000000000066649E-3</v>
      </c>
      <c r="L20" s="108">
        <f>SUM(L17:L19)</f>
        <v>1.6050000000000111</v>
      </c>
    </row>
    <row r="21" spans="1:12" ht="15" customHeight="1" x14ac:dyDescent="0.35">
      <c r="A21" s="105" t="s">
        <v>17</v>
      </c>
      <c r="B21" s="110"/>
      <c r="C21" s="110"/>
      <c r="D21" s="110"/>
      <c r="E21" s="244">
        <v>14.964000000000002</v>
      </c>
      <c r="F21" s="111">
        <v>-16.318000000000001</v>
      </c>
      <c r="G21" s="244">
        <v>1.9620000000000002</v>
      </c>
      <c r="H21" s="112">
        <v>-16.21</v>
      </c>
      <c r="I21" s="111">
        <v>-16.240000000000002</v>
      </c>
      <c r="J21" s="111">
        <v>-4.8979999999999997</v>
      </c>
      <c r="K21" s="111">
        <v>0.3230000000000004</v>
      </c>
      <c r="L21" s="112">
        <v>24.57</v>
      </c>
    </row>
    <row r="22" spans="1:12" ht="15" customHeight="1" x14ac:dyDescent="0.35">
      <c r="A22" s="114" t="s">
        <v>18</v>
      </c>
      <c r="B22" s="121"/>
      <c r="C22" s="121"/>
      <c r="D22" s="121"/>
      <c r="E22" s="245"/>
      <c r="F22" s="116">
        <v>-20.737000000000002</v>
      </c>
      <c r="G22" s="245">
        <v>-5.5229999999999997</v>
      </c>
      <c r="H22" s="117">
        <v>-19.684000000000001</v>
      </c>
      <c r="I22" s="116">
        <v>-21.445</v>
      </c>
      <c r="J22" s="116"/>
      <c r="K22" s="116">
        <v>-17.379000000000001</v>
      </c>
      <c r="L22" s="117">
        <v>6.5880000000000001</v>
      </c>
    </row>
    <row r="23" spans="1:12" ht="15" customHeight="1" x14ac:dyDescent="0.35">
      <c r="A23" s="122" t="s">
        <v>281</v>
      </c>
      <c r="B23" s="123"/>
      <c r="C23" s="123"/>
      <c r="D23" s="123"/>
      <c r="E23" s="243">
        <f>SUM(E20:E22)</f>
        <v>25.690999999999988</v>
      </c>
      <c r="F23" s="107">
        <f t="shared" ref="F23:K23" si="8">SUM(F20:F22)</f>
        <v>-29.227000000000004</v>
      </c>
      <c r="G23" s="243">
        <f>SUM(G20:G22)</f>
        <v>11.75800000000001</v>
      </c>
      <c r="H23" s="108">
        <f>SUM(H20:H22)</f>
        <v>-26.934000000000033</v>
      </c>
      <c r="I23" s="107">
        <f>SUM(I20:I22)</f>
        <v>-26.934000000000019</v>
      </c>
      <c r="J23" s="107">
        <f t="shared" ref="J23" si="9">SUM(J20:J22)</f>
        <v>9.0130000000000408</v>
      </c>
      <c r="K23" s="107">
        <f t="shared" si="8"/>
        <v>-17.060000000000009</v>
      </c>
      <c r="L23" s="108">
        <f>SUM(L20:L22)</f>
        <v>32.763000000000012</v>
      </c>
    </row>
    <row r="24" spans="1:12" ht="15" customHeight="1" x14ac:dyDescent="0.35">
      <c r="A24" s="105" t="s">
        <v>261</v>
      </c>
      <c r="B24" s="110"/>
      <c r="C24" s="110"/>
      <c r="D24" s="110"/>
      <c r="E24" s="244">
        <f t="shared" ref="E24:L24" si="10">E23-E25</f>
        <v>25.690999999999988</v>
      </c>
      <c r="F24" s="111">
        <f t="shared" si="10"/>
        <v>-29.227000000000004</v>
      </c>
      <c r="G24" s="244">
        <f t="shared" si="10"/>
        <v>11.75800000000001</v>
      </c>
      <c r="H24" s="112">
        <f t="shared" si="10"/>
        <v>-26.934000000000033</v>
      </c>
      <c r="I24" s="111">
        <f t="shared" ref="I24" si="11">I23-I25</f>
        <v>-26.934000000000019</v>
      </c>
      <c r="J24" s="111">
        <f t="shared" ref="J24" si="12">J23-J25</f>
        <v>9.0130000000000408</v>
      </c>
      <c r="K24" s="111">
        <f t="shared" si="10"/>
        <v>-17.060000000000009</v>
      </c>
      <c r="L24" s="112">
        <f t="shared" si="10"/>
        <v>32.763000000000012</v>
      </c>
    </row>
    <row r="25" spans="1:12" ht="15" customHeight="1" x14ac:dyDescent="0.35">
      <c r="A25" s="105" t="s">
        <v>276</v>
      </c>
      <c r="B25" s="110"/>
      <c r="C25" s="110"/>
      <c r="D25" s="110"/>
      <c r="E25" s="244"/>
      <c r="F25" s="111"/>
      <c r="G25" s="244"/>
      <c r="H25" s="112"/>
      <c r="I25" s="111"/>
      <c r="J25" s="111"/>
      <c r="K25" s="111"/>
      <c r="L25" s="112"/>
    </row>
    <row r="26" spans="1:12" ht="10.5" customHeight="1" x14ac:dyDescent="0.35">
      <c r="A26" s="110"/>
      <c r="B26" s="110"/>
      <c r="C26" s="110"/>
      <c r="D26" s="110"/>
      <c r="E26" s="244"/>
      <c r="F26" s="111"/>
      <c r="G26" s="244"/>
      <c r="H26" s="112"/>
      <c r="I26" s="111"/>
      <c r="J26" s="111"/>
      <c r="K26" s="111"/>
      <c r="L26" s="111"/>
    </row>
    <row r="27" spans="1:12" ht="15" customHeight="1" x14ac:dyDescent="0.35">
      <c r="A27" s="124" t="s">
        <v>360</v>
      </c>
      <c r="B27" s="125"/>
      <c r="C27" s="125"/>
      <c r="D27" s="125"/>
      <c r="E27" s="246"/>
      <c r="F27" s="126">
        <v>-0.47399999999999975</v>
      </c>
      <c r="G27" s="246"/>
      <c r="H27" s="127">
        <v>-3.2559999999999998</v>
      </c>
      <c r="I27" s="126">
        <v>-3.2559999999999998</v>
      </c>
      <c r="J27" s="126"/>
      <c r="K27" s="126">
        <v>-1.212</v>
      </c>
      <c r="L27" s="126"/>
    </row>
    <row r="28" spans="1:12" ht="15" customHeight="1" x14ac:dyDescent="0.35">
      <c r="A28" s="128" t="s">
        <v>423</v>
      </c>
      <c r="B28" s="129"/>
      <c r="C28" s="129"/>
      <c r="D28" s="129"/>
      <c r="E28" s="247">
        <f>E14-E27</f>
        <v>16.951999999999984</v>
      </c>
      <c r="F28" s="130">
        <f t="shared" ref="F28:L28" si="13">F14-F27</f>
        <v>13.962999999999999</v>
      </c>
      <c r="G28" s="247">
        <f t="shared" si="13"/>
        <v>31.533000000000005</v>
      </c>
      <c r="H28" s="131">
        <f t="shared" si="13"/>
        <v>24.70499999999997</v>
      </c>
      <c r="I28" s="130">
        <f t="shared" ref="I28" si="14">I14-I27</f>
        <v>26.455999999999985</v>
      </c>
      <c r="J28" s="130">
        <f t="shared" ref="J28" si="15">J14-J27</f>
        <v>23.473000000000038</v>
      </c>
      <c r="K28" s="130">
        <f t="shared" si="13"/>
        <v>16.018999999999995</v>
      </c>
      <c r="L28" s="130">
        <f t="shared" si="13"/>
        <v>16.862000000000013</v>
      </c>
    </row>
    <row r="29" spans="1:12" ht="16.5" x14ac:dyDescent="0.35">
      <c r="A29" s="110"/>
      <c r="B29" s="110"/>
      <c r="C29" s="110"/>
      <c r="D29" s="110"/>
      <c r="E29" s="111"/>
      <c r="F29" s="111"/>
      <c r="G29" s="111"/>
      <c r="H29" s="111"/>
      <c r="I29" s="111"/>
      <c r="J29" s="111"/>
      <c r="K29" s="111"/>
      <c r="L29" s="111"/>
    </row>
    <row r="30" spans="1:12" ht="12.75" customHeight="1" x14ac:dyDescent="0.35">
      <c r="A30" s="227"/>
      <c r="B30" s="227"/>
      <c r="C30" s="228"/>
      <c r="D30" s="229"/>
      <c r="E30" s="230">
        <f>E$3</f>
        <v>2014</v>
      </c>
      <c r="F30" s="230">
        <f t="shared" ref="F30:L30" si="16">F$3</f>
        <v>2013</v>
      </c>
      <c r="G30" s="230">
        <f>G$3</f>
        <v>2014</v>
      </c>
      <c r="H30" s="230">
        <f>H$3</f>
        <v>2013</v>
      </c>
      <c r="I30" s="230">
        <f>I$3</f>
        <v>2013</v>
      </c>
      <c r="J30" s="230">
        <f t="shared" si="16"/>
        <v>2012</v>
      </c>
      <c r="K30" s="230">
        <f t="shared" si="16"/>
        <v>2011</v>
      </c>
      <c r="L30" s="101">
        <f t="shared" si="16"/>
        <v>2010</v>
      </c>
    </row>
    <row r="31" spans="1:12" ht="12.75" customHeight="1" x14ac:dyDescent="0.35">
      <c r="A31" s="231"/>
      <c r="B31" s="231"/>
      <c r="C31" s="228"/>
      <c r="D31" s="229"/>
      <c r="E31" s="233" t="str">
        <f>E$4</f>
        <v>Q4</v>
      </c>
      <c r="F31" s="233" t="str">
        <f t="shared" ref="F31" si="17">F$4</f>
        <v>Q4</v>
      </c>
      <c r="G31" s="233"/>
      <c r="H31" s="233"/>
      <c r="I31" s="233"/>
      <c r="J31" s="233"/>
      <c r="K31" s="233" t="str">
        <f>IF(K$4="","",K$4)</f>
        <v/>
      </c>
      <c r="L31" s="132"/>
    </row>
    <row r="32" spans="1:12" s="41" customFormat="1" ht="15" customHeight="1" x14ac:dyDescent="0.35">
      <c r="A32" s="228" t="s">
        <v>259</v>
      </c>
      <c r="B32" s="234"/>
      <c r="C32" s="228"/>
      <c r="D32" s="228"/>
      <c r="E32" s="235"/>
      <c r="F32" s="235"/>
      <c r="G32" s="235"/>
      <c r="H32" s="235"/>
      <c r="I32" s="235"/>
      <c r="J32" s="235"/>
      <c r="K32" s="235"/>
      <c r="L32" s="134"/>
    </row>
    <row r="33" spans="1:12" ht="1.5" customHeight="1" x14ac:dyDescent="0.35">
      <c r="A33" s="94"/>
      <c r="B33" s="94"/>
      <c r="C33" s="94"/>
      <c r="D33" s="94"/>
      <c r="E33" s="136"/>
      <c r="F33" s="136"/>
      <c r="G33" s="136"/>
      <c r="H33" s="136"/>
      <c r="I33" s="136"/>
      <c r="J33" s="224"/>
      <c r="K33" s="136"/>
      <c r="L33" s="136"/>
    </row>
    <row r="34" spans="1:12" ht="15" customHeight="1" x14ac:dyDescent="0.35">
      <c r="A34" s="105" t="s">
        <v>24</v>
      </c>
      <c r="B34" s="137"/>
      <c r="C34" s="137"/>
      <c r="D34" s="137"/>
      <c r="E34" s="244"/>
      <c r="F34" s="111"/>
      <c r="G34" s="244">
        <v>305.87599999999998</v>
      </c>
      <c r="H34" s="112"/>
      <c r="I34" s="111">
        <v>306.24</v>
      </c>
      <c r="J34" s="111">
        <v>299.22500000000002</v>
      </c>
      <c r="K34" s="111">
        <v>306.67700000000002</v>
      </c>
      <c r="L34" s="112"/>
    </row>
    <row r="35" spans="1:12" ht="15" customHeight="1" x14ac:dyDescent="0.35">
      <c r="A35" s="105" t="s">
        <v>25</v>
      </c>
      <c r="B35" s="106"/>
      <c r="C35" s="106"/>
      <c r="D35" s="106"/>
      <c r="E35" s="244"/>
      <c r="F35" s="111"/>
      <c r="G35" s="244">
        <v>108.20400000000001</v>
      </c>
      <c r="H35" s="112"/>
      <c r="I35" s="111">
        <v>96.19</v>
      </c>
      <c r="J35" s="111">
        <v>97.88</v>
      </c>
      <c r="K35" s="111">
        <v>79.672999999999988</v>
      </c>
      <c r="L35" s="112"/>
    </row>
    <row r="36" spans="1:12" ht="15" customHeight="1" x14ac:dyDescent="0.35">
      <c r="A36" s="105" t="s">
        <v>262</v>
      </c>
      <c r="B36" s="106"/>
      <c r="C36" s="106"/>
      <c r="D36" s="106"/>
      <c r="E36" s="244"/>
      <c r="F36" s="111"/>
      <c r="G36" s="244">
        <v>7.5399999999999991</v>
      </c>
      <c r="H36" s="112"/>
      <c r="I36" s="111">
        <v>10.295999999999999</v>
      </c>
      <c r="J36" s="111">
        <v>6.9720000000000004</v>
      </c>
      <c r="K36" s="111">
        <v>9.2829999999999977</v>
      </c>
      <c r="L36" s="112"/>
    </row>
    <row r="37" spans="1:12" ht="15" customHeight="1" x14ac:dyDescent="0.35">
      <c r="A37" s="105" t="s">
        <v>28</v>
      </c>
      <c r="B37" s="106"/>
      <c r="C37" s="106"/>
      <c r="D37" s="106"/>
      <c r="E37" s="244"/>
      <c r="F37" s="111"/>
      <c r="G37" s="244">
        <v>0.26600000000000001</v>
      </c>
      <c r="H37" s="112"/>
      <c r="I37" s="111">
        <v>0.26100000000000001</v>
      </c>
      <c r="J37" s="111">
        <v>0.32900000000000001</v>
      </c>
      <c r="K37" s="111">
        <v>0.316</v>
      </c>
      <c r="L37" s="112"/>
    </row>
    <row r="38" spans="1:12" ht="15" customHeight="1" x14ac:dyDescent="0.35">
      <c r="A38" s="114" t="s">
        <v>29</v>
      </c>
      <c r="B38" s="115"/>
      <c r="C38" s="115"/>
      <c r="D38" s="115"/>
      <c r="E38" s="245"/>
      <c r="F38" s="116"/>
      <c r="G38" s="245">
        <v>56.823999999999998</v>
      </c>
      <c r="H38" s="117"/>
      <c r="I38" s="116">
        <v>52.021000000000001</v>
      </c>
      <c r="J38" s="116">
        <v>67.536000000000001</v>
      </c>
      <c r="K38" s="116">
        <v>73.924000000000007</v>
      </c>
      <c r="L38" s="117"/>
    </row>
    <row r="39" spans="1:12" ht="15" customHeight="1" x14ac:dyDescent="0.35">
      <c r="A39" s="95" t="s">
        <v>30</v>
      </c>
      <c r="B39" s="119"/>
      <c r="C39" s="119"/>
      <c r="D39" s="119"/>
      <c r="E39" s="253"/>
      <c r="F39" s="138"/>
      <c r="G39" s="253">
        <f t="shared" ref="G39:K39" si="18">SUM(G34:G38)</f>
        <v>478.71000000000004</v>
      </c>
      <c r="H39" s="139">
        <f t="shared" si="18"/>
        <v>0</v>
      </c>
      <c r="I39" s="138">
        <f t="shared" si="18"/>
        <v>465.00800000000004</v>
      </c>
      <c r="J39" s="107">
        <f t="shared" si="18"/>
        <v>471.94200000000001</v>
      </c>
      <c r="K39" s="107">
        <f t="shared" si="18"/>
        <v>469.87300000000005</v>
      </c>
      <c r="L39" s="108" t="s">
        <v>141</v>
      </c>
    </row>
    <row r="40" spans="1:12" ht="15" customHeight="1" x14ac:dyDescent="0.35">
      <c r="A40" s="105" t="s">
        <v>32</v>
      </c>
      <c r="B40" s="110"/>
      <c r="C40" s="110"/>
      <c r="D40" s="110"/>
      <c r="E40" s="244"/>
      <c r="F40" s="111"/>
      <c r="G40" s="244">
        <v>27.957999999999998</v>
      </c>
      <c r="H40" s="112"/>
      <c r="I40" s="111">
        <v>30.14</v>
      </c>
      <c r="J40" s="111">
        <v>30.290999999999997</v>
      </c>
      <c r="K40" s="111">
        <v>34.378999999999998</v>
      </c>
      <c r="L40" s="112"/>
    </row>
    <row r="41" spans="1:12" ht="15" customHeight="1" x14ac:dyDescent="0.35">
      <c r="A41" s="105" t="s">
        <v>34</v>
      </c>
      <c r="B41" s="110"/>
      <c r="C41" s="110"/>
      <c r="D41" s="110"/>
      <c r="E41" s="244"/>
      <c r="F41" s="111"/>
      <c r="G41" s="244"/>
      <c r="H41" s="112"/>
      <c r="I41" s="111"/>
      <c r="J41" s="111"/>
      <c r="K41" s="111"/>
      <c r="L41" s="112"/>
    </row>
    <row r="42" spans="1:12" ht="15" customHeight="1" x14ac:dyDescent="0.35">
      <c r="A42" s="105" t="s">
        <v>35</v>
      </c>
      <c r="B42" s="110"/>
      <c r="C42" s="110"/>
      <c r="D42" s="110"/>
      <c r="E42" s="244"/>
      <c r="F42" s="111"/>
      <c r="G42" s="244">
        <v>67.759</v>
      </c>
      <c r="H42" s="112"/>
      <c r="I42" s="111">
        <v>72.991000000000014</v>
      </c>
      <c r="J42" s="111">
        <v>71.177000000000007</v>
      </c>
      <c r="K42" s="111">
        <v>68.680999999999997</v>
      </c>
      <c r="L42" s="112"/>
    </row>
    <row r="43" spans="1:12" ht="15" customHeight="1" x14ac:dyDescent="0.35">
      <c r="A43" s="105" t="s">
        <v>37</v>
      </c>
      <c r="B43" s="110"/>
      <c r="C43" s="110"/>
      <c r="D43" s="110"/>
      <c r="E43" s="244"/>
      <c r="F43" s="111"/>
      <c r="G43" s="244">
        <v>13.808</v>
      </c>
      <c r="H43" s="112"/>
      <c r="I43" s="111">
        <v>9.3420000000000005</v>
      </c>
      <c r="J43" s="111">
        <v>16.780999999999999</v>
      </c>
      <c r="K43" s="111">
        <v>33.998000000000005</v>
      </c>
      <c r="L43" s="112"/>
    </row>
    <row r="44" spans="1:12" ht="15" customHeight="1" x14ac:dyDescent="0.35">
      <c r="A44" s="114" t="s">
        <v>38</v>
      </c>
      <c r="B44" s="115"/>
      <c r="C44" s="115"/>
      <c r="D44" s="115"/>
      <c r="E44" s="245"/>
      <c r="F44" s="116"/>
      <c r="G44" s="245"/>
      <c r="H44" s="117"/>
      <c r="I44" s="116"/>
      <c r="J44" s="116"/>
      <c r="K44" s="116"/>
      <c r="L44" s="117"/>
    </row>
    <row r="45" spans="1:12" ht="15" customHeight="1" x14ac:dyDescent="0.35">
      <c r="A45" s="140" t="s">
        <v>39</v>
      </c>
      <c r="B45" s="141"/>
      <c r="C45" s="141"/>
      <c r="D45" s="141"/>
      <c r="E45" s="254"/>
      <c r="F45" s="142"/>
      <c r="G45" s="254">
        <f t="shared" ref="G45:K45" si="19">SUM(G40:G44)</f>
        <v>109.52500000000001</v>
      </c>
      <c r="H45" s="143">
        <f t="shared" si="19"/>
        <v>0</v>
      </c>
      <c r="I45" s="142">
        <f t="shared" si="19"/>
        <v>112.47300000000001</v>
      </c>
      <c r="J45" s="144">
        <f t="shared" si="19"/>
        <v>118.249</v>
      </c>
      <c r="K45" s="144">
        <f t="shared" si="19"/>
        <v>137.05799999999999</v>
      </c>
      <c r="L45" s="161" t="s">
        <v>141</v>
      </c>
    </row>
    <row r="46" spans="1:12" ht="15" customHeight="1" x14ac:dyDescent="0.35">
      <c r="A46" s="95" t="s">
        <v>168</v>
      </c>
      <c r="B46" s="146"/>
      <c r="C46" s="146"/>
      <c r="D46" s="146"/>
      <c r="E46" s="253"/>
      <c r="F46" s="138"/>
      <c r="G46" s="253">
        <f t="shared" ref="G46:K46" si="20">G45+G39</f>
        <v>588.23500000000001</v>
      </c>
      <c r="H46" s="139">
        <f t="shared" si="20"/>
        <v>0</v>
      </c>
      <c r="I46" s="138">
        <f t="shared" si="20"/>
        <v>577.48099999999999</v>
      </c>
      <c r="J46" s="107">
        <f t="shared" si="20"/>
        <v>590.19100000000003</v>
      </c>
      <c r="K46" s="107">
        <f t="shared" si="20"/>
        <v>606.93100000000004</v>
      </c>
      <c r="L46" s="108" t="s">
        <v>141</v>
      </c>
    </row>
    <row r="47" spans="1:12" ht="15" customHeight="1" x14ac:dyDescent="0.35">
      <c r="A47" s="105" t="s">
        <v>263</v>
      </c>
      <c r="B47" s="110"/>
      <c r="C47" s="110"/>
      <c r="D47" s="110"/>
      <c r="E47" s="244"/>
      <c r="F47" s="111"/>
      <c r="G47" s="244">
        <v>376.39699999999999</v>
      </c>
      <c r="H47" s="112"/>
      <c r="I47" s="111">
        <v>334.04699999999997</v>
      </c>
      <c r="J47" s="111">
        <v>348.84399999999999</v>
      </c>
      <c r="K47" s="111">
        <v>351.17400000000004</v>
      </c>
      <c r="L47" s="112"/>
    </row>
    <row r="48" spans="1:12" ht="15" customHeight="1" x14ac:dyDescent="0.35">
      <c r="A48" s="105" t="s">
        <v>278</v>
      </c>
      <c r="B48" s="110"/>
      <c r="C48" s="110"/>
      <c r="D48" s="110"/>
      <c r="E48" s="244"/>
      <c r="F48" s="111"/>
      <c r="G48" s="244"/>
      <c r="H48" s="112"/>
      <c r="I48" s="111"/>
      <c r="J48" s="111"/>
      <c r="K48" s="111"/>
      <c r="L48" s="112"/>
    </row>
    <row r="49" spans="1:12" ht="15" customHeight="1" x14ac:dyDescent="0.35">
      <c r="A49" s="105" t="s">
        <v>250</v>
      </c>
      <c r="B49" s="110"/>
      <c r="C49" s="110"/>
      <c r="D49" s="110"/>
      <c r="E49" s="244"/>
      <c r="F49" s="111"/>
      <c r="G49" s="244"/>
      <c r="H49" s="112"/>
      <c r="I49" s="111"/>
      <c r="J49" s="111"/>
      <c r="K49" s="111"/>
      <c r="L49" s="112"/>
    </row>
    <row r="50" spans="1:12" ht="15" customHeight="1" x14ac:dyDescent="0.35">
      <c r="A50" s="105" t="s">
        <v>44</v>
      </c>
      <c r="B50" s="110"/>
      <c r="C50" s="110"/>
      <c r="D50" s="110"/>
      <c r="E50" s="244"/>
      <c r="F50" s="111"/>
      <c r="G50" s="244">
        <v>0.84899999999999998</v>
      </c>
      <c r="H50" s="112"/>
      <c r="I50" s="111">
        <v>0.81200000000000006</v>
      </c>
      <c r="J50" s="111">
        <v>4.3109999999999999</v>
      </c>
      <c r="K50" s="111">
        <v>5.1189999999999998</v>
      </c>
      <c r="L50" s="112"/>
    </row>
    <row r="51" spans="1:12" ht="15" customHeight="1" x14ac:dyDescent="0.35">
      <c r="A51" s="105" t="s">
        <v>45</v>
      </c>
      <c r="B51" s="110"/>
      <c r="C51" s="110"/>
      <c r="D51" s="110"/>
      <c r="E51" s="244"/>
      <c r="F51" s="111"/>
      <c r="G51" s="244">
        <v>156.745</v>
      </c>
      <c r="H51" s="112"/>
      <c r="I51" s="111">
        <v>178.42200000000003</v>
      </c>
      <c r="J51" s="111">
        <v>172.137</v>
      </c>
      <c r="K51" s="111">
        <v>183.37900000000002</v>
      </c>
      <c r="L51" s="112"/>
    </row>
    <row r="52" spans="1:12" ht="15" customHeight="1" x14ac:dyDescent="0.35">
      <c r="A52" s="105" t="s">
        <v>46</v>
      </c>
      <c r="B52" s="110"/>
      <c r="C52" s="110"/>
      <c r="D52" s="110"/>
      <c r="E52" s="244"/>
      <c r="F52" s="111"/>
      <c r="G52" s="244">
        <v>49.908000000000001</v>
      </c>
      <c r="H52" s="112"/>
      <c r="I52" s="111">
        <v>57.593000000000004</v>
      </c>
      <c r="J52" s="111">
        <v>58.563000000000002</v>
      </c>
      <c r="K52" s="111">
        <v>60.209000000000003</v>
      </c>
      <c r="L52" s="112"/>
    </row>
    <row r="53" spans="1:12" ht="15" customHeight="1" x14ac:dyDescent="0.35">
      <c r="A53" s="105" t="s">
        <v>47</v>
      </c>
      <c r="B53" s="110"/>
      <c r="C53" s="110"/>
      <c r="D53" s="110"/>
      <c r="E53" s="244"/>
      <c r="F53" s="111"/>
      <c r="G53" s="244">
        <v>4.3360000000000003</v>
      </c>
      <c r="H53" s="112"/>
      <c r="I53" s="111">
        <v>6.6070000000000002</v>
      </c>
      <c r="J53" s="111">
        <v>6.3360000000000003</v>
      </c>
      <c r="K53" s="111">
        <v>7.05</v>
      </c>
      <c r="L53" s="112"/>
    </row>
    <row r="54" spans="1:12" ht="15" customHeight="1" x14ac:dyDescent="0.35">
      <c r="A54" s="114" t="s">
        <v>264</v>
      </c>
      <c r="B54" s="115"/>
      <c r="C54" s="115"/>
      <c r="D54" s="115"/>
      <c r="E54" s="245"/>
      <c r="F54" s="116"/>
      <c r="G54" s="245"/>
      <c r="H54" s="117"/>
      <c r="I54" s="116"/>
      <c r="J54" s="116"/>
      <c r="K54" s="116"/>
      <c r="L54" s="117"/>
    </row>
    <row r="55" spans="1:12" ht="15" customHeight="1" x14ac:dyDescent="0.35">
      <c r="A55" s="95" t="s">
        <v>249</v>
      </c>
      <c r="B55" s="146"/>
      <c r="C55" s="146"/>
      <c r="D55" s="146"/>
      <c r="E55" s="253"/>
      <c r="F55" s="138"/>
      <c r="G55" s="253">
        <f t="shared" ref="G55:K55" si="21">SUM(G47:G54)</f>
        <v>588.23500000000001</v>
      </c>
      <c r="H55" s="139">
        <f t="shared" si="21"/>
        <v>0</v>
      </c>
      <c r="I55" s="138">
        <f t="shared" si="21"/>
        <v>577.48099999999988</v>
      </c>
      <c r="J55" s="107">
        <f t="shared" si="21"/>
        <v>590.19099999999992</v>
      </c>
      <c r="K55" s="107">
        <f t="shared" si="21"/>
        <v>606.93100000000004</v>
      </c>
      <c r="L55" s="108" t="s">
        <v>141</v>
      </c>
    </row>
    <row r="56" spans="1:12" ht="15" customHeight="1" x14ac:dyDescent="0.35">
      <c r="A56" s="146"/>
      <c r="B56" s="146"/>
      <c r="C56" s="146"/>
      <c r="D56" s="146"/>
      <c r="E56" s="111"/>
      <c r="F56" s="111"/>
      <c r="G56" s="111"/>
      <c r="H56" s="111"/>
      <c r="I56" s="111"/>
      <c r="J56" s="111"/>
      <c r="K56" s="111"/>
      <c r="L56" s="111"/>
    </row>
    <row r="57" spans="1:12" ht="12.75" customHeight="1" x14ac:dyDescent="0.35">
      <c r="A57" s="236"/>
      <c r="B57" s="227"/>
      <c r="C57" s="229"/>
      <c r="D57" s="229"/>
      <c r="E57" s="230">
        <f>E$3</f>
        <v>2014</v>
      </c>
      <c r="F57" s="230">
        <f t="shared" ref="F57:L57" si="22">F$3</f>
        <v>2013</v>
      </c>
      <c r="G57" s="230">
        <f t="shared" si="22"/>
        <v>2014</v>
      </c>
      <c r="H57" s="230">
        <f t="shared" si="22"/>
        <v>2013</v>
      </c>
      <c r="I57" s="230">
        <f t="shared" si="22"/>
        <v>2013</v>
      </c>
      <c r="J57" s="230">
        <f t="shared" si="22"/>
        <v>2012</v>
      </c>
      <c r="K57" s="230">
        <f t="shared" si="22"/>
        <v>2011</v>
      </c>
      <c r="L57" s="101">
        <f t="shared" si="22"/>
        <v>2010</v>
      </c>
    </row>
    <row r="58" spans="1:12" ht="12.75" customHeight="1" x14ac:dyDescent="0.35">
      <c r="A58" s="231"/>
      <c r="B58" s="231"/>
      <c r="C58" s="229"/>
      <c r="D58" s="229"/>
      <c r="E58" s="233" t="str">
        <f>E$4</f>
        <v>Q4</v>
      </c>
      <c r="F58" s="233" t="str">
        <f t="shared" ref="F58" si="23">F$4</f>
        <v>Q4</v>
      </c>
      <c r="G58" s="233"/>
      <c r="H58" s="233"/>
      <c r="I58" s="233"/>
      <c r="J58" s="233"/>
      <c r="K58" s="233" t="str">
        <f>IF(K$4="","",K$4)</f>
        <v/>
      </c>
      <c r="L58" s="132"/>
    </row>
    <row r="59" spans="1:12" s="41" customFormat="1" ht="15" customHeight="1" x14ac:dyDescent="0.35">
      <c r="A59" s="236" t="s">
        <v>260</v>
      </c>
      <c r="B59" s="234"/>
      <c r="C59" s="228"/>
      <c r="D59" s="228"/>
      <c r="E59" s="235"/>
      <c r="F59" s="235"/>
      <c r="G59" s="235"/>
      <c r="H59" s="235"/>
      <c r="I59" s="235"/>
      <c r="J59" s="235"/>
      <c r="K59" s="235"/>
      <c r="L59" s="134"/>
    </row>
    <row r="60" spans="1:12" ht="1.5" customHeight="1" x14ac:dyDescent="0.35">
      <c r="A60" s="94"/>
      <c r="B60" s="94"/>
      <c r="C60" s="94"/>
      <c r="D60" s="94"/>
      <c r="E60" s="136"/>
      <c r="F60" s="136"/>
      <c r="G60" s="136"/>
      <c r="H60" s="136"/>
      <c r="I60" s="136"/>
      <c r="J60" s="224"/>
      <c r="K60" s="136"/>
      <c r="L60" s="136"/>
    </row>
    <row r="61" spans="1:12" ht="35.25" customHeight="1" x14ac:dyDescent="0.35">
      <c r="A61" s="295" t="s">
        <v>50</v>
      </c>
      <c r="B61" s="295"/>
      <c r="C61" s="148"/>
      <c r="D61" s="148"/>
      <c r="E61" s="255"/>
      <c r="F61" s="150"/>
      <c r="G61" s="255"/>
      <c r="H61" s="150"/>
      <c r="I61" s="149"/>
      <c r="J61" s="149">
        <v>18.802999999999997</v>
      </c>
      <c r="K61" s="149"/>
      <c r="L61" s="150"/>
    </row>
    <row r="62" spans="1:12" ht="15" customHeight="1" x14ac:dyDescent="0.35">
      <c r="A62" s="294" t="s">
        <v>52</v>
      </c>
      <c r="B62" s="294"/>
      <c r="C62" s="152"/>
      <c r="D62" s="152"/>
      <c r="E62" s="245"/>
      <c r="F62" s="117"/>
      <c r="G62" s="245"/>
      <c r="H62" s="117"/>
      <c r="I62" s="116"/>
      <c r="J62" s="116">
        <v>-3.1120000000000001</v>
      </c>
      <c r="K62" s="116"/>
      <c r="L62" s="117"/>
    </row>
    <row r="63" spans="1:12" ht="16.5" customHeight="1" x14ac:dyDescent="0.35">
      <c r="A63" s="299" t="s">
        <v>53</v>
      </c>
      <c r="B63" s="299"/>
      <c r="C63" s="153"/>
      <c r="D63" s="153"/>
      <c r="E63" s="253">
        <v>0</v>
      </c>
      <c r="F63" s="138">
        <v>0</v>
      </c>
      <c r="G63" s="253">
        <v>0</v>
      </c>
      <c r="H63" s="138">
        <v>0</v>
      </c>
      <c r="I63" s="138">
        <v>0</v>
      </c>
      <c r="J63" s="107">
        <f>SUM(J61:J62)</f>
        <v>15.690999999999997</v>
      </c>
      <c r="K63" s="107" t="s">
        <v>141</v>
      </c>
      <c r="L63" s="108" t="s">
        <v>141</v>
      </c>
    </row>
    <row r="64" spans="1:12" ht="15" customHeight="1" x14ac:dyDescent="0.35">
      <c r="A64" s="295" t="s">
        <v>265</v>
      </c>
      <c r="B64" s="295"/>
      <c r="C64" s="110"/>
      <c r="D64" s="110"/>
      <c r="E64" s="244"/>
      <c r="F64" s="112"/>
      <c r="G64" s="244"/>
      <c r="H64" s="112"/>
      <c r="I64" s="112"/>
      <c r="J64" s="111">
        <v>-26.369</v>
      </c>
      <c r="K64" s="111"/>
      <c r="L64" s="112"/>
    </row>
    <row r="65" spans="1:12" ht="15" customHeight="1" x14ac:dyDescent="0.35">
      <c r="A65" s="294" t="s">
        <v>266</v>
      </c>
      <c r="B65" s="294"/>
      <c r="C65" s="115"/>
      <c r="D65" s="115"/>
      <c r="E65" s="245"/>
      <c r="F65" s="117"/>
      <c r="G65" s="245"/>
      <c r="H65" s="117"/>
      <c r="I65" s="117"/>
      <c r="J65" s="116"/>
      <c r="K65" s="116"/>
      <c r="L65" s="117"/>
    </row>
    <row r="66" spans="1:12" s="61" customFormat="1" ht="16.5" customHeight="1" x14ac:dyDescent="0.35">
      <c r="A66" s="155" t="s">
        <v>267</v>
      </c>
      <c r="B66" s="155"/>
      <c r="C66" s="156"/>
      <c r="D66" s="156"/>
      <c r="E66" s="253">
        <v>0</v>
      </c>
      <c r="F66" s="138">
        <v>0</v>
      </c>
      <c r="G66" s="253">
        <v>0</v>
      </c>
      <c r="H66" s="138">
        <v>0</v>
      </c>
      <c r="I66" s="138">
        <v>0</v>
      </c>
      <c r="J66" s="107">
        <f>SUM(J63:J65)</f>
        <v>-10.678000000000003</v>
      </c>
      <c r="K66" s="107" t="s">
        <v>141</v>
      </c>
      <c r="L66" s="108" t="s">
        <v>141</v>
      </c>
    </row>
    <row r="67" spans="1:12" ht="15" customHeight="1" x14ac:dyDescent="0.35">
      <c r="A67" s="294" t="s">
        <v>59</v>
      </c>
      <c r="B67" s="294"/>
      <c r="C67" s="157"/>
      <c r="D67" s="157"/>
      <c r="E67" s="245"/>
      <c r="F67" s="117"/>
      <c r="G67" s="245"/>
      <c r="H67" s="117"/>
      <c r="I67" s="117"/>
      <c r="J67" s="116"/>
      <c r="K67" s="116"/>
      <c r="L67" s="117"/>
    </row>
    <row r="68" spans="1:12" ht="16.5" customHeight="1" x14ac:dyDescent="0.35">
      <c r="A68" s="299" t="s">
        <v>60</v>
      </c>
      <c r="B68" s="299"/>
      <c r="C68" s="146"/>
      <c r="D68" s="146"/>
      <c r="E68" s="253">
        <v>0</v>
      </c>
      <c r="F68" s="138">
        <v>0</v>
      </c>
      <c r="G68" s="253">
        <v>0</v>
      </c>
      <c r="H68" s="138">
        <v>0</v>
      </c>
      <c r="I68" s="138">
        <v>0</v>
      </c>
      <c r="J68" s="107">
        <f>SUM(J66:J67)</f>
        <v>-10.678000000000003</v>
      </c>
      <c r="K68" s="107" t="s">
        <v>141</v>
      </c>
      <c r="L68" s="108" t="s">
        <v>141</v>
      </c>
    </row>
    <row r="69" spans="1:12" ht="15" customHeight="1" x14ac:dyDescent="0.35">
      <c r="A69" s="295" t="s">
        <v>61</v>
      </c>
      <c r="B69" s="295"/>
      <c r="C69" s="110"/>
      <c r="D69" s="110"/>
      <c r="E69" s="244"/>
      <c r="F69" s="112"/>
      <c r="G69" s="244"/>
      <c r="H69" s="112"/>
      <c r="I69" s="112"/>
      <c r="J69" s="111">
        <v>-6.09</v>
      </c>
      <c r="K69" s="111"/>
      <c r="L69" s="112"/>
    </row>
    <row r="70" spans="1:12" ht="15" customHeight="1" x14ac:dyDescent="0.35">
      <c r="A70" s="295" t="s">
        <v>62</v>
      </c>
      <c r="B70" s="295"/>
      <c r="C70" s="110"/>
      <c r="D70" s="110"/>
      <c r="E70" s="244"/>
      <c r="F70" s="112"/>
      <c r="G70" s="244"/>
      <c r="H70" s="112"/>
      <c r="I70" s="112"/>
      <c r="J70" s="111"/>
      <c r="K70" s="111"/>
      <c r="L70" s="112"/>
    </row>
    <row r="71" spans="1:12" ht="15" customHeight="1" x14ac:dyDescent="0.35">
      <c r="A71" s="295" t="s">
        <v>64</v>
      </c>
      <c r="B71" s="295"/>
      <c r="C71" s="110"/>
      <c r="D71" s="110"/>
      <c r="E71" s="244"/>
      <c r="F71" s="112"/>
      <c r="G71" s="244"/>
      <c r="H71" s="112"/>
      <c r="I71" s="112"/>
      <c r="J71" s="111"/>
      <c r="K71" s="111"/>
      <c r="L71" s="112"/>
    </row>
    <row r="72" spans="1:12" ht="15" customHeight="1" x14ac:dyDescent="0.35">
      <c r="A72" s="294" t="s">
        <v>65</v>
      </c>
      <c r="B72" s="294"/>
      <c r="C72" s="115"/>
      <c r="D72" s="115"/>
      <c r="E72" s="245"/>
      <c r="F72" s="117"/>
      <c r="G72" s="245"/>
      <c r="H72" s="117"/>
      <c r="I72" s="117"/>
      <c r="J72" s="116"/>
      <c r="K72" s="116"/>
      <c r="L72" s="117"/>
    </row>
    <row r="73" spans="1:12" ht="16.5" customHeight="1" x14ac:dyDescent="0.35">
      <c r="A73" s="158" t="s">
        <v>66</v>
      </c>
      <c r="B73" s="158"/>
      <c r="C73" s="159"/>
      <c r="D73" s="159"/>
      <c r="E73" s="254">
        <v>0</v>
      </c>
      <c r="F73" s="142">
        <v>0</v>
      </c>
      <c r="G73" s="254">
        <v>0</v>
      </c>
      <c r="H73" s="142">
        <v>0</v>
      </c>
      <c r="I73" s="142">
        <v>0</v>
      </c>
      <c r="J73" s="181">
        <f>SUM(J69:J72)</f>
        <v>-6.09</v>
      </c>
      <c r="K73" s="181" t="s">
        <v>141</v>
      </c>
      <c r="L73" s="182" t="s">
        <v>141</v>
      </c>
    </row>
    <row r="74" spans="1:12" ht="16.5" customHeight="1" x14ac:dyDescent="0.35">
      <c r="A74" s="299" t="s">
        <v>67</v>
      </c>
      <c r="B74" s="299"/>
      <c r="C74" s="146"/>
      <c r="D74" s="146"/>
      <c r="E74" s="253">
        <v>0</v>
      </c>
      <c r="F74" s="138">
        <v>0</v>
      </c>
      <c r="G74" s="253">
        <v>0</v>
      </c>
      <c r="H74" s="138">
        <v>0</v>
      </c>
      <c r="I74" s="138">
        <v>0</v>
      </c>
      <c r="J74" s="107">
        <f>SUM(J73+J68)</f>
        <v>-16.768000000000001</v>
      </c>
      <c r="K74" s="107" t="s">
        <v>141</v>
      </c>
      <c r="L74" s="108" t="s">
        <v>141</v>
      </c>
    </row>
    <row r="75" spans="1:12" s="61" customFormat="1" ht="16.5" customHeight="1" x14ac:dyDescent="0.35">
      <c r="A75" s="283" t="s">
        <v>418</v>
      </c>
      <c r="B75" s="284"/>
      <c r="C75" s="239"/>
      <c r="D75" s="239"/>
      <c r="E75" s="281"/>
      <c r="F75" s="145"/>
      <c r="G75" s="281"/>
      <c r="H75" s="145"/>
      <c r="I75" s="145"/>
      <c r="J75" s="145"/>
      <c r="K75" s="145"/>
      <c r="L75" s="226"/>
    </row>
    <row r="76" spans="1:12" s="61" customFormat="1" ht="16.5" customHeight="1" x14ac:dyDescent="0.35">
      <c r="A76" s="285" t="s">
        <v>419</v>
      </c>
      <c r="B76" s="282"/>
      <c r="C76" s="282"/>
      <c r="D76" s="240"/>
      <c r="E76" s="256"/>
      <c r="F76" s="109"/>
      <c r="G76" s="256"/>
      <c r="H76" s="241"/>
      <c r="I76" s="109"/>
      <c r="J76" s="109"/>
      <c r="K76" s="109"/>
      <c r="L76" s="109"/>
    </row>
    <row r="77" spans="1:12" ht="15" customHeight="1" x14ac:dyDescent="0.35">
      <c r="A77" s="146"/>
      <c r="B77" s="146"/>
      <c r="C77" s="146"/>
      <c r="D77" s="146"/>
      <c r="E77" s="111"/>
      <c r="F77" s="111"/>
      <c r="G77" s="163"/>
      <c r="H77" s="163"/>
      <c r="I77" s="163"/>
      <c r="J77" s="163"/>
      <c r="K77" s="111"/>
      <c r="L77" s="111"/>
    </row>
    <row r="78" spans="1:12" ht="12.75" customHeight="1" x14ac:dyDescent="0.35">
      <c r="A78" s="236"/>
      <c r="B78" s="227"/>
      <c r="C78" s="229"/>
      <c r="D78" s="229"/>
      <c r="E78" s="230">
        <f>E$3</f>
        <v>2014</v>
      </c>
      <c r="F78" s="230">
        <f t="shared" ref="F78:L78" si="24">F$3</f>
        <v>2013</v>
      </c>
      <c r="G78" s="230">
        <f>G$3</f>
        <v>2014</v>
      </c>
      <c r="H78" s="230">
        <f>H$3</f>
        <v>2013</v>
      </c>
      <c r="I78" s="230">
        <f>I$3</f>
        <v>2013</v>
      </c>
      <c r="J78" s="230">
        <f t="shared" si="24"/>
        <v>2012</v>
      </c>
      <c r="K78" s="230">
        <f t="shared" si="24"/>
        <v>2011</v>
      </c>
      <c r="L78" s="101">
        <f t="shared" si="24"/>
        <v>2010</v>
      </c>
    </row>
    <row r="79" spans="1:12" ht="12.75" customHeight="1" x14ac:dyDescent="0.35">
      <c r="A79" s="231"/>
      <c r="B79" s="231"/>
      <c r="C79" s="229"/>
      <c r="D79" s="229"/>
      <c r="E79" s="230" t="str">
        <f>E$4</f>
        <v>Q4</v>
      </c>
      <c r="F79" s="230" t="str">
        <f t="shared" ref="F79" si="25">F$4</f>
        <v>Q4</v>
      </c>
      <c r="G79" s="233"/>
      <c r="H79" s="233"/>
      <c r="I79" s="230"/>
      <c r="J79" s="230"/>
      <c r="K79" s="230" t="str">
        <f>IF(K$4="","",K$4)</f>
        <v/>
      </c>
      <c r="L79" s="101"/>
    </row>
    <row r="80" spans="1:12" s="41" customFormat="1" ht="15" customHeight="1" x14ac:dyDescent="0.35">
      <c r="A80" s="236" t="s">
        <v>111</v>
      </c>
      <c r="B80" s="234"/>
      <c r="C80" s="228"/>
      <c r="D80" s="228"/>
      <c r="E80" s="232"/>
      <c r="F80" s="232"/>
      <c r="G80" s="232"/>
      <c r="H80" s="232"/>
      <c r="I80" s="232"/>
      <c r="J80" s="232"/>
      <c r="K80" s="232"/>
      <c r="L80" s="103"/>
    </row>
    <row r="81" spans="1:12" ht="1.5" customHeight="1" x14ac:dyDescent="0.35">
      <c r="A81" s="94"/>
      <c r="B81" s="94"/>
      <c r="C81" s="94"/>
      <c r="D81" s="94"/>
      <c r="E81" s="94"/>
      <c r="F81" s="94"/>
      <c r="G81" s="94"/>
      <c r="H81" s="94"/>
      <c r="I81" s="94"/>
      <c r="J81" s="97"/>
      <c r="K81" s="94"/>
      <c r="L81" s="94"/>
    </row>
    <row r="82" spans="1:12" ht="15" customHeight="1" x14ac:dyDescent="0.35">
      <c r="A82" s="295" t="s">
        <v>68</v>
      </c>
      <c r="B82" s="295"/>
      <c r="C82" s="106"/>
      <c r="D82" s="106"/>
      <c r="E82" s="269">
        <f>IF(E7=0,"-",IF(E14=0,"-",(E14/E7))*100)</f>
        <v>25.131573095340435</v>
      </c>
      <c r="F82" s="164">
        <f>IF(F14=0,"-",IF(F7=0,"-",F14/F7))*100</f>
        <v>21.58758101944467</v>
      </c>
      <c r="G82" s="269">
        <f>IF(G7=0,"",IF(G14=0,"",(G14/G7))*100)</f>
        <v>14.661124517037926</v>
      </c>
      <c r="H82" s="165">
        <f>IF(H7=0,"",IF(H14=0,"",(H14/H7))*100)</f>
        <v>10.867571579848693</v>
      </c>
      <c r="I82" s="164">
        <f>IF(I7=0,"",IF(I14=0,"",(I14/I7))*100)</f>
        <v>9.968676013732706</v>
      </c>
      <c r="J82" s="164">
        <f>IF(J14=0,"-",IF(J7=0,"-",J14/J7))*100</f>
        <v>9.9680654996985076</v>
      </c>
      <c r="K82" s="164">
        <f>IF(K14=0,"-",IF(K7=0,"-",K14/K7))*100</f>
        <v>6.3790830525853197</v>
      </c>
      <c r="L82" s="166">
        <f>IF(L14=0,"-",IF(L7=0,"-",L14/L7))*100</f>
        <v>7.4350065258033853</v>
      </c>
    </row>
    <row r="83" spans="1:12" ht="15" customHeight="1" x14ac:dyDescent="0.35">
      <c r="A83" s="295" t="s">
        <v>424</v>
      </c>
      <c r="B83" s="295"/>
      <c r="C83" s="106"/>
      <c r="D83" s="106"/>
      <c r="E83" s="269">
        <f>IF(E7=0,"",IF(E28=0,"",(E28/E7))*100)</f>
        <v>25.131573095340435</v>
      </c>
      <c r="F83" s="164">
        <f t="shared" ref="F83:K83" si="26">IF(F7=0,"",IF(F28=0,"",(F28/F7))*100)</f>
        <v>22.346163079138996</v>
      </c>
      <c r="G83" s="269">
        <f t="shared" si="26"/>
        <v>14.661124517037926</v>
      </c>
      <c r="H83" s="165">
        <f t="shared" si="26"/>
        <v>12.517290124488881</v>
      </c>
      <c r="I83" s="164">
        <f t="shared" si="26"/>
        <v>11.36772813014278</v>
      </c>
      <c r="J83" s="164">
        <f t="shared" si="26"/>
        <v>9.9680654996985076</v>
      </c>
      <c r="K83" s="164">
        <f t="shared" si="26"/>
        <v>6.9012312703021719</v>
      </c>
      <c r="L83" s="164">
        <f>IF(L7=0,"",IF(L28=0,"",(L28/L7))*100)</f>
        <v>7.4350065258033853</v>
      </c>
    </row>
    <row r="84" spans="1:12" ht="15" customHeight="1" x14ac:dyDescent="0.35">
      <c r="A84" s="295" t="s">
        <v>69</v>
      </c>
      <c r="B84" s="295"/>
      <c r="C84" s="106"/>
      <c r="D84" s="106"/>
      <c r="E84" s="269">
        <f t="shared" ref="E84:L84" si="27">IF(E20=0,"-",IF(E7=0,"-",E20/E7)*100)</f>
        <v>15.902924999629352</v>
      </c>
      <c r="F84" s="164">
        <f t="shared" si="27"/>
        <v>12.527806673601665</v>
      </c>
      <c r="G84" s="269">
        <f t="shared" ref="G84" si="28">IF(G20=0,"-",IF(G7=0,"-",G20/G7)*100)</f>
        <v>7.1224991747218507</v>
      </c>
      <c r="H84" s="165">
        <f>IF(H20=0,"-",IF(H7=0,"-",H20/H7)*100)</f>
        <v>4.539766019648658</v>
      </c>
      <c r="I84" s="164">
        <f>IF(I20=0,"-",IF(I7=0,"-",I20/I7)*100)</f>
        <v>4.6195360268810433</v>
      </c>
      <c r="J84" s="164">
        <f t="shared" ref="J84" si="29">IF(J20=0,"-",IF(J7=0,"-",J20/J7)*100)</f>
        <v>5.9074578948709631</v>
      </c>
      <c r="K84" s="164">
        <f t="shared" si="27"/>
        <v>-1.7232614446129405E-3</v>
      </c>
      <c r="L84" s="165">
        <f t="shared" si="27"/>
        <v>0.70769692052630206</v>
      </c>
    </row>
    <row r="85" spans="1:12" ht="15" customHeight="1" x14ac:dyDescent="0.35">
      <c r="A85" s="295" t="s">
        <v>70</v>
      </c>
      <c r="B85" s="295"/>
      <c r="C85" s="137"/>
      <c r="D85" s="137"/>
      <c r="E85" s="269" t="s">
        <v>141</v>
      </c>
      <c r="F85" s="167" t="s">
        <v>141</v>
      </c>
      <c r="G85" s="269">
        <f>IF((G47=0),"-",(G24/((G47+I47)/2)*100))</f>
        <v>3.3100427338396861</v>
      </c>
      <c r="H85" s="165" t="str">
        <f>IF((H47=0),"-",(H24/((H47+J47)/2)*100))</f>
        <v>-</v>
      </c>
      <c r="I85" s="164">
        <f>IF((I47=0),"-",(I24/((I47+J47)/2)*100))</f>
        <v>-7.8882281359689967</v>
      </c>
      <c r="J85" s="164">
        <v>2.6</v>
      </c>
      <c r="K85" s="164" t="s">
        <v>141</v>
      </c>
      <c r="L85" s="165" t="str">
        <f>IF((L47=0),"-",(L24/((L47+#REF!)/2)*100))</f>
        <v>-</v>
      </c>
    </row>
    <row r="86" spans="1:12" ht="15" customHeight="1" x14ac:dyDescent="0.35">
      <c r="A86" s="295" t="s">
        <v>71</v>
      </c>
      <c r="B86" s="295"/>
      <c r="C86" s="137"/>
      <c r="D86" s="137"/>
      <c r="E86" s="269" t="s">
        <v>141</v>
      </c>
      <c r="F86" s="167" t="s">
        <v>141</v>
      </c>
      <c r="G86" s="269">
        <f>IF((G47=0),"-",((G17+G18)/((G47+G48+G49+G51+I47+I48+I49+I51)/2)*100))</f>
        <v>6.0316886490291326</v>
      </c>
      <c r="H86" s="165" t="str">
        <f>IF((H47=0),"-",((H17+H18)/((H47+H48+H49+H51+J47+J48+J49+J51)/2)*100))</f>
        <v>-</v>
      </c>
      <c r="I86" s="164">
        <f>IF((I47=0),"-",((I17+I18)/((I47+I48+I49+I51+J47+J48+J49+J51)/2)*100))</f>
        <v>4.6432822100730533</v>
      </c>
      <c r="J86" s="164">
        <v>5.2</v>
      </c>
      <c r="K86" s="164" t="s">
        <v>141</v>
      </c>
      <c r="L86" s="165" t="str">
        <f>IF((L47=0),"-",((L17+L18)/((L47+L48+L49+L51+#REF!+#REF!+#REF!+#REF!)/2)*100))</f>
        <v>-</v>
      </c>
    </row>
    <row r="87" spans="1:12" ht="15" customHeight="1" x14ac:dyDescent="0.35">
      <c r="A87" s="295" t="s">
        <v>72</v>
      </c>
      <c r="B87" s="295"/>
      <c r="C87" s="106"/>
      <c r="D87" s="106"/>
      <c r="E87" s="270" t="s">
        <v>141</v>
      </c>
      <c r="F87" s="169" t="s">
        <v>141</v>
      </c>
      <c r="G87" s="270">
        <f t="shared" ref="G87:H87" si="30">IF(G47=0,"-",((G47+G48)/G55*100))</f>
        <v>63.987521993761</v>
      </c>
      <c r="H87" s="183" t="str">
        <f t="shared" si="30"/>
        <v>-</v>
      </c>
      <c r="I87" s="184">
        <f t="shared" ref="I87" si="31">IF(I47=0,"-",((I47+I48)/I55*100))</f>
        <v>57.845539506927516</v>
      </c>
      <c r="J87" s="184">
        <f>IF(J47=0,"-",((J47+J48)/J55*100))</f>
        <v>59.106967066593711</v>
      </c>
      <c r="K87" s="184">
        <f>IF(K47=0,"-",((K47+K48)/K55*100))</f>
        <v>57.860613479950771</v>
      </c>
      <c r="L87" s="183" t="str">
        <f t="shared" ref="L87" si="32">IF(L47=0,"-",((L47+L48)/L55*100))</f>
        <v>-</v>
      </c>
    </row>
    <row r="88" spans="1:12" ht="15" customHeight="1" x14ac:dyDescent="0.35">
      <c r="A88" s="295" t="s">
        <v>73</v>
      </c>
      <c r="B88" s="295"/>
      <c r="C88" s="106"/>
      <c r="D88" s="106"/>
      <c r="E88" s="271" t="s">
        <v>141</v>
      </c>
      <c r="F88" s="171" t="s">
        <v>141</v>
      </c>
      <c r="G88" s="271">
        <f t="shared" ref="G88:H88" si="33">IF((G51+G49-G43-G41-G37)=0,"-",(G51+G49-G43-G41-G37))</f>
        <v>142.67100000000002</v>
      </c>
      <c r="H88" s="185" t="str">
        <f t="shared" si="33"/>
        <v>-</v>
      </c>
      <c r="I88" s="171">
        <f t="shared" ref="I88" si="34">IF((I51+I49-I43-I41-I37)=0,"-",(I51+I49-I43-I41-I37))</f>
        <v>168.81900000000002</v>
      </c>
      <c r="J88" s="171">
        <f>IF((J51+J49-J43-J41-J37)=0,"-",(J51+J49-J43-J41-J37))</f>
        <v>155.02699999999999</v>
      </c>
      <c r="K88" s="171">
        <f>IF((K51+K49-K43-K41-K37)=0,"-",(K51+K49-K43-K41-K37))</f>
        <v>149.06500000000003</v>
      </c>
      <c r="L88" s="185" t="str">
        <f t="shared" ref="L88" si="35">IF((L51+L49-L43-L41-L37)=0,"-",(L51+L49-L43-L41-L37))</f>
        <v>-</v>
      </c>
    </row>
    <row r="89" spans="1:12" ht="15" customHeight="1" x14ac:dyDescent="0.35">
      <c r="A89" s="295" t="s">
        <v>74</v>
      </c>
      <c r="B89" s="295"/>
      <c r="C89" s="110"/>
      <c r="D89" s="110"/>
      <c r="E89" s="272" t="s">
        <v>141</v>
      </c>
      <c r="F89" s="173" t="s">
        <v>141</v>
      </c>
      <c r="G89" s="272">
        <f t="shared" ref="G89:H89" si="36">IF((G47=0),"-",((G51+G49)/(G47+G48)))</f>
        <v>0.41643530633878595</v>
      </c>
      <c r="H89" s="186" t="str">
        <f t="shared" si="36"/>
        <v>-</v>
      </c>
      <c r="I89" s="187">
        <f t="shared" ref="I89" si="37">IF((I47=0),"-",((I51+I49)/(I47+I48)))</f>
        <v>0.53412244384772212</v>
      </c>
      <c r="J89" s="187">
        <f t="shared" ref="J89" si="38">IF((J47=0),"-",((J51+J49)/(J47+J48)))</f>
        <v>0.49344979417734003</v>
      </c>
      <c r="K89" s="187">
        <f t="shared" ref="K89:L89" si="39">IF((K47=0),"-",((K51+K49)/(K47+K48)))</f>
        <v>0.52218843080638089</v>
      </c>
      <c r="L89" s="186" t="str">
        <f t="shared" si="39"/>
        <v>-</v>
      </c>
    </row>
    <row r="90" spans="1:12" ht="15" customHeight="1" x14ac:dyDescent="0.35">
      <c r="A90" s="294" t="s">
        <v>75</v>
      </c>
      <c r="B90" s="294"/>
      <c r="C90" s="115"/>
      <c r="D90" s="115"/>
      <c r="E90" s="273" t="s">
        <v>141</v>
      </c>
      <c r="F90" s="175" t="s">
        <v>141</v>
      </c>
      <c r="G90" s="273">
        <v>123</v>
      </c>
      <c r="H90" s="188" t="s">
        <v>141</v>
      </c>
      <c r="I90" s="175">
        <v>134</v>
      </c>
      <c r="J90" s="175">
        <v>136</v>
      </c>
      <c r="K90" s="175">
        <v>141</v>
      </c>
      <c r="L90" s="185">
        <f>91+50</f>
        <v>141</v>
      </c>
    </row>
    <row r="91" spans="1:12" ht="15" customHeight="1" x14ac:dyDescent="0.35">
      <c r="A91" s="177" t="s">
        <v>437</v>
      </c>
      <c r="B91" s="177"/>
      <c r="C91" s="177"/>
      <c r="D91" s="177"/>
      <c r="E91" s="177"/>
      <c r="F91" s="177"/>
      <c r="G91" s="177"/>
      <c r="H91" s="177"/>
      <c r="I91" s="177"/>
      <c r="J91" s="177"/>
      <c r="K91" s="177"/>
      <c r="L91" s="177"/>
    </row>
    <row r="92" spans="1:12" ht="15" customHeight="1" x14ac:dyDescent="0.35">
      <c r="A92" s="189" t="s">
        <v>333</v>
      </c>
      <c r="B92" s="189"/>
      <c r="C92" s="189"/>
      <c r="D92" s="189"/>
      <c r="E92" s="189"/>
      <c r="F92" s="189"/>
      <c r="G92" s="178"/>
      <c r="H92" s="178"/>
      <c r="I92" s="178"/>
      <c r="J92" s="178"/>
      <c r="K92" s="189"/>
      <c r="L92" s="189"/>
    </row>
    <row r="93" spans="1:12" ht="16.5" x14ac:dyDescent="0.35">
      <c r="A93" s="189" t="s">
        <v>433</v>
      </c>
      <c r="B93" s="178"/>
      <c r="C93" s="178"/>
      <c r="D93" s="178"/>
      <c r="E93" s="178"/>
      <c r="F93" s="178"/>
      <c r="G93" s="178"/>
      <c r="H93" s="178"/>
      <c r="I93" s="178"/>
      <c r="J93" s="178"/>
      <c r="K93" s="178"/>
      <c r="L93" s="178"/>
    </row>
    <row r="94" spans="1:12" ht="16.5" x14ac:dyDescent="0.35">
      <c r="A94" s="189" t="s">
        <v>443</v>
      </c>
      <c r="B94" s="178"/>
      <c r="C94" s="178"/>
      <c r="D94" s="178"/>
      <c r="E94" s="178"/>
      <c r="F94" s="178"/>
      <c r="G94" s="179"/>
      <c r="H94" s="179"/>
      <c r="I94" s="179"/>
      <c r="J94" s="179"/>
      <c r="K94" s="178"/>
      <c r="L94" s="178"/>
    </row>
    <row r="95" spans="1:12" ht="16.5" x14ac:dyDescent="0.35">
      <c r="A95" s="178"/>
      <c r="B95" s="179"/>
      <c r="C95" s="179"/>
      <c r="D95" s="179"/>
      <c r="E95" s="179"/>
      <c r="F95" s="179"/>
      <c r="G95" s="179"/>
      <c r="H95" s="179"/>
      <c r="I95" s="179"/>
      <c r="J95" s="179"/>
      <c r="K95" s="179"/>
      <c r="L95" s="179"/>
    </row>
    <row r="96" spans="1:12" ht="16.5" x14ac:dyDescent="0.35">
      <c r="A96" s="178"/>
      <c r="B96" s="179"/>
      <c r="C96" s="179"/>
      <c r="D96" s="179"/>
      <c r="E96" s="179"/>
      <c r="F96" s="179"/>
      <c r="G96" s="179"/>
      <c r="H96" s="179"/>
      <c r="I96" s="179"/>
      <c r="J96" s="179"/>
      <c r="K96" s="179"/>
      <c r="L96" s="179"/>
    </row>
    <row r="97" spans="1:12" ht="16.5" x14ac:dyDescent="0.35">
      <c r="A97" s="179"/>
      <c r="B97" s="179"/>
      <c r="C97" s="179"/>
      <c r="D97" s="179"/>
      <c r="E97" s="179"/>
      <c r="F97" s="179"/>
      <c r="G97" s="179"/>
      <c r="H97" s="179"/>
      <c r="I97" s="179"/>
      <c r="J97" s="179"/>
      <c r="K97" s="179"/>
      <c r="L97" s="179"/>
    </row>
    <row r="98" spans="1:12" ht="16.5" x14ac:dyDescent="0.35">
      <c r="A98" s="179"/>
      <c r="B98" s="179"/>
      <c r="C98" s="179"/>
      <c r="D98" s="179"/>
      <c r="E98" s="179"/>
      <c r="F98" s="179"/>
      <c r="G98" s="179"/>
      <c r="H98" s="179"/>
      <c r="I98" s="179"/>
      <c r="J98" s="179"/>
      <c r="K98" s="179"/>
      <c r="L98" s="179"/>
    </row>
    <row r="99" spans="1:12" ht="16.5" x14ac:dyDescent="0.35">
      <c r="A99" s="179"/>
      <c r="B99" s="179"/>
      <c r="C99" s="179"/>
      <c r="D99" s="179"/>
      <c r="E99" s="179"/>
      <c r="F99" s="179"/>
      <c r="G99" s="179"/>
      <c r="H99" s="179"/>
      <c r="I99" s="179"/>
      <c r="J99" s="179"/>
      <c r="K99" s="179"/>
      <c r="L99" s="179"/>
    </row>
    <row r="100" spans="1:12" ht="16.5" x14ac:dyDescent="0.35">
      <c r="A100" s="179"/>
      <c r="B100" s="179"/>
      <c r="C100" s="179"/>
      <c r="D100" s="179"/>
      <c r="E100" s="179"/>
      <c r="F100" s="179"/>
      <c r="G100" s="179"/>
      <c r="H100" s="179"/>
      <c r="I100" s="179"/>
      <c r="J100" s="179"/>
      <c r="K100" s="179"/>
      <c r="L100" s="179"/>
    </row>
    <row r="101" spans="1:12" x14ac:dyDescent="0.25">
      <c r="A101" s="48"/>
      <c r="B101" s="48"/>
      <c r="C101" s="48"/>
      <c r="D101" s="48"/>
      <c r="E101" s="48"/>
      <c r="F101" s="48"/>
      <c r="G101" s="63"/>
      <c r="H101" s="63"/>
      <c r="I101" s="63"/>
      <c r="J101" s="63"/>
      <c r="K101" s="48"/>
      <c r="L101" s="48"/>
    </row>
    <row r="102" spans="1:12" x14ac:dyDescent="0.25">
      <c r="A102" s="48"/>
      <c r="B102" s="48"/>
      <c r="C102" s="48"/>
      <c r="D102" s="48"/>
      <c r="E102" s="48"/>
      <c r="F102" s="48"/>
      <c r="G102" s="63"/>
      <c r="H102" s="63"/>
      <c r="I102" s="63"/>
      <c r="J102" s="63"/>
      <c r="K102" s="48"/>
      <c r="L102" s="48"/>
    </row>
    <row r="103" spans="1:12" x14ac:dyDescent="0.25">
      <c r="A103" s="48"/>
      <c r="B103" s="48"/>
      <c r="C103" s="48"/>
      <c r="D103" s="48"/>
      <c r="E103" s="48"/>
      <c r="F103" s="48"/>
      <c r="G103" s="63"/>
      <c r="H103" s="63"/>
      <c r="I103" s="63"/>
      <c r="J103" s="63"/>
      <c r="K103" s="48"/>
      <c r="L103" s="48"/>
    </row>
    <row r="104" spans="1:12" x14ac:dyDescent="0.25">
      <c r="A104" s="48"/>
      <c r="B104" s="48"/>
      <c r="C104" s="48"/>
      <c r="D104" s="48"/>
      <c r="E104" s="48"/>
      <c r="F104" s="48"/>
      <c r="G104" s="63"/>
      <c r="H104" s="63"/>
      <c r="I104" s="63"/>
      <c r="J104" s="63"/>
      <c r="K104" s="48"/>
      <c r="L104" s="48"/>
    </row>
    <row r="105" spans="1:12" x14ac:dyDescent="0.25">
      <c r="A105" s="48"/>
      <c r="B105" s="48"/>
      <c r="C105" s="48"/>
      <c r="D105" s="48"/>
      <c r="E105" s="48"/>
      <c r="F105" s="48"/>
      <c r="G105" s="63"/>
      <c r="H105" s="63"/>
      <c r="I105" s="63"/>
      <c r="J105" s="63"/>
      <c r="K105" s="48"/>
      <c r="L105" s="48"/>
    </row>
  </sheetData>
  <mergeCells count="22">
    <mergeCell ref="A86:B86"/>
    <mergeCell ref="A87:B87"/>
    <mergeCell ref="A88:B88"/>
    <mergeCell ref="A89:B89"/>
    <mergeCell ref="A90:B90"/>
    <mergeCell ref="A85:B85"/>
    <mergeCell ref="A65:B65"/>
    <mergeCell ref="A67:B67"/>
    <mergeCell ref="A68:B68"/>
    <mergeCell ref="A69:B69"/>
    <mergeCell ref="A70:B70"/>
    <mergeCell ref="A71:B71"/>
    <mergeCell ref="A72:B72"/>
    <mergeCell ref="A74:B74"/>
    <mergeCell ref="A82:B82"/>
    <mergeCell ref="A84:B84"/>
    <mergeCell ref="A83:B83"/>
    <mergeCell ref="A1:L1"/>
    <mergeCell ref="A61:B61"/>
    <mergeCell ref="A62:B62"/>
    <mergeCell ref="A63:B63"/>
    <mergeCell ref="A64:B64"/>
  </mergeCells>
  <pageMargins left="0.70866141732283472" right="0.70866141732283472" top="0.74803149606299213" bottom="0.74803149606299213" header="0.31496062992125984" footer="0.31496062992125984"/>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23</vt:i4>
      </vt:variant>
      <vt:variant>
        <vt:lpstr>Namngivna områden</vt:lpstr>
      </vt:variant>
      <vt:variant>
        <vt:i4>19</vt:i4>
      </vt:variant>
    </vt:vector>
  </HeadingPairs>
  <TitlesOfParts>
    <vt:vector size="42" baseType="lpstr">
      <vt:lpstr>Malluppdatering</vt:lpstr>
      <vt:lpstr>Komm Arbetsbeskr</vt:lpstr>
      <vt:lpstr>Instruktion och kontomall</vt:lpstr>
      <vt:lpstr>Logg</vt:lpstr>
      <vt:lpstr>2. Bolag, koncern och versioner</vt:lpstr>
      <vt:lpstr>AH Industries </vt:lpstr>
      <vt:lpstr>Aibel</vt:lpstr>
      <vt:lpstr>Arcus-Gruppen</vt:lpstr>
      <vt:lpstr>Biolin Scientific</vt:lpstr>
      <vt:lpstr>Bisnode</vt:lpstr>
      <vt:lpstr>DIAB</vt:lpstr>
      <vt:lpstr>Euromaint</vt:lpstr>
      <vt:lpstr>GS-Hydro</vt:lpstr>
      <vt:lpstr>Hafa Bathroom Group</vt:lpstr>
      <vt:lpstr>HENT</vt:lpstr>
      <vt:lpstr>HL Display </vt:lpstr>
      <vt:lpstr>Inwido</vt:lpstr>
      <vt:lpstr>Jøtul</vt:lpstr>
      <vt:lpstr>KVD </vt:lpstr>
      <vt:lpstr>Ledil</vt:lpstr>
      <vt:lpstr>Mobile Climate Control</vt:lpstr>
      <vt:lpstr>Nebula</vt:lpstr>
      <vt:lpstr>Nordic Cinema Group</vt:lpstr>
      <vt:lpstr>'AH Industries '!Utskriftsområde</vt:lpstr>
      <vt:lpstr>Aibel!Utskriftsområde</vt:lpstr>
      <vt:lpstr>'Arcus-Gruppen'!Utskriftsområde</vt:lpstr>
      <vt:lpstr>'Biolin Scientific'!Utskriftsområde</vt:lpstr>
      <vt:lpstr>Bisnode!Utskriftsområde</vt:lpstr>
      <vt:lpstr>DIAB!Utskriftsområde</vt:lpstr>
      <vt:lpstr>Euromaint!Utskriftsområde</vt:lpstr>
      <vt:lpstr>'GS-Hydro'!Utskriftsområde</vt:lpstr>
      <vt:lpstr>'Hafa Bathroom Group'!Utskriftsområde</vt:lpstr>
      <vt:lpstr>HENT!Utskriftsområde</vt:lpstr>
      <vt:lpstr>'HL Display '!Utskriftsområde</vt:lpstr>
      <vt:lpstr>Inwido!Utskriftsområde</vt:lpstr>
      <vt:lpstr>Jøtul!Utskriftsområde</vt:lpstr>
      <vt:lpstr>'KVD '!Utskriftsområde</vt:lpstr>
      <vt:lpstr>Ledil!Utskriftsområde</vt:lpstr>
      <vt:lpstr>Logg!Utskriftsområde</vt:lpstr>
      <vt:lpstr>'Mobile Climate Control'!Utskriftsområde</vt:lpstr>
      <vt:lpstr>Nebula!Utskriftsområde</vt:lpstr>
      <vt:lpstr>'Nordic Cinema Group'!Utskriftsområde</vt:lpstr>
    </vt:vector>
  </TitlesOfParts>
  <Company>ExOpen Systems 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Konrad Leffler</dc:creator>
  <cp:lastModifiedBy>Maria Glifberg</cp:lastModifiedBy>
  <cp:lastPrinted>2015-02-18T09:36:32Z</cp:lastPrinted>
  <dcterms:created xsi:type="dcterms:W3CDTF">2009-05-12T14:09:20Z</dcterms:created>
  <dcterms:modified xsi:type="dcterms:W3CDTF">2015-02-18T09:44:19Z</dcterms:modified>
</cp:coreProperties>
</file>