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8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2" yWindow="432" windowWidth="20376" windowHeight="9012" tabRatio="842" firstSheet="7" activeTab="7"/>
  </bookViews>
  <sheets>
    <sheet name="Arbetsbok beskrivning" sheetId="123" state="hidden" r:id="rId1"/>
    <sheet name="Försida månad" sheetId="163" state="hidden" r:id="rId2"/>
    <sheet name="Försida kvartal" sheetId="162" state="hidden" r:id="rId3"/>
    <sheet name="Aaro Inställningar" sheetId="153" state="hidden" r:id="rId4"/>
    <sheet name="Meny Aaro" sheetId="152" state="hidden" r:id="rId5"/>
    <sheet name="Utveckling Ratos innehav" sheetId="130" state="hidden" r:id="rId6"/>
    <sheet name="Ratos resultat  " sheetId="144" state="hidden" r:id="rId7"/>
    <sheet name="Ratos innehav Bolagstabell" sheetId="79" r:id="rId8"/>
    <sheet name="Ratos resultat graf" sheetId="150" state="hidden" r:id="rId9"/>
    <sheet name="EBITA marginalanalys kv" sheetId="140" state="hidden" r:id="rId10"/>
    <sheet name="EBITA graf" sheetId="149" state="hidden" r:id="rId11"/>
    <sheet name="Innehavsanalys 100%" sheetId="70" state="hidden" r:id="rId12"/>
    <sheet name="Innehavsanalys Andelar" sheetId="155" state="hidden" r:id="rId13"/>
    <sheet name="Nettoskuldsutveckling" sheetId="147" state="hidden" r:id="rId14"/>
    <sheet name="JÄMST 100%" sheetId="115" state="hidden" r:id="rId15"/>
    <sheet name="JÄMST Andelar" sheetId="159" state="hidden" r:id="rId16"/>
    <sheet name="Resultatanalys ack" sheetId="91" state="hidden" r:id="rId17"/>
    <sheet name="Kassaflöde ack" sheetId="95" state="hidden" r:id="rId18"/>
    <sheet name="Ratos innehav lokal valuta" sheetId="103" state="hidden" r:id="rId19"/>
    <sheet name="AARO Report State" sheetId="166" state="veryHidden" r:id="rId20"/>
    <sheet name="Innehav 100% valutajust" sheetId="161" state="hidden" r:id="rId21"/>
    <sheet name="Brygga Operativt-legalt" sheetId="132" state="hidden" r:id="rId22"/>
    <sheet name="Oms EBITA EBT månad exkl Aibel" sheetId="141" state="hidden" r:id="rId23"/>
    <sheet name="Oms EBITA EBT ack exkl Aibel" sheetId="156" state="hidden" r:id="rId24"/>
    <sheet name="Kvartalsrapport " sheetId="81" state="hidden" r:id="rId25"/>
    <sheet name="Kvartalsrapport-Oper" sheetId="160" state="hidden" r:id="rId26"/>
    <sheet name="Resultatanalys kvartal" sheetId="157" state="hidden" r:id="rId27"/>
    <sheet name="Kassaflöde kvartal" sheetId="158" state="hidden" r:id="rId28"/>
    <sheet name="Blad1" sheetId="164" r:id="rId29"/>
  </sheets>
  <externalReferences>
    <externalReference r:id="rId30"/>
    <externalReference r:id="rId31"/>
  </externalReferences>
  <definedNames>
    <definedName name="_Key1" localSheetId="21" hidden="1">#REF!</definedName>
    <definedName name="_Key1" localSheetId="20" hidden="1">#REF!</definedName>
    <definedName name="_Key1" localSheetId="11" hidden="1">#REF!</definedName>
    <definedName name="_Key1" localSheetId="12" hidden="1">#REF!</definedName>
    <definedName name="_Key1" localSheetId="14" hidden="1">#REF!</definedName>
    <definedName name="_Key1" localSheetId="15" hidden="1">#REF!</definedName>
    <definedName name="_Key1" localSheetId="17" hidden="1">#REF!</definedName>
    <definedName name="_Key1" localSheetId="27" hidden="1">#REF!</definedName>
    <definedName name="_Key1" localSheetId="13" hidden="1">#REF!</definedName>
    <definedName name="_Key1" localSheetId="7" hidden="1">#REF!</definedName>
    <definedName name="_Key1" localSheetId="18" hidden="1">#REF!</definedName>
    <definedName name="_Key1" localSheetId="16" hidden="1">#REF!</definedName>
    <definedName name="_Key1" localSheetId="26" hidden="1">#REF!</definedName>
    <definedName name="_Order1" hidden="1">255</definedName>
    <definedName name="_Sort" localSheetId="21" hidden="1">#REF!</definedName>
    <definedName name="_Sort" localSheetId="20" hidden="1">#REF!</definedName>
    <definedName name="_Sort" localSheetId="11" hidden="1">#REF!</definedName>
    <definedName name="_Sort" localSheetId="12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27" hidden="1">#REF!</definedName>
    <definedName name="_Sort" localSheetId="13" hidden="1">#REF!</definedName>
    <definedName name="_Sort" localSheetId="7" hidden="1">#REF!</definedName>
    <definedName name="_Sort" localSheetId="18" hidden="1">#REF!</definedName>
    <definedName name="_Sort" localSheetId="16" hidden="1">#REF!</definedName>
    <definedName name="_Sort" localSheetId="26" hidden="1">#REF!</definedName>
    <definedName name="A" localSheetId="2">#REF!</definedName>
    <definedName name="A" localSheetId="1">#REF!</definedName>
    <definedName name="A">#REF!</definedName>
    <definedName name="andel" localSheetId="2">[1]Meny!$H$29</definedName>
    <definedName name="andel" localSheetId="1">[1]Meny!$H$29</definedName>
    <definedName name="andel">[2]Meny!$I$29</definedName>
    <definedName name="Ange_period__ÅÅÅÅMM" localSheetId="2">#REF!</definedName>
    <definedName name="Ange_period__ÅÅÅÅMM" localSheetId="1">#REF!</definedName>
    <definedName name="Ange_period__ÅÅÅÅMM">#REF!</definedName>
    <definedName name="AS2DocOpenMode" hidden="1">"AS2DocumentEdit"</definedName>
    <definedName name="b" localSheetId="2">#REF!</definedName>
    <definedName name="b" localSheetId="1">#REF!</definedName>
    <definedName name="b">#REF!</definedName>
    <definedName name="dag" localSheetId="2">'Försida kvartal'!#REF!</definedName>
    <definedName name="dag" localSheetId="1">'Försida månad'!#REF!</definedName>
    <definedName name="dag">#REF!</definedName>
    <definedName name="Month" localSheetId="2">[1]Meny!$L$6</definedName>
    <definedName name="Month" localSheetId="1">[1]Meny!$L$6</definedName>
    <definedName name="Month">[2]Meny!$M$6</definedName>
    <definedName name="MonthName" localSheetId="2">[1]Meny!$L$5</definedName>
    <definedName name="MonthName" localSheetId="1">[1]Meny!$L$5</definedName>
    <definedName name="MonthName">[2]Meny!$M$5</definedName>
    <definedName name="NamnAcc" comment="Namn på ack månad">'Meny Aaro'!$J$41</definedName>
    <definedName name="Period" localSheetId="2">[1]Meny!$H$25</definedName>
    <definedName name="Period" localSheetId="1">[1]Meny!$H$25</definedName>
    <definedName name="Period">[2]Meny!$I$25</definedName>
    <definedName name="PK" localSheetId="2">[1]Meny!$L$15</definedName>
    <definedName name="PK" localSheetId="1">[1]Meny!$L$15</definedName>
    <definedName name="PK">[2]Meny!$M$15</definedName>
    <definedName name="PY" localSheetId="2">[1]Meny!$L$8</definedName>
    <definedName name="PY" localSheetId="1">[1]Meny!$L$8</definedName>
    <definedName name="PY">[2]Meny!$M$8</definedName>
    <definedName name="PYP" localSheetId="2">[1]Meny!$L$10</definedName>
    <definedName name="PYP" localSheetId="1">[1]Meny!$L$10</definedName>
    <definedName name="PYP">[2]Meny!$M$10</definedName>
    <definedName name="Report_Version_3">"A1"</definedName>
    <definedName name="TK" localSheetId="2">[1]Meny!$L$14</definedName>
    <definedName name="TK" localSheetId="1">[1]Meny!$L$14</definedName>
    <definedName name="TK">[2]Meny!$M$14</definedName>
    <definedName name="TP" localSheetId="2">[1]Meny!$L$9</definedName>
    <definedName name="TP" localSheetId="1">[1]Meny!$L$9</definedName>
    <definedName name="TP">[2]Meny!$M$9</definedName>
    <definedName name="TY" localSheetId="2">[1]Meny!$L$7</definedName>
    <definedName name="TY" localSheetId="1">[1]Meny!$L$7</definedName>
    <definedName name="TY">[2]Meny!$M$7</definedName>
    <definedName name="_xlnm.Print_Area" localSheetId="3">'Aaro Inställningar'!$A$1:$L$82</definedName>
    <definedName name="_xlnm.Print_Area" localSheetId="21">'Brygga Operativt-legalt'!$E$3:$Z$72</definedName>
    <definedName name="_xlnm.Print_Area" localSheetId="10">'EBITA graf'!$A$1:$M$58</definedName>
    <definedName name="_xlnm.Print_Area" localSheetId="9">'EBITA marginalanalys kv'!$B$1:$O$41</definedName>
    <definedName name="_xlnm.Print_Area" localSheetId="2">'Försida kvartal'!$A$1:$A$33</definedName>
    <definedName name="_xlnm.Print_Area" localSheetId="1">'Försida månad'!$A$1:$A$38</definedName>
    <definedName name="_xlnm.Print_Area" localSheetId="20">'Innehav 100% valutajust'!$F$10:$AE$257</definedName>
    <definedName name="_xlnm.Print_Area" localSheetId="11">'Innehavsanalys 100%'!$C$4:$AD$409</definedName>
    <definedName name="_xlnm.Print_Area" localSheetId="12">'Innehavsanalys Andelar'!$C$4:$AF$408</definedName>
    <definedName name="_xlnm.Print_Area" localSheetId="14">'JÄMST 100%'!$D$4:$M$245</definedName>
    <definedName name="_xlnm.Print_Area" localSheetId="15">'JÄMST Andelar'!$D$4:$M$245</definedName>
    <definedName name="_xlnm.Print_Area" localSheetId="17">'Kassaflöde ack'!$D$4:$AO$70</definedName>
    <definedName name="_xlnm.Print_Area" localSheetId="27">'Kassaflöde kvartal'!$D$4:$AO$70</definedName>
    <definedName name="_xlnm.Print_Area" localSheetId="24">'Kvartalsrapport '!$D$5:$AB$170</definedName>
    <definedName name="_xlnm.Print_Area" localSheetId="25">'Kvartalsrapport-Oper'!$D$5:$AB$170</definedName>
    <definedName name="_xlnm.Print_Area" localSheetId="4">'Meny Aaro'!$A$1:$AO$32</definedName>
    <definedName name="_xlnm.Print_Area" localSheetId="13">Nettoskuldsutveckling!$B$4:$AE$63</definedName>
    <definedName name="_xlnm.Print_Area" localSheetId="23">'Oms EBITA EBT ack exkl Aibel'!$E$6:$AE$42</definedName>
    <definedName name="_xlnm.Print_Area" localSheetId="22">'Oms EBITA EBT månad exkl Aibel'!$E$6:$AE$42</definedName>
    <definedName name="_xlnm.Print_Area" localSheetId="7">'Ratos innehav Bolagstabell'!$A$1:$V$58</definedName>
    <definedName name="_xlnm.Print_Area" localSheetId="18">'Ratos innehav lokal valuta'!$D$5:$BF$52</definedName>
    <definedName name="_xlnm.Print_Area" localSheetId="6">'Ratos resultat  '!$E$3:$U$50</definedName>
    <definedName name="_xlnm.Print_Area" localSheetId="8">'Ratos resultat graf'!$A$1:$M$79</definedName>
    <definedName name="_xlnm.Print_Area" localSheetId="16">'Resultatanalys ack'!$D$1:$AO$106</definedName>
    <definedName name="_xlnm.Print_Area" localSheetId="26">'Resultatanalys kvartal'!$D$2:$AO$106</definedName>
    <definedName name="_xlnm.Print_Area" localSheetId="5">'Utveckling Ratos innehav'!$B$1:$X$88</definedName>
    <definedName name="_xlnm.Print_Titles" localSheetId="5">'Utveckling Ratos innehav'!$1:$4</definedName>
    <definedName name="valuta" localSheetId="2">[1]Meny!$H$26</definedName>
    <definedName name="valuta" localSheetId="1">[1]Meny!$H$26</definedName>
    <definedName name="valuta">[2]Meny!$I$26</definedName>
    <definedName name="VFGÅR" comment="Valt fg år">'Meny Aaro'!$G$39</definedName>
    <definedName name="VKV" comment="Valt kvartal">'Meny Aaro'!$G$43</definedName>
    <definedName name="VLTM" comment="vald rullande 12 intervall">'Meny Aaro'!$G$38</definedName>
    <definedName name="VMNAMN" comment="Namn på vald månad">'Meny Aaro'!$G$34</definedName>
    <definedName name="VMÅN" comment="Kort namn på vald månad">'Meny Aaro'!$G$35</definedName>
    <definedName name="VVAL" comment="Namn vald valuta">'Meny Aaro'!$G$41</definedName>
    <definedName name="VÅR" comment="Namn på valt år">'Meny Aaro'!$G$42</definedName>
  </definedNames>
  <calcPr calcId="145621"/>
</workbook>
</file>

<file path=xl/calcChain.xml><?xml version="1.0" encoding="utf-8"?>
<calcChain xmlns="http://schemas.openxmlformats.org/spreadsheetml/2006/main">
  <c r="E1" i="158" l="1"/>
  <c r="F1" i="158"/>
  <c r="G1" i="158"/>
  <c r="H1" i="158"/>
  <c r="I1" i="158"/>
  <c r="J1" i="158"/>
  <c r="K1" i="158"/>
  <c r="L1" i="158"/>
  <c r="M1" i="158"/>
  <c r="N1" i="158"/>
  <c r="O1" i="158"/>
  <c r="P1" i="158"/>
  <c r="Q1" i="158"/>
  <c r="R1" i="158"/>
  <c r="S1" i="158"/>
  <c r="T1" i="158"/>
  <c r="U1" i="158"/>
  <c r="V1" i="158"/>
  <c r="W1" i="158"/>
  <c r="X1" i="158"/>
  <c r="Y1" i="158"/>
  <c r="Z1" i="158"/>
  <c r="AA1" i="158"/>
  <c r="AC1" i="158"/>
  <c r="AD1" i="158"/>
  <c r="AE1" i="158"/>
  <c r="AF1" i="158"/>
  <c r="AG1" i="158"/>
  <c r="AH1" i="158"/>
  <c r="AI1" i="158"/>
  <c r="AJ1" i="158"/>
  <c r="AK1" i="158"/>
  <c r="AL1" i="158"/>
  <c r="AM1" i="158"/>
  <c r="AO1" i="158"/>
  <c r="E9" i="158"/>
  <c r="F9" i="158"/>
  <c r="F27" i="158" s="1"/>
  <c r="F54" i="158" s="1"/>
  <c r="G9" i="158"/>
  <c r="G27" i="158" s="1"/>
  <c r="G54" i="158" s="1"/>
  <c r="H9" i="158"/>
  <c r="H27" i="158" s="1"/>
  <c r="H54" i="158" s="1"/>
  <c r="I9" i="158"/>
  <c r="I27" i="158" s="1"/>
  <c r="I54" i="158" s="1"/>
  <c r="J9" i="158"/>
  <c r="J27" i="158" s="1"/>
  <c r="J54" i="158" s="1"/>
  <c r="K9" i="158"/>
  <c r="K27" i="158" s="1"/>
  <c r="K54" i="158" s="1"/>
  <c r="L9" i="158"/>
  <c r="L27" i="158" s="1"/>
  <c r="L54" i="158" s="1"/>
  <c r="M9" i="158"/>
  <c r="M27" i="158" s="1"/>
  <c r="M54" i="158" s="1"/>
  <c r="N9" i="158"/>
  <c r="N27" i="158" s="1"/>
  <c r="N54" i="158" s="1"/>
  <c r="O9" i="158"/>
  <c r="O27" i="158" s="1"/>
  <c r="O54" i="158" s="1"/>
  <c r="P9" i="158"/>
  <c r="P27" i="158" s="1"/>
  <c r="P54" i="158" s="1"/>
  <c r="Q9" i="158"/>
  <c r="Q27" i="158" s="1"/>
  <c r="Q54" i="158" s="1"/>
  <c r="R9" i="158"/>
  <c r="R27" i="158" s="1"/>
  <c r="R54" i="158" s="1"/>
  <c r="S9" i="158"/>
  <c r="S27" i="158" s="1"/>
  <c r="S54" i="158" s="1"/>
  <c r="T9" i="158"/>
  <c r="T27" i="158" s="1"/>
  <c r="T54" i="158" s="1"/>
  <c r="U9" i="158"/>
  <c r="U27" i="158" s="1"/>
  <c r="U54" i="158" s="1"/>
  <c r="V9" i="158"/>
  <c r="V27" i="158" s="1"/>
  <c r="V54" i="158" s="1"/>
  <c r="W9" i="158"/>
  <c r="W27" i="158" s="1"/>
  <c r="W54" i="158" s="1"/>
  <c r="X9" i="158"/>
  <c r="X27" i="158" s="1"/>
  <c r="X54" i="158" s="1"/>
  <c r="Y9" i="158"/>
  <c r="Y27" i="158" s="1"/>
  <c r="Y54" i="158" s="1"/>
  <c r="Z9" i="158"/>
  <c r="Z27" i="158" s="1"/>
  <c r="Z54" i="158" s="1"/>
  <c r="AA9" i="158"/>
  <c r="AA27" i="158" s="1"/>
  <c r="AA54" i="158" s="1"/>
  <c r="AC9" i="158"/>
  <c r="AD9" i="158"/>
  <c r="AD27" i="158" s="1"/>
  <c r="AD54" i="158" s="1"/>
  <c r="AE9" i="158"/>
  <c r="AE27" i="158" s="1"/>
  <c r="AE54" i="158" s="1"/>
  <c r="AF9" i="158"/>
  <c r="AF27" i="158" s="1"/>
  <c r="AF54" i="158" s="1"/>
  <c r="AG9" i="158"/>
  <c r="AG27" i="158" s="1"/>
  <c r="AG54" i="158" s="1"/>
  <c r="AH9" i="158"/>
  <c r="AH27" i="158" s="1"/>
  <c r="AH54" i="158" s="1"/>
  <c r="AI9" i="158"/>
  <c r="AI27" i="158" s="1"/>
  <c r="AI54" i="158" s="1"/>
  <c r="AJ9" i="158"/>
  <c r="AJ27" i="158" s="1"/>
  <c r="AJ54" i="158" s="1"/>
  <c r="AK9" i="158"/>
  <c r="AK27" i="158" s="1"/>
  <c r="AK54" i="158" s="1"/>
  <c r="AL9" i="158"/>
  <c r="AL27" i="158" s="1"/>
  <c r="AL54" i="158" s="1"/>
  <c r="AM9" i="158"/>
  <c r="AM27" i="158" s="1"/>
  <c r="AM54" i="158" s="1"/>
  <c r="AO9" i="158"/>
  <c r="AO27" i="158" s="1"/>
  <c r="AO54" i="158" s="1"/>
  <c r="AA11" i="158"/>
  <c r="AI11" i="158"/>
  <c r="AM11" i="158"/>
  <c r="AA12" i="158"/>
  <c r="AI12" i="158"/>
  <c r="AM12" i="158"/>
  <c r="AA13" i="158"/>
  <c r="AI13" i="158"/>
  <c r="AM13" i="158"/>
  <c r="AA14" i="158"/>
  <c r="AI14" i="158"/>
  <c r="AM14" i="158"/>
  <c r="AA15" i="158"/>
  <c r="AI15" i="158"/>
  <c r="AM15" i="158"/>
  <c r="AA16" i="158"/>
  <c r="AI16" i="158"/>
  <c r="AM16" i="158"/>
  <c r="AA17" i="158"/>
  <c r="AI17" i="158"/>
  <c r="AM17" i="158"/>
  <c r="AA18" i="158"/>
  <c r="AI18" i="158"/>
  <c r="AM18" i="158"/>
  <c r="AA19" i="158"/>
  <c r="AI19" i="158"/>
  <c r="AM19" i="158"/>
  <c r="AA20" i="158"/>
  <c r="AI20" i="158"/>
  <c r="AM20" i="158"/>
  <c r="AA21" i="158"/>
  <c r="AI21" i="158"/>
  <c r="AM21" i="158"/>
  <c r="AA22" i="158"/>
  <c r="AI22" i="158"/>
  <c r="AM22" i="158"/>
  <c r="AA23" i="158"/>
  <c r="AI23" i="158"/>
  <c r="AM23" i="158"/>
  <c r="AA24" i="158"/>
  <c r="AI24" i="158"/>
  <c r="AM24" i="158"/>
  <c r="AA25" i="158"/>
  <c r="AI25" i="158"/>
  <c r="AM25" i="158"/>
  <c r="E27" i="158"/>
  <c r="E54" i="158" s="1"/>
  <c r="AC27" i="158"/>
  <c r="AC54" i="158" s="1"/>
  <c r="AA29" i="158"/>
  <c r="AI29" i="158"/>
  <c r="AM29" i="158"/>
  <c r="AA30" i="158"/>
  <c r="AI30" i="158"/>
  <c r="AM30" i="158"/>
  <c r="AA31" i="158"/>
  <c r="AI31" i="158"/>
  <c r="AM31" i="158"/>
  <c r="AA32" i="158"/>
  <c r="AI32" i="158"/>
  <c r="AM32" i="158"/>
  <c r="AA33" i="158"/>
  <c r="AI33" i="158"/>
  <c r="AM33" i="158"/>
  <c r="AA34" i="158"/>
  <c r="AA46" i="158" s="1"/>
  <c r="AA49" i="158" s="1"/>
  <c r="AI34" i="158"/>
  <c r="AM34" i="158"/>
  <c r="AM46" i="158" s="1"/>
  <c r="AM49" i="158" s="1"/>
  <c r="AA35" i="158"/>
  <c r="AI35" i="158"/>
  <c r="AM35" i="158"/>
  <c r="AA36" i="158"/>
  <c r="AI36" i="158"/>
  <c r="AM36" i="158"/>
  <c r="AA37" i="158"/>
  <c r="AI37" i="158"/>
  <c r="AM37" i="158"/>
  <c r="AA38" i="158"/>
  <c r="AI38" i="158"/>
  <c r="AM38" i="158"/>
  <c r="AA39" i="158"/>
  <c r="AI39" i="158"/>
  <c r="AM39" i="158"/>
  <c r="AA40" i="158"/>
  <c r="AI40" i="158"/>
  <c r="AM40" i="158"/>
  <c r="AA41" i="158"/>
  <c r="AI41" i="158"/>
  <c r="AM41" i="158"/>
  <c r="AA42" i="158"/>
  <c r="AI42" i="158"/>
  <c r="AM42" i="158"/>
  <c r="AA43" i="158"/>
  <c r="AI43" i="158"/>
  <c r="AM43" i="158"/>
  <c r="AI44" i="158"/>
  <c r="AI45" i="158"/>
  <c r="E46" i="158"/>
  <c r="E49" i="158" s="1"/>
  <c r="E75" i="158" s="1"/>
  <c r="F46" i="158"/>
  <c r="G46" i="158"/>
  <c r="G49" i="158" s="1"/>
  <c r="G75" i="158" s="1"/>
  <c r="H46" i="158"/>
  <c r="H49" i="158" s="1"/>
  <c r="H75" i="158" s="1"/>
  <c r="I46" i="158"/>
  <c r="I49" i="158" s="1"/>
  <c r="I75" i="158" s="1"/>
  <c r="J46" i="158"/>
  <c r="K46" i="158"/>
  <c r="K49" i="158" s="1"/>
  <c r="K75" i="158" s="1"/>
  <c r="L46" i="158"/>
  <c r="L72" i="158" s="1"/>
  <c r="M46" i="158"/>
  <c r="M49" i="158" s="1"/>
  <c r="M75" i="158" s="1"/>
  <c r="N46" i="158"/>
  <c r="O46" i="158"/>
  <c r="O49" i="158" s="1"/>
  <c r="O75" i="158" s="1"/>
  <c r="P46" i="158"/>
  <c r="P49" i="158" s="1"/>
  <c r="P75" i="158" s="1"/>
  <c r="Q46" i="158"/>
  <c r="Q49" i="158" s="1"/>
  <c r="Q75" i="158" s="1"/>
  <c r="R46" i="158"/>
  <c r="S46" i="158"/>
  <c r="S49" i="158" s="1"/>
  <c r="S75" i="158" s="1"/>
  <c r="T46" i="158"/>
  <c r="T72" i="158" s="1"/>
  <c r="U46" i="158"/>
  <c r="U49" i="158" s="1"/>
  <c r="U75" i="158" s="1"/>
  <c r="V46" i="158"/>
  <c r="W46" i="158"/>
  <c r="W49" i="158" s="1"/>
  <c r="X46" i="158"/>
  <c r="X49" i="158" s="1"/>
  <c r="Y46" i="158"/>
  <c r="Y49" i="158" s="1"/>
  <c r="Z46" i="158"/>
  <c r="Z49" i="158" s="1"/>
  <c r="AC46" i="158"/>
  <c r="AC49" i="158" s="1"/>
  <c r="AD46" i="158"/>
  <c r="AD49" i="158" s="1"/>
  <c r="AE46" i="158"/>
  <c r="AE49" i="158" s="1"/>
  <c r="AF46" i="158"/>
  <c r="AF49" i="158" s="1"/>
  <c r="AG46" i="158"/>
  <c r="AG49" i="158" s="1"/>
  <c r="AH46" i="158"/>
  <c r="AH49" i="158" s="1"/>
  <c r="AJ46" i="158"/>
  <c r="AJ49" i="158" s="1"/>
  <c r="AK46" i="158"/>
  <c r="AK49" i="158" s="1"/>
  <c r="AL46" i="158"/>
  <c r="AL49" i="158" s="1"/>
  <c r="AI47" i="158"/>
  <c r="AI48" i="158"/>
  <c r="AI50" i="158"/>
  <c r="E56" i="158"/>
  <c r="F56" i="158"/>
  <c r="G56" i="158"/>
  <c r="H56" i="158"/>
  <c r="I56" i="158"/>
  <c r="J56" i="158"/>
  <c r="K56" i="158"/>
  <c r="L56" i="158"/>
  <c r="M56" i="158"/>
  <c r="N56" i="158"/>
  <c r="O56" i="158"/>
  <c r="P56" i="158"/>
  <c r="Q56" i="158"/>
  <c r="R56" i="158"/>
  <c r="S56" i="158"/>
  <c r="T56" i="158"/>
  <c r="U56" i="158"/>
  <c r="V56" i="158"/>
  <c r="W56" i="158"/>
  <c r="X56" i="158"/>
  <c r="Y56" i="158"/>
  <c r="Z56" i="158"/>
  <c r="AC56" i="158"/>
  <c r="AD56" i="158"/>
  <c r="AE56" i="158"/>
  <c r="AF56" i="158"/>
  <c r="AG56" i="158"/>
  <c r="AH56" i="158"/>
  <c r="AJ56" i="158"/>
  <c r="AK56" i="158"/>
  <c r="AL56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T57" i="158"/>
  <c r="U57" i="158"/>
  <c r="V57" i="158"/>
  <c r="W57" i="158"/>
  <c r="X57" i="158"/>
  <c r="Y57" i="158"/>
  <c r="Z57" i="158"/>
  <c r="AC57" i="158"/>
  <c r="AD57" i="158"/>
  <c r="AE57" i="158"/>
  <c r="AF57" i="158"/>
  <c r="AG57" i="158"/>
  <c r="AH57" i="158"/>
  <c r="AJ57" i="158"/>
  <c r="AK57" i="158"/>
  <c r="AL57" i="158"/>
  <c r="E58" i="158"/>
  <c r="F58" i="158"/>
  <c r="G58" i="158"/>
  <c r="H58" i="158"/>
  <c r="I58" i="158"/>
  <c r="J58" i="158"/>
  <c r="K58" i="158"/>
  <c r="L58" i="158"/>
  <c r="M58" i="158"/>
  <c r="N58" i="158"/>
  <c r="O58" i="158"/>
  <c r="P58" i="158"/>
  <c r="Q58" i="158"/>
  <c r="R58" i="158"/>
  <c r="S58" i="158"/>
  <c r="T58" i="158"/>
  <c r="U58" i="158"/>
  <c r="V58" i="158"/>
  <c r="W58" i="158"/>
  <c r="X58" i="158"/>
  <c r="Y58" i="158"/>
  <c r="Z58" i="158"/>
  <c r="AC58" i="158"/>
  <c r="AD58" i="158"/>
  <c r="AE58" i="158"/>
  <c r="AF58" i="158"/>
  <c r="AG58" i="158"/>
  <c r="AH58" i="158"/>
  <c r="AJ58" i="158"/>
  <c r="AK58" i="158"/>
  <c r="AL58" i="158"/>
  <c r="E59" i="158"/>
  <c r="F59" i="158"/>
  <c r="G59" i="158"/>
  <c r="H59" i="158"/>
  <c r="I59" i="158"/>
  <c r="J59" i="158"/>
  <c r="K59" i="158"/>
  <c r="L59" i="158"/>
  <c r="M59" i="158"/>
  <c r="N59" i="158"/>
  <c r="O59" i="158"/>
  <c r="P59" i="158"/>
  <c r="Q59" i="158"/>
  <c r="R59" i="158"/>
  <c r="S59" i="158"/>
  <c r="T59" i="158"/>
  <c r="U59" i="158"/>
  <c r="V59" i="158"/>
  <c r="W59" i="158"/>
  <c r="X59" i="158"/>
  <c r="Y59" i="158"/>
  <c r="Z59" i="158"/>
  <c r="AC59" i="158"/>
  <c r="AD59" i="158"/>
  <c r="AE59" i="158"/>
  <c r="AF59" i="158"/>
  <c r="AG59" i="158"/>
  <c r="AH59" i="158"/>
  <c r="AJ59" i="158"/>
  <c r="AK59" i="158"/>
  <c r="AL59" i="158"/>
  <c r="E60" i="158"/>
  <c r="F60" i="158"/>
  <c r="G60" i="158"/>
  <c r="H60" i="158"/>
  <c r="I60" i="158"/>
  <c r="J60" i="158"/>
  <c r="K60" i="158"/>
  <c r="L60" i="158"/>
  <c r="M60" i="158"/>
  <c r="N60" i="158"/>
  <c r="O60" i="158"/>
  <c r="P60" i="158"/>
  <c r="Q60" i="158"/>
  <c r="R60" i="158"/>
  <c r="S60" i="158"/>
  <c r="T60" i="158"/>
  <c r="U60" i="158"/>
  <c r="V60" i="158"/>
  <c r="W60" i="158"/>
  <c r="X60" i="158"/>
  <c r="Y60" i="158"/>
  <c r="Z60" i="158"/>
  <c r="AC60" i="158"/>
  <c r="AD60" i="158"/>
  <c r="AE60" i="158"/>
  <c r="AF60" i="158"/>
  <c r="AG60" i="158"/>
  <c r="AH60" i="158"/>
  <c r="AJ60" i="158"/>
  <c r="AK60" i="158"/>
  <c r="AL60" i="158"/>
  <c r="E61" i="158"/>
  <c r="F61" i="158"/>
  <c r="G61" i="158"/>
  <c r="H61" i="158"/>
  <c r="I61" i="158"/>
  <c r="J61" i="158"/>
  <c r="K61" i="158"/>
  <c r="L61" i="158"/>
  <c r="M61" i="158"/>
  <c r="N61" i="158"/>
  <c r="O61" i="158"/>
  <c r="P61" i="158"/>
  <c r="Q61" i="158"/>
  <c r="R61" i="158"/>
  <c r="S61" i="158"/>
  <c r="T61" i="158"/>
  <c r="U61" i="158"/>
  <c r="V61" i="158"/>
  <c r="W61" i="158"/>
  <c r="X61" i="158"/>
  <c r="Y61" i="158"/>
  <c r="Z61" i="158"/>
  <c r="AC61" i="158"/>
  <c r="AD61" i="158"/>
  <c r="AE61" i="158"/>
  <c r="AF61" i="158"/>
  <c r="AG61" i="158"/>
  <c r="AH61" i="158"/>
  <c r="AJ61" i="158"/>
  <c r="AK61" i="158"/>
  <c r="AL61" i="158"/>
  <c r="E62" i="158"/>
  <c r="F62" i="158"/>
  <c r="G62" i="158"/>
  <c r="H62" i="158"/>
  <c r="I62" i="158"/>
  <c r="J62" i="158"/>
  <c r="K62" i="158"/>
  <c r="L62" i="158"/>
  <c r="M62" i="158"/>
  <c r="N62" i="158"/>
  <c r="O62" i="158"/>
  <c r="P62" i="158"/>
  <c r="Q62" i="158"/>
  <c r="R62" i="158"/>
  <c r="S62" i="158"/>
  <c r="T62" i="158"/>
  <c r="U62" i="158"/>
  <c r="V62" i="158"/>
  <c r="W62" i="158"/>
  <c r="X62" i="158"/>
  <c r="Y62" i="158"/>
  <c r="Z62" i="158"/>
  <c r="AC62" i="158"/>
  <c r="AD62" i="158"/>
  <c r="AE62" i="158"/>
  <c r="AF62" i="158"/>
  <c r="AG62" i="158"/>
  <c r="AH62" i="158"/>
  <c r="AJ62" i="158"/>
  <c r="AK62" i="158"/>
  <c r="AL62" i="158"/>
  <c r="E63" i="158"/>
  <c r="F63" i="158"/>
  <c r="G63" i="158"/>
  <c r="H63" i="158"/>
  <c r="I63" i="158"/>
  <c r="J63" i="158"/>
  <c r="K63" i="158"/>
  <c r="L63" i="158"/>
  <c r="M63" i="158"/>
  <c r="N63" i="158"/>
  <c r="O63" i="158"/>
  <c r="P63" i="158"/>
  <c r="Q63" i="158"/>
  <c r="R63" i="158"/>
  <c r="S63" i="158"/>
  <c r="T63" i="158"/>
  <c r="U63" i="158"/>
  <c r="V63" i="158"/>
  <c r="W63" i="158"/>
  <c r="X63" i="158"/>
  <c r="Y63" i="158"/>
  <c r="Z63" i="158"/>
  <c r="AC63" i="158"/>
  <c r="AD63" i="158"/>
  <c r="AE63" i="158"/>
  <c r="AF63" i="158"/>
  <c r="AG63" i="158"/>
  <c r="AH63" i="158"/>
  <c r="AJ63" i="158"/>
  <c r="AK63" i="158"/>
  <c r="AL63" i="158"/>
  <c r="E64" i="158"/>
  <c r="F64" i="158"/>
  <c r="G64" i="158"/>
  <c r="H64" i="158"/>
  <c r="I64" i="158"/>
  <c r="J64" i="158"/>
  <c r="K64" i="158"/>
  <c r="L64" i="158"/>
  <c r="M64" i="158"/>
  <c r="N64" i="158"/>
  <c r="O64" i="158"/>
  <c r="P64" i="158"/>
  <c r="Q64" i="158"/>
  <c r="R64" i="158"/>
  <c r="S64" i="158"/>
  <c r="T64" i="158"/>
  <c r="U64" i="158"/>
  <c r="V64" i="158"/>
  <c r="W64" i="158"/>
  <c r="X64" i="158"/>
  <c r="Y64" i="158"/>
  <c r="Z64" i="158"/>
  <c r="AC64" i="158"/>
  <c r="AD64" i="158"/>
  <c r="AE64" i="158"/>
  <c r="AF64" i="158"/>
  <c r="AG64" i="158"/>
  <c r="AH64" i="158"/>
  <c r="AJ64" i="158"/>
  <c r="AK64" i="158"/>
  <c r="AL64" i="158"/>
  <c r="E65" i="158"/>
  <c r="F65" i="158"/>
  <c r="G65" i="158"/>
  <c r="H65" i="158"/>
  <c r="I65" i="158"/>
  <c r="J65" i="158"/>
  <c r="K65" i="158"/>
  <c r="L65" i="158"/>
  <c r="M65" i="158"/>
  <c r="N65" i="158"/>
  <c r="O65" i="158"/>
  <c r="P65" i="158"/>
  <c r="Q65" i="158"/>
  <c r="R65" i="158"/>
  <c r="S65" i="158"/>
  <c r="T65" i="158"/>
  <c r="U65" i="158"/>
  <c r="V65" i="158"/>
  <c r="W65" i="158"/>
  <c r="X65" i="158"/>
  <c r="Y65" i="158"/>
  <c r="Z65" i="158"/>
  <c r="AC65" i="158"/>
  <c r="AD65" i="158"/>
  <c r="AE65" i="158"/>
  <c r="AF65" i="158"/>
  <c r="AG65" i="158"/>
  <c r="AH65" i="158"/>
  <c r="AJ65" i="158"/>
  <c r="AK65" i="158"/>
  <c r="AL65" i="158"/>
  <c r="E66" i="158"/>
  <c r="F66" i="158"/>
  <c r="G66" i="158"/>
  <c r="H66" i="158"/>
  <c r="I66" i="158"/>
  <c r="J66" i="158"/>
  <c r="K66" i="158"/>
  <c r="L66" i="158"/>
  <c r="M66" i="158"/>
  <c r="N66" i="158"/>
  <c r="O66" i="158"/>
  <c r="P66" i="158"/>
  <c r="Q66" i="158"/>
  <c r="R66" i="158"/>
  <c r="S66" i="158"/>
  <c r="T66" i="158"/>
  <c r="U66" i="158"/>
  <c r="V66" i="158"/>
  <c r="W66" i="158"/>
  <c r="X66" i="158"/>
  <c r="Y66" i="158"/>
  <c r="Z66" i="158"/>
  <c r="AC66" i="158"/>
  <c r="AD66" i="158"/>
  <c r="AE66" i="158"/>
  <c r="AF66" i="158"/>
  <c r="AG66" i="158"/>
  <c r="AH66" i="158"/>
  <c r="AJ66" i="158"/>
  <c r="AK66" i="158"/>
  <c r="AL66" i="158"/>
  <c r="E67" i="158"/>
  <c r="F67" i="158"/>
  <c r="G67" i="158"/>
  <c r="H67" i="158"/>
  <c r="I67" i="158"/>
  <c r="J67" i="158"/>
  <c r="K67" i="158"/>
  <c r="L67" i="158"/>
  <c r="M67" i="158"/>
  <c r="N67" i="158"/>
  <c r="O67" i="158"/>
  <c r="P67" i="158"/>
  <c r="Q67" i="158"/>
  <c r="R67" i="158"/>
  <c r="S67" i="158"/>
  <c r="T67" i="158"/>
  <c r="U67" i="158"/>
  <c r="V67" i="158"/>
  <c r="W67" i="158"/>
  <c r="X67" i="158"/>
  <c r="Y67" i="158"/>
  <c r="Z67" i="158"/>
  <c r="AC67" i="158"/>
  <c r="AD67" i="158"/>
  <c r="AE67" i="158"/>
  <c r="AF67" i="158"/>
  <c r="AG67" i="158"/>
  <c r="AH67" i="158"/>
  <c r="AJ67" i="158"/>
  <c r="AK67" i="158"/>
  <c r="AL67" i="158"/>
  <c r="E68" i="158"/>
  <c r="F68" i="158"/>
  <c r="G68" i="158"/>
  <c r="H68" i="158"/>
  <c r="I68" i="158"/>
  <c r="J68" i="158"/>
  <c r="K68" i="158"/>
  <c r="L68" i="158"/>
  <c r="M68" i="158"/>
  <c r="N68" i="158"/>
  <c r="O68" i="158"/>
  <c r="P68" i="158"/>
  <c r="Q68" i="158"/>
  <c r="R68" i="158"/>
  <c r="S68" i="158"/>
  <c r="T68" i="158"/>
  <c r="U68" i="158"/>
  <c r="V68" i="158"/>
  <c r="W68" i="158"/>
  <c r="X68" i="158"/>
  <c r="Y68" i="158"/>
  <c r="Z68" i="158"/>
  <c r="AC68" i="158"/>
  <c r="AD68" i="158"/>
  <c r="AE68" i="158"/>
  <c r="AF68" i="158"/>
  <c r="AG68" i="158"/>
  <c r="AH68" i="158"/>
  <c r="AJ68" i="158"/>
  <c r="AK68" i="158"/>
  <c r="AL68" i="158"/>
  <c r="E69" i="158"/>
  <c r="F69" i="158"/>
  <c r="G69" i="158"/>
  <c r="H69" i="158"/>
  <c r="I69" i="158"/>
  <c r="J69" i="158"/>
  <c r="K69" i="158"/>
  <c r="L69" i="158"/>
  <c r="M69" i="158"/>
  <c r="N69" i="158"/>
  <c r="O69" i="158"/>
  <c r="P69" i="158"/>
  <c r="Q69" i="158"/>
  <c r="R69" i="158"/>
  <c r="S69" i="158"/>
  <c r="T69" i="158"/>
  <c r="U69" i="158"/>
  <c r="V69" i="158"/>
  <c r="W69" i="158"/>
  <c r="X69" i="158"/>
  <c r="Y69" i="158"/>
  <c r="Z69" i="158"/>
  <c r="AC69" i="158"/>
  <c r="AD69" i="158"/>
  <c r="AE69" i="158"/>
  <c r="AF69" i="158"/>
  <c r="AG69" i="158"/>
  <c r="AH69" i="158"/>
  <c r="AJ69" i="158"/>
  <c r="AK69" i="158"/>
  <c r="AL69" i="158"/>
  <c r="E70" i="158"/>
  <c r="F70" i="158"/>
  <c r="G70" i="158"/>
  <c r="H70" i="158"/>
  <c r="I70" i="158"/>
  <c r="J70" i="158"/>
  <c r="K70" i="158"/>
  <c r="L70" i="158"/>
  <c r="M70" i="158"/>
  <c r="N70" i="158"/>
  <c r="O70" i="158"/>
  <c r="P70" i="158"/>
  <c r="Q70" i="158"/>
  <c r="R70" i="158"/>
  <c r="S70" i="158"/>
  <c r="T70" i="158"/>
  <c r="U70" i="158"/>
  <c r="V70" i="158"/>
  <c r="W70" i="158"/>
  <c r="X70" i="158"/>
  <c r="Y70" i="158"/>
  <c r="Z70" i="158"/>
  <c r="AC70" i="158"/>
  <c r="AD70" i="158"/>
  <c r="AE70" i="158"/>
  <c r="AF70" i="158"/>
  <c r="AG70" i="158"/>
  <c r="AH70" i="158"/>
  <c r="AJ70" i="158"/>
  <c r="AK70" i="158"/>
  <c r="AL70" i="158"/>
  <c r="E73" i="158"/>
  <c r="F73" i="158"/>
  <c r="G73" i="158"/>
  <c r="H73" i="158"/>
  <c r="I73" i="158"/>
  <c r="J73" i="158"/>
  <c r="K73" i="158"/>
  <c r="L73" i="158"/>
  <c r="M73" i="158"/>
  <c r="N73" i="158"/>
  <c r="O73" i="158"/>
  <c r="P73" i="158"/>
  <c r="Q73" i="158"/>
  <c r="R73" i="158"/>
  <c r="S73" i="158"/>
  <c r="T73" i="158"/>
  <c r="U73" i="158"/>
  <c r="V73" i="158"/>
  <c r="E74" i="158"/>
  <c r="F74" i="158"/>
  <c r="G74" i="158"/>
  <c r="H74" i="158"/>
  <c r="I74" i="158"/>
  <c r="J74" i="158"/>
  <c r="K74" i="158"/>
  <c r="L74" i="158"/>
  <c r="M74" i="158"/>
  <c r="N74" i="158"/>
  <c r="O74" i="158"/>
  <c r="P74" i="158"/>
  <c r="Q74" i="158"/>
  <c r="R74" i="158"/>
  <c r="S74" i="158"/>
  <c r="T74" i="158"/>
  <c r="U74" i="158"/>
  <c r="V74" i="158"/>
  <c r="E1" i="157"/>
  <c r="F1" i="157"/>
  <c r="G1" i="157"/>
  <c r="H1" i="157"/>
  <c r="I1" i="157"/>
  <c r="J1" i="157"/>
  <c r="K1" i="157"/>
  <c r="L1" i="157"/>
  <c r="M1" i="157"/>
  <c r="N1" i="157"/>
  <c r="O1" i="157"/>
  <c r="P1" i="157"/>
  <c r="Q1" i="157"/>
  <c r="R1" i="157"/>
  <c r="S1" i="157"/>
  <c r="T1" i="157"/>
  <c r="U1" i="157"/>
  <c r="V1" i="157"/>
  <c r="W1" i="157"/>
  <c r="X1" i="157"/>
  <c r="Y1" i="157"/>
  <c r="Z1" i="157"/>
  <c r="AA1" i="157"/>
  <c r="AC1" i="157"/>
  <c r="AD1" i="157"/>
  <c r="AE1" i="157"/>
  <c r="AF1" i="157"/>
  <c r="AG1" i="157"/>
  <c r="AH1" i="157"/>
  <c r="AI1" i="157"/>
  <c r="AJ1" i="157"/>
  <c r="AK1" i="157"/>
  <c r="AL1" i="157"/>
  <c r="AM1" i="157"/>
  <c r="AO1" i="157"/>
  <c r="AP1" i="157"/>
  <c r="A3" i="157"/>
  <c r="E7" i="157"/>
  <c r="E39" i="157" s="1"/>
  <c r="E71" i="157" s="1"/>
  <c r="F7" i="157"/>
  <c r="F39" i="157" s="1"/>
  <c r="F71" i="157" s="1"/>
  <c r="G7" i="157"/>
  <c r="G39" i="157" s="1"/>
  <c r="G71" i="157" s="1"/>
  <c r="H7" i="157"/>
  <c r="H39" i="157" s="1"/>
  <c r="H71" i="157" s="1"/>
  <c r="I7" i="157"/>
  <c r="I39" i="157" s="1"/>
  <c r="I71" i="157" s="1"/>
  <c r="J7" i="157"/>
  <c r="J39" i="157" s="1"/>
  <c r="J71" i="157" s="1"/>
  <c r="K7" i="157"/>
  <c r="K39" i="157" s="1"/>
  <c r="K71" i="157" s="1"/>
  <c r="L7" i="157"/>
  <c r="L39" i="157" s="1"/>
  <c r="L71" i="157" s="1"/>
  <c r="M7" i="157"/>
  <c r="M39" i="157" s="1"/>
  <c r="M71" i="157" s="1"/>
  <c r="N7" i="157"/>
  <c r="N39" i="157" s="1"/>
  <c r="N71" i="157" s="1"/>
  <c r="O7" i="157"/>
  <c r="O39" i="157" s="1"/>
  <c r="O71" i="157" s="1"/>
  <c r="P7" i="157"/>
  <c r="P39" i="157" s="1"/>
  <c r="P71" i="157" s="1"/>
  <c r="Q7" i="157"/>
  <c r="Q39" i="157" s="1"/>
  <c r="Q71" i="157" s="1"/>
  <c r="R7" i="157"/>
  <c r="R39" i="157" s="1"/>
  <c r="R71" i="157" s="1"/>
  <c r="S7" i="157"/>
  <c r="S39" i="157" s="1"/>
  <c r="S71" i="157" s="1"/>
  <c r="T7" i="157"/>
  <c r="T39" i="157" s="1"/>
  <c r="T71" i="157" s="1"/>
  <c r="U7" i="157"/>
  <c r="U39" i="157" s="1"/>
  <c r="U71" i="157" s="1"/>
  <c r="V7" i="157"/>
  <c r="V39" i="157" s="1"/>
  <c r="V71" i="157" s="1"/>
  <c r="W7" i="157"/>
  <c r="W39" i="157" s="1"/>
  <c r="W71" i="157" s="1"/>
  <c r="X7" i="157"/>
  <c r="X39" i="157" s="1"/>
  <c r="X71" i="157" s="1"/>
  <c r="Y7" i="157"/>
  <c r="Y39" i="157" s="1"/>
  <c r="Y71" i="157" s="1"/>
  <c r="Z7" i="157"/>
  <c r="Z39" i="157" s="1"/>
  <c r="Z71" i="157" s="1"/>
  <c r="AA7" i="157"/>
  <c r="AA39" i="157" s="1"/>
  <c r="AA71" i="157" s="1"/>
  <c r="AC7" i="157"/>
  <c r="AD7" i="157"/>
  <c r="AD39" i="157" s="1"/>
  <c r="AD71" i="157" s="1"/>
  <c r="AE7" i="157"/>
  <c r="AE39" i="157" s="1"/>
  <c r="AE71" i="157" s="1"/>
  <c r="AF7" i="157"/>
  <c r="AF39" i="157" s="1"/>
  <c r="AF71" i="157" s="1"/>
  <c r="AG7" i="157"/>
  <c r="AG39" i="157" s="1"/>
  <c r="AG71" i="157" s="1"/>
  <c r="AH7" i="157"/>
  <c r="AH39" i="157" s="1"/>
  <c r="AH71" i="157" s="1"/>
  <c r="AI7" i="157"/>
  <c r="AI39" i="157" s="1"/>
  <c r="AI71" i="157" s="1"/>
  <c r="AJ7" i="157"/>
  <c r="AJ39" i="157" s="1"/>
  <c r="AJ71" i="157" s="1"/>
  <c r="AK7" i="157"/>
  <c r="AK39" i="157" s="1"/>
  <c r="AK71" i="157" s="1"/>
  <c r="AL7" i="157"/>
  <c r="AL39" i="157" s="1"/>
  <c r="AL71" i="157" s="1"/>
  <c r="AM7" i="157"/>
  <c r="AM39" i="157" s="1"/>
  <c r="AM71" i="157" s="1"/>
  <c r="AO7" i="157"/>
  <c r="AO39" i="157" s="1"/>
  <c r="AO71" i="157" s="1"/>
  <c r="AA9" i="157"/>
  <c r="AI9" i="157"/>
  <c r="AM9" i="157"/>
  <c r="AA10" i="157"/>
  <c r="AI10" i="157"/>
  <c r="AM10" i="157"/>
  <c r="AA11" i="157"/>
  <c r="AI11" i="157"/>
  <c r="AM11" i="157"/>
  <c r="AA12" i="157"/>
  <c r="AI12" i="157"/>
  <c r="AM12" i="157"/>
  <c r="AA13" i="157"/>
  <c r="AI13" i="157"/>
  <c r="AM13" i="157"/>
  <c r="AA14" i="157"/>
  <c r="AI14" i="157"/>
  <c r="AM14" i="157"/>
  <c r="AA15" i="157"/>
  <c r="AI15" i="157"/>
  <c r="AM15" i="157"/>
  <c r="AA16" i="157"/>
  <c r="AI16" i="157"/>
  <c r="AM16" i="157"/>
  <c r="AA17" i="157"/>
  <c r="AI17" i="157"/>
  <c r="AM17" i="157"/>
  <c r="AA18" i="157"/>
  <c r="AI18" i="157"/>
  <c r="AM18" i="157"/>
  <c r="AA19" i="157"/>
  <c r="AI19" i="157"/>
  <c r="AM19" i="157"/>
  <c r="AA20" i="157"/>
  <c r="AI20" i="157"/>
  <c r="AM20" i="157"/>
  <c r="AA21" i="157"/>
  <c r="AI21" i="157"/>
  <c r="AM21" i="157"/>
  <c r="AA22" i="157"/>
  <c r="AI22" i="157"/>
  <c r="AM22" i="157"/>
  <c r="AA23" i="157"/>
  <c r="AI23" i="157"/>
  <c r="AM23" i="157"/>
  <c r="AA24" i="157"/>
  <c r="AI24" i="157"/>
  <c r="AM24" i="157"/>
  <c r="AA25" i="157"/>
  <c r="AI25" i="157"/>
  <c r="AM25" i="157"/>
  <c r="AA26" i="157"/>
  <c r="AI26" i="157"/>
  <c r="AM26" i="157"/>
  <c r="AA27" i="157"/>
  <c r="AI27" i="157"/>
  <c r="AM27" i="157"/>
  <c r="AA28" i="157"/>
  <c r="AI28" i="157"/>
  <c r="AM28" i="157"/>
  <c r="AA29" i="157"/>
  <c r="AI29" i="157"/>
  <c r="AM29" i="157"/>
  <c r="AA30" i="157"/>
  <c r="AI30" i="157"/>
  <c r="AM30" i="157"/>
  <c r="AA31" i="157"/>
  <c r="AI31" i="157"/>
  <c r="AM31" i="157"/>
  <c r="AA32" i="157"/>
  <c r="AI32" i="157"/>
  <c r="AM32" i="157"/>
  <c r="AA33" i="157"/>
  <c r="AI33" i="157"/>
  <c r="AM33" i="157"/>
  <c r="AA34" i="157"/>
  <c r="AI34" i="157"/>
  <c r="AM34" i="157"/>
  <c r="AA35" i="157"/>
  <c r="AI35" i="157"/>
  <c r="AM35" i="157"/>
  <c r="AA36" i="157"/>
  <c r="AI36" i="157"/>
  <c r="AM36" i="157"/>
  <c r="AC39" i="157"/>
  <c r="AC71" i="157" s="1"/>
  <c r="AA41" i="157"/>
  <c r="AI41" i="157"/>
  <c r="AM41" i="157"/>
  <c r="AA42" i="157"/>
  <c r="AI42" i="157"/>
  <c r="AM42" i="157"/>
  <c r="AA43" i="157"/>
  <c r="AI43" i="157"/>
  <c r="AM43" i="157"/>
  <c r="AA44" i="157"/>
  <c r="AI44" i="157"/>
  <c r="AM44" i="157"/>
  <c r="AA45" i="157"/>
  <c r="AI45" i="157"/>
  <c r="AM45" i="157"/>
  <c r="AA46" i="157"/>
  <c r="AI46" i="157"/>
  <c r="AM46" i="157"/>
  <c r="AA47" i="157"/>
  <c r="AI47" i="157"/>
  <c r="AM47" i="157"/>
  <c r="AA48" i="157"/>
  <c r="AI48" i="157"/>
  <c r="AM48" i="157"/>
  <c r="AA49" i="157"/>
  <c r="AI49" i="157"/>
  <c r="AM49" i="157"/>
  <c r="AA50" i="157"/>
  <c r="AI50" i="157"/>
  <c r="AM50" i="157"/>
  <c r="AA51" i="157"/>
  <c r="AI51" i="157"/>
  <c r="AM51" i="157"/>
  <c r="AA52" i="157"/>
  <c r="AI52" i="157"/>
  <c r="AM52" i="157"/>
  <c r="AA53" i="157"/>
  <c r="AI53" i="157"/>
  <c r="AM53" i="157"/>
  <c r="AA54" i="157"/>
  <c r="AI54" i="157"/>
  <c r="AM54" i="157"/>
  <c r="AA55" i="157"/>
  <c r="AI55" i="157"/>
  <c r="AM55" i="157"/>
  <c r="AA56" i="157"/>
  <c r="AI56" i="157"/>
  <c r="AM56" i="157"/>
  <c r="AA57" i="157"/>
  <c r="AI57" i="157"/>
  <c r="AM57" i="157"/>
  <c r="AA58" i="157"/>
  <c r="AI58" i="157"/>
  <c r="AM58" i="157"/>
  <c r="AA59" i="157"/>
  <c r="AI59" i="157"/>
  <c r="AM59" i="157"/>
  <c r="AA60" i="157"/>
  <c r="AI60" i="157"/>
  <c r="AM60" i="157"/>
  <c r="AA61" i="157"/>
  <c r="AI61" i="157"/>
  <c r="AM61" i="157"/>
  <c r="AA62" i="157"/>
  <c r="AI62" i="157"/>
  <c r="AM62" i="157"/>
  <c r="AA63" i="157"/>
  <c r="AI63" i="157"/>
  <c r="AM63" i="157"/>
  <c r="AA64" i="157"/>
  <c r="AI64" i="157"/>
  <c r="AM64" i="157"/>
  <c r="AA65" i="157"/>
  <c r="AI65" i="157"/>
  <c r="AM65" i="157"/>
  <c r="AA66" i="157"/>
  <c r="AI66" i="157"/>
  <c r="AM66" i="157"/>
  <c r="AA67" i="157"/>
  <c r="AI67" i="157"/>
  <c r="AM67" i="157"/>
  <c r="AA68" i="157"/>
  <c r="AI68" i="157"/>
  <c r="AM68" i="157"/>
  <c r="E73" i="157"/>
  <c r="F73" i="157"/>
  <c r="G73" i="157"/>
  <c r="H73" i="157"/>
  <c r="I73" i="157"/>
  <c r="J73" i="157"/>
  <c r="K73" i="157"/>
  <c r="L73" i="157"/>
  <c r="M73" i="157"/>
  <c r="N73" i="157"/>
  <c r="O73" i="157"/>
  <c r="P73" i="157"/>
  <c r="Q73" i="157"/>
  <c r="R73" i="157"/>
  <c r="S73" i="157"/>
  <c r="T73" i="157"/>
  <c r="U73" i="157"/>
  <c r="V73" i="157"/>
  <c r="W73" i="157"/>
  <c r="X73" i="157"/>
  <c r="Y73" i="157"/>
  <c r="Z73" i="157"/>
  <c r="AC73" i="157"/>
  <c r="AD73" i="157"/>
  <c r="AE73" i="157"/>
  <c r="AF73" i="157"/>
  <c r="AG73" i="157"/>
  <c r="AH73" i="157"/>
  <c r="AJ73" i="157"/>
  <c r="AK73" i="157"/>
  <c r="AL73" i="157"/>
  <c r="E74" i="157"/>
  <c r="F74" i="157"/>
  <c r="G74" i="157"/>
  <c r="H74" i="157"/>
  <c r="I74" i="157"/>
  <c r="J74" i="157"/>
  <c r="K74" i="157"/>
  <c r="L74" i="157"/>
  <c r="M74" i="157"/>
  <c r="N74" i="157"/>
  <c r="O74" i="157"/>
  <c r="P74" i="157"/>
  <c r="Q74" i="157"/>
  <c r="R74" i="157"/>
  <c r="S74" i="157"/>
  <c r="T74" i="157"/>
  <c r="U74" i="157"/>
  <c r="V74" i="157"/>
  <c r="W74" i="157"/>
  <c r="X74" i="157"/>
  <c r="Y74" i="157"/>
  <c r="Z74" i="157"/>
  <c r="AC74" i="157"/>
  <c r="AD74" i="157"/>
  <c r="AE74" i="157"/>
  <c r="AF74" i="157"/>
  <c r="AG74" i="157"/>
  <c r="AH74" i="157"/>
  <c r="AJ74" i="157"/>
  <c r="AK74" i="157"/>
  <c r="AL74" i="157"/>
  <c r="E75" i="157"/>
  <c r="F75" i="157"/>
  <c r="G75" i="157"/>
  <c r="H75" i="157"/>
  <c r="I75" i="157"/>
  <c r="J75" i="157"/>
  <c r="K75" i="157"/>
  <c r="L75" i="157"/>
  <c r="M75" i="157"/>
  <c r="N75" i="157"/>
  <c r="O75" i="157"/>
  <c r="P75" i="157"/>
  <c r="Q75" i="157"/>
  <c r="R75" i="157"/>
  <c r="S75" i="157"/>
  <c r="T75" i="157"/>
  <c r="U75" i="157"/>
  <c r="V75" i="157"/>
  <c r="W75" i="157"/>
  <c r="X75" i="157"/>
  <c r="Y75" i="157"/>
  <c r="Z75" i="157"/>
  <c r="AC75" i="157"/>
  <c r="AD75" i="157"/>
  <c r="AE75" i="157"/>
  <c r="AF75" i="157"/>
  <c r="AG75" i="157"/>
  <c r="AH75" i="157"/>
  <c r="AJ75" i="157"/>
  <c r="AK75" i="157"/>
  <c r="AL75" i="157"/>
  <c r="E76" i="157"/>
  <c r="F76" i="157"/>
  <c r="G76" i="157"/>
  <c r="H76" i="157"/>
  <c r="I76" i="157"/>
  <c r="J76" i="157"/>
  <c r="K76" i="157"/>
  <c r="L76" i="157"/>
  <c r="M76" i="157"/>
  <c r="N76" i="157"/>
  <c r="O76" i="157"/>
  <c r="P76" i="157"/>
  <c r="Q76" i="157"/>
  <c r="R76" i="157"/>
  <c r="S76" i="157"/>
  <c r="T76" i="157"/>
  <c r="U76" i="157"/>
  <c r="V76" i="157"/>
  <c r="W76" i="157"/>
  <c r="X76" i="157"/>
  <c r="Y76" i="157"/>
  <c r="Z76" i="157"/>
  <c r="AC76" i="157"/>
  <c r="AD76" i="157"/>
  <c r="AE76" i="157"/>
  <c r="AF76" i="157"/>
  <c r="AG76" i="157"/>
  <c r="AH76" i="157"/>
  <c r="AJ76" i="157"/>
  <c r="AK76" i="157"/>
  <c r="AL76" i="157"/>
  <c r="E77" i="157"/>
  <c r="F77" i="157"/>
  <c r="G77" i="157"/>
  <c r="H77" i="157"/>
  <c r="I77" i="157"/>
  <c r="J77" i="157"/>
  <c r="K77" i="157"/>
  <c r="L77" i="157"/>
  <c r="M77" i="157"/>
  <c r="N77" i="157"/>
  <c r="O77" i="157"/>
  <c r="P77" i="157"/>
  <c r="Q77" i="157"/>
  <c r="R77" i="157"/>
  <c r="S77" i="157"/>
  <c r="T77" i="157"/>
  <c r="U77" i="157"/>
  <c r="V77" i="157"/>
  <c r="W77" i="157"/>
  <c r="X77" i="157"/>
  <c r="Y77" i="157"/>
  <c r="Z77" i="157"/>
  <c r="AC77" i="157"/>
  <c r="AD77" i="157"/>
  <c r="AE77" i="157"/>
  <c r="AF77" i="157"/>
  <c r="AG77" i="157"/>
  <c r="AH77" i="157"/>
  <c r="AJ77" i="157"/>
  <c r="AK77" i="157"/>
  <c r="AL77" i="157"/>
  <c r="E78" i="157"/>
  <c r="F78" i="157"/>
  <c r="G78" i="157"/>
  <c r="H78" i="157"/>
  <c r="I78" i="157"/>
  <c r="J78" i="157"/>
  <c r="K78" i="157"/>
  <c r="L78" i="157"/>
  <c r="M78" i="157"/>
  <c r="N78" i="157"/>
  <c r="O78" i="157"/>
  <c r="P78" i="157"/>
  <c r="Q78" i="157"/>
  <c r="R78" i="157"/>
  <c r="S78" i="157"/>
  <c r="T78" i="157"/>
  <c r="U78" i="157"/>
  <c r="V78" i="157"/>
  <c r="W78" i="157"/>
  <c r="X78" i="157"/>
  <c r="Y78" i="157"/>
  <c r="Z78" i="157"/>
  <c r="AC78" i="157"/>
  <c r="AD78" i="157"/>
  <c r="AE78" i="157"/>
  <c r="AF78" i="157"/>
  <c r="AG78" i="157"/>
  <c r="AH78" i="157"/>
  <c r="AJ78" i="157"/>
  <c r="AK78" i="157"/>
  <c r="AL78" i="157"/>
  <c r="E80" i="157"/>
  <c r="F80" i="157"/>
  <c r="G80" i="157"/>
  <c r="H80" i="157"/>
  <c r="I80" i="157"/>
  <c r="J80" i="157"/>
  <c r="K80" i="157"/>
  <c r="L80" i="157"/>
  <c r="M80" i="157"/>
  <c r="N80" i="157"/>
  <c r="O80" i="157"/>
  <c r="P80" i="157"/>
  <c r="Q80" i="157"/>
  <c r="R80" i="157"/>
  <c r="S80" i="157"/>
  <c r="T80" i="157"/>
  <c r="U80" i="157"/>
  <c r="V80" i="157"/>
  <c r="W80" i="157"/>
  <c r="X80" i="157"/>
  <c r="Y80" i="157"/>
  <c r="Z80" i="157"/>
  <c r="AC80" i="157"/>
  <c r="AD80" i="157"/>
  <c r="AE80" i="157"/>
  <c r="AF80" i="157"/>
  <c r="AG80" i="157"/>
  <c r="AH80" i="157"/>
  <c r="AJ80" i="157"/>
  <c r="AK80" i="157"/>
  <c r="AL80" i="157"/>
  <c r="E81" i="157"/>
  <c r="F81" i="157"/>
  <c r="G81" i="157"/>
  <c r="H81" i="157"/>
  <c r="I81" i="157"/>
  <c r="J81" i="157"/>
  <c r="K81" i="157"/>
  <c r="L81" i="157"/>
  <c r="M81" i="157"/>
  <c r="N81" i="157"/>
  <c r="O81" i="157"/>
  <c r="P81" i="157"/>
  <c r="Q81" i="157"/>
  <c r="R81" i="157"/>
  <c r="S81" i="157"/>
  <c r="T81" i="157"/>
  <c r="U81" i="157"/>
  <c r="V81" i="157"/>
  <c r="W81" i="157"/>
  <c r="X81" i="157"/>
  <c r="Y81" i="157"/>
  <c r="Z81" i="157"/>
  <c r="AC81" i="157"/>
  <c r="AD81" i="157"/>
  <c r="AE81" i="157"/>
  <c r="AF81" i="157"/>
  <c r="AG81" i="157"/>
  <c r="AH81" i="157"/>
  <c r="AJ81" i="157"/>
  <c r="AK81" i="157"/>
  <c r="AL81" i="157"/>
  <c r="E83" i="157"/>
  <c r="F83" i="157"/>
  <c r="G83" i="157"/>
  <c r="H83" i="157"/>
  <c r="I83" i="157"/>
  <c r="J83" i="157"/>
  <c r="K83" i="157"/>
  <c r="L83" i="157"/>
  <c r="M83" i="157"/>
  <c r="N83" i="157"/>
  <c r="O83" i="157"/>
  <c r="P83" i="157"/>
  <c r="Q83" i="157"/>
  <c r="R83" i="157"/>
  <c r="S83" i="157"/>
  <c r="T83" i="157"/>
  <c r="U83" i="157"/>
  <c r="V83" i="157"/>
  <c r="W83" i="157"/>
  <c r="X83" i="157"/>
  <c r="Y83" i="157"/>
  <c r="Z83" i="157"/>
  <c r="AC83" i="157"/>
  <c r="AD83" i="157"/>
  <c r="AE83" i="157"/>
  <c r="AF83" i="157"/>
  <c r="AG83" i="157"/>
  <c r="AH83" i="157"/>
  <c r="AJ83" i="157"/>
  <c r="AK83" i="157"/>
  <c r="AL83" i="157"/>
  <c r="E84" i="157"/>
  <c r="F84" i="157"/>
  <c r="G84" i="157"/>
  <c r="H84" i="157"/>
  <c r="I84" i="157"/>
  <c r="J84" i="157"/>
  <c r="K84" i="157"/>
  <c r="L84" i="157"/>
  <c r="M84" i="157"/>
  <c r="N84" i="157"/>
  <c r="O84" i="157"/>
  <c r="P84" i="157"/>
  <c r="Q84" i="157"/>
  <c r="R84" i="157"/>
  <c r="S84" i="157"/>
  <c r="T84" i="157"/>
  <c r="U84" i="157"/>
  <c r="V84" i="157"/>
  <c r="W84" i="157"/>
  <c r="X84" i="157"/>
  <c r="Y84" i="157"/>
  <c r="Z84" i="157"/>
  <c r="AC84" i="157"/>
  <c r="AD84" i="157"/>
  <c r="AE84" i="157"/>
  <c r="AF84" i="157"/>
  <c r="AG84" i="157"/>
  <c r="AH84" i="157"/>
  <c r="AJ84" i="157"/>
  <c r="AK84" i="157"/>
  <c r="AL84" i="157"/>
  <c r="E85" i="157"/>
  <c r="F85" i="157"/>
  <c r="G85" i="157"/>
  <c r="H85" i="157"/>
  <c r="I85" i="157"/>
  <c r="J85" i="157"/>
  <c r="K85" i="157"/>
  <c r="L85" i="157"/>
  <c r="M85" i="157"/>
  <c r="N85" i="157"/>
  <c r="O85" i="157"/>
  <c r="P85" i="157"/>
  <c r="Q85" i="157"/>
  <c r="R85" i="157"/>
  <c r="S85" i="157"/>
  <c r="T85" i="157"/>
  <c r="U85" i="157"/>
  <c r="V85" i="157"/>
  <c r="W85" i="157"/>
  <c r="X85" i="157"/>
  <c r="Y85" i="157"/>
  <c r="Z85" i="157"/>
  <c r="AC85" i="157"/>
  <c r="AD85" i="157"/>
  <c r="AE85" i="157"/>
  <c r="AF85" i="157"/>
  <c r="AG85" i="157"/>
  <c r="AH85" i="157"/>
  <c r="AJ85" i="157"/>
  <c r="AK85" i="157"/>
  <c r="AL85" i="157"/>
  <c r="E87" i="157"/>
  <c r="F87" i="157"/>
  <c r="G87" i="157"/>
  <c r="H87" i="157"/>
  <c r="I87" i="157"/>
  <c r="J87" i="157"/>
  <c r="K87" i="157"/>
  <c r="L87" i="157"/>
  <c r="M87" i="157"/>
  <c r="N87" i="157"/>
  <c r="O87" i="157"/>
  <c r="P87" i="157"/>
  <c r="Q87" i="157"/>
  <c r="R87" i="157"/>
  <c r="S87" i="157"/>
  <c r="T87" i="157"/>
  <c r="U87" i="157"/>
  <c r="V87" i="157"/>
  <c r="W87" i="157"/>
  <c r="X87" i="157"/>
  <c r="Y87" i="157"/>
  <c r="Z87" i="157"/>
  <c r="AC87" i="157"/>
  <c r="AD87" i="157"/>
  <c r="AE87" i="157"/>
  <c r="AF87" i="157"/>
  <c r="AG87" i="157"/>
  <c r="AH87" i="157"/>
  <c r="AJ87" i="157"/>
  <c r="AK87" i="157"/>
  <c r="AL87" i="157"/>
  <c r="E88" i="157"/>
  <c r="F88" i="157"/>
  <c r="G88" i="157"/>
  <c r="H88" i="157"/>
  <c r="I88" i="157"/>
  <c r="J88" i="157"/>
  <c r="K88" i="157"/>
  <c r="L88" i="157"/>
  <c r="M88" i="157"/>
  <c r="N88" i="157"/>
  <c r="O88" i="157"/>
  <c r="P88" i="157"/>
  <c r="Q88" i="157"/>
  <c r="R88" i="157"/>
  <c r="S88" i="157"/>
  <c r="T88" i="157"/>
  <c r="U88" i="157"/>
  <c r="V88" i="157"/>
  <c r="W88" i="157"/>
  <c r="X88" i="157"/>
  <c r="Y88" i="157"/>
  <c r="Z88" i="157"/>
  <c r="AC88" i="157"/>
  <c r="AD88" i="157"/>
  <c r="AE88" i="157"/>
  <c r="AF88" i="157"/>
  <c r="AG88" i="157"/>
  <c r="AH88" i="157"/>
  <c r="AJ88" i="157"/>
  <c r="AK88" i="157"/>
  <c r="AL88" i="157"/>
  <c r="E89" i="157"/>
  <c r="F89" i="157"/>
  <c r="G89" i="157"/>
  <c r="H89" i="157"/>
  <c r="I89" i="157"/>
  <c r="J89" i="157"/>
  <c r="K89" i="157"/>
  <c r="L89" i="157"/>
  <c r="M89" i="157"/>
  <c r="N89" i="157"/>
  <c r="O89" i="157"/>
  <c r="P89" i="157"/>
  <c r="Q89" i="157"/>
  <c r="R89" i="157"/>
  <c r="S89" i="157"/>
  <c r="T89" i="157"/>
  <c r="U89" i="157"/>
  <c r="V89" i="157"/>
  <c r="W89" i="157"/>
  <c r="X89" i="157"/>
  <c r="Y89" i="157"/>
  <c r="Z89" i="157"/>
  <c r="AC89" i="157"/>
  <c r="AD89" i="157"/>
  <c r="AE89" i="157"/>
  <c r="AF89" i="157"/>
  <c r="AG89" i="157"/>
  <c r="AH89" i="157"/>
  <c r="AJ89" i="157"/>
  <c r="AK89" i="157"/>
  <c r="AL89" i="157"/>
  <c r="E90" i="157"/>
  <c r="F90" i="157"/>
  <c r="G90" i="157"/>
  <c r="H90" i="157"/>
  <c r="I90" i="157"/>
  <c r="J90" i="157"/>
  <c r="K90" i="157"/>
  <c r="L90" i="157"/>
  <c r="M90" i="157"/>
  <c r="N90" i="157"/>
  <c r="O90" i="157"/>
  <c r="P90" i="157"/>
  <c r="Q90" i="157"/>
  <c r="R90" i="157"/>
  <c r="S90" i="157"/>
  <c r="T90" i="157"/>
  <c r="U90" i="157"/>
  <c r="V90" i="157"/>
  <c r="W90" i="157"/>
  <c r="X90" i="157"/>
  <c r="Y90" i="157"/>
  <c r="Z90" i="157"/>
  <c r="AC90" i="157"/>
  <c r="AD90" i="157"/>
  <c r="AE90" i="157"/>
  <c r="AF90" i="157"/>
  <c r="AG90" i="157"/>
  <c r="AH90" i="157"/>
  <c r="AJ90" i="157"/>
  <c r="AK90" i="157"/>
  <c r="AL90" i="157"/>
  <c r="E91" i="157"/>
  <c r="F91" i="157"/>
  <c r="G91" i="157"/>
  <c r="H91" i="157"/>
  <c r="I91" i="157"/>
  <c r="J91" i="157"/>
  <c r="K91" i="157"/>
  <c r="L91" i="157"/>
  <c r="M91" i="157"/>
  <c r="N91" i="157"/>
  <c r="O91" i="157"/>
  <c r="P91" i="157"/>
  <c r="Q91" i="157"/>
  <c r="R91" i="157"/>
  <c r="S91" i="157"/>
  <c r="T91" i="157"/>
  <c r="U91" i="157"/>
  <c r="V91" i="157"/>
  <c r="W91" i="157"/>
  <c r="X91" i="157"/>
  <c r="Y91" i="157"/>
  <c r="Z91" i="157"/>
  <c r="AC91" i="157"/>
  <c r="AD91" i="157"/>
  <c r="AE91" i="157"/>
  <c r="AF91" i="157"/>
  <c r="AG91" i="157"/>
  <c r="AH91" i="157"/>
  <c r="AJ91" i="157"/>
  <c r="AK91" i="157"/>
  <c r="AL91" i="157"/>
  <c r="E92" i="157"/>
  <c r="F92" i="157"/>
  <c r="G92" i="157"/>
  <c r="H92" i="157"/>
  <c r="I92" i="157"/>
  <c r="J92" i="157"/>
  <c r="K92" i="157"/>
  <c r="L92" i="157"/>
  <c r="M92" i="157"/>
  <c r="N92" i="157"/>
  <c r="O92" i="157"/>
  <c r="P92" i="157"/>
  <c r="Q92" i="157"/>
  <c r="R92" i="157"/>
  <c r="S92" i="157"/>
  <c r="T92" i="157"/>
  <c r="U92" i="157"/>
  <c r="V92" i="157"/>
  <c r="W92" i="157"/>
  <c r="X92" i="157"/>
  <c r="Y92" i="157"/>
  <c r="Z92" i="157"/>
  <c r="AC92" i="157"/>
  <c r="AD92" i="157"/>
  <c r="AE92" i="157"/>
  <c r="AF92" i="157"/>
  <c r="AG92" i="157"/>
  <c r="AH92" i="157"/>
  <c r="AJ92" i="157"/>
  <c r="AK92" i="157"/>
  <c r="AL92" i="157"/>
  <c r="E93" i="157"/>
  <c r="F93" i="157"/>
  <c r="G93" i="157"/>
  <c r="H93" i="157"/>
  <c r="I93" i="157"/>
  <c r="J93" i="157"/>
  <c r="K93" i="157"/>
  <c r="L93" i="157"/>
  <c r="M93" i="157"/>
  <c r="N93" i="157"/>
  <c r="O93" i="157"/>
  <c r="P93" i="157"/>
  <c r="Q93" i="157"/>
  <c r="R93" i="157"/>
  <c r="S93" i="157"/>
  <c r="T93" i="157"/>
  <c r="U93" i="157"/>
  <c r="V93" i="157"/>
  <c r="W93" i="157"/>
  <c r="X93" i="157"/>
  <c r="Y93" i="157"/>
  <c r="Z93" i="157"/>
  <c r="AC93" i="157"/>
  <c r="AD93" i="157"/>
  <c r="AE93" i="157"/>
  <c r="AF93" i="157"/>
  <c r="AG93" i="157"/>
  <c r="AH93" i="157"/>
  <c r="AJ93" i="157"/>
  <c r="AK93" i="157"/>
  <c r="AL93" i="157"/>
  <c r="E94" i="157"/>
  <c r="F94" i="157"/>
  <c r="G94" i="157"/>
  <c r="H94" i="157"/>
  <c r="I94" i="157"/>
  <c r="J94" i="157"/>
  <c r="K94" i="157"/>
  <c r="L94" i="157"/>
  <c r="M94" i="157"/>
  <c r="N94" i="157"/>
  <c r="O94" i="157"/>
  <c r="P94" i="157"/>
  <c r="Q94" i="157"/>
  <c r="R94" i="157"/>
  <c r="S94" i="157"/>
  <c r="T94" i="157"/>
  <c r="U94" i="157"/>
  <c r="V94" i="157"/>
  <c r="W94" i="157"/>
  <c r="X94" i="157"/>
  <c r="Y94" i="157"/>
  <c r="Z94" i="157"/>
  <c r="AC94" i="157"/>
  <c r="AD94" i="157"/>
  <c r="AE94" i="157"/>
  <c r="AF94" i="157"/>
  <c r="AG94" i="157"/>
  <c r="AH94" i="157"/>
  <c r="AJ94" i="157"/>
  <c r="AK94" i="157"/>
  <c r="AL94" i="157"/>
  <c r="E97" i="157"/>
  <c r="F97" i="157"/>
  <c r="G97" i="157"/>
  <c r="H97" i="157"/>
  <c r="I97" i="157"/>
  <c r="J97" i="157"/>
  <c r="K97" i="157"/>
  <c r="L97" i="157"/>
  <c r="M97" i="157"/>
  <c r="N97" i="157"/>
  <c r="O97" i="157"/>
  <c r="P97" i="157"/>
  <c r="Q97" i="157"/>
  <c r="R97" i="157"/>
  <c r="S97" i="157"/>
  <c r="T97" i="157"/>
  <c r="U97" i="157"/>
  <c r="V97" i="157"/>
  <c r="W97" i="157"/>
  <c r="X97" i="157"/>
  <c r="Y97" i="157"/>
  <c r="Z97" i="157"/>
  <c r="AC97" i="157"/>
  <c r="AD97" i="157"/>
  <c r="AE97" i="157"/>
  <c r="AF97" i="157"/>
  <c r="AG97" i="157"/>
  <c r="AH97" i="157"/>
  <c r="AJ97" i="157"/>
  <c r="AK97" i="157"/>
  <c r="AL97" i="157"/>
  <c r="E98" i="157"/>
  <c r="F98" i="157"/>
  <c r="G98" i="157"/>
  <c r="H98" i="157"/>
  <c r="I98" i="157"/>
  <c r="J98" i="157"/>
  <c r="K98" i="157"/>
  <c r="L98" i="157"/>
  <c r="M98" i="157"/>
  <c r="N98" i="157"/>
  <c r="O98" i="157"/>
  <c r="P98" i="157"/>
  <c r="Q98" i="157"/>
  <c r="R98" i="157"/>
  <c r="S98" i="157"/>
  <c r="T98" i="157"/>
  <c r="U98" i="157"/>
  <c r="V98" i="157"/>
  <c r="W98" i="157"/>
  <c r="X98" i="157"/>
  <c r="Y98" i="157"/>
  <c r="Z98" i="157"/>
  <c r="AC98" i="157"/>
  <c r="AD98" i="157"/>
  <c r="AE98" i="157"/>
  <c r="AF98" i="157"/>
  <c r="AG98" i="157"/>
  <c r="AH98" i="157"/>
  <c r="AJ98" i="157"/>
  <c r="AK98" i="157"/>
  <c r="AL98" i="157"/>
  <c r="E99" i="157"/>
  <c r="F99" i="157"/>
  <c r="G99" i="157"/>
  <c r="H99" i="157"/>
  <c r="I99" i="157"/>
  <c r="J99" i="157"/>
  <c r="K99" i="157"/>
  <c r="L99" i="157"/>
  <c r="M99" i="157"/>
  <c r="N99" i="157"/>
  <c r="O99" i="157"/>
  <c r="P99" i="157"/>
  <c r="Q99" i="157"/>
  <c r="R99" i="157"/>
  <c r="S99" i="157"/>
  <c r="T99" i="157"/>
  <c r="U99" i="157"/>
  <c r="V99" i="157"/>
  <c r="W99" i="157"/>
  <c r="X99" i="157"/>
  <c r="Y99" i="157"/>
  <c r="Z99" i="157"/>
  <c r="AC99" i="157"/>
  <c r="AD99" i="157"/>
  <c r="AE99" i="157"/>
  <c r="AF99" i="157"/>
  <c r="AG99" i="157"/>
  <c r="AH99" i="157"/>
  <c r="AJ99" i="157"/>
  <c r="AK99" i="157"/>
  <c r="AL99" i="157"/>
  <c r="E100" i="157"/>
  <c r="F100" i="157"/>
  <c r="G100" i="157"/>
  <c r="H100" i="157"/>
  <c r="I100" i="157"/>
  <c r="J100" i="157"/>
  <c r="K100" i="157"/>
  <c r="L100" i="157"/>
  <c r="M100" i="157"/>
  <c r="N100" i="157"/>
  <c r="O100" i="157"/>
  <c r="P100" i="157"/>
  <c r="Q100" i="157"/>
  <c r="R100" i="157"/>
  <c r="S100" i="157"/>
  <c r="T100" i="157"/>
  <c r="U100" i="157"/>
  <c r="V100" i="157"/>
  <c r="W100" i="157"/>
  <c r="X100" i="157"/>
  <c r="Y100" i="157"/>
  <c r="Z100" i="157"/>
  <c r="AC100" i="157"/>
  <c r="AD100" i="157"/>
  <c r="AE100" i="157"/>
  <c r="AF100" i="157"/>
  <c r="AG100" i="157"/>
  <c r="AH100" i="157"/>
  <c r="AJ100" i="157"/>
  <c r="AK100" i="157"/>
  <c r="AL100" i="157"/>
  <c r="A1" i="160"/>
  <c r="D5" i="160"/>
  <c r="M9" i="160"/>
  <c r="U9" i="160" s="1"/>
  <c r="U91" i="160" s="1"/>
  <c r="N9" i="160"/>
  <c r="N91" i="160" s="1"/>
  <c r="O9" i="160"/>
  <c r="O91" i="160" s="1"/>
  <c r="P9" i="160"/>
  <c r="X9" i="160" s="1"/>
  <c r="X91" i="160" s="1"/>
  <c r="Q9" i="160"/>
  <c r="Y9" i="160" s="1"/>
  <c r="Y91" i="160" s="1"/>
  <c r="R9" i="160"/>
  <c r="Z9" i="160" s="1"/>
  <c r="Z91" i="160" s="1"/>
  <c r="S9" i="160"/>
  <c r="AA9" i="160" s="1"/>
  <c r="AA91" i="160" s="1"/>
  <c r="T9" i="160"/>
  <c r="AB9" i="160" s="1"/>
  <c r="AB91" i="160" s="1"/>
  <c r="A10" i="160"/>
  <c r="A92" i="160" s="1"/>
  <c r="D10" i="160"/>
  <c r="D92" i="160" s="1"/>
  <c r="A11" i="160"/>
  <c r="A93" i="160" s="1"/>
  <c r="D11" i="160"/>
  <c r="D93" i="160" s="1"/>
  <c r="A12" i="160"/>
  <c r="A94" i="160" s="1"/>
  <c r="D12" i="160"/>
  <c r="D94" i="160" s="1"/>
  <c r="A13" i="160"/>
  <c r="A95" i="160" s="1"/>
  <c r="D13" i="160"/>
  <c r="D95" i="160" s="1"/>
  <c r="A14" i="160"/>
  <c r="A96" i="160" s="1"/>
  <c r="D14" i="160"/>
  <c r="D96" i="160" s="1"/>
  <c r="A15" i="160"/>
  <c r="A97" i="160" s="1"/>
  <c r="D15" i="160"/>
  <c r="D97" i="160" s="1"/>
  <c r="A16" i="160"/>
  <c r="A98" i="160" s="1"/>
  <c r="D16" i="160"/>
  <c r="D98" i="160" s="1"/>
  <c r="A17" i="160"/>
  <c r="A99" i="160" s="1"/>
  <c r="D17" i="160"/>
  <c r="D99" i="160" s="1"/>
  <c r="A18" i="160"/>
  <c r="A100" i="160" s="1"/>
  <c r="D18" i="160"/>
  <c r="A19" i="160"/>
  <c r="A101" i="160" s="1"/>
  <c r="D19" i="160"/>
  <c r="D101" i="160" s="1"/>
  <c r="A20" i="160"/>
  <c r="A102" i="160" s="1"/>
  <c r="D20" i="160"/>
  <c r="D102" i="160" s="1"/>
  <c r="A21" i="160"/>
  <c r="A103" i="160" s="1"/>
  <c r="D21" i="160"/>
  <c r="D103" i="160" s="1"/>
  <c r="A22" i="160"/>
  <c r="A104" i="160" s="1"/>
  <c r="D22" i="160"/>
  <c r="D104" i="160" s="1"/>
  <c r="A23" i="160"/>
  <c r="A105" i="160" s="1"/>
  <c r="D23" i="160"/>
  <c r="D105" i="160" s="1"/>
  <c r="A24" i="160"/>
  <c r="A106" i="160" s="1"/>
  <c r="D24" i="160"/>
  <c r="D106" i="160" s="1"/>
  <c r="A25" i="160"/>
  <c r="A107" i="160" s="1"/>
  <c r="D25" i="160"/>
  <c r="D107" i="160" s="1"/>
  <c r="A26" i="160"/>
  <c r="A108" i="160" s="1"/>
  <c r="D26" i="160"/>
  <c r="D108" i="160" s="1"/>
  <c r="A27" i="160"/>
  <c r="A109" i="160" s="1"/>
  <c r="D27" i="160"/>
  <c r="D109" i="160" s="1"/>
  <c r="A28" i="160"/>
  <c r="A110" i="160" s="1"/>
  <c r="D28" i="160"/>
  <c r="D110" i="160" s="1"/>
  <c r="A29" i="160"/>
  <c r="A111" i="160" s="1"/>
  <c r="D29" i="160"/>
  <c r="D111" i="160" s="1"/>
  <c r="A30" i="160"/>
  <c r="A112" i="160" s="1"/>
  <c r="D30" i="160"/>
  <c r="D112" i="160" s="1"/>
  <c r="A31" i="160"/>
  <c r="A113" i="160" s="1"/>
  <c r="D31" i="160"/>
  <c r="D113" i="160" s="1"/>
  <c r="A32" i="160"/>
  <c r="A114" i="160" s="1"/>
  <c r="D32" i="160"/>
  <c r="D114" i="160" s="1"/>
  <c r="A33" i="160"/>
  <c r="A115" i="160" s="1"/>
  <c r="D33" i="160"/>
  <c r="D115" i="160" s="1"/>
  <c r="A34" i="160"/>
  <c r="A116" i="160" s="1"/>
  <c r="D34" i="160"/>
  <c r="D116" i="160" s="1"/>
  <c r="A35" i="160"/>
  <c r="A117" i="160" s="1"/>
  <c r="D35" i="160"/>
  <c r="D117" i="160" s="1"/>
  <c r="A36" i="160"/>
  <c r="A118" i="160" s="1"/>
  <c r="D36" i="160"/>
  <c r="D118" i="160" s="1"/>
  <c r="A37" i="160"/>
  <c r="A119" i="160" s="1"/>
  <c r="D37" i="160"/>
  <c r="D119" i="160" s="1"/>
  <c r="A38" i="160"/>
  <c r="A120" i="160" s="1"/>
  <c r="D38" i="160"/>
  <c r="D120" i="160" s="1"/>
  <c r="E38" i="160"/>
  <c r="F38" i="160"/>
  <c r="G38" i="160"/>
  <c r="H38" i="160"/>
  <c r="I38" i="160"/>
  <c r="J38" i="160"/>
  <c r="K38" i="160"/>
  <c r="L38" i="160"/>
  <c r="M38" i="160"/>
  <c r="G28" i="140" s="1"/>
  <c r="N38" i="160"/>
  <c r="C28" i="140" s="1"/>
  <c r="O38" i="160"/>
  <c r="H28" i="140" s="1"/>
  <c r="P38" i="160"/>
  <c r="D28" i="140" s="1"/>
  <c r="Q38" i="160"/>
  <c r="I28" i="140" s="1"/>
  <c r="R38" i="160"/>
  <c r="S38" i="160"/>
  <c r="J28" i="140" s="1"/>
  <c r="T38" i="160"/>
  <c r="F28" i="140" s="1"/>
  <c r="U38" i="160"/>
  <c r="V38" i="160"/>
  <c r="W38" i="160"/>
  <c r="X38" i="160"/>
  <c r="Y38" i="160"/>
  <c r="Z38" i="160"/>
  <c r="AA38" i="160"/>
  <c r="AB38" i="160"/>
  <c r="A40" i="160"/>
  <c r="A122" i="160" s="1"/>
  <c r="D40" i="160"/>
  <c r="D122" i="160" s="1"/>
  <c r="A41" i="160"/>
  <c r="A123" i="160" s="1"/>
  <c r="D41" i="160"/>
  <c r="D123" i="160" s="1"/>
  <c r="A42" i="160"/>
  <c r="A124" i="160" s="1"/>
  <c r="D42" i="160"/>
  <c r="D124" i="160" s="1"/>
  <c r="A43" i="160"/>
  <c r="A125" i="160" s="1"/>
  <c r="D43" i="160"/>
  <c r="D125" i="160" s="1"/>
  <c r="A44" i="160"/>
  <c r="A126" i="160" s="1"/>
  <c r="D44" i="160"/>
  <c r="D126" i="160" s="1"/>
  <c r="A45" i="160"/>
  <c r="A127" i="160" s="1"/>
  <c r="D45" i="160"/>
  <c r="D127" i="160" s="1"/>
  <c r="A46" i="160"/>
  <c r="A128" i="160" s="1"/>
  <c r="D46" i="160"/>
  <c r="D128" i="160" s="1"/>
  <c r="A47" i="160"/>
  <c r="A129" i="160" s="1"/>
  <c r="D47" i="160"/>
  <c r="D129" i="160" s="1"/>
  <c r="A48" i="160"/>
  <c r="A130" i="160" s="1"/>
  <c r="D48" i="160"/>
  <c r="D130" i="160" s="1"/>
  <c r="A49" i="160"/>
  <c r="A131" i="160" s="1"/>
  <c r="D49" i="160"/>
  <c r="D131" i="160" s="1"/>
  <c r="A50" i="160"/>
  <c r="A132" i="160" s="1"/>
  <c r="D50" i="160"/>
  <c r="D132" i="160" s="1"/>
  <c r="A51" i="160"/>
  <c r="A133" i="160" s="1"/>
  <c r="D51" i="160"/>
  <c r="D133" i="160" s="1"/>
  <c r="A52" i="160"/>
  <c r="A134" i="160" s="1"/>
  <c r="D52" i="160"/>
  <c r="D134" i="160" s="1"/>
  <c r="A53" i="160"/>
  <c r="A135" i="160" s="1"/>
  <c r="D53" i="160"/>
  <c r="D135" i="160" s="1"/>
  <c r="A54" i="160"/>
  <c r="A136" i="160" s="1"/>
  <c r="D54" i="160"/>
  <c r="D136" i="160" s="1"/>
  <c r="A55" i="160"/>
  <c r="A137" i="160" s="1"/>
  <c r="D55" i="160"/>
  <c r="D137" i="160" s="1"/>
  <c r="A56" i="160"/>
  <c r="A138" i="160" s="1"/>
  <c r="D56" i="160"/>
  <c r="D138" i="160" s="1"/>
  <c r="A57" i="160"/>
  <c r="A139" i="160" s="1"/>
  <c r="D57" i="160"/>
  <c r="D139" i="160" s="1"/>
  <c r="A58" i="160"/>
  <c r="A140" i="160" s="1"/>
  <c r="D58" i="160"/>
  <c r="D140" i="160" s="1"/>
  <c r="A59" i="160"/>
  <c r="A141" i="160" s="1"/>
  <c r="D59" i="160"/>
  <c r="D141" i="160" s="1"/>
  <c r="A60" i="160"/>
  <c r="A142" i="160" s="1"/>
  <c r="D60" i="160"/>
  <c r="D142" i="160" s="1"/>
  <c r="D61" i="160"/>
  <c r="D143" i="160" s="1"/>
  <c r="E61" i="160"/>
  <c r="F61" i="160"/>
  <c r="G61" i="160"/>
  <c r="H61" i="160"/>
  <c r="I61" i="160"/>
  <c r="J61" i="160"/>
  <c r="K61" i="160"/>
  <c r="L61" i="160"/>
  <c r="M61" i="160"/>
  <c r="N61" i="160"/>
  <c r="O61" i="160"/>
  <c r="P61" i="160"/>
  <c r="Q61" i="160"/>
  <c r="R61" i="160"/>
  <c r="S61" i="160"/>
  <c r="T61" i="160"/>
  <c r="U61" i="160"/>
  <c r="V61" i="160"/>
  <c r="W61" i="160"/>
  <c r="X61" i="160"/>
  <c r="Y61" i="160"/>
  <c r="Z61" i="160"/>
  <c r="AA61" i="160"/>
  <c r="AB61" i="160"/>
  <c r="D62" i="160"/>
  <c r="D144" i="160" s="1"/>
  <c r="A63" i="160"/>
  <c r="A145" i="160" s="1"/>
  <c r="D63" i="160"/>
  <c r="D145" i="160" s="1"/>
  <c r="A64" i="160"/>
  <c r="A146" i="160" s="1"/>
  <c r="D64" i="160"/>
  <c r="D146" i="160" s="1"/>
  <c r="A65" i="160"/>
  <c r="A147" i="160" s="1"/>
  <c r="D65" i="160"/>
  <c r="D147" i="160" s="1"/>
  <c r="A66" i="160"/>
  <c r="A148" i="160" s="1"/>
  <c r="D66" i="160"/>
  <c r="D148" i="160" s="1"/>
  <c r="A67" i="160"/>
  <c r="A149" i="160" s="1"/>
  <c r="D67" i="160"/>
  <c r="D149" i="160" s="1"/>
  <c r="A68" i="160"/>
  <c r="A150" i="160" s="1"/>
  <c r="D68" i="160"/>
  <c r="D150" i="160" s="1"/>
  <c r="A69" i="160"/>
  <c r="A151" i="160" s="1"/>
  <c r="D69" i="160"/>
  <c r="D151" i="160" s="1"/>
  <c r="A70" i="160"/>
  <c r="A152" i="160" s="1"/>
  <c r="D70" i="160"/>
  <c r="D152" i="160" s="1"/>
  <c r="A71" i="160"/>
  <c r="A153" i="160" s="1"/>
  <c r="D71" i="160"/>
  <c r="D153" i="160" s="1"/>
  <c r="A72" i="160"/>
  <c r="A154" i="160" s="1"/>
  <c r="D72" i="160"/>
  <c r="D154" i="160" s="1"/>
  <c r="A73" i="160"/>
  <c r="A155" i="160" s="1"/>
  <c r="D73" i="160"/>
  <c r="D155" i="160" s="1"/>
  <c r="A74" i="160"/>
  <c r="A156" i="160" s="1"/>
  <c r="D74" i="160"/>
  <c r="D156" i="160" s="1"/>
  <c r="A75" i="160"/>
  <c r="A157" i="160" s="1"/>
  <c r="D75" i="160"/>
  <c r="D157" i="160" s="1"/>
  <c r="A76" i="160"/>
  <c r="A158" i="160" s="1"/>
  <c r="D76" i="160"/>
  <c r="D158" i="160" s="1"/>
  <c r="A77" i="160"/>
  <c r="A159" i="160" s="1"/>
  <c r="D77" i="160"/>
  <c r="D159" i="160" s="1"/>
  <c r="A78" i="160"/>
  <c r="A160" i="160" s="1"/>
  <c r="D78" i="160"/>
  <c r="D160" i="160" s="1"/>
  <c r="A79" i="160"/>
  <c r="A161" i="160" s="1"/>
  <c r="D79" i="160"/>
  <c r="D161" i="160" s="1"/>
  <c r="A80" i="160"/>
  <c r="A162" i="160" s="1"/>
  <c r="D80" i="160"/>
  <c r="D162" i="160" s="1"/>
  <c r="A81" i="160"/>
  <c r="A163" i="160" s="1"/>
  <c r="D81" i="160"/>
  <c r="D163" i="160" s="1"/>
  <c r="A82" i="160"/>
  <c r="A164" i="160" s="1"/>
  <c r="D82" i="160"/>
  <c r="D164" i="160" s="1"/>
  <c r="A83" i="160"/>
  <c r="A165" i="160" s="1"/>
  <c r="D83" i="160"/>
  <c r="D165" i="160" s="1"/>
  <c r="A84" i="160"/>
  <c r="A166" i="160" s="1"/>
  <c r="D84" i="160"/>
  <c r="D166" i="160" s="1"/>
  <c r="E84" i="160"/>
  <c r="F84" i="160"/>
  <c r="G84" i="160"/>
  <c r="H84" i="160"/>
  <c r="I84" i="160"/>
  <c r="J84" i="160"/>
  <c r="K84" i="160"/>
  <c r="L84" i="160"/>
  <c r="M84" i="160"/>
  <c r="N84" i="160"/>
  <c r="O84" i="160"/>
  <c r="P84" i="160"/>
  <c r="Q84" i="160"/>
  <c r="R84" i="160"/>
  <c r="S84" i="160"/>
  <c r="T84" i="160"/>
  <c r="U84" i="160"/>
  <c r="V84" i="160"/>
  <c r="W84" i="160"/>
  <c r="X84" i="160"/>
  <c r="Y84" i="160"/>
  <c r="Z84" i="160"/>
  <c r="AA84" i="160"/>
  <c r="AB84" i="160"/>
  <c r="D86" i="160"/>
  <c r="D168" i="160" s="1"/>
  <c r="M89" i="160"/>
  <c r="U89" i="160"/>
  <c r="E91" i="160"/>
  <c r="F91" i="160"/>
  <c r="G91" i="160"/>
  <c r="H91" i="160"/>
  <c r="I91" i="160"/>
  <c r="J91" i="160"/>
  <c r="K91" i="160"/>
  <c r="L91" i="160"/>
  <c r="D100" i="160"/>
  <c r="E120" i="160"/>
  <c r="F120" i="160"/>
  <c r="G120" i="160"/>
  <c r="H120" i="160"/>
  <c r="I120" i="160"/>
  <c r="J120" i="160"/>
  <c r="K120" i="160"/>
  <c r="L120" i="160"/>
  <c r="M120" i="160"/>
  <c r="G36" i="140" s="1"/>
  <c r="N120" i="160"/>
  <c r="C36" i="140" s="1"/>
  <c r="O120" i="160"/>
  <c r="H36" i="140" s="1"/>
  <c r="P120" i="160"/>
  <c r="Q120" i="160"/>
  <c r="I36" i="140" s="1"/>
  <c r="R120" i="160"/>
  <c r="E36" i="140" s="1"/>
  <c r="S120" i="160"/>
  <c r="J36" i="140" s="1"/>
  <c r="T120" i="160"/>
  <c r="U120" i="160"/>
  <c r="V120" i="160"/>
  <c r="W120" i="160"/>
  <c r="X120" i="160"/>
  <c r="Y120" i="160"/>
  <c r="Z120" i="160"/>
  <c r="AA120" i="160"/>
  <c r="AB120" i="160"/>
  <c r="A143" i="160"/>
  <c r="E143" i="160"/>
  <c r="F143" i="160"/>
  <c r="G143" i="160"/>
  <c r="H143" i="160"/>
  <c r="I143" i="160"/>
  <c r="J143" i="160"/>
  <c r="K143" i="160"/>
  <c r="L143" i="160"/>
  <c r="M143" i="160"/>
  <c r="N143" i="160"/>
  <c r="O143" i="160"/>
  <c r="P143" i="160"/>
  <c r="Q143" i="160"/>
  <c r="R143" i="160"/>
  <c r="S143" i="160"/>
  <c r="T143" i="160"/>
  <c r="U143" i="160"/>
  <c r="V143" i="160"/>
  <c r="W143" i="160"/>
  <c r="X143" i="160"/>
  <c r="Y143" i="160"/>
  <c r="Z143" i="160"/>
  <c r="AA143" i="160"/>
  <c r="AB143" i="160"/>
  <c r="A144" i="160"/>
  <c r="E166" i="160"/>
  <c r="F166" i="160"/>
  <c r="G166" i="160"/>
  <c r="H166" i="160"/>
  <c r="I166" i="160"/>
  <c r="J166" i="160"/>
  <c r="K166" i="160"/>
  <c r="L166" i="160"/>
  <c r="M166" i="160"/>
  <c r="N166" i="160"/>
  <c r="O166" i="160"/>
  <c r="P166" i="160"/>
  <c r="Q166" i="160"/>
  <c r="R166" i="160"/>
  <c r="S166" i="160"/>
  <c r="T166" i="160"/>
  <c r="U166" i="160"/>
  <c r="V166" i="160"/>
  <c r="W166" i="160"/>
  <c r="X166" i="160"/>
  <c r="Y166" i="160"/>
  <c r="Z166" i="160"/>
  <c r="AA166" i="160"/>
  <c r="AB166" i="160"/>
  <c r="A167" i="160"/>
  <c r="D167" i="160"/>
  <c r="A168" i="160"/>
  <c r="A1" i="81"/>
  <c r="D5" i="81"/>
  <c r="M9" i="81"/>
  <c r="M91" i="81" s="1"/>
  <c r="N9" i="81"/>
  <c r="V9" i="81" s="1"/>
  <c r="V91" i="81" s="1"/>
  <c r="O9" i="81"/>
  <c r="W9" i="81" s="1"/>
  <c r="W91" i="81" s="1"/>
  <c r="P9" i="81"/>
  <c r="X9" i="81" s="1"/>
  <c r="X91" i="81" s="1"/>
  <c r="Q9" i="81"/>
  <c r="Q91" i="81" s="1"/>
  <c r="R9" i="81"/>
  <c r="Z9" i="81" s="1"/>
  <c r="Z91" i="81" s="1"/>
  <c r="S9" i="81"/>
  <c r="AA9" i="81" s="1"/>
  <c r="AA91" i="81" s="1"/>
  <c r="T9" i="81"/>
  <c r="T91" i="81" s="1"/>
  <c r="A10" i="81"/>
  <c r="A92" i="81" s="1"/>
  <c r="D10" i="81"/>
  <c r="D92" i="81" s="1"/>
  <c r="A11" i="81"/>
  <c r="A93" i="81" s="1"/>
  <c r="D11" i="81"/>
  <c r="D93" i="81" s="1"/>
  <c r="A12" i="81"/>
  <c r="A94" i="81" s="1"/>
  <c r="D12" i="81"/>
  <c r="D94" i="81" s="1"/>
  <c r="A13" i="81"/>
  <c r="A95" i="81" s="1"/>
  <c r="D13" i="81"/>
  <c r="D95" i="81" s="1"/>
  <c r="A14" i="81"/>
  <c r="A96" i="81" s="1"/>
  <c r="D14" i="81"/>
  <c r="D96" i="81" s="1"/>
  <c r="A15" i="81"/>
  <c r="A97" i="81" s="1"/>
  <c r="D15" i="81"/>
  <c r="D97" i="81" s="1"/>
  <c r="A16" i="81"/>
  <c r="A98" i="81" s="1"/>
  <c r="D16" i="81"/>
  <c r="D98" i="81" s="1"/>
  <c r="A17" i="81"/>
  <c r="A99" i="81" s="1"/>
  <c r="D17" i="81"/>
  <c r="D99" i="81" s="1"/>
  <c r="A18" i="81"/>
  <c r="A100" i="81" s="1"/>
  <c r="D18" i="81"/>
  <c r="D100" i="81" s="1"/>
  <c r="A19" i="81"/>
  <c r="A101" i="81" s="1"/>
  <c r="D19" i="81"/>
  <c r="D101" i="81" s="1"/>
  <c r="A20" i="81"/>
  <c r="A102" i="81" s="1"/>
  <c r="D20" i="81"/>
  <c r="D102" i="81" s="1"/>
  <c r="A21" i="81"/>
  <c r="A103" i="81" s="1"/>
  <c r="D21" i="81"/>
  <c r="D103" i="81" s="1"/>
  <c r="A22" i="81"/>
  <c r="A104" i="81" s="1"/>
  <c r="D22" i="81"/>
  <c r="D104" i="81" s="1"/>
  <c r="A23" i="81"/>
  <c r="A105" i="81" s="1"/>
  <c r="D23" i="81"/>
  <c r="D105" i="81" s="1"/>
  <c r="A24" i="81"/>
  <c r="A106" i="81" s="1"/>
  <c r="D24" i="81"/>
  <c r="D106" i="81" s="1"/>
  <c r="A25" i="81"/>
  <c r="A107" i="81" s="1"/>
  <c r="D25" i="81"/>
  <c r="D107" i="81" s="1"/>
  <c r="A26" i="81"/>
  <c r="A108" i="81" s="1"/>
  <c r="D26" i="81"/>
  <c r="D108" i="81" s="1"/>
  <c r="A27" i="81"/>
  <c r="A109" i="81" s="1"/>
  <c r="D27" i="81"/>
  <c r="D109" i="81" s="1"/>
  <c r="A28" i="81"/>
  <c r="A110" i="81" s="1"/>
  <c r="D28" i="81"/>
  <c r="D110" i="81" s="1"/>
  <c r="A29" i="81"/>
  <c r="A111" i="81" s="1"/>
  <c r="D29" i="81"/>
  <c r="D111" i="81" s="1"/>
  <c r="A30" i="81"/>
  <c r="A112" i="81" s="1"/>
  <c r="D30" i="81"/>
  <c r="D112" i="81" s="1"/>
  <c r="A31" i="81"/>
  <c r="A113" i="81" s="1"/>
  <c r="D31" i="81"/>
  <c r="D113" i="81" s="1"/>
  <c r="A32" i="81"/>
  <c r="A114" i="81" s="1"/>
  <c r="D32" i="81"/>
  <c r="D114" i="81" s="1"/>
  <c r="A33" i="81"/>
  <c r="A115" i="81" s="1"/>
  <c r="D33" i="81"/>
  <c r="D115" i="81" s="1"/>
  <c r="A34" i="81"/>
  <c r="A116" i="81" s="1"/>
  <c r="D34" i="81"/>
  <c r="D116" i="81" s="1"/>
  <c r="A35" i="81"/>
  <c r="A117" i="81" s="1"/>
  <c r="D35" i="81"/>
  <c r="D117" i="81" s="1"/>
  <c r="A36" i="81"/>
  <c r="A118" i="81" s="1"/>
  <c r="D36" i="81"/>
  <c r="D118" i="81" s="1"/>
  <c r="A37" i="81"/>
  <c r="A119" i="81" s="1"/>
  <c r="D37" i="81"/>
  <c r="D119" i="81" s="1"/>
  <c r="A38" i="81"/>
  <c r="A120" i="81" s="1"/>
  <c r="D38" i="81"/>
  <c r="D120" i="81" s="1"/>
  <c r="E38" i="81"/>
  <c r="G24" i="140" s="1"/>
  <c r="F38" i="81"/>
  <c r="C24" i="140" s="1"/>
  <c r="G38" i="81"/>
  <c r="H24" i="140" s="1"/>
  <c r="H38" i="81"/>
  <c r="D24" i="140" s="1"/>
  <c r="I38" i="81"/>
  <c r="I24" i="140" s="1"/>
  <c r="J38" i="81"/>
  <c r="E24" i="140" s="1"/>
  <c r="K38" i="81"/>
  <c r="J24" i="140" s="1"/>
  <c r="L38" i="81"/>
  <c r="F24" i="140" s="1"/>
  <c r="M38" i="81"/>
  <c r="G25" i="140" s="1"/>
  <c r="N38" i="81"/>
  <c r="C25" i="140" s="1"/>
  <c r="O38" i="81"/>
  <c r="H25" i="140" s="1"/>
  <c r="P38" i="81"/>
  <c r="D25" i="140" s="1"/>
  <c r="Q38" i="81"/>
  <c r="I25" i="140" s="1"/>
  <c r="R38" i="81"/>
  <c r="S38" i="81"/>
  <c r="J25" i="140" s="1"/>
  <c r="J26" i="140" s="1"/>
  <c r="T38" i="81"/>
  <c r="F25" i="140" s="1"/>
  <c r="U38" i="81"/>
  <c r="V38" i="81"/>
  <c r="W38" i="81"/>
  <c r="X38" i="81"/>
  <c r="Y38" i="81"/>
  <c r="Z38" i="81"/>
  <c r="AA38" i="81"/>
  <c r="AB38" i="81"/>
  <c r="A40" i="81"/>
  <c r="A122" i="81" s="1"/>
  <c r="D40" i="81"/>
  <c r="D122" i="81" s="1"/>
  <c r="A41" i="81"/>
  <c r="A123" i="81" s="1"/>
  <c r="D41" i="81"/>
  <c r="D123" i="81" s="1"/>
  <c r="A42" i="81"/>
  <c r="A124" i="81" s="1"/>
  <c r="D42" i="81"/>
  <c r="D124" i="81" s="1"/>
  <c r="A43" i="81"/>
  <c r="A125" i="81" s="1"/>
  <c r="D43" i="81"/>
  <c r="D125" i="81" s="1"/>
  <c r="A44" i="81"/>
  <c r="A126" i="81" s="1"/>
  <c r="D44" i="81"/>
  <c r="D126" i="81" s="1"/>
  <c r="A45" i="81"/>
  <c r="A127" i="81" s="1"/>
  <c r="D45" i="81"/>
  <c r="D127" i="81" s="1"/>
  <c r="A46" i="81"/>
  <c r="A128" i="81" s="1"/>
  <c r="D46" i="81"/>
  <c r="D128" i="81" s="1"/>
  <c r="A47" i="81"/>
  <c r="A129" i="81" s="1"/>
  <c r="D47" i="81"/>
  <c r="D129" i="81" s="1"/>
  <c r="A48" i="81"/>
  <c r="A130" i="81" s="1"/>
  <c r="D48" i="81"/>
  <c r="D130" i="81" s="1"/>
  <c r="A49" i="81"/>
  <c r="A131" i="81" s="1"/>
  <c r="D49" i="81"/>
  <c r="D131" i="81" s="1"/>
  <c r="A50" i="81"/>
  <c r="A132" i="81" s="1"/>
  <c r="D50" i="81"/>
  <c r="D132" i="81" s="1"/>
  <c r="A51" i="81"/>
  <c r="A133" i="81" s="1"/>
  <c r="D51" i="81"/>
  <c r="D133" i="81" s="1"/>
  <c r="A52" i="81"/>
  <c r="A134" i="81" s="1"/>
  <c r="D52" i="81"/>
  <c r="D134" i="81" s="1"/>
  <c r="A53" i="81"/>
  <c r="A135" i="81" s="1"/>
  <c r="D53" i="81"/>
  <c r="D135" i="81" s="1"/>
  <c r="A54" i="81"/>
  <c r="A136" i="81" s="1"/>
  <c r="D54" i="81"/>
  <c r="D136" i="81" s="1"/>
  <c r="A55" i="81"/>
  <c r="A137" i="81" s="1"/>
  <c r="D55" i="81"/>
  <c r="D137" i="81" s="1"/>
  <c r="A56" i="81"/>
  <c r="A138" i="81" s="1"/>
  <c r="D56" i="81"/>
  <c r="D138" i="81" s="1"/>
  <c r="A57" i="81"/>
  <c r="A139" i="81" s="1"/>
  <c r="D57" i="81"/>
  <c r="D139" i="81" s="1"/>
  <c r="A58" i="81"/>
  <c r="A140" i="81" s="1"/>
  <c r="D58" i="81"/>
  <c r="D140" i="81" s="1"/>
  <c r="A59" i="81"/>
  <c r="A141" i="81" s="1"/>
  <c r="D59" i="81"/>
  <c r="D141" i="81" s="1"/>
  <c r="A60" i="81"/>
  <c r="A142" i="81" s="1"/>
  <c r="D60" i="81"/>
  <c r="D142" i="81" s="1"/>
  <c r="D61" i="81"/>
  <c r="D143" i="81" s="1"/>
  <c r="E61" i="81"/>
  <c r="F61" i="81"/>
  <c r="G61" i="81"/>
  <c r="H61" i="81"/>
  <c r="I61" i="81"/>
  <c r="J61" i="81"/>
  <c r="K61" i="81"/>
  <c r="L61" i="81"/>
  <c r="M61" i="81"/>
  <c r="N61" i="81"/>
  <c r="O61" i="81"/>
  <c r="P61" i="81"/>
  <c r="Q61" i="81"/>
  <c r="R61" i="81"/>
  <c r="S61" i="81"/>
  <c r="T61" i="81"/>
  <c r="U61" i="81"/>
  <c r="V61" i="81"/>
  <c r="W61" i="81"/>
  <c r="X61" i="81"/>
  <c r="Y61" i="81"/>
  <c r="Z61" i="81"/>
  <c r="AA61" i="81"/>
  <c r="AB61" i="81"/>
  <c r="D62" i="81"/>
  <c r="D144" i="81" s="1"/>
  <c r="A63" i="81"/>
  <c r="A145" i="81" s="1"/>
  <c r="D63" i="81"/>
  <c r="D145" i="81" s="1"/>
  <c r="A64" i="81"/>
  <c r="A146" i="81" s="1"/>
  <c r="D64" i="81"/>
  <c r="D146" i="81" s="1"/>
  <c r="A65" i="81"/>
  <c r="A147" i="81" s="1"/>
  <c r="D65" i="81"/>
  <c r="D147" i="81" s="1"/>
  <c r="A66" i="81"/>
  <c r="A148" i="81" s="1"/>
  <c r="D66" i="81"/>
  <c r="D148" i="81" s="1"/>
  <c r="A67" i="81"/>
  <c r="A149" i="81" s="1"/>
  <c r="D67" i="81"/>
  <c r="D149" i="81" s="1"/>
  <c r="A68" i="81"/>
  <c r="A150" i="81" s="1"/>
  <c r="D68" i="81"/>
  <c r="D150" i="81" s="1"/>
  <c r="A69" i="81"/>
  <c r="A151" i="81" s="1"/>
  <c r="D69" i="81"/>
  <c r="D151" i="81" s="1"/>
  <c r="A70" i="81"/>
  <c r="A152" i="81" s="1"/>
  <c r="D70" i="81"/>
  <c r="D152" i="81" s="1"/>
  <c r="A71" i="81"/>
  <c r="A153" i="81" s="1"/>
  <c r="D71" i="81"/>
  <c r="D153" i="81" s="1"/>
  <c r="A72" i="81"/>
  <c r="A154" i="81" s="1"/>
  <c r="D72" i="81"/>
  <c r="D154" i="81" s="1"/>
  <c r="A73" i="81"/>
  <c r="A155" i="81" s="1"/>
  <c r="D73" i="81"/>
  <c r="D155" i="81" s="1"/>
  <c r="A74" i="81"/>
  <c r="A156" i="81" s="1"/>
  <c r="D74" i="81"/>
  <c r="D156" i="81" s="1"/>
  <c r="A75" i="81"/>
  <c r="A157" i="81" s="1"/>
  <c r="D75" i="81"/>
  <c r="D157" i="81" s="1"/>
  <c r="A76" i="81"/>
  <c r="A158" i="81" s="1"/>
  <c r="D76" i="81"/>
  <c r="D158" i="81" s="1"/>
  <c r="A77" i="81"/>
  <c r="A159" i="81" s="1"/>
  <c r="D77" i="81"/>
  <c r="D159" i="81" s="1"/>
  <c r="A78" i="81"/>
  <c r="A160" i="81" s="1"/>
  <c r="D78" i="81"/>
  <c r="D160" i="81" s="1"/>
  <c r="A79" i="81"/>
  <c r="A161" i="81" s="1"/>
  <c r="D79" i="81"/>
  <c r="D161" i="81" s="1"/>
  <c r="A80" i="81"/>
  <c r="A162" i="81" s="1"/>
  <c r="D80" i="81"/>
  <c r="D162" i="81" s="1"/>
  <c r="A81" i="81"/>
  <c r="A163" i="81" s="1"/>
  <c r="D81" i="81"/>
  <c r="D163" i="81" s="1"/>
  <c r="A82" i="81"/>
  <c r="A164" i="81" s="1"/>
  <c r="D82" i="81"/>
  <c r="D164" i="81" s="1"/>
  <c r="A83" i="81"/>
  <c r="A165" i="81" s="1"/>
  <c r="D83" i="81"/>
  <c r="D165" i="81" s="1"/>
  <c r="A84" i="81"/>
  <c r="A166" i="81" s="1"/>
  <c r="D84" i="81"/>
  <c r="D166" i="81" s="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T84" i="81"/>
  <c r="U84" i="81"/>
  <c r="V84" i="81"/>
  <c r="W84" i="81"/>
  <c r="X84" i="81"/>
  <c r="Y84" i="81"/>
  <c r="Z84" i="81"/>
  <c r="AA84" i="81"/>
  <c r="AB84" i="81"/>
  <c r="D86" i="81"/>
  <c r="D168" i="81" s="1"/>
  <c r="E91" i="81"/>
  <c r="F91" i="81"/>
  <c r="G91" i="81"/>
  <c r="H91" i="81"/>
  <c r="I91" i="81"/>
  <c r="J91" i="81"/>
  <c r="K91" i="81"/>
  <c r="L91" i="81"/>
  <c r="E120" i="81"/>
  <c r="F120" i="81"/>
  <c r="C32" i="140" s="1"/>
  <c r="G120" i="81"/>
  <c r="H32" i="140" s="1"/>
  <c r="H120" i="81"/>
  <c r="D32" i="140" s="1"/>
  <c r="I120" i="81"/>
  <c r="I32" i="140" s="1"/>
  <c r="J120" i="81"/>
  <c r="E32" i="140" s="1"/>
  <c r="K120" i="81"/>
  <c r="J32" i="140" s="1"/>
  <c r="L120" i="81"/>
  <c r="F32" i="140" s="1"/>
  <c r="M120" i="81"/>
  <c r="N120" i="81"/>
  <c r="C33" i="140" s="1"/>
  <c r="O120" i="81"/>
  <c r="H33" i="140" s="1"/>
  <c r="H34" i="140" s="1"/>
  <c r="P120" i="81"/>
  <c r="D33" i="140" s="1"/>
  <c r="Q120" i="81"/>
  <c r="R120" i="81"/>
  <c r="E33" i="140" s="1"/>
  <c r="S120" i="81"/>
  <c r="J33" i="140" s="1"/>
  <c r="T120" i="81"/>
  <c r="U120" i="81"/>
  <c r="V120" i="81"/>
  <c r="W120" i="81"/>
  <c r="X120" i="81"/>
  <c r="Y120" i="81"/>
  <c r="Z120" i="81"/>
  <c r="AA120" i="81"/>
  <c r="AB120" i="81"/>
  <c r="A143" i="81"/>
  <c r="E143" i="81"/>
  <c r="F143" i="81"/>
  <c r="G143" i="81"/>
  <c r="H143" i="81"/>
  <c r="I143" i="81"/>
  <c r="J143" i="81"/>
  <c r="K143" i="81"/>
  <c r="L143" i="81"/>
  <c r="M143" i="81"/>
  <c r="N143" i="81"/>
  <c r="O143" i="81"/>
  <c r="P143" i="81"/>
  <c r="Q143" i="81"/>
  <c r="R143" i="81"/>
  <c r="S143" i="81"/>
  <c r="T143" i="81"/>
  <c r="U143" i="81"/>
  <c r="V143" i="81"/>
  <c r="W143" i="81"/>
  <c r="X143" i="81"/>
  <c r="Y143" i="81"/>
  <c r="Z143" i="81"/>
  <c r="AA143" i="81"/>
  <c r="AB143" i="81"/>
  <c r="A144" i="81"/>
  <c r="E166" i="81"/>
  <c r="F166" i="81"/>
  <c r="G166" i="81"/>
  <c r="H166" i="81"/>
  <c r="I166" i="81"/>
  <c r="J166" i="81"/>
  <c r="K166" i="81"/>
  <c r="L166" i="81"/>
  <c r="M166" i="81"/>
  <c r="N166" i="81"/>
  <c r="O166" i="81"/>
  <c r="P166" i="81"/>
  <c r="Q166" i="81"/>
  <c r="R166" i="81"/>
  <c r="S166" i="81"/>
  <c r="T166" i="81"/>
  <c r="U166" i="81"/>
  <c r="V166" i="81"/>
  <c r="W166" i="81"/>
  <c r="X166" i="81"/>
  <c r="Y166" i="81"/>
  <c r="Z166" i="81"/>
  <c r="AA166" i="81"/>
  <c r="AB166" i="81"/>
  <c r="A167" i="81"/>
  <c r="D167" i="81"/>
  <c r="A168" i="81"/>
  <c r="B10" i="156"/>
  <c r="I10" i="156"/>
  <c r="K10" i="156" s="1"/>
  <c r="J10" i="156"/>
  <c r="N10" i="156"/>
  <c r="P10" i="156" s="1"/>
  <c r="O10" i="156"/>
  <c r="S10" i="156"/>
  <c r="U10" i="156" s="1"/>
  <c r="T10" i="156"/>
  <c r="X10" i="156"/>
  <c r="Z10" i="156" s="1"/>
  <c r="Y10" i="156"/>
  <c r="AC10" i="156"/>
  <c r="AE10" i="156" s="1"/>
  <c r="AD10" i="156"/>
  <c r="B11" i="156"/>
  <c r="I11" i="156"/>
  <c r="K11" i="156" s="1"/>
  <c r="J11" i="156"/>
  <c r="N11" i="156"/>
  <c r="P11" i="156" s="1"/>
  <c r="O11" i="156"/>
  <c r="S11" i="156"/>
  <c r="U11" i="156" s="1"/>
  <c r="T11" i="156"/>
  <c r="X11" i="156"/>
  <c r="Z11" i="156" s="1"/>
  <c r="Y11" i="156"/>
  <c r="AC11" i="156"/>
  <c r="AE11" i="156" s="1"/>
  <c r="AD11" i="156"/>
  <c r="B12" i="156"/>
  <c r="I12" i="156"/>
  <c r="K12" i="156" s="1"/>
  <c r="J12" i="156"/>
  <c r="N12" i="156"/>
  <c r="P12" i="156" s="1"/>
  <c r="O12" i="156"/>
  <c r="S12" i="156"/>
  <c r="U12" i="156" s="1"/>
  <c r="T12" i="156"/>
  <c r="X12" i="156"/>
  <c r="Z12" i="156" s="1"/>
  <c r="Y12" i="156"/>
  <c r="AC12" i="156"/>
  <c r="AE12" i="156" s="1"/>
  <c r="AD12" i="156"/>
  <c r="B13" i="156"/>
  <c r="I13" i="156"/>
  <c r="J13" i="156"/>
  <c r="K13" i="156"/>
  <c r="N13" i="156"/>
  <c r="O13" i="156"/>
  <c r="P13" i="156"/>
  <c r="S13" i="156"/>
  <c r="T13" i="156"/>
  <c r="U13" i="156"/>
  <c r="X13" i="156"/>
  <c r="Y13" i="156"/>
  <c r="Z13" i="156"/>
  <c r="AC13" i="156"/>
  <c r="AD13" i="156"/>
  <c r="AE13" i="156"/>
  <c r="B14" i="156"/>
  <c r="I14" i="156"/>
  <c r="J14" i="156"/>
  <c r="K14" i="156"/>
  <c r="N14" i="156"/>
  <c r="O14" i="156"/>
  <c r="P14" i="156"/>
  <c r="S14" i="156"/>
  <c r="T14" i="156"/>
  <c r="U14" i="156"/>
  <c r="X14" i="156"/>
  <c r="Y14" i="156"/>
  <c r="Z14" i="156"/>
  <c r="AC14" i="156"/>
  <c r="AD14" i="156"/>
  <c r="AE14" i="156"/>
  <c r="B15" i="156"/>
  <c r="I15" i="156"/>
  <c r="J15" i="156"/>
  <c r="K15" i="156"/>
  <c r="N15" i="156"/>
  <c r="O15" i="156"/>
  <c r="P15" i="156"/>
  <c r="S15" i="156"/>
  <c r="T15" i="156"/>
  <c r="U15" i="156"/>
  <c r="X15" i="156"/>
  <c r="Y15" i="156"/>
  <c r="Z15" i="156"/>
  <c r="AC15" i="156"/>
  <c r="AD15" i="156"/>
  <c r="AE15" i="156"/>
  <c r="B16" i="156"/>
  <c r="I16" i="156"/>
  <c r="J16" i="156"/>
  <c r="K16" i="156"/>
  <c r="N16" i="156"/>
  <c r="O16" i="156"/>
  <c r="P16" i="156"/>
  <c r="S16" i="156"/>
  <c r="T16" i="156"/>
  <c r="U16" i="156"/>
  <c r="X16" i="156"/>
  <c r="Y16" i="156"/>
  <c r="Z16" i="156"/>
  <c r="AC16" i="156"/>
  <c r="AD16" i="156"/>
  <c r="AE16" i="156"/>
  <c r="B17" i="156"/>
  <c r="I17" i="156"/>
  <c r="J17" i="156"/>
  <c r="K17" i="156"/>
  <c r="N17" i="156"/>
  <c r="O17" i="156"/>
  <c r="P17" i="156"/>
  <c r="S17" i="156"/>
  <c r="T17" i="156"/>
  <c r="U17" i="156"/>
  <c r="X17" i="156"/>
  <c r="Y17" i="156"/>
  <c r="Z17" i="156"/>
  <c r="AC17" i="156"/>
  <c r="AD17" i="156"/>
  <c r="AE17" i="156"/>
  <c r="B18" i="156"/>
  <c r="I18" i="156"/>
  <c r="J18" i="156"/>
  <c r="K18" i="156"/>
  <c r="N18" i="156"/>
  <c r="O18" i="156"/>
  <c r="P18" i="156"/>
  <c r="S18" i="156"/>
  <c r="T18" i="156"/>
  <c r="U18" i="156"/>
  <c r="X18" i="156"/>
  <c r="Y18" i="156"/>
  <c r="Z18" i="156"/>
  <c r="AC18" i="156"/>
  <c r="AD18" i="156"/>
  <c r="AE18" i="156"/>
  <c r="B19" i="156"/>
  <c r="I19" i="156"/>
  <c r="J19" i="156"/>
  <c r="K19" i="156"/>
  <c r="N19" i="156"/>
  <c r="O19" i="156"/>
  <c r="P19" i="156"/>
  <c r="S19" i="156"/>
  <c r="T19" i="156"/>
  <c r="U19" i="156"/>
  <c r="X19" i="156"/>
  <c r="Y19" i="156"/>
  <c r="Z19" i="156"/>
  <c r="AC19" i="156"/>
  <c r="AD19" i="156"/>
  <c r="AE19" i="156"/>
  <c r="B20" i="156"/>
  <c r="I20" i="156"/>
  <c r="J20" i="156"/>
  <c r="K20" i="156"/>
  <c r="N20" i="156"/>
  <c r="O20" i="156"/>
  <c r="P20" i="156"/>
  <c r="S20" i="156"/>
  <c r="T20" i="156"/>
  <c r="U20" i="156"/>
  <c r="X20" i="156"/>
  <c r="Y20" i="156"/>
  <c r="Z20" i="156"/>
  <c r="AC20" i="156"/>
  <c r="AD20" i="156"/>
  <c r="AE20" i="156"/>
  <c r="B21" i="156"/>
  <c r="I21" i="156"/>
  <c r="J21" i="156"/>
  <c r="K21" i="156"/>
  <c r="N21" i="156"/>
  <c r="O21" i="156"/>
  <c r="P21" i="156"/>
  <c r="S21" i="156"/>
  <c r="T21" i="156"/>
  <c r="U21" i="156"/>
  <c r="X21" i="156"/>
  <c r="Y21" i="156"/>
  <c r="Z21" i="156"/>
  <c r="AC21" i="156"/>
  <c r="AD21" i="156"/>
  <c r="AE21" i="156"/>
  <c r="C22" i="156"/>
  <c r="D22" i="156"/>
  <c r="G22" i="156"/>
  <c r="H22" i="156"/>
  <c r="L22" i="156"/>
  <c r="M22" i="156"/>
  <c r="Q22" i="156"/>
  <c r="R22" i="156"/>
  <c r="V22" i="156"/>
  <c r="W22" i="156"/>
  <c r="AA22" i="156"/>
  <c r="AB22" i="156"/>
  <c r="B26" i="156"/>
  <c r="I26" i="156"/>
  <c r="K26" i="156" s="1"/>
  <c r="J26" i="156"/>
  <c r="N26" i="156"/>
  <c r="P26" i="156" s="1"/>
  <c r="O26" i="156"/>
  <c r="S26" i="156"/>
  <c r="U26" i="156" s="1"/>
  <c r="T26" i="156"/>
  <c r="X26" i="156"/>
  <c r="Y26" i="156"/>
  <c r="Z26" i="156" s="1"/>
  <c r="AC26" i="156"/>
  <c r="AD26" i="156"/>
  <c r="AE26" i="156" s="1"/>
  <c r="B27" i="156"/>
  <c r="I27" i="156"/>
  <c r="K27" i="156" s="1"/>
  <c r="J27" i="156"/>
  <c r="N27" i="156"/>
  <c r="P27" i="156" s="1"/>
  <c r="O27" i="156"/>
  <c r="S27" i="156"/>
  <c r="U27" i="156" s="1"/>
  <c r="T27" i="156"/>
  <c r="X27" i="156"/>
  <c r="Z27" i="156" s="1"/>
  <c r="Y27" i="156"/>
  <c r="AC27" i="156"/>
  <c r="AE27" i="156" s="1"/>
  <c r="AD27" i="156"/>
  <c r="B28" i="156"/>
  <c r="I28" i="156"/>
  <c r="K28" i="156" s="1"/>
  <c r="J28" i="156"/>
  <c r="N28" i="156"/>
  <c r="P28" i="156" s="1"/>
  <c r="O28" i="156"/>
  <c r="S28" i="156"/>
  <c r="U28" i="156" s="1"/>
  <c r="T28" i="156"/>
  <c r="X28" i="156"/>
  <c r="Z28" i="156" s="1"/>
  <c r="Y28" i="156"/>
  <c r="AC28" i="156"/>
  <c r="AE28" i="156" s="1"/>
  <c r="AD28" i="156"/>
  <c r="B29" i="156"/>
  <c r="I29" i="156"/>
  <c r="J29" i="156"/>
  <c r="K29" i="156"/>
  <c r="N29" i="156"/>
  <c r="O29" i="156"/>
  <c r="P29" i="156"/>
  <c r="S29" i="156"/>
  <c r="T29" i="156"/>
  <c r="U29" i="156"/>
  <c r="X29" i="156"/>
  <c r="Y29" i="156"/>
  <c r="Z29" i="156"/>
  <c r="AC29" i="156"/>
  <c r="AD29" i="156"/>
  <c r="AE29" i="156"/>
  <c r="B30" i="156"/>
  <c r="I30" i="156"/>
  <c r="J30" i="156"/>
  <c r="K30" i="156"/>
  <c r="N30" i="156"/>
  <c r="O30" i="156"/>
  <c r="P30" i="156"/>
  <c r="S30" i="156"/>
  <c r="T30" i="156"/>
  <c r="U30" i="156"/>
  <c r="X30" i="156"/>
  <c r="Y30" i="156"/>
  <c r="Z30" i="156"/>
  <c r="AC30" i="156"/>
  <c r="AD30" i="156"/>
  <c r="AE30" i="156"/>
  <c r="B31" i="156"/>
  <c r="I31" i="156"/>
  <c r="J31" i="156"/>
  <c r="K31" i="156"/>
  <c r="N31" i="156"/>
  <c r="O31" i="156"/>
  <c r="P31" i="156"/>
  <c r="S31" i="156"/>
  <c r="T31" i="156"/>
  <c r="U31" i="156"/>
  <c r="X31" i="156"/>
  <c r="Y31" i="156"/>
  <c r="Z31" i="156"/>
  <c r="AC31" i="156"/>
  <c r="AD31" i="156"/>
  <c r="AE31" i="156"/>
  <c r="B32" i="156"/>
  <c r="I32" i="156"/>
  <c r="J32" i="156"/>
  <c r="K32" i="156"/>
  <c r="N32" i="156"/>
  <c r="O32" i="156"/>
  <c r="P32" i="156"/>
  <c r="S32" i="156"/>
  <c r="T32" i="156"/>
  <c r="U32" i="156"/>
  <c r="X32" i="156"/>
  <c r="Y32" i="156"/>
  <c r="Z32" i="156"/>
  <c r="AC32" i="156"/>
  <c r="AD32" i="156"/>
  <c r="AE32" i="156"/>
  <c r="B33" i="156"/>
  <c r="I33" i="156"/>
  <c r="J33" i="156"/>
  <c r="K33" i="156"/>
  <c r="N33" i="156"/>
  <c r="O33" i="156"/>
  <c r="P33" i="156"/>
  <c r="S33" i="156"/>
  <c r="T33" i="156"/>
  <c r="U33" i="156"/>
  <c r="X33" i="156"/>
  <c r="Y33" i="156"/>
  <c r="Z33" i="156"/>
  <c r="AC33" i="156"/>
  <c r="AD33" i="156"/>
  <c r="AE33" i="156"/>
  <c r="B34" i="156"/>
  <c r="I34" i="156"/>
  <c r="J34" i="156"/>
  <c r="K34" i="156"/>
  <c r="N34" i="156"/>
  <c r="O34" i="156"/>
  <c r="P34" i="156"/>
  <c r="S34" i="156"/>
  <c r="T34" i="156"/>
  <c r="U34" i="156"/>
  <c r="X34" i="156"/>
  <c r="Y34" i="156"/>
  <c r="Z34" i="156"/>
  <c r="AC34" i="156"/>
  <c r="AD34" i="156"/>
  <c r="AE34" i="156"/>
  <c r="B35" i="156"/>
  <c r="I35" i="156"/>
  <c r="J35" i="156"/>
  <c r="K35" i="156"/>
  <c r="N35" i="156"/>
  <c r="O35" i="156"/>
  <c r="P35" i="156"/>
  <c r="S35" i="156"/>
  <c r="T35" i="156"/>
  <c r="U35" i="156"/>
  <c r="X35" i="156"/>
  <c r="Y35" i="156"/>
  <c r="Z35" i="156"/>
  <c r="AC35" i="156"/>
  <c r="AD35" i="156"/>
  <c r="AE35" i="156"/>
  <c r="B36" i="156"/>
  <c r="I36" i="156"/>
  <c r="J36" i="156"/>
  <c r="K36" i="156"/>
  <c r="N36" i="156"/>
  <c r="O36" i="156"/>
  <c r="P36" i="156"/>
  <c r="S36" i="156"/>
  <c r="T36" i="156"/>
  <c r="U36" i="156"/>
  <c r="X36" i="156"/>
  <c r="Y36" i="156"/>
  <c r="Z36" i="156"/>
  <c r="AC36" i="156"/>
  <c r="AD36" i="156"/>
  <c r="AE36" i="156"/>
  <c r="B37" i="156"/>
  <c r="I37" i="156"/>
  <c r="J37" i="156"/>
  <c r="K37" i="156"/>
  <c r="N37" i="156"/>
  <c r="O37" i="156"/>
  <c r="P37" i="156"/>
  <c r="S37" i="156"/>
  <c r="T37" i="156"/>
  <c r="U37" i="156"/>
  <c r="X37" i="156"/>
  <c r="Y37" i="156"/>
  <c r="Z37" i="156"/>
  <c r="AC37" i="156"/>
  <c r="AD37" i="156"/>
  <c r="AE37" i="156"/>
  <c r="G38" i="156"/>
  <c r="H38" i="156"/>
  <c r="L38" i="156"/>
  <c r="M38" i="156"/>
  <c r="Q38" i="156"/>
  <c r="R38" i="156"/>
  <c r="V38" i="156"/>
  <c r="W38" i="156"/>
  <c r="AA38" i="156"/>
  <c r="AB38" i="156"/>
  <c r="B10" i="141"/>
  <c r="I10" i="141"/>
  <c r="K10" i="141" s="1"/>
  <c r="J10" i="141"/>
  <c r="N10" i="141"/>
  <c r="P10" i="141" s="1"/>
  <c r="O10" i="141"/>
  <c r="S10" i="141"/>
  <c r="U10" i="141" s="1"/>
  <c r="T10" i="141"/>
  <c r="X10" i="141"/>
  <c r="Z10" i="141" s="1"/>
  <c r="Y10" i="141"/>
  <c r="AC10" i="141"/>
  <c r="AE10" i="141" s="1"/>
  <c r="AD10" i="141"/>
  <c r="B11" i="141"/>
  <c r="I11" i="141"/>
  <c r="K11" i="141" s="1"/>
  <c r="J11" i="141"/>
  <c r="N11" i="141"/>
  <c r="P11" i="141" s="1"/>
  <c r="O11" i="141"/>
  <c r="S11" i="141"/>
  <c r="U11" i="141" s="1"/>
  <c r="T11" i="141"/>
  <c r="X11" i="141"/>
  <c r="Z11" i="141" s="1"/>
  <c r="Y11" i="141"/>
  <c r="AC11" i="141"/>
  <c r="AE11" i="141" s="1"/>
  <c r="AD11" i="141"/>
  <c r="B12" i="141"/>
  <c r="I12" i="141"/>
  <c r="K12" i="141" s="1"/>
  <c r="J12" i="141"/>
  <c r="N12" i="141"/>
  <c r="P12" i="141" s="1"/>
  <c r="O12" i="141"/>
  <c r="S12" i="141"/>
  <c r="U12" i="141" s="1"/>
  <c r="T12" i="141"/>
  <c r="X12" i="141"/>
  <c r="Z12" i="141" s="1"/>
  <c r="Y12" i="141"/>
  <c r="AC12" i="141"/>
  <c r="AE12" i="141" s="1"/>
  <c r="AD12" i="141"/>
  <c r="B13" i="141"/>
  <c r="I13" i="141"/>
  <c r="J13" i="141"/>
  <c r="K13" i="141"/>
  <c r="N13" i="141"/>
  <c r="O13" i="141"/>
  <c r="P13" i="141"/>
  <c r="S13" i="141"/>
  <c r="T13" i="141"/>
  <c r="U13" i="141"/>
  <c r="X13" i="141"/>
  <c r="Y13" i="141"/>
  <c r="Z13" i="141"/>
  <c r="AC13" i="141"/>
  <c r="AD13" i="141"/>
  <c r="AE13" i="141"/>
  <c r="B14" i="141"/>
  <c r="I14" i="141"/>
  <c r="J14" i="141"/>
  <c r="K14" i="141"/>
  <c r="N14" i="141"/>
  <c r="O14" i="141"/>
  <c r="P14" i="141"/>
  <c r="S14" i="141"/>
  <c r="T14" i="141"/>
  <c r="U14" i="141"/>
  <c r="X14" i="141"/>
  <c r="Y14" i="141"/>
  <c r="Z14" i="141"/>
  <c r="AC14" i="141"/>
  <c r="AD14" i="141"/>
  <c r="AE14" i="141"/>
  <c r="B15" i="141"/>
  <c r="I15" i="141"/>
  <c r="J15" i="141"/>
  <c r="K15" i="141"/>
  <c r="N15" i="141"/>
  <c r="O15" i="141"/>
  <c r="P15" i="141"/>
  <c r="S15" i="141"/>
  <c r="T15" i="141"/>
  <c r="U15" i="141"/>
  <c r="X15" i="141"/>
  <c r="Y15" i="141"/>
  <c r="Z15" i="141"/>
  <c r="AC15" i="141"/>
  <c r="AD15" i="141"/>
  <c r="AE15" i="141"/>
  <c r="B16" i="141"/>
  <c r="I16" i="141"/>
  <c r="J16" i="141"/>
  <c r="K16" i="141"/>
  <c r="N16" i="141"/>
  <c r="O16" i="141"/>
  <c r="P16" i="141"/>
  <c r="S16" i="141"/>
  <c r="T16" i="141"/>
  <c r="U16" i="141"/>
  <c r="X16" i="141"/>
  <c r="Y16" i="141"/>
  <c r="Z16" i="141"/>
  <c r="AC16" i="141"/>
  <c r="AD16" i="141"/>
  <c r="AE16" i="141"/>
  <c r="B17" i="141"/>
  <c r="I17" i="141"/>
  <c r="J17" i="141"/>
  <c r="K17" i="141"/>
  <c r="N17" i="141"/>
  <c r="O17" i="141"/>
  <c r="P17" i="141"/>
  <c r="S17" i="141"/>
  <c r="T17" i="141"/>
  <c r="U17" i="141"/>
  <c r="X17" i="141"/>
  <c r="Y17" i="141"/>
  <c r="Z17" i="141"/>
  <c r="AC17" i="141"/>
  <c r="AD17" i="141"/>
  <c r="AE17" i="141"/>
  <c r="B18" i="141"/>
  <c r="I18" i="141"/>
  <c r="J18" i="141"/>
  <c r="K18" i="141"/>
  <c r="N18" i="141"/>
  <c r="O18" i="141"/>
  <c r="P18" i="141"/>
  <c r="S18" i="141"/>
  <c r="T18" i="141"/>
  <c r="U18" i="141"/>
  <c r="X18" i="141"/>
  <c r="Y18" i="141"/>
  <c r="Z18" i="141"/>
  <c r="AC18" i="141"/>
  <c r="AD18" i="141"/>
  <c r="AE18" i="141"/>
  <c r="B19" i="141"/>
  <c r="I19" i="141"/>
  <c r="J19" i="141"/>
  <c r="K19" i="141"/>
  <c r="N19" i="141"/>
  <c r="O19" i="141"/>
  <c r="P19" i="141"/>
  <c r="S19" i="141"/>
  <c r="T19" i="141"/>
  <c r="U19" i="141"/>
  <c r="X19" i="141"/>
  <c r="Y19" i="141"/>
  <c r="Z19" i="141"/>
  <c r="AC19" i="141"/>
  <c r="AD19" i="141"/>
  <c r="AE19" i="141"/>
  <c r="B20" i="141"/>
  <c r="I20" i="141"/>
  <c r="J20" i="141"/>
  <c r="K20" i="141"/>
  <c r="N20" i="141"/>
  <c r="O20" i="141"/>
  <c r="P20" i="141"/>
  <c r="S20" i="141"/>
  <c r="T20" i="141"/>
  <c r="U20" i="141"/>
  <c r="X20" i="141"/>
  <c r="Y20" i="141"/>
  <c r="Z20" i="141"/>
  <c r="AC20" i="141"/>
  <c r="AD20" i="141"/>
  <c r="AE20" i="141"/>
  <c r="B21" i="141"/>
  <c r="I21" i="141"/>
  <c r="J21" i="141"/>
  <c r="K21" i="141"/>
  <c r="N21" i="141"/>
  <c r="O21" i="141"/>
  <c r="P21" i="141"/>
  <c r="S21" i="141"/>
  <c r="T21" i="141"/>
  <c r="U21" i="141"/>
  <c r="X21" i="141"/>
  <c r="Y21" i="141"/>
  <c r="Z21" i="141"/>
  <c r="AC21" i="141"/>
  <c r="AD21" i="141"/>
  <c r="AE21" i="141"/>
  <c r="C22" i="141"/>
  <c r="D22" i="141"/>
  <c r="G22" i="141"/>
  <c r="H22" i="141"/>
  <c r="L22" i="141"/>
  <c r="M22" i="141"/>
  <c r="Q22" i="141"/>
  <c r="R22" i="141"/>
  <c r="V22" i="141"/>
  <c r="W22" i="141"/>
  <c r="AA22" i="141"/>
  <c r="AB22" i="141"/>
  <c r="B26" i="141"/>
  <c r="I26" i="141"/>
  <c r="K26" i="141" s="1"/>
  <c r="J26" i="141"/>
  <c r="N26" i="141"/>
  <c r="P26" i="141" s="1"/>
  <c r="O26" i="141"/>
  <c r="S26" i="141"/>
  <c r="U26" i="141" s="1"/>
  <c r="T26" i="141"/>
  <c r="X26" i="141"/>
  <c r="Y26" i="141"/>
  <c r="Z26" i="141" s="1"/>
  <c r="AC26" i="141"/>
  <c r="AD26" i="141"/>
  <c r="AE26" i="141" s="1"/>
  <c r="B27" i="141"/>
  <c r="I27" i="141"/>
  <c r="K27" i="141" s="1"/>
  <c r="J27" i="141"/>
  <c r="N27" i="141"/>
  <c r="P27" i="141" s="1"/>
  <c r="O27" i="141"/>
  <c r="S27" i="141"/>
  <c r="U27" i="141" s="1"/>
  <c r="T27" i="141"/>
  <c r="X27" i="141"/>
  <c r="Z27" i="141" s="1"/>
  <c r="Y27" i="141"/>
  <c r="AC27" i="141"/>
  <c r="AE27" i="141" s="1"/>
  <c r="AD27" i="141"/>
  <c r="B28" i="141"/>
  <c r="I28" i="141"/>
  <c r="K28" i="141" s="1"/>
  <c r="J28" i="141"/>
  <c r="N28" i="141"/>
  <c r="P28" i="141" s="1"/>
  <c r="O28" i="141"/>
  <c r="S28" i="141"/>
  <c r="U28" i="141" s="1"/>
  <c r="T28" i="141"/>
  <c r="X28" i="141"/>
  <c r="Z28" i="141" s="1"/>
  <c r="Y28" i="141"/>
  <c r="AC28" i="141"/>
  <c r="AE28" i="141" s="1"/>
  <c r="AD28" i="141"/>
  <c r="B29" i="141"/>
  <c r="I29" i="141"/>
  <c r="J29" i="141"/>
  <c r="K29" i="141"/>
  <c r="N29" i="141"/>
  <c r="O29" i="141"/>
  <c r="P29" i="141"/>
  <c r="S29" i="141"/>
  <c r="T29" i="141"/>
  <c r="U29" i="141"/>
  <c r="X29" i="141"/>
  <c r="Y29" i="141"/>
  <c r="Z29" i="141"/>
  <c r="AC29" i="141"/>
  <c r="AD29" i="141"/>
  <c r="AE29" i="141"/>
  <c r="B30" i="141"/>
  <c r="I30" i="141"/>
  <c r="J30" i="141"/>
  <c r="K30" i="141"/>
  <c r="N30" i="141"/>
  <c r="O30" i="141"/>
  <c r="P30" i="141"/>
  <c r="S30" i="141"/>
  <c r="T30" i="141"/>
  <c r="U30" i="141"/>
  <c r="X30" i="141"/>
  <c r="Y30" i="141"/>
  <c r="Z30" i="141"/>
  <c r="AC30" i="141"/>
  <c r="AD30" i="141"/>
  <c r="AE30" i="141"/>
  <c r="B31" i="141"/>
  <c r="I31" i="141"/>
  <c r="J31" i="141"/>
  <c r="K31" i="141"/>
  <c r="N31" i="141"/>
  <c r="O31" i="141"/>
  <c r="P31" i="141"/>
  <c r="S31" i="141"/>
  <c r="T31" i="141"/>
  <c r="U31" i="141"/>
  <c r="X31" i="141"/>
  <c r="Y31" i="141"/>
  <c r="Z31" i="141"/>
  <c r="AC31" i="141"/>
  <c r="AD31" i="141"/>
  <c r="AE31" i="141"/>
  <c r="B32" i="141"/>
  <c r="I32" i="141"/>
  <c r="J32" i="141"/>
  <c r="K32" i="141"/>
  <c r="N32" i="141"/>
  <c r="O32" i="141"/>
  <c r="P32" i="141"/>
  <c r="S32" i="141"/>
  <c r="T32" i="141"/>
  <c r="U32" i="141"/>
  <c r="X32" i="141"/>
  <c r="Y32" i="141"/>
  <c r="Z32" i="141"/>
  <c r="AC32" i="141"/>
  <c r="AD32" i="141"/>
  <c r="AE32" i="141"/>
  <c r="B33" i="141"/>
  <c r="I33" i="141"/>
  <c r="J33" i="141"/>
  <c r="K33" i="141"/>
  <c r="N33" i="141"/>
  <c r="O33" i="141"/>
  <c r="P33" i="141"/>
  <c r="S33" i="141"/>
  <c r="T33" i="141"/>
  <c r="U33" i="141"/>
  <c r="X33" i="141"/>
  <c r="Y33" i="141"/>
  <c r="Z33" i="141"/>
  <c r="AC33" i="141"/>
  <c r="AD33" i="141"/>
  <c r="AE33" i="141"/>
  <c r="B34" i="141"/>
  <c r="I34" i="141"/>
  <c r="J34" i="141"/>
  <c r="K34" i="141"/>
  <c r="N34" i="141"/>
  <c r="O34" i="141"/>
  <c r="P34" i="141"/>
  <c r="S34" i="141"/>
  <c r="T34" i="141"/>
  <c r="U34" i="141"/>
  <c r="X34" i="141"/>
  <c r="Y34" i="141"/>
  <c r="Z34" i="141"/>
  <c r="AC34" i="141"/>
  <c r="AD34" i="141"/>
  <c r="AE34" i="141"/>
  <c r="B35" i="141"/>
  <c r="I35" i="141"/>
  <c r="J35" i="141"/>
  <c r="K35" i="141"/>
  <c r="N35" i="141"/>
  <c r="O35" i="141"/>
  <c r="P35" i="141"/>
  <c r="S35" i="141"/>
  <c r="T35" i="141"/>
  <c r="U35" i="141"/>
  <c r="X35" i="141"/>
  <c r="Y35" i="141"/>
  <c r="Z35" i="141"/>
  <c r="AC35" i="141"/>
  <c r="AD35" i="141"/>
  <c r="AE35" i="141"/>
  <c r="B36" i="141"/>
  <c r="I36" i="141"/>
  <c r="J36" i="141"/>
  <c r="K36" i="141"/>
  <c r="N36" i="141"/>
  <c r="O36" i="141"/>
  <c r="P36" i="141"/>
  <c r="S36" i="141"/>
  <c r="T36" i="141"/>
  <c r="U36" i="141"/>
  <c r="X36" i="141"/>
  <c r="Y36" i="141"/>
  <c r="Z36" i="141"/>
  <c r="AC36" i="141"/>
  <c r="AD36" i="141"/>
  <c r="AE36" i="141"/>
  <c r="B37" i="141"/>
  <c r="I37" i="141"/>
  <c r="J37" i="141"/>
  <c r="K37" i="141"/>
  <c r="N37" i="141"/>
  <c r="O37" i="141"/>
  <c r="P37" i="141"/>
  <c r="S37" i="141"/>
  <c r="T37" i="141"/>
  <c r="U37" i="141"/>
  <c r="X37" i="141"/>
  <c r="Y37" i="141"/>
  <c r="Z37" i="141"/>
  <c r="AC37" i="141"/>
  <c r="AD37" i="141"/>
  <c r="AE37" i="141"/>
  <c r="G38" i="141"/>
  <c r="H38" i="141"/>
  <c r="L38" i="141"/>
  <c r="M38" i="141"/>
  <c r="Q38" i="141"/>
  <c r="R38" i="141"/>
  <c r="V38" i="141"/>
  <c r="W38" i="141"/>
  <c r="AA38" i="141"/>
  <c r="AB38" i="141"/>
  <c r="M6" i="132"/>
  <c r="N6" i="132"/>
  <c r="AB6" i="132"/>
  <c r="AC6" i="132"/>
  <c r="AH6" i="132"/>
  <c r="AL6" i="132"/>
  <c r="G7" i="132"/>
  <c r="H7" i="132"/>
  <c r="H41" i="132" s="1"/>
  <c r="T8" i="132"/>
  <c r="T42" i="132" s="1"/>
  <c r="V8" i="132"/>
  <c r="V42" i="132" s="1"/>
  <c r="AL8" i="132"/>
  <c r="C9" i="132"/>
  <c r="C43" i="132" s="1"/>
  <c r="F9" i="132"/>
  <c r="F43" i="132" s="1"/>
  <c r="I9" i="132"/>
  <c r="J9" i="132" s="1"/>
  <c r="O9" i="132"/>
  <c r="Q9" i="132" s="1"/>
  <c r="P9" i="132"/>
  <c r="V9" i="132"/>
  <c r="W9" i="132" s="1"/>
  <c r="AB9" i="132"/>
  <c r="AD9" i="132" s="1"/>
  <c r="AI9" i="132"/>
  <c r="AK9" i="132" s="1"/>
  <c r="AJ9" i="132"/>
  <c r="C10" i="132"/>
  <c r="C44" i="132" s="1"/>
  <c r="F10" i="132"/>
  <c r="F44" i="132" s="1"/>
  <c r="I10" i="132"/>
  <c r="J10" i="132" s="1"/>
  <c r="O10" i="132"/>
  <c r="Q10" i="132" s="1"/>
  <c r="P10" i="132"/>
  <c r="W10" i="132"/>
  <c r="X10" i="132" s="1"/>
  <c r="AB10" i="132"/>
  <c r="AI10" i="132"/>
  <c r="AK10" i="132" s="1"/>
  <c r="AJ10" i="132"/>
  <c r="C11" i="132"/>
  <c r="C45" i="132" s="1"/>
  <c r="F11" i="132"/>
  <c r="F45" i="132" s="1"/>
  <c r="I11" i="132"/>
  <c r="J11" i="132" s="1"/>
  <c r="O11" i="132"/>
  <c r="Q11" i="132" s="1"/>
  <c r="P11" i="132"/>
  <c r="V11" i="132"/>
  <c r="AB11" i="132"/>
  <c r="AE11" i="132" s="1"/>
  <c r="AI11" i="132"/>
  <c r="AK11" i="132" s="1"/>
  <c r="AJ11" i="132"/>
  <c r="C12" i="132"/>
  <c r="C46" i="132" s="1"/>
  <c r="F12" i="132"/>
  <c r="F46" i="132" s="1"/>
  <c r="I12" i="132"/>
  <c r="J12" i="132" s="1"/>
  <c r="O12" i="132"/>
  <c r="Q12" i="132" s="1"/>
  <c r="P12" i="132"/>
  <c r="V12" i="132"/>
  <c r="W12" i="132" s="1"/>
  <c r="X12" i="132" s="1"/>
  <c r="AB12" i="132"/>
  <c r="AE12" i="132" s="1"/>
  <c r="AI12" i="132"/>
  <c r="AK12" i="132" s="1"/>
  <c r="AJ12" i="132"/>
  <c r="C13" i="132"/>
  <c r="C47" i="132" s="1"/>
  <c r="F13" i="132"/>
  <c r="F47" i="132" s="1"/>
  <c r="I13" i="132"/>
  <c r="J13" i="132" s="1"/>
  <c r="O13" i="132"/>
  <c r="Q13" i="132" s="1"/>
  <c r="P13" i="132"/>
  <c r="V13" i="132"/>
  <c r="W13" i="132" s="1"/>
  <c r="X13" i="132" s="1"/>
  <c r="AB13" i="132"/>
  <c r="AE13" i="132" s="1"/>
  <c r="AI13" i="132"/>
  <c r="AK13" i="132" s="1"/>
  <c r="AJ13" i="132"/>
  <c r="C14" i="132"/>
  <c r="C48" i="132" s="1"/>
  <c r="F14" i="132"/>
  <c r="F48" i="132" s="1"/>
  <c r="I14" i="132"/>
  <c r="J14" i="132" s="1"/>
  <c r="O14" i="132"/>
  <c r="Q14" i="132" s="1"/>
  <c r="P14" i="132"/>
  <c r="V14" i="132"/>
  <c r="W14" i="132" s="1"/>
  <c r="X14" i="132" s="1"/>
  <c r="AB14" i="132"/>
  <c r="AI14" i="132"/>
  <c r="AK14" i="132" s="1"/>
  <c r="AJ14" i="132"/>
  <c r="C15" i="132"/>
  <c r="C49" i="132" s="1"/>
  <c r="F15" i="132"/>
  <c r="F49" i="132" s="1"/>
  <c r="I15" i="132"/>
  <c r="J15" i="132" s="1"/>
  <c r="O15" i="132"/>
  <c r="Q15" i="132" s="1"/>
  <c r="P15" i="132"/>
  <c r="V15" i="132"/>
  <c r="W15" i="132" s="1"/>
  <c r="X15" i="132" s="1"/>
  <c r="AB15" i="132"/>
  <c r="AE15" i="132" s="1"/>
  <c r="AI15" i="132"/>
  <c r="AK15" i="132" s="1"/>
  <c r="AJ15" i="132"/>
  <c r="C16" i="132"/>
  <c r="C50" i="132" s="1"/>
  <c r="F16" i="132"/>
  <c r="F50" i="132" s="1"/>
  <c r="I16" i="132"/>
  <c r="J16" i="132" s="1"/>
  <c r="O16" i="132"/>
  <c r="Q16" i="132" s="1"/>
  <c r="P16" i="132"/>
  <c r="V16" i="132"/>
  <c r="W16" i="132" s="1"/>
  <c r="X16" i="132" s="1"/>
  <c r="AB16" i="132"/>
  <c r="AE16" i="132" s="1"/>
  <c r="AI16" i="132"/>
  <c r="AK16" i="132" s="1"/>
  <c r="AJ16" i="132"/>
  <c r="C17" i="132"/>
  <c r="C51" i="132" s="1"/>
  <c r="F17" i="132"/>
  <c r="F51" i="132" s="1"/>
  <c r="I17" i="132"/>
  <c r="J17" i="132" s="1"/>
  <c r="O17" i="132"/>
  <c r="Q17" i="132" s="1"/>
  <c r="P17" i="132"/>
  <c r="V17" i="132"/>
  <c r="W17" i="132" s="1"/>
  <c r="X17" i="132" s="1"/>
  <c r="AB17" i="132"/>
  <c r="AE17" i="132" s="1"/>
  <c r="AI17" i="132"/>
  <c r="AK17" i="132" s="1"/>
  <c r="AJ17" i="132"/>
  <c r="C18" i="132"/>
  <c r="C52" i="132" s="1"/>
  <c r="F18" i="132"/>
  <c r="F52" i="132" s="1"/>
  <c r="I18" i="132"/>
  <c r="J18" i="132" s="1"/>
  <c r="O18" i="132"/>
  <c r="Q18" i="132" s="1"/>
  <c r="P18" i="132"/>
  <c r="V18" i="132"/>
  <c r="W18" i="132" s="1"/>
  <c r="X18" i="132" s="1"/>
  <c r="AB18" i="132"/>
  <c r="AI18" i="132"/>
  <c r="AK18" i="132" s="1"/>
  <c r="AJ18" i="132"/>
  <c r="C19" i="132"/>
  <c r="C53" i="132" s="1"/>
  <c r="F19" i="132"/>
  <c r="F53" i="132" s="1"/>
  <c r="I19" i="132"/>
  <c r="J19" i="132" s="1"/>
  <c r="O19" i="132"/>
  <c r="Q19" i="132" s="1"/>
  <c r="P19" i="132"/>
  <c r="V19" i="132"/>
  <c r="W19" i="132" s="1"/>
  <c r="X19" i="132" s="1"/>
  <c r="AB19" i="132"/>
  <c r="AD19" i="132" s="1"/>
  <c r="AF19" i="132" s="1"/>
  <c r="AI19" i="132"/>
  <c r="AK19" i="132" s="1"/>
  <c r="AJ19" i="132"/>
  <c r="C20" i="132"/>
  <c r="C54" i="132" s="1"/>
  <c r="F20" i="132"/>
  <c r="F54" i="132" s="1"/>
  <c r="I20" i="132"/>
  <c r="O20" i="132"/>
  <c r="Q20" i="132" s="1"/>
  <c r="P20" i="132"/>
  <c r="V20" i="132"/>
  <c r="W20" i="132" s="1"/>
  <c r="X20" i="132" s="1"/>
  <c r="AB20" i="132"/>
  <c r="AE20" i="132" s="1"/>
  <c r="AI20" i="132"/>
  <c r="AK20" i="132" s="1"/>
  <c r="AJ20" i="132"/>
  <c r="C21" i="132"/>
  <c r="C55" i="132" s="1"/>
  <c r="F21" i="132"/>
  <c r="F55" i="132" s="1"/>
  <c r="I21" i="132"/>
  <c r="J21" i="132" s="1"/>
  <c r="O21" i="132"/>
  <c r="Q21" i="132" s="1"/>
  <c r="P21" i="132"/>
  <c r="V21" i="132"/>
  <c r="W21" i="132" s="1"/>
  <c r="X21" i="132" s="1"/>
  <c r="AB21" i="132"/>
  <c r="AE21" i="132" s="1"/>
  <c r="AI21" i="132"/>
  <c r="AK21" i="132" s="1"/>
  <c r="AJ21" i="132"/>
  <c r="C22" i="132"/>
  <c r="C56" i="132" s="1"/>
  <c r="F22" i="132"/>
  <c r="F56" i="132" s="1"/>
  <c r="I22" i="132"/>
  <c r="J22" i="132" s="1"/>
  <c r="O22" i="132"/>
  <c r="Q22" i="132" s="1"/>
  <c r="P22" i="132"/>
  <c r="V22" i="132"/>
  <c r="W22" i="132" s="1"/>
  <c r="X22" i="132" s="1"/>
  <c r="AB22" i="132"/>
  <c r="AI22" i="132"/>
  <c r="AK22" i="132" s="1"/>
  <c r="AJ22" i="132"/>
  <c r="C23" i="132"/>
  <c r="C57" i="132" s="1"/>
  <c r="F23" i="132"/>
  <c r="F57" i="132" s="1"/>
  <c r="I23" i="132"/>
  <c r="J23" i="132" s="1"/>
  <c r="O23" i="132"/>
  <c r="Q23" i="132" s="1"/>
  <c r="P23" i="132"/>
  <c r="V23" i="132"/>
  <c r="W23" i="132" s="1"/>
  <c r="X23" i="132" s="1"/>
  <c r="AB23" i="132"/>
  <c r="AD23" i="132" s="1"/>
  <c r="AF23" i="132" s="1"/>
  <c r="AI23" i="132"/>
  <c r="AK23" i="132" s="1"/>
  <c r="AJ23" i="132"/>
  <c r="C24" i="132"/>
  <c r="C58" i="132" s="1"/>
  <c r="F24" i="132"/>
  <c r="F58" i="132" s="1"/>
  <c r="I24" i="132"/>
  <c r="J24" i="132" s="1"/>
  <c r="O24" i="132"/>
  <c r="Q24" i="132" s="1"/>
  <c r="P24" i="132"/>
  <c r="V24" i="132"/>
  <c r="W24" i="132" s="1"/>
  <c r="X24" i="132" s="1"/>
  <c r="AB24" i="132"/>
  <c r="AE24" i="132" s="1"/>
  <c r="AI24" i="132"/>
  <c r="AK24" i="132" s="1"/>
  <c r="AJ24" i="132"/>
  <c r="C25" i="132"/>
  <c r="C59" i="132" s="1"/>
  <c r="F25" i="132"/>
  <c r="F59" i="132" s="1"/>
  <c r="I25" i="132"/>
  <c r="J25" i="132" s="1"/>
  <c r="O25" i="132"/>
  <c r="Q25" i="132" s="1"/>
  <c r="P25" i="132"/>
  <c r="V25" i="132"/>
  <c r="W25" i="132" s="1"/>
  <c r="X25" i="132" s="1"/>
  <c r="C26" i="132"/>
  <c r="C60" i="132" s="1"/>
  <c r="F26" i="132"/>
  <c r="F60" i="132" s="1"/>
  <c r="I26" i="132"/>
  <c r="J26" i="132" s="1"/>
  <c r="O26" i="132"/>
  <c r="Q26" i="132" s="1"/>
  <c r="P26" i="132"/>
  <c r="V26" i="132"/>
  <c r="W26" i="132" s="1"/>
  <c r="X26" i="132" s="1"/>
  <c r="C27" i="132"/>
  <c r="C61" i="132" s="1"/>
  <c r="F27" i="132"/>
  <c r="F61" i="132" s="1"/>
  <c r="I27" i="132"/>
  <c r="J27" i="132" s="1"/>
  <c r="O27" i="132"/>
  <c r="Q27" i="132" s="1"/>
  <c r="P27" i="132"/>
  <c r="V27" i="132"/>
  <c r="W27" i="132" s="1"/>
  <c r="X27" i="132" s="1"/>
  <c r="C28" i="132"/>
  <c r="C62" i="132" s="1"/>
  <c r="F28" i="132"/>
  <c r="F62" i="132" s="1"/>
  <c r="I28" i="132"/>
  <c r="J28" i="132" s="1"/>
  <c r="O28" i="132"/>
  <c r="Q28" i="132" s="1"/>
  <c r="P28" i="132"/>
  <c r="V28" i="132"/>
  <c r="W28" i="132" s="1"/>
  <c r="X28" i="132" s="1"/>
  <c r="C29" i="132"/>
  <c r="C63" i="132" s="1"/>
  <c r="F29" i="132"/>
  <c r="F63" i="132" s="1"/>
  <c r="I29" i="132"/>
  <c r="J29" i="132" s="1"/>
  <c r="O29" i="132"/>
  <c r="Q29" i="132" s="1"/>
  <c r="P29" i="132"/>
  <c r="V29" i="132"/>
  <c r="W29" i="132" s="1"/>
  <c r="X29" i="132" s="1"/>
  <c r="C30" i="132"/>
  <c r="C64" i="132" s="1"/>
  <c r="F30" i="132"/>
  <c r="F64" i="132" s="1"/>
  <c r="I30" i="132"/>
  <c r="J30" i="132" s="1"/>
  <c r="O30" i="132"/>
  <c r="Q30" i="132" s="1"/>
  <c r="P30" i="132"/>
  <c r="V30" i="132"/>
  <c r="W30" i="132" s="1"/>
  <c r="X30" i="132" s="1"/>
  <c r="C31" i="132"/>
  <c r="C65" i="132" s="1"/>
  <c r="F31" i="132"/>
  <c r="F65" i="132" s="1"/>
  <c r="I31" i="132"/>
  <c r="J31" i="132" s="1"/>
  <c r="O31" i="132"/>
  <c r="Q31" i="132" s="1"/>
  <c r="P31" i="132"/>
  <c r="V31" i="132"/>
  <c r="W31" i="132" s="1"/>
  <c r="X31" i="132" s="1"/>
  <c r="C32" i="132"/>
  <c r="C66" i="132" s="1"/>
  <c r="F32" i="132"/>
  <c r="F66" i="132" s="1"/>
  <c r="I32" i="132"/>
  <c r="J32" i="132" s="1"/>
  <c r="O32" i="132"/>
  <c r="Q32" i="132" s="1"/>
  <c r="P32" i="132"/>
  <c r="V32" i="132"/>
  <c r="W32" i="132" s="1"/>
  <c r="X32" i="132" s="1"/>
  <c r="C33" i="132"/>
  <c r="C67" i="132" s="1"/>
  <c r="F33" i="132"/>
  <c r="F67" i="132" s="1"/>
  <c r="I33" i="132"/>
  <c r="J33" i="132" s="1"/>
  <c r="O33" i="132"/>
  <c r="Q33" i="132" s="1"/>
  <c r="P33" i="132"/>
  <c r="V33" i="132"/>
  <c r="W33" i="132" s="1"/>
  <c r="X33" i="132" s="1"/>
  <c r="C34" i="132"/>
  <c r="C68" i="132" s="1"/>
  <c r="F34" i="132"/>
  <c r="F68" i="132" s="1"/>
  <c r="I34" i="132"/>
  <c r="J34" i="132" s="1"/>
  <c r="O34" i="132"/>
  <c r="Q34" i="132" s="1"/>
  <c r="P34" i="132"/>
  <c r="V34" i="132"/>
  <c r="W34" i="132" s="1"/>
  <c r="X34" i="132" s="1"/>
  <c r="C35" i="132"/>
  <c r="C69" i="132" s="1"/>
  <c r="F35" i="132"/>
  <c r="F69" i="132" s="1"/>
  <c r="I35" i="132"/>
  <c r="J35" i="132" s="1"/>
  <c r="O35" i="132"/>
  <c r="Q35" i="132" s="1"/>
  <c r="P35" i="132"/>
  <c r="V35" i="132"/>
  <c r="W35" i="132" s="1"/>
  <c r="X35" i="132" s="1"/>
  <c r="C36" i="132"/>
  <c r="C70" i="132" s="1"/>
  <c r="F36" i="132"/>
  <c r="F70" i="132" s="1"/>
  <c r="I36" i="132"/>
  <c r="J36" i="132" s="1"/>
  <c r="O36" i="132"/>
  <c r="Q36" i="132" s="1"/>
  <c r="P36" i="132"/>
  <c r="V36" i="132"/>
  <c r="W36" i="132" s="1"/>
  <c r="X36" i="132" s="1"/>
  <c r="F37" i="132"/>
  <c r="I37" i="132"/>
  <c r="J37" i="132" s="1"/>
  <c r="O37" i="132"/>
  <c r="Q37" i="132" s="1"/>
  <c r="P37" i="132"/>
  <c r="V37" i="132"/>
  <c r="W37" i="132" s="1"/>
  <c r="X37" i="132" s="1"/>
  <c r="AB37" i="132"/>
  <c r="AD37" i="132" s="1"/>
  <c r="AI37" i="132"/>
  <c r="AK37" i="132" s="1"/>
  <c r="AJ37" i="132"/>
  <c r="G38" i="132"/>
  <c r="H38" i="132"/>
  <c r="C38" i="132" s="1"/>
  <c r="M38" i="132"/>
  <c r="N38" i="132"/>
  <c r="S38" i="132"/>
  <c r="T38" i="132"/>
  <c r="U38" i="132"/>
  <c r="AC38" i="132"/>
  <c r="AH38" i="132"/>
  <c r="AL38" i="132"/>
  <c r="AL39" i="132" s="1"/>
  <c r="G40" i="132"/>
  <c r="H40" i="132"/>
  <c r="M40" i="132"/>
  <c r="N40" i="132"/>
  <c r="S40" i="132"/>
  <c r="T40" i="132"/>
  <c r="V40" i="132"/>
  <c r="AB40" i="132"/>
  <c r="AC40" i="132"/>
  <c r="AH40" i="132"/>
  <c r="AL40" i="132"/>
  <c r="AN40" i="132"/>
  <c r="AO40" i="132"/>
  <c r="U41" i="132"/>
  <c r="V41" i="132"/>
  <c r="AH41" i="132"/>
  <c r="G42" i="132"/>
  <c r="H42" i="132"/>
  <c r="I42" i="132"/>
  <c r="J42" i="132"/>
  <c r="K42" i="132"/>
  <c r="M42" i="132"/>
  <c r="N42" i="132"/>
  <c r="S42" i="132"/>
  <c r="U42" i="132"/>
  <c r="X42" i="132"/>
  <c r="Z42" i="132"/>
  <c r="AH42" i="132"/>
  <c r="AL42" i="132"/>
  <c r="AN42" i="132"/>
  <c r="AO42" i="132"/>
  <c r="I43" i="132"/>
  <c r="J43" i="132" s="1"/>
  <c r="O43" i="132"/>
  <c r="Q43" i="132" s="1"/>
  <c r="P43" i="132"/>
  <c r="V43" i="132"/>
  <c r="AB43" i="132"/>
  <c r="AD43" i="132" s="1"/>
  <c r="AI43" i="132"/>
  <c r="AK43" i="132" s="1"/>
  <c r="AJ43" i="132"/>
  <c r="AN43" i="132"/>
  <c r="AO43" i="132"/>
  <c r="I44" i="132"/>
  <c r="J44" i="132" s="1"/>
  <c r="O44" i="132"/>
  <c r="Q44" i="132" s="1"/>
  <c r="P44" i="132"/>
  <c r="V44" i="132"/>
  <c r="W44" i="132" s="1"/>
  <c r="X44" i="132" s="1"/>
  <c r="AB44" i="132"/>
  <c r="AD44" i="132" s="1"/>
  <c r="AI44" i="132"/>
  <c r="AK44" i="132" s="1"/>
  <c r="AJ44" i="132"/>
  <c r="AN44" i="132"/>
  <c r="AO44" i="132"/>
  <c r="I45" i="132"/>
  <c r="J45" i="132" s="1"/>
  <c r="O45" i="132"/>
  <c r="Q45" i="132" s="1"/>
  <c r="P45" i="132"/>
  <c r="V45" i="132"/>
  <c r="W45" i="132" s="1"/>
  <c r="X45" i="132" s="1"/>
  <c r="AB45" i="132"/>
  <c r="AD45" i="132" s="1"/>
  <c r="AI45" i="132"/>
  <c r="AK45" i="132" s="1"/>
  <c r="AJ45" i="132"/>
  <c r="AN45" i="132"/>
  <c r="AO45" i="132"/>
  <c r="I46" i="132"/>
  <c r="O46" i="132"/>
  <c r="Q46" i="132" s="1"/>
  <c r="P46" i="132"/>
  <c r="V46" i="132"/>
  <c r="W46" i="132" s="1"/>
  <c r="X46" i="132" s="1"/>
  <c r="AB46" i="132"/>
  <c r="AI46" i="132"/>
  <c r="AK46" i="132" s="1"/>
  <c r="AJ46" i="132"/>
  <c r="AN46" i="132"/>
  <c r="AO46" i="132"/>
  <c r="I47" i="132"/>
  <c r="J47" i="132" s="1"/>
  <c r="O47" i="132"/>
  <c r="P47" i="132"/>
  <c r="Q47" i="132" s="1"/>
  <c r="V47" i="132"/>
  <c r="W47" i="132" s="1"/>
  <c r="X47" i="132" s="1"/>
  <c r="AB47" i="132"/>
  <c r="AD47" i="132" s="1"/>
  <c r="AI47" i="132"/>
  <c r="AK47" i="132" s="1"/>
  <c r="AJ47" i="132"/>
  <c r="AN47" i="132"/>
  <c r="AO47" i="132"/>
  <c r="I48" i="132"/>
  <c r="J48" i="132" s="1"/>
  <c r="O48" i="132"/>
  <c r="P48" i="132"/>
  <c r="Q48" i="132" s="1"/>
  <c r="V48" i="132"/>
  <c r="W48" i="132" s="1"/>
  <c r="X48" i="132" s="1"/>
  <c r="AB48" i="132"/>
  <c r="AE48" i="132" s="1"/>
  <c r="AI48" i="132"/>
  <c r="AK48" i="132" s="1"/>
  <c r="AJ48" i="132"/>
  <c r="AN48" i="132"/>
  <c r="AO48" i="132"/>
  <c r="I49" i="132"/>
  <c r="J49" i="132" s="1"/>
  <c r="O49" i="132"/>
  <c r="P49" i="132"/>
  <c r="Q49" i="132" s="1"/>
  <c r="V49" i="132"/>
  <c r="W49" i="132" s="1"/>
  <c r="X49" i="132" s="1"/>
  <c r="AB49" i="132"/>
  <c r="AE49" i="132" s="1"/>
  <c r="AI49" i="132"/>
  <c r="AK49" i="132" s="1"/>
  <c r="AJ49" i="132"/>
  <c r="AN49" i="132"/>
  <c r="AO49" i="132"/>
  <c r="I50" i="132"/>
  <c r="J50" i="132" s="1"/>
  <c r="O50" i="132"/>
  <c r="Q50" i="132" s="1"/>
  <c r="P50" i="132"/>
  <c r="V50" i="132"/>
  <c r="W50" i="132" s="1"/>
  <c r="X50" i="132" s="1"/>
  <c r="AB50" i="132"/>
  <c r="AI50" i="132"/>
  <c r="AK50" i="132" s="1"/>
  <c r="AJ50" i="132"/>
  <c r="AN50" i="132"/>
  <c r="AO50" i="132"/>
  <c r="I51" i="132"/>
  <c r="J51" i="132" s="1"/>
  <c r="O51" i="132"/>
  <c r="P51" i="132"/>
  <c r="Q51" i="132" s="1"/>
  <c r="V51" i="132"/>
  <c r="W51" i="132" s="1"/>
  <c r="X51" i="132" s="1"/>
  <c r="AB51" i="132"/>
  <c r="AD51" i="132" s="1"/>
  <c r="AI51" i="132"/>
  <c r="AK51" i="132" s="1"/>
  <c r="AJ51" i="132"/>
  <c r="AN51" i="132"/>
  <c r="AO51" i="132"/>
  <c r="I52" i="132"/>
  <c r="J52" i="132" s="1"/>
  <c r="O52" i="132"/>
  <c r="Q52" i="132" s="1"/>
  <c r="P52" i="132"/>
  <c r="V52" i="132"/>
  <c r="W52" i="132" s="1"/>
  <c r="X52" i="132" s="1"/>
  <c r="AB52" i="132"/>
  <c r="AD52" i="132" s="1"/>
  <c r="AI52" i="132"/>
  <c r="AK52" i="132" s="1"/>
  <c r="AJ52" i="132"/>
  <c r="AN52" i="132"/>
  <c r="AO52" i="132"/>
  <c r="I53" i="132"/>
  <c r="J53" i="132" s="1"/>
  <c r="O53" i="132"/>
  <c r="Q53" i="132" s="1"/>
  <c r="P53" i="132"/>
  <c r="V53" i="132"/>
  <c r="W53" i="132" s="1"/>
  <c r="X53" i="132" s="1"/>
  <c r="AB53" i="132"/>
  <c r="AD53" i="132" s="1"/>
  <c r="AI53" i="132"/>
  <c r="AK53" i="132" s="1"/>
  <c r="AJ53" i="132"/>
  <c r="AN53" i="132"/>
  <c r="AO53" i="132"/>
  <c r="I54" i="132"/>
  <c r="J54" i="132" s="1"/>
  <c r="O54" i="132"/>
  <c r="Q54" i="132" s="1"/>
  <c r="P54" i="132"/>
  <c r="V54" i="132"/>
  <c r="W54" i="132" s="1"/>
  <c r="X54" i="132" s="1"/>
  <c r="AB54" i="132"/>
  <c r="AI54" i="132"/>
  <c r="AK54" i="132" s="1"/>
  <c r="AJ54" i="132"/>
  <c r="AN54" i="132"/>
  <c r="AO54" i="132"/>
  <c r="I55" i="132"/>
  <c r="J55" i="132" s="1"/>
  <c r="O55" i="132"/>
  <c r="P55" i="132"/>
  <c r="Q55" i="132" s="1"/>
  <c r="V55" i="132"/>
  <c r="W55" i="132" s="1"/>
  <c r="X55" i="132" s="1"/>
  <c r="AB55" i="132"/>
  <c r="AD55" i="132" s="1"/>
  <c r="AI55" i="132"/>
  <c r="AK55" i="132" s="1"/>
  <c r="AJ55" i="132"/>
  <c r="AN55" i="132"/>
  <c r="AO55" i="132"/>
  <c r="I56" i="132"/>
  <c r="J56" i="132" s="1"/>
  <c r="O56" i="132"/>
  <c r="Q56" i="132" s="1"/>
  <c r="P56" i="132"/>
  <c r="V56" i="132"/>
  <c r="W56" i="132" s="1"/>
  <c r="X56" i="132" s="1"/>
  <c r="AB56" i="132"/>
  <c r="AD56" i="132" s="1"/>
  <c r="AI56" i="132"/>
  <c r="AK56" i="132" s="1"/>
  <c r="AJ56" i="132"/>
  <c r="AN56" i="132"/>
  <c r="AO56" i="132"/>
  <c r="I57" i="132"/>
  <c r="J57" i="132" s="1"/>
  <c r="O57" i="132"/>
  <c r="Q57" i="132" s="1"/>
  <c r="P57" i="132"/>
  <c r="V57" i="132"/>
  <c r="W57" i="132" s="1"/>
  <c r="X57" i="132" s="1"/>
  <c r="AB57" i="132"/>
  <c r="AD57" i="132" s="1"/>
  <c r="AI57" i="132"/>
  <c r="AK57" i="132" s="1"/>
  <c r="AJ57" i="132"/>
  <c r="AN57" i="132"/>
  <c r="AO57" i="132"/>
  <c r="I58" i="132"/>
  <c r="J58" i="132" s="1"/>
  <c r="O58" i="132"/>
  <c r="Q58" i="132" s="1"/>
  <c r="P58" i="132"/>
  <c r="V58" i="132"/>
  <c r="W58" i="132" s="1"/>
  <c r="X58" i="132" s="1"/>
  <c r="AB58" i="132"/>
  <c r="AI58" i="132"/>
  <c r="AK58" i="132" s="1"/>
  <c r="AJ58" i="132"/>
  <c r="AN58" i="132"/>
  <c r="AO58" i="132"/>
  <c r="V59" i="132"/>
  <c r="W59" i="132" s="1"/>
  <c r="X59" i="132" s="1"/>
  <c r="V60" i="132"/>
  <c r="W60" i="132" s="1"/>
  <c r="X60" i="132" s="1"/>
  <c r="V61" i="132"/>
  <c r="W61" i="132" s="1"/>
  <c r="X61" i="132" s="1"/>
  <c r="V62" i="132"/>
  <c r="W62" i="132" s="1"/>
  <c r="X62" i="132" s="1"/>
  <c r="V63" i="132"/>
  <c r="W63" i="132" s="1"/>
  <c r="X63" i="132" s="1"/>
  <c r="V64" i="132"/>
  <c r="W64" i="132" s="1"/>
  <c r="X64" i="132" s="1"/>
  <c r="V65" i="132"/>
  <c r="W65" i="132" s="1"/>
  <c r="X65" i="132" s="1"/>
  <c r="V66" i="132"/>
  <c r="W66" i="132" s="1"/>
  <c r="X66" i="132" s="1"/>
  <c r="V67" i="132"/>
  <c r="W67" i="132" s="1"/>
  <c r="X67" i="132" s="1"/>
  <c r="V68" i="132"/>
  <c r="W68" i="132" s="1"/>
  <c r="X68" i="132" s="1"/>
  <c r="V69" i="132"/>
  <c r="W69" i="132" s="1"/>
  <c r="X69" i="132" s="1"/>
  <c r="I70" i="132"/>
  <c r="J70" i="132" s="1"/>
  <c r="O70" i="132"/>
  <c r="Q70" i="132" s="1"/>
  <c r="P70" i="132"/>
  <c r="V70" i="132"/>
  <c r="W70" i="132" s="1"/>
  <c r="X70" i="132" s="1"/>
  <c r="AB70" i="132"/>
  <c r="AE70" i="132" s="1"/>
  <c r="AI70" i="132"/>
  <c r="AK70" i="132" s="1"/>
  <c r="AJ70" i="132"/>
  <c r="AN70" i="132"/>
  <c r="AO70" i="132"/>
  <c r="F71" i="132"/>
  <c r="G71" i="132"/>
  <c r="H71" i="132"/>
  <c r="C71" i="132" s="1"/>
  <c r="M71" i="132"/>
  <c r="N71" i="132"/>
  <c r="S71" i="132"/>
  <c r="T71" i="132"/>
  <c r="U71" i="132"/>
  <c r="AC71" i="132"/>
  <c r="AH71" i="132"/>
  <c r="AL71" i="132"/>
  <c r="B14" i="161"/>
  <c r="D14" i="161"/>
  <c r="D179" i="161" s="1"/>
  <c r="G14" i="161"/>
  <c r="J14" i="161"/>
  <c r="M14" i="161"/>
  <c r="P14" i="161"/>
  <c r="R14" i="161" s="1"/>
  <c r="Q14" i="161"/>
  <c r="U14" i="161"/>
  <c r="W14" i="161" s="1"/>
  <c r="V14" i="161"/>
  <c r="Z14" i="161"/>
  <c r="AB14" i="161" s="1"/>
  <c r="AA14" i="161"/>
  <c r="B15" i="161"/>
  <c r="D15" i="161"/>
  <c r="G15" i="161"/>
  <c r="J15" i="161"/>
  <c r="M15" i="161"/>
  <c r="P15" i="161"/>
  <c r="R15" i="161" s="1"/>
  <c r="Q15" i="161"/>
  <c r="U15" i="161"/>
  <c r="W15" i="161" s="1"/>
  <c r="V15" i="161"/>
  <c r="Z15" i="161"/>
  <c r="AB15" i="161" s="1"/>
  <c r="AA15" i="161"/>
  <c r="B16" i="161"/>
  <c r="D16" i="161"/>
  <c r="D99" i="161" s="1"/>
  <c r="G16" i="161"/>
  <c r="J16" i="161"/>
  <c r="M16" i="161"/>
  <c r="P16" i="161"/>
  <c r="R16" i="161" s="1"/>
  <c r="Q16" i="161"/>
  <c r="U16" i="161"/>
  <c r="W16" i="161" s="1"/>
  <c r="V16" i="161"/>
  <c r="Z16" i="161"/>
  <c r="AB16" i="161" s="1"/>
  <c r="AA16" i="161"/>
  <c r="B17" i="161"/>
  <c r="D17" i="161"/>
  <c r="D182" i="161" s="1"/>
  <c r="G17" i="161"/>
  <c r="J17" i="161"/>
  <c r="M17" i="161"/>
  <c r="P17" i="161"/>
  <c r="R17" i="161" s="1"/>
  <c r="Q17" i="161"/>
  <c r="U17" i="161"/>
  <c r="W17" i="161" s="1"/>
  <c r="V17" i="161"/>
  <c r="Z17" i="161"/>
  <c r="AB17" i="161" s="1"/>
  <c r="AA17" i="161"/>
  <c r="B18" i="161"/>
  <c r="D18" i="161"/>
  <c r="D101" i="161" s="1"/>
  <c r="G18" i="161"/>
  <c r="J18" i="161"/>
  <c r="M18" i="161"/>
  <c r="P18" i="161"/>
  <c r="R18" i="161" s="1"/>
  <c r="Q18" i="161"/>
  <c r="U18" i="161"/>
  <c r="W18" i="161" s="1"/>
  <c r="V18" i="161"/>
  <c r="Z18" i="161"/>
  <c r="AB18" i="161" s="1"/>
  <c r="AA18" i="161"/>
  <c r="B19" i="161"/>
  <c r="D19" i="161"/>
  <c r="G19" i="161"/>
  <c r="J19" i="161"/>
  <c r="M19" i="161"/>
  <c r="P19" i="161"/>
  <c r="R19" i="161" s="1"/>
  <c r="Q19" i="161"/>
  <c r="U19" i="161"/>
  <c r="W19" i="161" s="1"/>
  <c r="V19" i="161"/>
  <c r="Z19" i="161"/>
  <c r="AB19" i="161" s="1"/>
  <c r="AA19" i="161"/>
  <c r="B20" i="161"/>
  <c r="D20" i="161"/>
  <c r="D103" i="161" s="1"/>
  <c r="G20" i="161"/>
  <c r="J20" i="161"/>
  <c r="M20" i="161"/>
  <c r="P20" i="161"/>
  <c r="R20" i="161" s="1"/>
  <c r="Q20" i="161"/>
  <c r="U20" i="161"/>
  <c r="W20" i="161" s="1"/>
  <c r="V20" i="161"/>
  <c r="Z20" i="161"/>
  <c r="AB20" i="161" s="1"/>
  <c r="AA20" i="161"/>
  <c r="B21" i="161"/>
  <c r="D21" i="161"/>
  <c r="D104" i="161" s="1"/>
  <c r="G21" i="161"/>
  <c r="J21" i="161"/>
  <c r="M21" i="161"/>
  <c r="P21" i="161"/>
  <c r="R21" i="161" s="1"/>
  <c r="Q21" i="161"/>
  <c r="U21" i="161"/>
  <c r="W21" i="161" s="1"/>
  <c r="V21" i="161"/>
  <c r="Z21" i="161"/>
  <c r="AB21" i="161" s="1"/>
  <c r="AA21" i="161"/>
  <c r="B22" i="161"/>
  <c r="D22" i="161"/>
  <c r="D187" i="161" s="1"/>
  <c r="G22" i="161"/>
  <c r="J22" i="161"/>
  <c r="M22" i="161"/>
  <c r="P22" i="161"/>
  <c r="R22" i="161" s="1"/>
  <c r="Q22" i="161"/>
  <c r="U22" i="161"/>
  <c r="W22" i="161" s="1"/>
  <c r="V22" i="161"/>
  <c r="Z22" i="161"/>
  <c r="AB22" i="161" s="1"/>
  <c r="AA22" i="161"/>
  <c r="B23" i="161"/>
  <c r="D23" i="161"/>
  <c r="G23" i="161"/>
  <c r="J23" i="161"/>
  <c r="M23" i="161"/>
  <c r="P23" i="161"/>
  <c r="R23" i="161" s="1"/>
  <c r="Q23" i="161"/>
  <c r="U23" i="161"/>
  <c r="W23" i="161" s="1"/>
  <c r="V23" i="161"/>
  <c r="Z23" i="161"/>
  <c r="AB23" i="161" s="1"/>
  <c r="AA23" i="161"/>
  <c r="B24" i="161"/>
  <c r="D24" i="161"/>
  <c r="D189" i="161" s="1"/>
  <c r="G24" i="161"/>
  <c r="M24" i="161"/>
  <c r="P24" i="161"/>
  <c r="R24" i="161" s="1"/>
  <c r="Q24" i="161"/>
  <c r="U24" i="161"/>
  <c r="W24" i="161" s="1"/>
  <c r="V24" i="161"/>
  <c r="Z24" i="161"/>
  <c r="AB24" i="161" s="1"/>
  <c r="AA24" i="161"/>
  <c r="B25" i="161"/>
  <c r="D25" i="161"/>
  <c r="D108" i="161" s="1"/>
  <c r="G25" i="161"/>
  <c r="J25" i="161"/>
  <c r="M25" i="161"/>
  <c r="P25" i="161"/>
  <c r="R25" i="161" s="1"/>
  <c r="Q25" i="161"/>
  <c r="U25" i="161"/>
  <c r="W25" i="161" s="1"/>
  <c r="V25" i="161"/>
  <c r="Z25" i="161"/>
  <c r="AB25" i="161" s="1"/>
  <c r="AA25" i="161"/>
  <c r="B26" i="161"/>
  <c r="D26" i="161"/>
  <c r="D191" i="161" s="1"/>
  <c r="G26" i="161"/>
  <c r="J26" i="161"/>
  <c r="M26" i="161"/>
  <c r="P26" i="161"/>
  <c r="R26" i="161" s="1"/>
  <c r="Q26" i="161"/>
  <c r="U26" i="161"/>
  <c r="W26" i="161" s="1"/>
  <c r="V26" i="161"/>
  <c r="Z26" i="161"/>
  <c r="AB26" i="161" s="1"/>
  <c r="AA26" i="161"/>
  <c r="B27" i="161"/>
  <c r="D27" i="161"/>
  <c r="G27" i="161"/>
  <c r="J27" i="161"/>
  <c r="M27" i="161"/>
  <c r="P27" i="161"/>
  <c r="R27" i="161" s="1"/>
  <c r="Q27" i="161"/>
  <c r="U27" i="161"/>
  <c r="W27" i="161" s="1"/>
  <c r="V27" i="161"/>
  <c r="Z27" i="161"/>
  <c r="AB27" i="161" s="1"/>
  <c r="AA27" i="161"/>
  <c r="B28" i="161"/>
  <c r="D28" i="161"/>
  <c r="D111" i="161" s="1"/>
  <c r="G28" i="161"/>
  <c r="J28" i="161"/>
  <c r="M28" i="161"/>
  <c r="P28" i="161"/>
  <c r="R28" i="161" s="1"/>
  <c r="Q28" i="161"/>
  <c r="U28" i="161"/>
  <c r="W28" i="161" s="1"/>
  <c r="V28" i="161"/>
  <c r="Z28" i="161"/>
  <c r="AB28" i="161" s="1"/>
  <c r="AA28" i="161"/>
  <c r="B29" i="161"/>
  <c r="D29" i="161"/>
  <c r="D112" i="161" s="1"/>
  <c r="G29" i="161"/>
  <c r="J29" i="161"/>
  <c r="M29" i="161"/>
  <c r="P29" i="161"/>
  <c r="R29" i="161" s="1"/>
  <c r="Q29" i="161"/>
  <c r="U29" i="161"/>
  <c r="W29" i="161" s="1"/>
  <c r="V29" i="161"/>
  <c r="Z29" i="161"/>
  <c r="AB29" i="161" s="1"/>
  <c r="AA29" i="161"/>
  <c r="B30" i="161"/>
  <c r="D30" i="161"/>
  <c r="D195" i="161" s="1"/>
  <c r="G30" i="161"/>
  <c r="J30" i="161"/>
  <c r="M30" i="161"/>
  <c r="P30" i="161"/>
  <c r="R30" i="161" s="1"/>
  <c r="Q30" i="161"/>
  <c r="U30" i="161"/>
  <c r="W30" i="161" s="1"/>
  <c r="V30" i="161"/>
  <c r="Z30" i="161"/>
  <c r="AB30" i="161" s="1"/>
  <c r="AA30" i="161"/>
  <c r="B31" i="161"/>
  <c r="D31" i="161"/>
  <c r="G31" i="161"/>
  <c r="J31" i="161"/>
  <c r="M31" i="161"/>
  <c r="P31" i="161"/>
  <c r="R31" i="161" s="1"/>
  <c r="Q31" i="161"/>
  <c r="U31" i="161"/>
  <c r="W31" i="161" s="1"/>
  <c r="V31" i="161"/>
  <c r="Z31" i="161"/>
  <c r="AB31" i="161" s="1"/>
  <c r="AA31" i="161"/>
  <c r="B32" i="161"/>
  <c r="D32" i="161"/>
  <c r="D115" i="161" s="1"/>
  <c r="G32" i="161"/>
  <c r="J32" i="161"/>
  <c r="M32" i="161"/>
  <c r="P32" i="161"/>
  <c r="R32" i="161" s="1"/>
  <c r="Q32" i="161"/>
  <c r="U32" i="161"/>
  <c r="W32" i="161" s="1"/>
  <c r="V32" i="161"/>
  <c r="Z32" i="161"/>
  <c r="AB32" i="161" s="1"/>
  <c r="AA32" i="161"/>
  <c r="B33" i="161"/>
  <c r="D33" i="161"/>
  <c r="D116" i="161" s="1"/>
  <c r="G33" i="161"/>
  <c r="J33" i="161"/>
  <c r="M33" i="161"/>
  <c r="P33" i="161"/>
  <c r="R33" i="161" s="1"/>
  <c r="Q33" i="161"/>
  <c r="U33" i="161"/>
  <c r="W33" i="161" s="1"/>
  <c r="V33" i="161"/>
  <c r="Z33" i="161"/>
  <c r="AB33" i="161" s="1"/>
  <c r="AA33" i="161"/>
  <c r="B34" i="161"/>
  <c r="D34" i="161"/>
  <c r="D117" i="161" s="1"/>
  <c r="G34" i="161"/>
  <c r="J34" i="161"/>
  <c r="M34" i="161"/>
  <c r="P34" i="161"/>
  <c r="R34" i="161" s="1"/>
  <c r="Q34" i="161"/>
  <c r="U34" i="161"/>
  <c r="W34" i="161" s="1"/>
  <c r="V34" i="161"/>
  <c r="Z34" i="161"/>
  <c r="AB34" i="161" s="1"/>
  <c r="AA34" i="161"/>
  <c r="B35" i="161"/>
  <c r="D35" i="161"/>
  <c r="D118" i="161" s="1"/>
  <c r="G35" i="161"/>
  <c r="J35" i="161"/>
  <c r="M35" i="161"/>
  <c r="P35" i="161"/>
  <c r="R35" i="161" s="1"/>
  <c r="Q35" i="161"/>
  <c r="U35" i="161"/>
  <c r="W35" i="161" s="1"/>
  <c r="V35" i="161"/>
  <c r="Z35" i="161"/>
  <c r="AB35" i="161" s="1"/>
  <c r="AA35" i="161"/>
  <c r="B36" i="161"/>
  <c r="D36" i="161"/>
  <c r="D119" i="161" s="1"/>
  <c r="G36" i="161"/>
  <c r="J36" i="161"/>
  <c r="M36" i="161"/>
  <c r="P36" i="161"/>
  <c r="R36" i="161" s="1"/>
  <c r="Q36" i="161"/>
  <c r="U36" i="161"/>
  <c r="W36" i="161" s="1"/>
  <c r="V36" i="161"/>
  <c r="Z36" i="161"/>
  <c r="AB36" i="161" s="1"/>
  <c r="AA36" i="161"/>
  <c r="B37" i="161"/>
  <c r="D37" i="161"/>
  <c r="D202" i="161" s="1"/>
  <c r="G37" i="161"/>
  <c r="J37" i="161"/>
  <c r="M37" i="161"/>
  <c r="P37" i="161"/>
  <c r="R37" i="161" s="1"/>
  <c r="Q37" i="161"/>
  <c r="U37" i="161"/>
  <c r="W37" i="161" s="1"/>
  <c r="V37" i="161"/>
  <c r="Z37" i="161"/>
  <c r="AB37" i="161" s="1"/>
  <c r="AA37" i="161"/>
  <c r="B38" i="161"/>
  <c r="D38" i="161"/>
  <c r="G38" i="161"/>
  <c r="J38" i="161"/>
  <c r="M38" i="161"/>
  <c r="P38" i="161"/>
  <c r="R38" i="161" s="1"/>
  <c r="Q38" i="161"/>
  <c r="U38" i="161"/>
  <c r="W38" i="161" s="1"/>
  <c r="V38" i="161"/>
  <c r="Z38" i="161"/>
  <c r="AB38" i="161" s="1"/>
  <c r="AA38" i="161"/>
  <c r="B39" i="161"/>
  <c r="D39" i="161"/>
  <c r="D122" i="161" s="1"/>
  <c r="G39" i="161"/>
  <c r="J39" i="161"/>
  <c r="M39" i="161"/>
  <c r="P39" i="161"/>
  <c r="R39" i="161" s="1"/>
  <c r="Q39" i="161"/>
  <c r="U39" i="161"/>
  <c r="W39" i="161" s="1"/>
  <c r="V39" i="161"/>
  <c r="Z39" i="161"/>
  <c r="AB39" i="161" s="1"/>
  <c r="AA39" i="161"/>
  <c r="B40" i="161"/>
  <c r="D40" i="161"/>
  <c r="D123" i="161" s="1"/>
  <c r="G40" i="161"/>
  <c r="J40" i="161"/>
  <c r="M40" i="161"/>
  <c r="P40" i="161"/>
  <c r="R40" i="161" s="1"/>
  <c r="Q40" i="161"/>
  <c r="U40" i="161"/>
  <c r="W40" i="161" s="1"/>
  <c r="V40" i="161"/>
  <c r="Z40" i="161"/>
  <c r="AB40" i="161" s="1"/>
  <c r="AA40" i="161"/>
  <c r="B41" i="161"/>
  <c r="D41" i="161"/>
  <c r="D124" i="161" s="1"/>
  <c r="G41" i="161"/>
  <c r="J41" i="161"/>
  <c r="M41" i="161"/>
  <c r="P41" i="161"/>
  <c r="R41" i="161" s="1"/>
  <c r="Q41" i="161"/>
  <c r="U41" i="161"/>
  <c r="W41" i="161" s="1"/>
  <c r="V41" i="161"/>
  <c r="Z41" i="161"/>
  <c r="AB41" i="161" s="1"/>
  <c r="AA41" i="161"/>
  <c r="B42" i="161"/>
  <c r="G42" i="161"/>
  <c r="H42" i="161"/>
  <c r="I42" i="161"/>
  <c r="K42" i="161"/>
  <c r="L42" i="161"/>
  <c r="N42" i="161"/>
  <c r="O42" i="161"/>
  <c r="S42" i="161"/>
  <c r="T42" i="161"/>
  <c r="Y42" i="161"/>
  <c r="B44" i="161"/>
  <c r="D44" i="161"/>
  <c r="D127" i="161" s="1"/>
  <c r="G44" i="161"/>
  <c r="J44" i="161"/>
  <c r="M44" i="161"/>
  <c r="P44" i="161"/>
  <c r="R44" i="161" s="1"/>
  <c r="Q44" i="161"/>
  <c r="U44" i="161"/>
  <c r="W44" i="161" s="1"/>
  <c r="V44" i="161"/>
  <c r="Z44" i="161"/>
  <c r="AB44" i="161" s="1"/>
  <c r="AA44" i="161"/>
  <c r="B45" i="161"/>
  <c r="G45" i="161"/>
  <c r="J45" i="161"/>
  <c r="M45" i="161"/>
  <c r="P45" i="161"/>
  <c r="R45" i="161" s="1"/>
  <c r="Q45" i="161"/>
  <c r="U45" i="161"/>
  <c r="W45" i="161" s="1"/>
  <c r="V45" i="161"/>
  <c r="Z45" i="161"/>
  <c r="AB45" i="161" s="1"/>
  <c r="AA45" i="161"/>
  <c r="B46" i="161"/>
  <c r="G46" i="161"/>
  <c r="J46" i="161"/>
  <c r="M46" i="161"/>
  <c r="P46" i="161"/>
  <c r="R46" i="161" s="1"/>
  <c r="Q46" i="161"/>
  <c r="U46" i="161"/>
  <c r="W46" i="161" s="1"/>
  <c r="V46" i="161"/>
  <c r="Z46" i="161"/>
  <c r="AB46" i="161" s="1"/>
  <c r="AA46" i="161"/>
  <c r="B47" i="161"/>
  <c r="G47" i="161"/>
  <c r="J47" i="161"/>
  <c r="M47" i="161"/>
  <c r="P47" i="161"/>
  <c r="R47" i="161" s="1"/>
  <c r="Q47" i="161"/>
  <c r="U47" i="161"/>
  <c r="W47" i="161" s="1"/>
  <c r="V47" i="161"/>
  <c r="Z47" i="161"/>
  <c r="AB47" i="161" s="1"/>
  <c r="AA47" i="161"/>
  <c r="B48" i="161"/>
  <c r="G48" i="161"/>
  <c r="J48" i="161"/>
  <c r="M48" i="161"/>
  <c r="P48" i="161"/>
  <c r="R48" i="161" s="1"/>
  <c r="Q48" i="161"/>
  <c r="U48" i="161"/>
  <c r="W48" i="161" s="1"/>
  <c r="V48" i="161"/>
  <c r="Z48" i="161"/>
  <c r="AB48" i="161" s="1"/>
  <c r="AA48" i="161"/>
  <c r="B49" i="161"/>
  <c r="G49" i="161"/>
  <c r="J49" i="161"/>
  <c r="M49" i="161"/>
  <c r="P49" i="161"/>
  <c r="R49" i="161" s="1"/>
  <c r="Q49" i="161"/>
  <c r="U49" i="161"/>
  <c r="W49" i="161" s="1"/>
  <c r="V49" i="161"/>
  <c r="Z49" i="161"/>
  <c r="AB49" i="161" s="1"/>
  <c r="AA49" i="161"/>
  <c r="B50" i="161"/>
  <c r="G50" i="161"/>
  <c r="J50" i="161"/>
  <c r="M50" i="161"/>
  <c r="P50" i="161"/>
  <c r="R50" i="161" s="1"/>
  <c r="Q50" i="161"/>
  <c r="U50" i="161"/>
  <c r="W50" i="161" s="1"/>
  <c r="V50" i="161"/>
  <c r="Z50" i="161"/>
  <c r="AB50" i="161" s="1"/>
  <c r="AA50" i="161"/>
  <c r="B51" i="161"/>
  <c r="G51" i="161"/>
  <c r="J51" i="161"/>
  <c r="M51" i="161"/>
  <c r="P51" i="161"/>
  <c r="R51" i="161" s="1"/>
  <c r="Q51" i="161"/>
  <c r="U51" i="161"/>
  <c r="W51" i="161" s="1"/>
  <c r="V51" i="161"/>
  <c r="Z51" i="161"/>
  <c r="AB51" i="161" s="1"/>
  <c r="AA51" i="161"/>
  <c r="B52" i="161"/>
  <c r="G52" i="161"/>
  <c r="J52" i="161"/>
  <c r="M52" i="161"/>
  <c r="P52" i="161"/>
  <c r="R52" i="161" s="1"/>
  <c r="Q52" i="161"/>
  <c r="U52" i="161"/>
  <c r="W52" i="161" s="1"/>
  <c r="V52" i="161"/>
  <c r="Z52" i="161"/>
  <c r="AB52" i="161" s="1"/>
  <c r="AA52" i="161"/>
  <c r="B53" i="161"/>
  <c r="G53" i="161"/>
  <c r="J53" i="161"/>
  <c r="M53" i="161"/>
  <c r="P53" i="161"/>
  <c r="R53" i="161" s="1"/>
  <c r="Q53" i="161"/>
  <c r="U53" i="161"/>
  <c r="W53" i="161" s="1"/>
  <c r="V53" i="161"/>
  <c r="Z53" i="161"/>
  <c r="AB53" i="161" s="1"/>
  <c r="AA53" i="161"/>
  <c r="B54" i="161"/>
  <c r="G54" i="161"/>
  <c r="J54" i="161"/>
  <c r="M54" i="161"/>
  <c r="P54" i="161"/>
  <c r="R54" i="161" s="1"/>
  <c r="Q54" i="161"/>
  <c r="U54" i="161"/>
  <c r="W54" i="161" s="1"/>
  <c r="V54" i="161"/>
  <c r="Z54" i="161"/>
  <c r="AB54" i="161" s="1"/>
  <c r="AA54" i="161"/>
  <c r="B55" i="161"/>
  <c r="G55" i="161"/>
  <c r="J55" i="161"/>
  <c r="M55" i="161"/>
  <c r="P55" i="161"/>
  <c r="R55" i="161" s="1"/>
  <c r="Q55" i="161"/>
  <c r="U55" i="161"/>
  <c r="W55" i="161" s="1"/>
  <c r="V55" i="161"/>
  <c r="Z55" i="161"/>
  <c r="AB55" i="161" s="1"/>
  <c r="AA55" i="161"/>
  <c r="B56" i="161"/>
  <c r="G56" i="161"/>
  <c r="J56" i="161"/>
  <c r="M56" i="161"/>
  <c r="P56" i="161"/>
  <c r="R56" i="161" s="1"/>
  <c r="Q56" i="161"/>
  <c r="U56" i="161"/>
  <c r="W56" i="161" s="1"/>
  <c r="V56" i="161"/>
  <c r="Z56" i="161"/>
  <c r="AB56" i="161" s="1"/>
  <c r="AA56" i="161"/>
  <c r="B57" i="161"/>
  <c r="G57" i="161"/>
  <c r="J57" i="161"/>
  <c r="M57" i="161"/>
  <c r="P57" i="161"/>
  <c r="R57" i="161" s="1"/>
  <c r="Q57" i="161"/>
  <c r="U57" i="161"/>
  <c r="W57" i="161" s="1"/>
  <c r="V57" i="161"/>
  <c r="Z57" i="161"/>
  <c r="AB57" i="161" s="1"/>
  <c r="AA57" i="161"/>
  <c r="B58" i="161"/>
  <c r="G58" i="161"/>
  <c r="J58" i="161"/>
  <c r="M58" i="161"/>
  <c r="P58" i="161"/>
  <c r="R58" i="161" s="1"/>
  <c r="Q58" i="161"/>
  <c r="U58" i="161"/>
  <c r="W58" i="161" s="1"/>
  <c r="V58" i="161"/>
  <c r="Z58" i="161"/>
  <c r="AB58" i="161" s="1"/>
  <c r="AA58" i="161"/>
  <c r="B59" i="161"/>
  <c r="G59" i="161"/>
  <c r="J59" i="161"/>
  <c r="M59" i="161"/>
  <c r="P59" i="161"/>
  <c r="R59" i="161" s="1"/>
  <c r="Q59" i="161"/>
  <c r="U59" i="161"/>
  <c r="W59" i="161" s="1"/>
  <c r="V59" i="161"/>
  <c r="Z59" i="161"/>
  <c r="AB59" i="161" s="1"/>
  <c r="AA59" i="161"/>
  <c r="B60" i="161"/>
  <c r="G60" i="161"/>
  <c r="J60" i="161"/>
  <c r="M60" i="161"/>
  <c r="P60" i="161"/>
  <c r="R60" i="161" s="1"/>
  <c r="Q60" i="161"/>
  <c r="U60" i="161"/>
  <c r="W60" i="161" s="1"/>
  <c r="V60" i="161"/>
  <c r="Z60" i="161"/>
  <c r="AB60" i="161" s="1"/>
  <c r="AA60" i="161"/>
  <c r="B61" i="161"/>
  <c r="G61" i="161"/>
  <c r="J61" i="161"/>
  <c r="M61" i="161"/>
  <c r="P61" i="161"/>
  <c r="R61" i="161" s="1"/>
  <c r="Q61" i="161"/>
  <c r="U61" i="161"/>
  <c r="W61" i="161" s="1"/>
  <c r="V61" i="161"/>
  <c r="Z61" i="161"/>
  <c r="AB61" i="161" s="1"/>
  <c r="AA61" i="161"/>
  <c r="B62" i="161"/>
  <c r="G62" i="161"/>
  <c r="J62" i="161"/>
  <c r="M62" i="161"/>
  <c r="P62" i="161"/>
  <c r="R62" i="161" s="1"/>
  <c r="Q62" i="161"/>
  <c r="U62" i="161"/>
  <c r="W62" i="161" s="1"/>
  <c r="V62" i="161"/>
  <c r="Z62" i="161"/>
  <c r="AB62" i="161" s="1"/>
  <c r="AA62" i="161"/>
  <c r="B63" i="161"/>
  <c r="G63" i="161"/>
  <c r="J63" i="161"/>
  <c r="M63" i="161"/>
  <c r="P63" i="161"/>
  <c r="R63" i="161" s="1"/>
  <c r="Q63" i="161"/>
  <c r="U63" i="161"/>
  <c r="W63" i="161" s="1"/>
  <c r="V63" i="161"/>
  <c r="Z63" i="161"/>
  <c r="AB63" i="161" s="1"/>
  <c r="AA63" i="161"/>
  <c r="B64" i="161"/>
  <c r="G64" i="161"/>
  <c r="J64" i="161"/>
  <c r="M64" i="161"/>
  <c r="P64" i="161"/>
  <c r="R64" i="161" s="1"/>
  <c r="Q64" i="161"/>
  <c r="U64" i="161"/>
  <c r="W64" i="161" s="1"/>
  <c r="V64" i="161"/>
  <c r="Z64" i="161"/>
  <c r="AB64" i="161" s="1"/>
  <c r="AA64" i="161"/>
  <c r="B65" i="161"/>
  <c r="G65" i="161"/>
  <c r="H65" i="161"/>
  <c r="I65" i="161"/>
  <c r="K65" i="161"/>
  <c r="L65" i="161"/>
  <c r="N65" i="161"/>
  <c r="O65" i="161"/>
  <c r="S65" i="161"/>
  <c r="T65" i="161"/>
  <c r="Y65" i="161"/>
  <c r="B66" i="161"/>
  <c r="G66" i="161"/>
  <c r="J66" i="161"/>
  <c r="M66" i="161"/>
  <c r="P66" i="161"/>
  <c r="R66" i="161" s="1"/>
  <c r="Q66" i="161"/>
  <c r="U66" i="161"/>
  <c r="W66" i="161" s="1"/>
  <c r="V66" i="161"/>
  <c r="Z66" i="161"/>
  <c r="AB66" i="161" s="1"/>
  <c r="AA66" i="161"/>
  <c r="B67" i="161"/>
  <c r="G67" i="161"/>
  <c r="J67" i="161"/>
  <c r="M67" i="161"/>
  <c r="P67" i="161"/>
  <c r="R67" i="161" s="1"/>
  <c r="Q67" i="161"/>
  <c r="U67" i="161"/>
  <c r="W67" i="161" s="1"/>
  <c r="V67" i="161"/>
  <c r="Z67" i="161"/>
  <c r="AB67" i="161" s="1"/>
  <c r="AA67" i="161"/>
  <c r="B68" i="161"/>
  <c r="G68" i="161"/>
  <c r="J68" i="161"/>
  <c r="M68" i="161"/>
  <c r="P68" i="161"/>
  <c r="R68" i="161" s="1"/>
  <c r="Q68" i="161"/>
  <c r="U68" i="161"/>
  <c r="W68" i="161" s="1"/>
  <c r="V68" i="161"/>
  <c r="Z68" i="161"/>
  <c r="AB68" i="161" s="1"/>
  <c r="AA68" i="161"/>
  <c r="B69" i="161"/>
  <c r="G69" i="161"/>
  <c r="J69" i="161"/>
  <c r="M69" i="161"/>
  <c r="P69" i="161"/>
  <c r="R69" i="161" s="1"/>
  <c r="Q69" i="161"/>
  <c r="U69" i="161"/>
  <c r="W69" i="161" s="1"/>
  <c r="V69" i="161"/>
  <c r="Z69" i="161"/>
  <c r="AB69" i="161" s="1"/>
  <c r="AA69" i="161"/>
  <c r="B70" i="161"/>
  <c r="G70" i="161"/>
  <c r="J70" i="161"/>
  <c r="M70" i="161"/>
  <c r="P70" i="161"/>
  <c r="R70" i="161" s="1"/>
  <c r="Q70" i="161"/>
  <c r="U70" i="161"/>
  <c r="W70" i="161" s="1"/>
  <c r="V70" i="161"/>
  <c r="Z70" i="161"/>
  <c r="AB70" i="161" s="1"/>
  <c r="AA70" i="161"/>
  <c r="B71" i="161"/>
  <c r="G71" i="161"/>
  <c r="J71" i="161"/>
  <c r="M71" i="161"/>
  <c r="P71" i="161"/>
  <c r="R71" i="161" s="1"/>
  <c r="Q71" i="161"/>
  <c r="U71" i="161"/>
  <c r="W71" i="161" s="1"/>
  <c r="V71" i="161"/>
  <c r="Z71" i="161"/>
  <c r="AB71" i="161" s="1"/>
  <c r="AA71" i="161"/>
  <c r="B72" i="161"/>
  <c r="G72" i="161"/>
  <c r="J72" i="161"/>
  <c r="M72" i="161"/>
  <c r="P72" i="161"/>
  <c r="R72" i="161" s="1"/>
  <c r="Q72" i="161"/>
  <c r="U72" i="161"/>
  <c r="W72" i="161" s="1"/>
  <c r="V72" i="161"/>
  <c r="Z72" i="161"/>
  <c r="AB72" i="161" s="1"/>
  <c r="AA72" i="161"/>
  <c r="B73" i="161"/>
  <c r="G73" i="161"/>
  <c r="J73" i="161"/>
  <c r="M73" i="161"/>
  <c r="P73" i="161"/>
  <c r="R73" i="161" s="1"/>
  <c r="Q73" i="161"/>
  <c r="U73" i="161"/>
  <c r="W73" i="161" s="1"/>
  <c r="V73" i="161"/>
  <c r="Z73" i="161"/>
  <c r="AB73" i="161" s="1"/>
  <c r="AA73" i="161"/>
  <c r="B74" i="161"/>
  <c r="G74" i="161"/>
  <c r="J74" i="161"/>
  <c r="M74" i="161"/>
  <c r="P74" i="161"/>
  <c r="R74" i="161" s="1"/>
  <c r="Q74" i="161"/>
  <c r="U74" i="161"/>
  <c r="W74" i="161" s="1"/>
  <c r="V74" i="161"/>
  <c r="Z74" i="161"/>
  <c r="AB74" i="161" s="1"/>
  <c r="AA74" i="161"/>
  <c r="B75" i="161"/>
  <c r="G75" i="161"/>
  <c r="J75" i="161"/>
  <c r="M75" i="161"/>
  <c r="P75" i="161"/>
  <c r="R75" i="161" s="1"/>
  <c r="Q75" i="161"/>
  <c r="U75" i="161"/>
  <c r="W75" i="161" s="1"/>
  <c r="V75" i="161"/>
  <c r="Z75" i="161"/>
  <c r="AB75" i="161" s="1"/>
  <c r="AA75" i="161"/>
  <c r="B76" i="161"/>
  <c r="G76" i="161"/>
  <c r="J76" i="161"/>
  <c r="M76" i="161"/>
  <c r="P76" i="161"/>
  <c r="R76" i="161" s="1"/>
  <c r="Q76" i="161"/>
  <c r="U76" i="161"/>
  <c r="W76" i="161" s="1"/>
  <c r="V76" i="161"/>
  <c r="Z76" i="161"/>
  <c r="AB76" i="161" s="1"/>
  <c r="AA76" i="161"/>
  <c r="B77" i="161"/>
  <c r="G77" i="161"/>
  <c r="J77" i="161"/>
  <c r="M77" i="161"/>
  <c r="P77" i="161"/>
  <c r="R77" i="161" s="1"/>
  <c r="Q77" i="161"/>
  <c r="U77" i="161"/>
  <c r="W77" i="161" s="1"/>
  <c r="V77" i="161"/>
  <c r="Z77" i="161"/>
  <c r="AB77" i="161" s="1"/>
  <c r="AA77" i="161"/>
  <c r="B78" i="161"/>
  <c r="G78" i="161"/>
  <c r="J78" i="161"/>
  <c r="M78" i="161"/>
  <c r="P78" i="161"/>
  <c r="R78" i="161" s="1"/>
  <c r="Q78" i="161"/>
  <c r="U78" i="161"/>
  <c r="W78" i="161" s="1"/>
  <c r="V78" i="161"/>
  <c r="Z78" i="161"/>
  <c r="AB78" i="161" s="1"/>
  <c r="AA78" i="161"/>
  <c r="B79" i="161"/>
  <c r="G79" i="161"/>
  <c r="J79" i="161"/>
  <c r="M79" i="161"/>
  <c r="P79" i="161"/>
  <c r="R79" i="161" s="1"/>
  <c r="Q79" i="161"/>
  <c r="U79" i="161"/>
  <c r="W79" i="161" s="1"/>
  <c r="V79" i="161"/>
  <c r="Z79" i="161"/>
  <c r="AB79" i="161" s="1"/>
  <c r="AA79" i="161"/>
  <c r="B80" i="161"/>
  <c r="G80" i="161"/>
  <c r="J80" i="161"/>
  <c r="M80" i="161"/>
  <c r="P80" i="161"/>
  <c r="R80" i="161" s="1"/>
  <c r="Q80" i="161"/>
  <c r="U80" i="161"/>
  <c r="W80" i="161" s="1"/>
  <c r="V80" i="161"/>
  <c r="Z80" i="161"/>
  <c r="AB80" i="161" s="1"/>
  <c r="AA80" i="161"/>
  <c r="B81" i="161"/>
  <c r="G81" i="161"/>
  <c r="J81" i="161"/>
  <c r="M81" i="161"/>
  <c r="P81" i="161"/>
  <c r="R81" i="161" s="1"/>
  <c r="Q81" i="161"/>
  <c r="U81" i="161"/>
  <c r="W81" i="161" s="1"/>
  <c r="V81" i="161"/>
  <c r="Z81" i="161"/>
  <c r="AB81" i="161" s="1"/>
  <c r="AA81" i="161"/>
  <c r="B82" i="161"/>
  <c r="G82" i="161"/>
  <c r="J82" i="161"/>
  <c r="M82" i="161"/>
  <c r="P82" i="161"/>
  <c r="R82" i="161" s="1"/>
  <c r="Q82" i="161"/>
  <c r="U82" i="161"/>
  <c r="W82" i="161" s="1"/>
  <c r="V82" i="161"/>
  <c r="Z82" i="161"/>
  <c r="AB82" i="161" s="1"/>
  <c r="AA82" i="161"/>
  <c r="B83" i="161"/>
  <c r="G83" i="161"/>
  <c r="J83" i="161"/>
  <c r="M83" i="161"/>
  <c r="P83" i="161"/>
  <c r="R83" i="161" s="1"/>
  <c r="Q83" i="161"/>
  <c r="U83" i="161"/>
  <c r="W83" i="161" s="1"/>
  <c r="V83" i="161"/>
  <c r="Z83" i="161"/>
  <c r="AB83" i="161" s="1"/>
  <c r="AA83" i="161"/>
  <c r="B84" i="161"/>
  <c r="G84" i="161"/>
  <c r="J84" i="161"/>
  <c r="M84" i="161"/>
  <c r="P84" i="161"/>
  <c r="R84" i="161" s="1"/>
  <c r="Q84" i="161"/>
  <c r="U84" i="161"/>
  <c r="W84" i="161" s="1"/>
  <c r="V84" i="161"/>
  <c r="Z84" i="161"/>
  <c r="AB84" i="161" s="1"/>
  <c r="AA84" i="161"/>
  <c r="B85" i="161"/>
  <c r="G85" i="161"/>
  <c r="J85" i="161"/>
  <c r="M85" i="161"/>
  <c r="P85" i="161"/>
  <c r="R85" i="161" s="1"/>
  <c r="Q85" i="161"/>
  <c r="U85" i="161"/>
  <c r="W85" i="161" s="1"/>
  <c r="V85" i="161"/>
  <c r="Z85" i="161"/>
  <c r="AB85" i="161" s="1"/>
  <c r="AA85" i="161"/>
  <c r="B86" i="161"/>
  <c r="G86" i="161"/>
  <c r="J86" i="161"/>
  <c r="M86" i="161"/>
  <c r="P86" i="161"/>
  <c r="R86" i="161" s="1"/>
  <c r="Q86" i="161"/>
  <c r="U86" i="161"/>
  <c r="W86" i="161" s="1"/>
  <c r="V86" i="161"/>
  <c r="Z86" i="161"/>
  <c r="AB86" i="161" s="1"/>
  <c r="AA86" i="161"/>
  <c r="B87" i="161"/>
  <c r="G87" i="161"/>
  <c r="H87" i="161"/>
  <c r="I87" i="161"/>
  <c r="K87" i="161"/>
  <c r="L87" i="161"/>
  <c r="N87" i="161"/>
  <c r="AD170" i="161" s="1"/>
  <c r="O87" i="161"/>
  <c r="AE170" i="161" s="1"/>
  <c r="S87" i="161"/>
  <c r="T87" i="161"/>
  <c r="Y87" i="161"/>
  <c r="B89" i="161"/>
  <c r="G89" i="161"/>
  <c r="C92" i="161"/>
  <c r="D92" i="161"/>
  <c r="M95" i="161"/>
  <c r="R95" i="161"/>
  <c r="W95" i="161"/>
  <c r="S96" i="161"/>
  <c r="B97" i="161"/>
  <c r="C97" i="161"/>
  <c r="G97" i="161"/>
  <c r="J97" i="161"/>
  <c r="M97" i="161"/>
  <c r="P97" i="161"/>
  <c r="R97" i="161" s="1"/>
  <c r="Q97" i="161"/>
  <c r="U97" i="161"/>
  <c r="W97" i="161" s="1"/>
  <c r="V97" i="161"/>
  <c r="Z97" i="161"/>
  <c r="AB97" i="161" s="1"/>
  <c r="AA97" i="161"/>
  <c r="AD97" i="161"/>
  <c r="AE97" i="161"/>
  <c r="B98" i="161"/>
  <c r="C98" i="161"/>
  <c r="G98" i="161"/>
  <c r="J98" i="161"/>
  <c r="M98" i="161"/>
  <c r="P98" i="161"/>
  <c r="Q98" i="161"/>
  <c r="R98" i="161" s="1"/>
  <c r="U98" i="161"/>
  <c r="W98" i="161" s="1"/>
  <c r="V98" i="161"/>
  <c r="Z98" i="161"/>
  <c r="AB98" i="161" s="1"/>
  <c r="AA98" i="161"/>
  <c r="AD98" i="161"/>
  <c r="AE98" i="161"/>
  <c r="B99" i="161"/>
  <c r="C99" i="161"/>
  <c r="G99" i="161"/>
  <c r="J99" i="161"/>
  <c r="M99" i="161"/>
  <c r="P99" i="161"/>
  <c r="Q99" i="161"/>
  <c r="R99" i="161" s="1"/>
  <c r="U99" i="161"/>
  <c r="W99" i="161" s="1"/>
  <c r="V99" i="161"/>
  <c r="Z99" i="161"/>
  <c r="AB99" i="161" s="1"/>
  <c r="AA99" i="161"/>
  <c r="AD99" i="161"/>
  <c r="AE99" i="161"/>
  <c r="B100" i="161"/>
  <c r="C100" i="161"/>
  <c r="G100" i="161"/>
  <c r="J100" i="161"/>
  <c r="M100" i="161"/>
  <c r="P100" i="161"/>
  <c r="R100" i="161" s="1"/>
  <c r="Q100" i="161"/>
  <c r="U100" i="161"/>
  <c r="W100" i="161" s="1"/>
  <c r="V100" i="161"/>
  <c r="Z100" i="161"/>
  <c r="AB100" i="161" s="1"/>
  <c r="AA100" i="161"/>
  <c r="AD100" i="161"/>
  <c r="AE100" i="161"/>
  <c r="B101" i="161"/>
  <c r="C101" i="161"/>
  <c r="G101" i="161"/>
  <c r="J101" i="161"/>
  <c r="M101" i="161"/>
  <c r="P101" i="161"/>
  <c r="R101" i="161" s="1"/>
  <c r="Q101" i="161"/>
  <c r="U101" i="161"/>
  <c r="W101" i="161" s="1"/>
  <c r="V101" i="161"/>
  <c r="Z101" i="161"/>
  <c r="AB101" i="161" s="1"/>
  <c r="AA101" i="161"/>
  <c r="AD101" i="161"/>
  <c r="AE101" i="161"/>
  <c r="B102" i="161"/>
  <c r="C102" i="161"/>
  <c r="G102" i="161"/>
  <c r="J102" i="161"/>
  <c r="M102" i="161"/>
  <c r="P102" i="161"/>
  <c r="R102" i="161" s="1"/>
  <c r="Q102" i="161"/>
  <c r="U102" i="161"/>
  <c r="W102" i="161" s="1"/>
  <c r="V102" i="161"/>
  <c r="Z102" i="161"/>
  <c r="AB102" i="161" s="1"/>
  <c r="AA102" i="161"/>
  <c r="AD102" i="161"/>
  <c r="AE102" i="161"/>
  <c r="B103" i="161"/>
  <c r="C103" i="161"/>
  <c r="G103" i="161"/>
  <c r="J103" i="161"/>
  <c r="M103" i="161"/>
  <c r="P103" i="161"/>
  <c r="R103" i="161" s="1"/>
  <c r="Q103" i="161"/>
  <c r="U103" i="161"/>
  <c r="W103" i="161" s="1"/>
  <c r="V103" i="161"/>
  <c r="Z103" i="161"/>
  <c r="AB103" i="161" s="1"/>
  <c r="AA103" i="161"/>
  <c r="AD103" i="161"/>
  <c r="AE103" i="161"/>
  <c r="B104" i="161"/>
  <c r="C104" i="161"/>
  <c r="G104" i="161"/>
  <c r="J104" i="161"/>
  <c r="M104" i="161"/>
  <c r="P104" i="161"/>
  <c r="R104" i="161" s="1"/>
  <c r="Q104" i="161"/>
  <c r="U104" i="161"/>
  <c r="W104" i="161" s="1"/>
  <c r="V104" i="161"/>
  <c r="Z104" i="161"/>
  <c r="AB104" i="161" s="1"/>
  <c r="AA104" i="161"/>
  <c r="AD104" i="161"/>
  <c r="AE104" i="161"/>
  <c r="B105" i="161"/>
  <c r="C105" i="161"/>
  <c r="G105" i="161"/>
  <c r="J105" i="161"/>
  <c r="M105" i="161"/>
  <c r="P105" i="161"/>
  <c r="R105" i="161" s="1"/>
  <c r="Q105" i="161"/>
  <c r="U105" i="161"/>
  <c r="W105" i="161" s="1"/>
  <c r="V105" i="161"/>
  <c r="Z105" i="161"/>
  <c r="AB105" i="161" s="1"/>
  <c r="AA105" i="161"/>
  <c r="AD105" i="161"/>
  <c r="AE105" i="161"/>
  <c r="B106" i="161"/>
  <c r="C106" i="161"/>
  <c r="G106" i="161"/>
  <c r="J106" i="161"/>
  <c r="M106" i="161"/>
  <c r="P106" i="161"/>
  <c r="R106" i="161" s="1"/>
  <c r="Q106" i="161"/>
  <c r="U106" i="161"/>
  <c r="W106" i="161" s="1"/>
  <c r="V106" i="161"/>
  <c r="Z106" i="161"/>
  <c r="AB106" i="161" s="1"/>
  <c r="AA106" i="161"/>
  <c r="AD106" i="161"/>
  <c r="AE106" i="161"/>
  <c r="B107" i="161"/>
  <c r="C107" i="161"/>
  <c r="G107" i="161"/>
  <c r="M107" i="161"/>
  <c r="P107" i="161"/>
  <c r="R107" i="161" s="1"/>
  <c r="Q107" i="161"/>
  <c r="U107" i="161"/>
  <c r="W107" i="161" s="1"/>
  <c r="V107" i="161"/>
  <c r="Z107" i="161"/>
  <c r="AB107" i="161" s="1"/>
  <c r="AA107" i="161"/>
  <c r="AD107" i="161"/>
  <c r="AE107" i="161"/>
  <c r="B108" i="161"/>
  <c r="C108" i="161"/>
  <c r="G108" i="161"/>
  <c r="J108" i="161"/>
  <c r="M108" i="161"/>
  <c r="P108" i="161"/>
  <c r="Q108" i="161"/>
  <c r="R108" i="161" s="1"/>
  <c r="U108" i="161"/>
  <c r="V108" i="161"/>
  <c r="W108" i="161" s="1"/>
  <c r="Z108" i="161"/>
  <c r="AB108" i="161" s="1"/>
  <c r="AA108" i="161"/>
  <c r="AD108" i="161"/>
  <c r="AE108" i="161"/>
  <c r="B109" i="161"/>
  <c r="C109" i="161"/>
  <c r="G109" i="161"/>
  <c r="J109" i="161"/>
  <c r="M109" i="161"/>
  <c r="P109" i="161"/>
  <c r="R109" i="161" s="1"/>
  <c r="Q109" i="161"/>
  <c r="U109" i="161"/>
  <c r="W109" i="161" s="1"/>
  <c r="V109" i="161"/>
  <c r="Z109" i="161"/>
  <c r="AB109" i="161" s="1"/>
  <c r="AA109" i="161"/>
  <c r="AD109" i="161"/>
  <c r="AE109" i="161"/>
  <c r="B110" i="161"/>
  <c r="C110" i="161"/>
  <c r="G110" i="161"/>
  <c r="J110" i="161"/>
  <c r="M110" i="161"/>
  <c r="P110" i="161"/>
  <c r="R110" i="161" s="1"/>
  <c r="Q110" i="161"/>
  <c r="U110" i="161"/>
  <c r="W110" i="161" s="1"/>
  <c r="V110" i="161"/>
  <c r="Z110" i="161"/>
  <c r="AB110" i="161" s="1"/>
  <c r="AA110" i="161"/>
  <c r="AD110" i="161"/>
  <c r="AE110" i="161"/>
  <c r="B111" i="161"/>
  <c r="C111" i="161"/>
  <c r="G111" i="161"/>
  <c r="J111" i="161"/>
  <c r="M111" i="161"/>
  <c r="P111" i="161"/>
  <c r="R111" i="161" s="1"/>
  <c r="Q111" i="161"/>
  <c r="U111" i="161"/>
  <c r="W111" i="161" s="1"/>
  <c r="V111" i="161"/>
  <c r="Z111" i="161"/>
  <c r="AB111" i="161" s="1"/>
  <c r="AA111" i="161"/>
  <c r="AD111" i="161"/>
  <c r="AE111" i="161"/>
  <c r="B112" i="161"/>
  <c r="C112" i="161"/>
  <c r="G112" i="161"/>
  <c r="J112" i="161"/>
  <c r="M112" i="161"/>
  <c r="P112" i="161"/>
  <c r="R112" i="161" s="1"/>
  <c r="Q112" i="161"/>
  <c r="U112" i="161"/>
  <c r="W112" i="161" s="1"/>
  <c r="V112" i="161"/>
  <c r="Z112" i="161"/>
  <c r="AB112" i="161" s="1"/>
  <c r="AA112" i="161"/>
  <c r="AD112" i="161"/>
  <c r="AE112" i="161"/>
  <c r="B113" i="161"/>
  <c r="C113" i="161"/>
  <c r="G113" i="161"/>
  <c r="J113" i="161"/>
  <c r="M113" i="161"/>
  <c r="P113" i="161"/>
  <c r="R113" i="161" s="1"/>
  <c r="Q113" i="161"/>
  <c r="U113" i="161"/>
  <c r="W113" i="161" s="1"/>
  <c r="V113" i="161"/>
  <c r="Z113" i="161"/>
  <c r="AB113" i="161" s="1"/>
  <c r="AA113" i="161"/>
  <c r="AD113" i="161"/>
  <c r="AE113" i="161"/>
  <c r="B114" i="161"/>
  <c r="C114" i="161"/>
  <c r="G114" i="161"/>
  <c r="J114" i="161"/>
  <c r="M114" i="161"/>
  <c r="P114" i="161"/>
  <c r="R114" i="161" s="1"/>
  <c r="Q114" i="161"/>
  <c r="U114" i="161"/>
  <c r="W114" i="161" s="1"/>
  <c r="V114" i="161"/>
  <c r="Z114" i="161"/>
  <c r="AB114" i="161" s="1"/>
  <c r="AA114" i="161"/>
  <c r="AD114" i="161"/>
  <c r="AE114" i="161"/>
  <c r="B115" i="161"/>
  <c r="C115" i="161"/>
  <c r="G115" i="161"/>
  <c r="J115" i="161"/>
  <c r="M115" i="161"/>
  <c r="P115" i="161"/>
  <c r="R115" i="161" s="1"/>
  <c r="Q115" i="161"/>
  <c r="U115" i="161"/>
  <c r="W115" i="161" s="1"/>
  <c r="V115" i="161"/>
  <c r="Z115" i="161"/>
  <c r="AB115" i="161" s="1"/>
  <c r="AA115" i="161"/>
  <c r="AD115" i="161"/>
  <c r="AE115" i="161"/>
  <c r="B116" i="161"/>
  <c r="C116" i="161"/>
  <c r="G116" i="161"/>
  <c r="J116" i="161"/>
  <c r="M116" i="161"/>
  <c r="P116" i="161"/>
  <c r="R116" i="161" s="1"/>
  <c r="Q116" i="161"/>
  <c r="U116" i="161"/>
  <c r="W116" i="161" s="1"/>
  <c r="V116" i="161"/>
  <c r="Z116" i="161"/>
  <c r="AB116" i="161" s="1"/>
  <c r="AA116" i="161"/>
  <c r="AD116" i="161"/>
  <c r="AE116" i="161"/>
  <c r="B117" i="161"/>
  <c r="C117" i="161"/>
  <c r="G117" i="161"/>
  <c r="J117" i="161"/>
  <c r="M117" i="161"/>
  <c r="P117" i="161"/>
  <c r="R117" i="161" s="1"/>
  <c r="Q117" i="161"/>
  <c r="U117" i="161"/>
  <c r="W117" i="161" s="1"/>
  <c r="V117" i="161"/>
  <c r="Z117" i="161"/>
  <c r="AB117" i="161" s="1"/>
  <c r="AA117" i="161"/>
  <c r="AD117" i="161"/>
  <c r="AE117" i="161"/>
  <c r="B118" i="161"/>
  <c r="C118" i="161"/>
  <c r="G118" i="161"/>
  <c r="J118" i="161"/>
  <c r="M118" i="161"/>
  <c r="P118" i="161"/>
  <c r="R118" i="161" s="1"/>
  <c r="Q118" i="161"/>
  <c r="U118" i="161"/>
  <c r="W118" i="161" s="1"/>
  <c r="V118" i="161"/>
  <c r="Z118" i="161"/>
  <c r="AB118" i="161" s="1"/>
  <c r="AA118" i="161"/>
  <c r="AD118" i="161"/>
  <c r="AE118" i="161"/>
  <c r="B119" i="161"/>
  <c r="C119" i="161"/>
  <c r="G119" i="161"/>
  <c r="J119" i="161"/>
  <c r="M119" i="161"/>
  <c r="P119" i="161"/>
  <c r="R119" i="161" s="1"/>
  <c r="Q119" i="161"/>
  <c r="U119" i="161"/>
  <c r="W119" i="161" s="1"/>
  <c r="V119" i="161"/>
  <c r="Z119" i="161"/>
  <c r="AB119" i="161" s="1"/>
  <c r="AA119" i="161"/>
  <c r="AD119" i="161"/>
  <c r="AE119" i="161"/>
  <c r="B120" i="161"/>
  <c r="C120" i="161"/>
  <c r="G120" i="161"/>
  <c r="J120" i="161"/>
  <c r="M120" i="161"/>
  <c r="P120" i="161"/>
  <c r="R120" i="161" s="1"/>
  <c r="Q120" i="161"/>
  <c r="U120" i="161"/>
  <c r="W120" i="161" s="1"/>
  <c r="V120" i="161"/>
  <c r="Z120" i="161"/>
  <c r="AB120" i="161" s="1"/>
  <c r="AA120" i="161"/>
  <c r="AD120" i="161"/>
  <c r="AE120" i="161"/>
  <c r="B121" i="161"/>
  <c r="C121" i="161"/>
  <c r="G121" i="161"/>
  <c r="J121" i="161"/>
  <c r="M121" i="161"/>
  <c r="P121" i="161"/>
  <c r="R121" i="161" s="1"/>
  <c r="Q121" i="161"/>
  <c r="U121" i="161"/>
  <c r="W121" i="161" s="1"/>
  <c r="V121" i="161"/>
  <c r="Z121" i="161"/>
  <c r="AB121" i="161" s="1"/>
  <c r="AA121" i="161"/>
  <c r="AD121" i="161"/>
  <c r="AE121" i="161"/>
  <c r="B122" i="161"/>
  <c r="C122" i="161"/>
  <c r="G122" i="161"/>
  <c r="J122" i="161"/>
  <c r="M122" i="161"/>
  <c r="P122" i="161"/>
  <c r="R122" i="161" s="1"/>
  <c r="Q122" i="161"/>
  <c r="U122" i="161"/>
  <c r="W122" i="161" s="1"/>
  <c r="V122" i="161"/>
  <c r="Z122" i="161"/>
  <c r="AB122" i="161" s="1"/>
  <c r="AA122" i="161"/>
  <c r="AD122" i="161"/>
  <c r="AE122" i="161"/>
  <c r="B123" i="161"/>
  <c r="C123" i="161"/>
  <c r="G123" i="161"/>
  <c r="J123" i="161"/>
  <c r="M123" i="161"/>
  <c r="P123" i="161"/>
  <c r="R123" i="161" s="1"/>
  <c r="Q123" i="161"/>
  <c r="U123" i="161"/>
  <c r="W123" i="161" s="1"/>
  <c r="V123" i="161"/>
  <c r="Z123" i="161"/>
  <c r="AB123" i="161" s="1"/>
  <c r="AA123" i="161"/>
  <c r="AD123" i="161"/>
  <c r="AE123" i="161"/>
  <c r="B124" i="161"/>
  <c r="C124" i="161"/>
  <c r="G124" i="161"/>
  <c r="J124" i="161"/>
  <c r="M124" i="161"/>
  <c r="P124" i="161"/>
  <c r="R124" i="161" s="1"/>
  <c r="Q124" i="161"/>
  <c r="U124" i="161"/>
  <c r="W124" i="161" s="1"/>
  <c r="V124" i="161"/>
  <c r="Z124" i="161"/>
  <c r="AB124" i="161" s="1"/>
  <c r="AA124" i="161"/>
  <c r="AD124" i="161"/>
  <c r="AE124" i="161"/>
  <c r="B125" i="161"/>
  <c r="C125" i="161"/>
  <c r="D125" i="161"/>
  <c r="G125" i="161"/>
  <c r="H125" i="161"/>
  <c r="I125" i="161"/>
  <c r="K125" i="161"/>
  <c r="L125" i="161"/>
  <c r="N125" i="161"/>
  <c r="O125" i="161"/>
  <c r="S125" i="161"/>
  <c r="T125" i="161"/>
  <c r="Y125" i="161"/>
  <c r="C126" i="161"/>
  <c r="D126" i="161"/>
  <c r="B127" i="161"/>
  <c r="C127" i="161"/>
  <c r="G127" i="161"/>
  <c r="J127" i="161"/>
  <c r="M127" i="161"/>
  <c r="P127" i="161"/>
  <c r="R127" i="161" s="1"/>
  <c r="Q127" i="161"/>
  <c r="U127" i="161"/>
  <c r="W127" i="161" s="1"/>
  <c r="V127" i="161"/>
  <c r="Z127" i="161"/>
  <c r="AB127" i="161" s="1"/>
  <c r="AA127" i="161"/>
  <c r="AD127" i="161"/>
  <c r="AE127" i="161"/>
  <c r="B128" i="161"/>
  <c r="C128" i="161"/>
  <c r="D128" i="161"/>
  <c r="G128" i="161"/>
  <c r="J128" i="161"/>
  <c r="M128" i="161"/>
  <c r="P128" i="161"/>
  <c r="R128" i="161" s="1"/>
  <c r="Q128" i="161"/>
  <c r="U128" i="161"/>
  <c r="W128" i="161" s="1"/>
  <c r="V128" i="161"/>
  <c r="Z128" i="161"/>
  <c r="AB128" i="161" s="1"/>
  <c r="AA128" i="161"/>
  <c r="AD128" i="161"/>
  <c r="AE128" i="161"/>
  <c r="B129" i="161"/>
  <c r="C129" i="161"/>
  <c r="D129" i="161"/>
  <c r="G129" i="161"/>
  <c r="J129" i="161"/>
  <c r="M129" i="161"/>
  <c r="P129" i="161"/>
  <c r="R129" i="161" s="1"/>
  <c r="Q129" i="161"/>
  <c r="U129" i="161"/>
  <c r="W129" i="161" s="1"/>
  <c r="V129" i="161"/>
  <c r="Z129" i="161"/>
  <c r="AB129" i="161" s="1"/>
  <c r="AA129" i="161"/>
  <c r="AD129" i="161"/>
  <c r="AE129" i="161"/>
  <c r="B130" i="161"/>
  <c r="C130" i="161"/>
  <c r="D130" i="161"/>
  <c r="G130" i="161"/>
  <c r="J130" i="161"/>
  <c r="M130" i="161"/>
  <c r="P130" i="161"/>
  <c r="R130" i="161" s="1"/>
  <c r="Q130" i="161"/>
  <c r="U130" i="161"/>
  <c r="W130" i="161" s="1"/>
  <c r="V130" i="161"/>
  <c r="Z130" i="161"/>
  <c r="AB130" i="161" s="1"/>
  <c r="AA130" i="161"/>
  <c r="AD130" i="161"/>
  <c r="AE130" i="161"/>
  <c r="B131" i="161"/>
  <c r="C131" i="161"/>
  <c r="D131" i="161"/>
  <c r="G131" i="161"/>
  <c r="J131" i="161"/>
  <c r="M131" i="161"/>
  <c r="P131" i="161"/>
  <c r="R131" i="161" s="1"/>
  <c r="Q131" i="161"/>
  <c r="U131" i="161"/>
  <c r="W131" i="161" s="1"/>
  <c r="V131" i="161"/>
  <c r="Z131" i="161"/>
  <c r="AB131" i="161" s="1"/>
  <c r="AA131" i="161"/>
  <c r="AD131" i="161"/>
  <c r="AE131" i="161"/>
  <c r="B132" i="161"/>
  <c r="C132" i="161"/>
  <c r="D132" i="161"/>
  <c r="G132" i="161"/>
  <c r="J132" i="161"/>
  <c r="M132" i="161"/>
  <c r="P132" i="161"/>
  <c r="R132" i="161" s="1"/>
  <c r="Q132" i="161"/>
  <c r="U132" i="161"/>
  <c r="W132" i="161" s="1"/>
  <c r="V132" i="161"/>
  <c r="Z132" i="161"/>
  <c r="AB132" i="161" s="1"/>
  <c r="AA132" i="161"/>
  <c r="AD132" i="161"/>
  <c r="AE132" i="161"/>
  <c r="B133" i="161"/>
  <c r="C133" i="161"/>
  <c r="D133" i="161"/>
  <c r="G133" i="161"/>
  <c r="J133" i="161"/>
  <c r="M133" i="161"/>
  <c r="P133" i="161"/>
  <c r="R133" i="161" s="1"/>
  <c r="Q133" i="161"/>
  <c r="U133" i="161"/>
  <c r="W133" i="161" s="1"/>
  <c r="V133" i="161"/>
  <c r="Z133" i="161"/>
  <c r="AB133" i="161" s="1"/>
  <c r="AA133" i="161"/>
  <c r="AD133" i="161"/>
  <c r="AE133" i="161"/>
  <c r="B134" i="161"/>
  <c r="C134" i="161"/>
  <c r="D134" i="161"/>
  <c r="G134" i="161"/>
  <c r="J134" i="161"/>
  <c r="M134" i="161"/>
  <c r="P134" i="161"/>
  <c r="R134" i="161" s="1"/>
  <c r="Q134" i="161"/>
  <c r="U134" i="161"/>
  <c r="W134" i="161" s="1"/>
  <c r="V134" i="161"/>
  <c r="Z134" i="161"/>
  <c r="AB134" i="161" s="1"/>
  <c r="AA134" i="161"/>
  <c r="AD134" i="161"/>
  <c r="AE134" i="161"/>
  <c r="B135" i="161"/>
  <c r="C135" i="161"/>
  <c r="D135" i="161"/>
  <c r="G135" i="161"/>
  <c r="J135" i="161"/>
  <c r="M135" i="161"/>
  <c r="P135" i="161"/>
  <c r="R135" i="161" s="1"/>
  <c r="Q135" i="161"/>
  <c r="U135" i="161"/>
  <c r="W135" i="161" s="1"/>
  <c r="V135" i="161"/>
  <c r="Z135" i="161"/>
  <c r="AB135" i="161" s="1"/>
  <c r="AA135" i="161"/>
  <c r="AD135" i="161"/>
  <c r="AE135" i="161"/>
  <c r="B136" i="161"/>
  <c r="C136" i="161"/>
  <c r="D136" i="161"/>
  <c r="G136" i="161"/>
  <c r="J136" i="161"/>
  <c r="M136" i="161"/>
  <c r="P136" i="161"/>
  <c r="R136" i="161" s="1"/>
  <c r="Q136" i="161"/>
  <c r="U136" i="161"/>
  <c r="W136" i="161" s="1"/>
  <c r="V136" i="161"/>
  <c r="Z136" i="161"/>
  <c r="AB136" i="161" s="1"/>
  <c r="AA136" i="161"/>
  <c r="AD136" i="161"/>
  <c r="AE136" i="161"/>
  <c r="B137" i="161"/>
  <c r="C137" i="161"/>
  <c r="D137" i="161"/>
  <c r="G137" i="161"/>
  <c r="J137" i="161"/>
  <c r="M137" i="161"/>
  <c r="P137" i="161"/>
  <c r="R137" i="161" s="1"/>
  <c r="Q137" i="161"/>
  <c r="U137" i="161"/>
  <c r="W137" i="161" s="1"/>
  <c r="V137" i="161"/>
  <c r="Z137" i="161"/>
  <c r="AB137" i="161" s="1"/>
  <c r="AA137" i="161"/>
  <c r="AD137" i="161"/>
  <c r="AE137" i="161"/>
  <c r="B138" i="161"/>
  <c r="C138" i="161"/>
  <c r="D138" i="161"/>
  <c r="G138" i="161"/>
  <c r="J138" i="161"/>
  <c r="M138" i="161"/>
  <c r="P138" i="161"/>
  <c r="R138" i="161" s="1"/>
  <c r="Q138" i="161"/>
  <c r="U138" i="161"/>
  <c r="W138" i="161" s="1"/>
  <c r="V138" i="161"/>
  <c r="Z138" i="161"/>
  <c r="AB138" i="161" s="1"/>
  <c r="AA138" i="161"/>
  <c r="AD138" i="161"/>
  <c r="AE138" i="161"/>
  <c r="B139" i="161"/>
  <c r="C139" i="161"/>
  <c r="D139" i="161"/>
  <c r="G139" i="161"/>
  <c r="J139" i="161"/>
  <c r="M139" i="161"/>
  <c r="P139" i="161"/>
  <c r="R139" i="161" s="1"/>
  <c r="Q139" i="161"/>
  <c r="U139" i="161"/>
  <c r="W139" i="161" s="1"/>
  <c r="V139" i="161"/>
  <c r="Z139" i="161"/>
  <c r="AB139" i="161" s="1"/>
  <c r="AA139" i="161"/>
  <c r="AD139" i="161"/>
  <c r="AE139" i="161"/>
  <c r="B140" i="161"/>
  <c r="C140" i="161"/>
  <c r="D140" i="161"/>
  <c r="G140" i="161"/>
  <c r="J140" i="161"/>
  <c r="M140" i="161"/>
  <c r="P140" i="161"/>
  <c r="R140" i="161" s="1"/>
  <c r="Q140" i="161"/>
  <c r="U140" i="161"/>
  <c r="W140" i="161" s="1"/>
  <c r="V140" i="161"/>
  <c r="Z140" i="161"/>
  <c r="AB140" i="161" s="1"/>
  <c r="AA140" i="161"/>
  <c r="AD140" i="161"/>
  <c r="AE140" i="161"/>
  <c r="B141" i="161"/>
  <c r="C141" i="161"/>
  <c r="D141" i="161"/>
  <c r="G141" i="161"/>
  <c r="J141" i="161"/>
  <c r="M141" i="161"/>
  <c r="P141" i="161"/>
  <c r="R141" i="161" s="1"/>
  <c r="Q141" i="161"/>
  <c r="U141" i="161"/>
  <c r="W141" i="161" s="1"/>
  <c r="V141" i="161"/>
  <c r="Z141" i="161"/>
  <c r="AB141" i="161" s="1"/>
  <c r="AA141" i="161"/>
  <c r="AD141" i="161"/>
  <c r="AE141" i="161"/>
  <c r="B142" i="161"/>
  <c r="C142" i="161"/>
  <c r="D142" i="161"/>
  <c r="G142" i="161"/>
  <c r="J142" i="161"/>
  <c r="M142" i="161"/>
  <c r="P142" i="161"/>
  <c r="R142" i="161" s="1"/>
  <c r="Q142" i="161"/>
  <c r="U142" i="161"/>
  <c r="W142" i="161" s="1"/>
  <c r="V142" i="161"/>
  <c r="Z142" i="161"/>
  <c r="AB142" i="161" s="1"/>
  <c r="AA142" i="161"/>
  <c r="AD142" i="161"/>
  <c r="AE142" i="161"/>
  <c r="B143" i="161"/>
  <c r="C143" i="161"/>
  <c r="D143" i="161"/>
  <c r="G143" i="161"/>
  <c r="J143" i="161"/>
  <c r="M143" i="161"/>
  <c r="P143" i="161"/>
  <c r="R143" i="161" s="1"/>
  <c r="Q143" i="161"/>
  <c r="U143" i="161"/>
  <c r="W143" i="161" s="1"/>
  <c r="V143" i="161"/>
  <c r="Z143" i="161"/>
  <c r="AB143" i="161" s="1"/>
  <c r="AA143" i="161"/>
  <c r="AD143" i="161"/>
  <c r="AE143" i="161"/>
  <c r="B144" i="161"/>
  <c r="C144" i="161"/>
  <c r="D144" i="161"/>
  <c r="G144" i="161"/>
  <c r="J144" i="161"/>
  <c r="M144" i="161"/>
  <c r="P144" i="161"/>
  <c r="R144" i="161" s="1"/>
  <c r="Q144" i="161"/>
  <c r="U144" i="161"/>
  <c r="W144" i="161" s="1"/>
  <c r="V144" i="161"/>
  <c r="Z144" i="161"/>
  <c r="AB144" i="161" s="1"/>
  <c r="AA144" i="161"/>
  <c r="AD144" i="161"/>
  <c r="AE144" i="161"/>
  <c r="B145" i="161"/>
  <c r="C145" i="161"/>
  <c r="D145" i="161"/>
  <c r="G145" i="161"/>
  <c r="J145" i="161"/>
  <c r="M145" i="161"/>
  <c r="P145" i="161"/>
  <c r="R145" i="161" s="1"/>
  <c r="Q145" i="161"/>
  <c r="U145" i="161"/>
  <c r="W145" i="161" s="1"/>
  <c r="V145" i="161"/>
  <c r="Z145" i="161"/>
  <c r="AB145" i="161" s="1"/>
  <c r="AA145" i="161"/>
  <c r="AD145" i="161"/>
  <c r="AE145" i="161"/>
  <c r="B146" i="161"/>
  <c r="C146" i="161"/>
  <c r="D146" i="161"/>
  <c r="G146" i="161"/>
  <c r="J146" i="161"/>
  <c r="M146" i="161"/>
  <c r="P146" i="161"/>
  <c r="R146" i="161" s="1"/>
  <c r="Q146" i="161"/>
  <c r="U146" i="161"/>
  <c r="W146" i="161" s="1"/>
  <c r="V146" i="161"/>
  <c r="Z146" i="161"/>
  <c r="AB146" i="161" s="1"/>
  <c r="AA146" i="161"/>
  <c r="AD146" i="161"/>
  <c r="AE146" i="161"/>
  <c r="B147" i="161"/>
  <c r="C147" i="161"/>
  <c r="D147" i="161"/>
  <c r="G147" i="161"/>
  <c r="J147" i="161"/>
  <c r="M147" i="161"/>
  <c r="P147" i="161"/>
  <c r="R147" i="161" s="1"/>
  <c r="Q147" i="161"/>
  <c r="U147" i="161"/>
  <c r="W147" i="161" s="1"/>
  <c r="V147" i="161"/>
  <c r="Z147" i="161"/>
  <c r="AB147" i="161" s="1"/>
  <c r="AA147" i="161"/>
  <c r="AD147" i="161"/>
  <c r="AE147" i="161"/>
  <c r="B148" i="161"/>
  <c r="C148" i="161"/>
  <c r="D148" i="161"/>
  <c r="G148" i="161"/>
  <c r="H148" i="161"/>
  <c r="I148" i="161"/>
  <c r="K148" i="161"/>
  <c r="L148" i="161"/>
  <c r="N148" i="161"/>
  <c r="O148" i="161"/>
  <c r="S148" i="161"/>
  <c r="T148" i="161"/>
  <c r="Y148" i="161"/>
  <c r="B149" i="161"/>
  <c r="C149" i="161"/>
  <c r="D149" i="161"/>
  <c r="G149" i="161"/>
  <c r="J149" i="161"/>
  <c r="M149" i="161"/>
  <c r="P149" i="161"/>
  <c r="R149" i="161" s="1"/>
  <c r="Q149" i="161"/>
  <c r="U149" i="161"/>
  <c r="W149" i="161" s="1"/>
  <c r="V149" i="161"/>
  <c r="AD149" i="161"/>
  <c r="AE149" i="161"/>
  <c r="B150" i="161"/>
  <c r="C150" i="161"/>
  <c r="D150" i="161"/>
  <c r="G150" i="161"/>
  <c r="J150" i="161"/>
  <c r="M150" i="161"/>
  <c r="P150" i="161"/>
  <c r="R150" i="161" s="1"/>
  <c r="Q150" i="161"/>
  <c r="U150" i="161"/>
  <c r="W150" i="161" s="1"/>
  <c r="V150" i="161"/>
  <c r="AD150" i="161"/>
  <c r="AE150" i="161"/>
  <c r="B151" i="161"/>
  <c r="C151" i="161"/>
  <c r="D151" i="161"/>
  <c r="G151" i="161"/>
  <c r="J151" i="161"/>
  <c r="M151" i="161"/>
  <c r="P151" i="161"/>
  <c r="R151" i="161" s="1"/>
  <c r="Q151" i="161"/>
  <c r="U151" i="161"/>
  <c r="W151" i="161" s="1"/>
  <c r="V151" i="161"/>
  <c r="AD151" i="161"/>
  <c r="AE151" i="161"/>
  <c r="B152" i="161"/>
  <c r="C152" i="161"/>
  <c r="D152" i="161"/>
  <c r="G152" i="161"/>
  <c r="J152" i="161"/>
  <c r="M152" i="161"/>
  <c r="P152" i="161"/>
  <c r="R152" i="161" s="1"/>
  <c r="Q152" i="161"/>
  <c r="U152" i="161"/>
  <c r="W152" i="161" s="1"/>
  <c r="V152" i="161"/>
  <c r="AD152" i="161"/>
  <c r="AE152" i="161"/>
  <c r="B153" i="161"/>
  <c r="C153" i="161"/>
  <c r="D153" i="161"/>
  <c r="G153" i="161"/>
  <c r="J153" i="161"/>
  <c r="M153" i="161"/>
  <c r="P153" i="161"/>
  <c r="R153" i="161" s="1"/>
  <c r="Q153" i="161"/>
  <c r="U153" i="161"/>
  <c r="W153" i="161" s="1"/>
  <c r="V153" i="161"/>
  <c r="AD153" i="161"/>
  <c r="AE153" i="161"/>
  <c r="B154" i="161"/>
  <c r="C154" i="161"/>
  <c r="D154" i="161"/>
  <c r="G154" i="161"/>
  <c r="J154" i="161"/>
  <c r="M154" i="161"/>
  <c r="P154" i="161"/>
  <c r="R154" i="161" s="1"/>
  <c r="Q154" i="161"/>
  <c r="U154" i="161"/>
  <c r="W154" i="161" s="1"/>
  <c r="V154" i="161"/>
  <c r="AD154" i="161"/>
  <c r="AE154" i="161"/>
  <c r="B155" i="161"/>
  <c r="C155" i="161"/>
  <c r="D155" i="161"/>
  <c r="G155" i="161"/>
  <c r="J155" i="161"/>
  <c r="M155" i="161"/>
  <c r="P155" i="161"/>
  <c r="R155" i="161" s="1"/>
  <c r="Q155" i="161"/>
  <c r="U155" i="161"/>
  <c r="W155" i="161" s="1"/>
  <c r="V155" i="161"/>
  <c r="AD155" i="161"/>
  <c r="AE155" i="161"/>
  <c r="B156" i="161"/>
  <c r="C156" i="161"/>
  <c r="D156" i="161"/>
  <c r="G156" i="161"/>
  <c r="J156" i="161"/>
  <c r="M156" i="161"/>
  <c r="P156" i="161"/>
  <c r="R156" i="161" s="1"/>
  <c r="Q156" i="161"/>
  <c r="U156" i="161"/>
  <c r="W156" i="161" s="1"/>
  <c r="V156" i="161"/>
  <c r="AD156" i="161"/>
  <c r="AE156" i="161"/>
  <c r="B157" i="161"/>
  <c r="C157" i="161"/>
  <c r="D157" i="161"/>
  <c r="G157" i="161"/>
  <c r="J157" i="161"/>
  <c r="M157" i="161"/>
  <c r="P157" i="161"/>
  <c r="R157" i="161" s="1"/>
  <c r="Q157" i="161"/>
  <c r="U157" i="161"/>
  <c r="W157" i="161" s="1"/>
  <c r="V157" i="161"/>
  <c r="AD157" i="161"/>
  <c r="AE157" i="161"/>
  <c r="B158" i="161"/>
  <c r="C158" i="161"/>
  <c r="D158" i="161"/>
  <c r="G158" i="161"/>
  <c r="J158" i="161"/>
  <c r="M158" i="161"/>
  <c r="P158" i="161"/>
  <c r="R158" i="161" s="1"/>
  <c r="Q158" i="161"/>
  <c r="U158" i="161"/>
  <c r="W158" i="161" s="1"/>
  <c r="V158" i="161"/>
  <c r="AD158" i="161"/>
  <c r="AE158" i="161"/>
  <c r="B159" i="161"/>
  <c r="C159" i="161"/>
  <c r="D159" i="161"/>
  <c r="G159" i="161"/>
  <c r="J159" i="161"/>
  <c r="M159" i="161"/>
  <c r="P159" i="161"/>
  <c r="R159" i="161" s="1"/>
  <c r="Q159" i="161"/>
  <c r="U159" i="161"/>
  <c r="W159" i="161" s="1"/>
  <c r="V159" i="161"/>
  <c r="AD159" i="161"/>
  <c r="AE159" i="161"/>
  <c r="B160" i="161"/>
  <c r="C160" i="161"/>
  <c r="D160" i="161"/>
  <c r="G160" i="161"/>
  <c r="J160" i="161"/>
  <c r="M160" i="161"/>
  <c r="P160" i="161"/>
  <c r="R160" i="161" s="1"/>
  <c r="Q160" i="161"/>
  <c r="U160" i="161"/>
  <c r="W160" i="161" s="1"/>
  <c r="V160" i="161"/>
  <c r="AD160" i="161"/>
  <c r="AE160" i="161"/>
  <c r="B161" i="161"/>
  <c r="C161" i="161"/>
  <c r="D161" i="161"/>
  <c r="G161" i="161"/>
  <c r="J161" i="161"/>
  <c r="M161" i="161"/>
  <c r="P161" i="161"/>
  <c r="R161" i="161" s="1"/>
  <c r="Q161" i="161"/>
  <c r="U161" i="161"/>
  <c r="W161" i="161" s="1"/>
  <c r="V161" i="161"/>
  <c r="AD161" i="161"/>
  <c r="AE161" i="161"/>
  <c r="B162" i="161"/>
  <c r="C162" i="161"/>
  <c r="D162" i="161"/>
  <c r="G162" i="161"/>
  <c r="J162" i="161"/>
  <c r="M162" i="161"/>
  <c r="P162" i="161"/>
  <c r="R162" i="161" s="1"/>
  <c r="Q162" i="161"/>
  <c r="U162" i="161"/>
  <c r="W162" i="161" s="1"/>
  <c r="V162" i="161"/>
  <c r="AD162" i="161"/>
  <c r="AE162" i="161"/>
  <c r="B163" i="161"/>
  <c r="C163" i="161"/>
  <c r="D163" i="161"/>
  <c r="G163" i="161"/>
  <c r="J163" i="161"/>
  <c r="M163" i="161"/>
  <c r="P163" i="161"/>
  <c r="R163" i="161" s="1"/>
  <c r="Q163" i="161"/>
  <c r="U163" i="161"/>
  <c r="W163" i="161" s="1"/>
  <c r="V163" i="161"/>
  <c r="AD163" i="161"/>
  <c r="AE163" i="161"/>
  <c r="B164" i="161"/>
  <c r="C164" i="161"/>
  <c r="D164" i="161"/>
  <c r="G164" i="161"/>
  <c r="J164" i="161"/>
  <c r="M164" i="161"/>
  <c r="P164" i="161"/>
  <c r="R164" i="161" s="1"/>
  <c r="Q164" i="161"/>
  <c r="U164" i="161"/>
  <c r="W164" i="161" s="1"/>
  <c r="V164" i="161"/>
  <c r="AD164" i="161"/>
  <c r="AE164" i="161"/>
  <c r="B165" i="161"/>
  <c r="C165" i="161"/>
  <c r="D165" i="161"/>
  <c r="G165" i="161"/>
  <c r="J165" i="161"/>
  <c r="M165" i="161"/>
  <c r="P165" i="161"/>
  <c r="R165" i="161" s="1"/>
  <c r="Q165" i="161"/>
  <c r="U165" i="161"/>
  <c r="W165" i="161" s="1"/>
  <c r="V165" i="161"/>
  <c r="AD165" i="161"/>
  <c r="AE165" i="161"/>
  <c r="B166" i="161"/>
  <c r="C166" i="161"/>
  <c r="D166" i="161"/>
  <c r="G166" i="161"/>
  <c r="J166" i="161"/>
  <c r="M166" i="161"/>
  <c r="P166" i="161"/>
  <c r="R166" i="161" s="1"/>
  <c r="Q166" i="161"/>
  <c r="U166" i="161"/>
  <c r="W166" i="161" s="1"/>
  <c r="V166" i="161"/>
  <c r="AD166" i="161"/>
  <c r="AE166" i="161"/>
  <c r="B167" i="161"/>
  <c r="C167" i="161"/>
  <c r="D167" i="161"/>
  <c r="G167" i="161"/>
  <c r="J167" i="161"/>
  <c r="M167" i="161"/>
  <c r="P167" i="161"/>
  <c r="R167" i="161" s="1"/>
  <c r="Q167" i="161"/>
  <c r="U167" i="161"/>
  <c r="W167" i="161" s="1"/>
  <c r="V167" i="161"/>
  <c r="AD167" i="161"/>
  <c r="AE167" i="161"/>
  <c r="B168" i="161"/>
  <c r="C168" i="161"/>
  <c r="D168" i="161"/>
  <c r="G168" i="161"/>
  <c r="J168" i="161"/>
  <c r="M168" i="161"/>
  <c r="P168" i="161"/>
  <c r="R168" i="161" s="1"/>
  <c r="Q168" i="161"/>
  <c r="U168" i="161"/>
  <c r="W168" i="161" s="1"/>
  <c r="V168" i="161"/>
  <c r="AD168" i="161"/>
  <c r="AE168" i="161"/>
  <c r="B169" i="161"/>
  <c r="C169" i="161"/>
  <c r="D169" i="161"/>
  <c r="G169" i="161"/>
  <c r="J169" i="161"/>
  <c r="M169" i="161"/>
  <c r="P169" i="161"/>
  <c r="R169" i="161" s="1"/>
  <c r="Q169" i="161"/>
  <c r="U169" i="161"/>
  <c r="W169" i="161" s="1"/>
  <c r="V169" i="161"/>
  <c r="AD169" i="161"/>
  <c r="AE169" i="161"/>
  <c r="B170" i="161"/>
  <c r="C170" i="161"/>
  <c r="D170" i="161"/>
  <c r="G170" i="161"/>
  <c r="H170" i="161"/>
  <c r="I170" i="161"/>
  <c r="K170" i="161"/>
  <c r="L170" i="161"/>
  <c r="N170" i="161"/>
  <c r="O170" i="161"/>
  <c r="S170" i="161"/>
  <c r="T170" i="161"/>
  <c r="Y170" i="161"/>
  <c r="AB170" i="161" s="1"/>
  <c r="C171" i="161"/>
  <c r="D171" i="161"/>
  <c r="B172" i="161"/>
  <c r="C172" i="161"/>
  <c r="D172" i="161"/>
  <c r="G172" i="161"/>
  <c r="B173" i="161"/>
  <c r="C173" i="161"/>
  <c r="D173" i="161"/>
  <c r="C174" i="161"/>
  <c r="D174" i="161"/>
  <c r="M177" i="161"/>
  <c r="P177" i="161"/>
  <c r="Q177" i="161"/>
  <c r="R177" i="161"/>
  <c r="U177" i="161"/>
  <c r="V177" i="161"/>
  <c r="W177" i="161"/>
  <c r="Z177" i="161"/>
  <c r="AA177" i="161"/>
  <c r="AB177" i="161"/>
  <c r="P178" i="161"/>
  <c r="Q178" i="161"/>
  <c r="S178" i="161"/>
  <c r="Z178" i="161"/>
  <c r="AA178" i="161"/>
  <c r="B179" i="161"/>
  <c r="C179" i="161"/>
  <c r="G179" i="161"/>
  <c r="J179" i="161"/>
  <c r="M179" i="161"/>
  <c r="P179" i="161"/>
  <c r="Q179" i="161"/>
  <c r="R179" i="161" s="1"/>
  <c r="U179" i="161"/>
  <c r="V179" i="161"/>
  <c r="W179" i="161" s="1"/>
  <c r="Z179" i="161"/>
  <c r="AB179" i="161" s="1"/>
  <c r="AA179" i="161"/>
  <c r="AD179" i="161"/>
  <c r="AE179" i="161"/>
  <c r="B180" i="161"/>
  <c r="C180" i="161"/>
  <c r="G180" i="161"/>
  <c r="J180" i="161"/>
  <c r="M180" i="161"/>
  <c r="P180" i="161"/>
  <c r="Q180" i="161"/>
  <c r="R180" i="161" s="1"/>
  <c r="U180" i="161"/>
  <c r="W180" i="161" s="1"/>
  <c r="V180" i="161"/>
  <c r="Z180" i="161"/>
  <c r="AB180" i="161" s="1"/>
  <c r="AA180" i="161"/>
  <c r="AD180" i="161"/>
  <c r="AE180" i="161"/>
  <c r="B181" i="161"/>
  <c r="C181" i="161"/>
  <c r="G181" i="161"/>
  <c r="J181" i="161"/>
  <c r="M181" i="161"/>
  <c r="P181" i="161"/>
  <c r="Q181" i="161"/>
  <c r="R181" i="161" s="1"/>
  <c r="U181" i="161"/>
  <c r="W181" i="161" s="1"/>
  <c r="V181" i="161"/>
  <c r="Z181" i="161"/>
  <c r="AB181" i="161" s="1"/>
  <c r="AA181" i="161"/>
  <c r="AD181" i="161"/>
  <c r="AE181" i="161"/>
  <c r="B182" i="161"/>
  <c r="C182" i="161"/>
  <c r="G182" i="161"/>
  <c r="J182" i="161"/>
  <c r="M182" i="161"/>
  <c r="P182" i="161"/>
  <c r="R182" i="161" s="1"/>
  <c r="Q182" i="161"/>
  <c r="U182" i="161"/>
  <c r="W182" i="161" s="1"/>
  <c r="V182" i="161"/>
  <c r="Z182" i="161"/>
  <c r="AB182" i="161" s="1"/>
  <c r="AA182" i="161"/>
  <c r="AD182" i="161"/>
  <c r="AE182" i="161"/>
  <c r="B183" i="161"/>
  <c r="C183" i="161"/>
  <c r="G183" i="161"/>
  <c r="J183" i="161"/>
  <c r="M183" i="161"/>
  <c r="P183" i="161"/>
  <c r="R183" i="161" s="1"/>
  <c r="Q183" i="161"/>
  <c r="U183" i="161"/>
  <c r="W183" i="161" s="1"/>
  <c r="V183" i="161"/>
  <c r="Z183" i="161"/>
  <c r="AB183" i="161" s="1"/>
  <c r="AA183" i="161"/>
  <c r="AD183" i="161"/>
  <c r="AE183" i="161"/>
  <c r="B184" i="161"/>
  <c r="C184" i="161"/>
  <c r="G184" i="161"/>
  <c r="J184" i="161"/>
  <c r="M184" i="161"/>
  <c r="P184" i="161"/>
  <c r="R184" i="161" s="1"/>
  <c r="Q184" i="161"/>
  <c r="U184" i="161"/>
  <c r="W184" i="161" s="1"/>
  <c r="V184" i="161"/>
  <c r="Z184" i="161"/>
  <c r="AB184" i="161" s="1"/>
  <c r="AA184" i="161"/>
  <c r="AD184" i="161"/>
  <c r="AE184" i="161"/>
  <c r="B185" i="161"/>
  <c r="C185" i="161"/>
  <c r="G185" i="161"/>
  <c r="J185" i="161"/>
  <c r="M185" i="161"/>
  <c r="P185" i="161"/>
  <c r="R185" i="161" s="1"/>
  <c r="Q185" i="161"/>
  <c r="U185" i="161"/>
  <c r="W185" i="161" s="1"/>
  <c r="V185" i="161"/>
  <c r="Z185" i="161"/>
  <c r="AB185" i="161" s="1"/>
  <c r="AA185" i="161"/>
  <c r="AD185" i="161"/>
  <c r="AE185" i="161"/>
  <c r="B186" i="161"/>
  <c r="C186" i="161"/>
  <c r="G186" i="161"/>
  <c r="J186" i="161"/>
  <c r="M186" i="161"/>
  <c r="P186" i="161"/>
  <c r="R186" i="161" s="1"/>
  <c r="Q186" i="161"/>
  <c r="U186" i="161"/>
  <c r="V186" i="161"/>
  <c r="W186" i="161" s="1"/>
  <c r="Z186" i="161"/>
  <c r="AB186" i="161" s="1"/>
  <c r="AA186" i="161"/>
  <c r="AD186" i="161"/>
  <c r="AE186" i="161"/>
  <c r="B187" i="161"/>
  <c r="C187" i="161"/>
  <c r="G187" i="161"/>
  <c r="J187" i="161"/>
  <c r="M187" i="161"/>
  <c r="P187" i="161"/>
  <c r="R187" i="161" s="1"/>
  <c r="Q187" i="161"/>
  <c r="U187" i="161"/>
  <c r="W187" i="161" s="1"/>
  <c r="V187" i="161"/>
  <c r="Z187" i="161"/>
  <c r="AB187" i="161" s="1"/>
  <c r="AA187" i="161"/>
  <c r="AD187" i="161"/>
  <c r="AE187" i="161"/>
  <c r="B188" i="161"/>
  <c r="C188" i="161"/>
  <c r="G188" i="161"/>
  <c r="J188" i="161"/>
  <c r="M188" i="161"/>
  <c r="P188" i="161"/>
  <c r="R188" i="161" s="1"/>
  <c r="Q188" i="161"/>
  <c r="U188" i="161"/>
  <c r="W188" i="161" s="1"/>
  <c r="V188" i="161"/>
  <c r="Z188" i="161"/>
  <c r="AB188" i="161" s="1"/>
  <c r="AA188" i="161"/>
  <c r="AD188" i="161"/>
  <c r="AE188" i="161"/>
  <c r="B189" i="161"/>
  <c r="C189" i="161"/>
  <c r="G189" i="161"/>
  <c r="M189" i="161"/>
  <c r="P189" i="161"/>
  <c r="R189" i="161" s="1"/>
  <c r="Q189" i="161"/>
  <c r="U189" i="161"/>
  <c r="W189" i="161" s="1"/>
  <c r="V189" i="161"/>
  <c r="Z189" i="161"/>
  <c r="AB189" i="161" s="1"/>
  <c r="AA189" i="161"/>
  <c r="AD189" i="161"/>
  <c r="AE189" i="161"/>
  <c r="B190" i="161"/>
  <c r="C190" i="161"/>
  <c r="G190" i="161"/>
  <c r="J190" i="161"/>
  <c r="M190" i="161"/>
  <c r="P190" i="161"/>
  <c r="Q190" i="161"/>
  <c r="R190" i="161" s="1"/>
  <c r="U190" i="161"/>
  <c r="V190" i="161"/>
  <c r="W190" i="161" s="1"/>
  <c r="Z190" i="161"/>
  <c r="AA190" i="161"/>
  <c r="AB190" i="161" s="1"/>
  <c r="AD190" i="161"/>
  <c r="AE190" i="161"/>
  <c r="B191" i="161"/>
  <c r="C191" i="161"/>
  <c r="G191" i="161"/>
  <c r="J191" i="161"/>
  <c r="M191" i="161"/>
  <c r="P191" i="161"/>
  <c r="R191" i="161" s="1"/>
  <c r="Q191" i="161"/>
  <c r="U191" i="161"/>
  <c r="W191" i="161" s="1"/>
  <c r="V191" i="161"/>
  <c r="Z191" i="161"/>
  <c r="AB191" i="161" s="1"/>
  <c r="AA191" i="161"/>
  <c r="AD191" i="161"/>
  <c r="AE191" i="161"/>
  <c r="B192" i="161"/>
  <c r="C192" i="161"/>
  <c r="G192" i="161"/>
  <c r="J192" i="161"/>
  <c r="M192" i="161"/>
  <c r="P192" i="161"/>
  <c r="R192" i="161" s="1"/>
  <c r="Q192" i="161"/>
  <c r="U192" i="161"/>
  <c r="W192" i="161" s="1"/>
  <c r="V192" i="161"/>
  <c r="Z192" i="161"/>
  <c r="AB192" i="161" s="1"/>
  <c r="AA192" i="161"/>
  <c r="AD192" i="161"/>
  <c r="AE192" i="161"/>
  <c r="B193" i="161"/>
  <c r="C193" i="161"/>
  <c r="G193" i="161"/>
  <c r="J193" i="161"/>
  <c r="M193" i="161"/>
  <c r="P193" i="161"/>
  <c r="R193" i="161" s="1"/>
  <c r="Q193" i="161"/>
  <c r="U193" i="161"/>
  <c r="W193" i="161" s="1"/>
  <c r="V193" i="161"/>
  <c r="Z193" i="161"/>
  <c r="AB193" i="161" s="1"/>
  <c r="AA193" i="161"/>
  <c r="AD193" i="161"/>
  <c r="AE193" i="161"/>
  <c r="B194" i="161"/>
  <c r="C194" i="161"/>
  <c r="G194" i="161"/>
  <c r="J194" i="161"/>
  <c r="M194" i="161"/>
  <c r="P194" i="161"/>
  <c r="R194" i="161" s="1"/>
  <c r="Q194" i="161"/>
  <c r="U194" i="161"/>
  <c r="W194" i="161" s="1"/>
  <c r="V194" i="161"/>
  <c r="Z194" i="161"/>
  <c r="AB194" i="161" s="1"/>
  <c r="AA194" i="161"/>
  <c r="AD194" i="161"/>
  <c r="AE194" i="161"/>
  <c r="B195" i="161"/>
  <c r="C195" i="161"/>
  <c r="G195" i="161"/>
  <c r="J195" i="161"/>
  <c r="M195" i="161"/>
  <c r="P195" i="161"/>
  <c r="R195" i="161" s="1"/>
  <c r="Q195" i="161"/>
  <c r="U195" i="161"/>
  <c r="W195" i="161" s="1"/>
  <c r="V195" i="161"/>
  <c r="Z195" i="161"/>
  <c r="AB195" i="161" s="1"/>
  <c r="AA195" i="161"/>
  <c r="AD195" i="161"/>
  <c r="AE195" i="161"/>
  <c r="B196" i="161"/>
  <c r="C196" i="161"/>
  <c r="G196" i="161"/>
  <c r="J196" i="161"/>
  <c r="M196" i="161"/>
  <c r="P196" i="161"/>
  <c r="R196" i="161" s="1"/>
  <c r="Q196" i="161"/>
  <c r="U196" i="161"/>
  <c r="W196" i="161" s="1"/>
  <c r="V196" i="161"/>
  <c r="Z196" i="161"/>
  <c r="AB196" i="161" s="1"/>
  <c r="AA196" i="161"/>
  <c r="AD196" i="161"/>
  <c r="AE196" i="161"/>
  <c r="B197" i="161"/>
  <c r="C197" i="161"/>
  <c r="G197" i="161"/>
  <c r="J197" i="161"/>
  <c r="M197" i="161"/>
  <c r="P197" i="161"/>
  <c r="R197" i="161" s="1"/>
  <c r="Q197" i="161"/>
  <c r="U197" i="161"/>
  <c r="W197" i="161" s="1"/>
  <c r="V197" i="161"/>
  <c r="Z197" i="161"/>
  <c r="AB197" i="161" s="1"/>
  <c r="AA197" i="161"/>
  <c r="AD197" i="161"/>
  <c r="AE197" i="161"/>
  <c r="B198" i="161"/>
  <c r="C198" i="161"/>
  <c r="G198" i="161"/>
  <c r="J198" i="161"/>
  <c r="M198" i="161"/>
  <c r="P198" i="161"/>
  <c r="R198" i="161" s="1"/>
  <c r="Q198" i="161"/>
  <c r="U198" i="161"/>
  <c r="W198" i="161" s="1"/>
  <c r="V198" i="161"/>
  <c r="Z198" i="161"/>
  <c r="AB198" i="161" s="1"/>
  <c r="AA198" i="161"/>
  <c r="AD198" i="161"/>
  <c r="AE198" i="161"/>
  <c r="B199" i="161"/>
  <c r="C199" i="161"/>
  <c r="G199" i="161"/>
  <c r="J199" i="161"/>
  <c r="M199" i="161"/>
  <c r="P199" i="161"/>
  <c r="R199" i="161" s="1"/>
  <c r="Q199" i="161"/>
  <c r="U199" i="161"/>
  <c r="W199" i="161" s="1"/>
  <c r="V199" i="161"/>
  <c r="Z199" i="161"/>
  <c r="AB199" i="161" s="1"/>
  <c r="AA199" i="161"/>
  <c r="AD199" i="161"/>
  <c r="AE199" i="161"/>
  <c r="B200" i="161"/>
  <c r="C200" i="161"/>
  <c r="G200" i="161"/>
  <c r="J200" i="161"/>
  <c r="M200" i="161"/>
  <c r="P200" i="161"/>
  <c r="R200" i="161" s="1"/>
  <c r="Q200" i="161"/>
  <c r="U200" i="161"/>
  <c r="W200" i="161" s="1"/>
  <c r="V200" i="161"/>
  <c r="Z200" i="161"/>
  <c r="AB200" i="161" s="1"/>
  <c r="AA200" i="161"/>
  <c r="AD200" i="161"/>
  <c r="AE200" i="161"/>
  <c r="B201" i="161"/>
  <c r="C201" i="161"/>
  <c r="G201" i="161"/>
  <c r="J201" i="161"/>
  <c r="M201" i="161"/>
  <c r="P201" i="161"/>
  <c r="R201" i="161" s="1"/>
  <c r="Q201" i="161"/>
  <c r="U201" i="161"/>
  <c r="W201" i="161" s="1"/>
  <c r="V201" i="161"/>
  <c r="Z201" i="161"/>
  <c r="AB201" i="161" s="1"/>
  <c r="AA201" i="161"/>
  <c r="AD201" i="161"/>
  <c r="AE201" i="161"/>
  <c r="B202" i="161"/>
  <c r="C202" i="161"/>
  <c r="G202" i="161"/>
  <c r="J202" i="161"/>
  <c r="M202" i="161"/>
  <c r="P202" i="161"/>
  <c r="R202" i="161" s="1"/>
  <c r="Q202" i="161"/>
  <c r="U202" i="161"/>
  <c r="W202" i="161" s="1"/>
  <c r="V202" i="161"/>
  <c r="Z202" i="161"/>
  <c r="AB202" i="161" s="1"/>
  <c r="AA202" i="161"/>
  <c r="AD202" i="161"/>
  <c r="AE202" i="161"/>
  <c r="B203" i="161"/>
  <c r="C203" i="161"/>
  <c r="G203" i="161"/>
  <c r="J203" i="161"/>
  <c r="M203" i="161"/>
  <c r="P203" i="161"/>
  <c r="R203" i="161" s="1"/>
  <c r="Q203" i="161"/>
  <c r="U203" i="161"/>
  <c r="W203" i="161" s="1"/>
  <c r="V203" i="161"/>
  <c r="Z203" i="161"/>
  <c r="AB203" i="161" s="1"/>
  <c r="AA203" i="161"/>
  <c r="AD203" i="161"/>
  <c r="AE203" i="161"/>
  <c r="B204" i="161"/>
  <c r="C204" i="161"/>
  <c r="G204" i="161"/>
  <c r="J204" i="161"/>
  <c r="M204" i="161"/>
  <c r="P204" i="161"/>
  <c r="R204" i="161" s="1"/>
  <c r="Q204" i="161"/>
  <c r="U204" i="161"/>
  <c r="W204" i="161" s="1"/>
  <c r="V204" i="161"/>
  <c r="Z204" i="161"/>
  <c r="AB204" i="161" s="1"/>
  <c r="AA204" i="161"/>
  <c r="AD204" i="161"/>
  <c r="AE204" i="161"/>
  <c r="B205" i="161"/>
  <c r="C205" i="161"/>
  <c r="G205" i="161"/>
  <c r="J205" i="161"/>
  <c r="M205" i="161"/>
  <c r="P205" i="161"/>
  <c r="R205" i="161" s="1"/>
  <c r="Q205" i="161"/>
  <c r="U205" i="161"/>
  <c r="W205" i="161" s="1"/>
  <c r="V205" i="161"/>
  <c r="Z205" i="161"/>
  <c r="AB205" i="161" s="1"/>
  <c r="AA205" i="161"/>
  <c r="AD205" i="161"/>
  <c r="AE205" i="161"/>
  <c r="B206" i="161"/>
  <c r="C206" i="161"/>
  <c r="G206" i="161"/>
  <c r="J206" i="161"/>
  <c r="M206" i="161"/>
  <c r="P206" i="161"/>
  <c r="R206" i="161" s="1"/>
  <c r="Q206" i="161"/>
  <c r="U206" i="161"/>
  <c r="W206" i="161" s="1"/>
  <c r="V206" i="161"/>
  <c r="Z206" i="161"/>
  <c r="AB206" i="161" s="1"/>
  <c r="AA206" i="161"/>
  <c r="AD206" i="161"/>
  <c r="AE206" i="161"/>
  <c r="B207" i="161"/>
  <c r="C207" i="161"/>
  <c r="D207" i="161"/>
  <c r="G207" i="161"/>
  <c r="H207" i="161"/>
  <c r="I207" i="161"/>
  <c r="K207" i="161"/>
  <c r="L207" i="161"/>
  <c r="N207" i="161"/>
  <c r="O207" i="161"/>
  <c r="S207" i="161"/>
  <c r="T207" i="161"/>
  <c r="Y207" i="161"/>
  <c r="C208" i="161"/>
  <c r="D208" i="161"/>
  <c r="B209" i="161"/>
  <c r="C209" i="161"/>
  <c r="G209" i="161"/>
  <c r="J209" i="161"/>
  <c r="M209" i="161"/>
  <c r="P209" i="161"/>
  <c r="R209" i="161" s="1"/>
  <c r="Q209" i="161"/>
  <c r="U209" i="161"/>
  <c r="W209" i="161" s="1"/>
  <c r="V209" i="161"/>
  <c r="Z209" i="161"/>
  <c r="AA209" i="161"/>
  <c r="AB209" i="161" s="1"/>
  <c r="AD209" i="161"/>
  <c r="AE209" i="161"/>
  <c r="B210" i="161"/>
  <c r="C210" i="161"/>
  <c r="D210" i="161"/>
  <c r="G210" i="161"/>
  <c r="J210" i="161"/>
  <c r="M210" i="161"/>
  <c r="P210" i="161"/>
  <c r="R210" i="161" s="1"/>
  <c r="Q210" i="161"/>
  <c r="U210" i="161"/>
  <c r="W210" i="161" s="1"/>
  <c r="V210" i="161"/>
  <c r="Z210" i="161"/>
  <c r="AB210" i="161" s="1"/>
  <c r="AA210" i="161"/>
  <c r="AD210" i="161"/>
  <c r="AE210" i="161"/>
  <c r="B211" i="161"/>
  <c r="C211" i="161"/>
  <c r="D211" i="161"/>
  <c r="G211" i="161"/>
  <c r="J211" i="161"/>
  <c r="M211" i="161"/>
  <c r="P211" i="161"/>
  <c r="R211" i="161" s="1"/>
  <c r="Q211" i="161"/>
  <c r="U211" i="161"/>
  <c r="W211" i="161" s="1"/>
  <c r="V211" i="161"/>
  <c r="Z211" i="161"/>
  <c r="AB211" i="161" s="1"/>
  <c r="AA211" i="161"/>
  <c r="AD211" i="161"/>
  <c r="AE211" i="161"/>
  <c r="B212" i="161"/>
  <c r="C212" i="161"/>
  <c r="D212" i="161"/>
  <c r="G212" i="161"/>
  <c r="J212" i="161"/>
  <c r="M212" i="161"/>
  <c r="P212" i="161"/>
  <c r="R212" i="161" s="1"/>
  <c r="Q212" i="161"/>
  <c r="U212" i="161"/>
  <c r="W212" i="161" s="1"/>
  <c r="V212" i="161"/>
  <c r="Z212" i="161"/>
  <c r="AB212" i="161" s="1"/>
  <c r="AA212" i="161"/>
  <c r="AD212" i="161"/>
  <c r="AE212" i="161"/>
  <c r="B213" i="161"/>
  <c r="C213" i="161"/>
  <c r="D213" i="161"/>
  <c r="G213" i="161"/>
  <c r="J213" i="161"/>
  <c r="M213" i="161"/>
  <c r="P213" i="161"/>
  <c r="R213" i="161" s="1"/>
  <c r="Q213" i="161"/>
  <c r="U213" i="161"/>
  <c r="W213" i="161" s="1"/>
  <c r="V213" i="161"/>
  <c r="Z213" i="161"/>
  <c r="AB213" i="161" s="1"/>
  <c r="AA213" i="161"/>
  <c r="AD213" i="161"/>
  <c r="AE213" i="161"/>
  <c r="B214" i="161"/>
  <c r="C214" i="161"/>
  <c r="D214" i="161"/>
  <c r="G214" i="161"/>
  <c r="J214" i="161"/>
  <c r="M214" i="161"/>
  <c r="P214" i="161"/>
  <c r="R214" i="161" s="1"/>
  <c r="Q214" i="161"/>
  <c r="U214" i="161"/>
  <c r="W214" i="161" s="1"/>
  <c r="V214" i="161"/>
  <c r="Z214" i="161"/>
  <c r="AB214" i="161" s="1"/>
  <c r="AA214" i="161"/>
  <c r="AD214" i="161"/>
  <c r="AE214" i="161"/>
  <c r="B215" i="161"/>
  <c r="C215" i="161"/>
  <c r="D215" i="161"/>
  <c r="G215" i="161"/>
  <c r="J215" i="161"/>
  <c r="M215" i="161"/>
  <c r="P215" i="161"/>
  <c r="R215" i="161" s="1"/>
  <c r="Q215" i="161"/>
  <c r="U215" i="161"/>
  <c r="W215" i="161" s="1"/>
  <c r="V215" i="161"/>
  <c r="Z215" i="161"/>
  <c r="AB215" i="161" s="1"/>
  <c r="AA215" i="161"/>
  <c r="AD215" i="161"/>
  <c r="AE215" i="161"/>
  <c r="B216" i="161"/>
  <c r="C216" i="161"/>
  <c r="D216" i="161"/>
  <c r="G216" i="161"/>
  <c r="J216" i="161"/>
  <c r="M216" i="161"/>
  <c r="P216" i="161"/>
  <c r="R216" i="161" s="1"/>
  <c r="Q216" i="161"/>
  <c r="U216" i="161"/>
  <c r="W216" i="161" s="1"/>
  <c r="V216" i="161"/>
  <c r="Z216" i="161"/>
  <c r="AB216" i="161" s="1"/>
  <c r="AA216" i="161"/>
  <c r="AD216" i="161"/>
  <c r="AE216" i="161"/>
  <c r="B217" i="161"/>
  <c r="C217" i="161"/>
  <c r="D217" i="161"/>
  <c r="G217" i="161"/>
  <c r="J217" i="161"/>
  <c r="M217" i="161"/>
  <c r="P217" i="161"/>
  <c r="R217" i="161" s="1"/>
  <c r="Q217" i="161"/>
  <c r="U217" i="161"/>
  <c r="W217" i="161" s="1"/>
  <c r="V217" i="161"/>
  <c r="Z217" i="161"/>
  <c r="AB217" i="161" s="1"/>
  <c r="AA217" i="161"/>
  <c r="AD217" i="161"/>
  <c r="AE217" i="161"/>
  <c r="B218" i="161"/>
  <c r="C218" i="161"/>
  <c r="D218" i="161"/>
  <c r="G218" i="161"/>
  <c r="J218" i="161"/>
  <c r="M218" i="161"/>
  <c r="P218" i="161"/>
  <c r="R218" i="161" s="1"/>
  <c r="Q218" i="161"/>
  <c r="U218" i="161"/>
  <c r="W218" i="161" s="1"/>
  <c r="V218" i="161"/>
  <c r="Z218" i="161"/>
  <c r="AB218" i="161" s="1"/>
  <c r="AA218" i="161"/>
  <c r="AD218" i="161"/>
  <c r="AE218" i="161"/>
  <c r="B219" i="161"/>
  <c r="C219" i="161"/>
  <c r="D219" i="161"/>
  <c r="G219" i="161"/>
  <c r="J219" i="161"/>
  <c r="M219" i="161"/>
  <c r="P219" i="161"/>
  <c r="R219" i="161" s="1"/>
  <c r="Q219" i="161"/>
  <c r="U219" i="161"/>
  <c r="W219" i="161" s="1"/>
  <c r="V219" i="161"/>
  <c r="Z219" i="161"/>
  <c r="AB219" i="161" s="1"/>
  <c r="AA219" i="161"/>
  <c r="AD219" i="161"/>
  <c r="AE219" i="161"/>
  <c r="B220" i="161"/>
  <c r="C220" i="161"/>
  <c r="D220" i="161"/>
  <c r="G220" i="161"/>
  <c r="J220" i="161"/>
  <c r="M220" i="161"/>
  <c r="P220" i="161"/>
  <c r="R220" i="161" s="1"/>
  <c r="Q220" i="161"/>
  <c r="U220" i="161"/>
  <c r="W220" i="161" s="1"/>
  <c r="V220" i="161"/>
  <c r="Z220" i="161"/>
  <c r="AB220" i="161" s="1"/>
  <c r="AA220" i="161"/>
  <c r="AD220" i="161"/>
  <c r="AE220" i="161"/>
  <c r="B221" i="161"/>
  <c r="C221" i="161"/>
  <c r="D221" i="161"/>
  <c r="G221" i="161"/>
  <c r="J221" i="161"/>
  <c r="M221" i="161"/>
  <c r="P221" i="161"/>
  <c r="R221" i="161" s="1"/>
  <c r="Q221" i="161"/>
  <c r="U221" i="161"/>
  <c r="W221" i="161" s="1"/>
  <c r="V221" i="161"/>
  <c r="Z221" i="161"/>
  <c r="AB221" i="161" s="1"/>
  <c r="AA221" i="161"/>
  <c r="AD221" i="161"/>
  <c r="AE221" i="161"/>
  <c r="B222" i="161"/>
  <c r="C222" i="161"/>
  <c r="D222" i="161"/>
  <c r="G222" i="161"/>
  <c r="J222" i="161"/>
  <c r="M222" i="161"/>
  <c r="P222" i="161"/>
  <c r="R222" i="161" s="1"/>
  <c r="Q222" i="161"/>
  <c r="U222" i="161"/>
  <c r="W222" i="161" s="1"/>
  <c r="V222" i="161"/>
  <c r="Z222" i="161"/>
  <c r="AB222" i="161" s="1"/>
  <c r="AA222" i="161"/>
  <c r="AD222" i="161"/>
  <c r="AE222" i="161"/>
  <c r="B223" i="161"/>
  <c r="C223" i="161"/>
  <c r="D223" i="161"/>
  <c r="G223" i="161"/>
  <c r="J223" i="161"/>
  <c r="M223" i="161"/>
  <c r="P223" i="161"/>
  <c r="R223" i="161" s="1"/>
  <c r="Q223" i="161"/>
  <c r="U223" i="161"/>
  <c r="W223" i="161" s="1"/>
  <c r="V223" i="161"/>
  <c r="Z223" i="161"/>
  <c r="AB223" i="161" s="1"/>
  <c r="AA223" i="161"/>
  <c r="AD223" i="161"/>
  <c r="AE223" i="161"/>
  <c r="B224" i="161"/>
  <c r="C224" i="161"/>
  <c r="D224" i="161"/>
  <c r="G224" i="161"/>
  <c r="J224" i="161"/>
  <c r="M224" i="161"/>
  <c r="P224" i="161"/>
  <c r="R224" i="161" s="1"/>
  <c r="Q224" i="161"/>
  <c r="U224" i="161"/>
  <c r="W224" i="161" s="1"/>
  <c r="V224" i="161"/>
  <c r="Z224" i="161"/>
  <c r="AB224" i="161" s="1"/>
  <c r="AA224" i="161"/>
  <c r="AD224" i="161"/>
  <c r="AE224" i="161"/>
  <c r="B225" i="161"/>
  <c r="C225" i="161"/>
  <c r="D225" i="161"/>
  <c r="G225" i="161"/>
  <c r="J225" i="161"/>
  <c r="M225" i="161"/>
  <c r="P225" i="161"/>
  <c r="R225" i="161" s="1"/>
  <c r="Q225" i="161"/>
  <c r="U225" i="161"/>
  <c r="W225" i="161" s="1"/>
  <c r="V225" i="161"/>
  <c r="Z225" i="161"/>
  <c r="AB225" i="161" s="1"/>
  <c r="AA225" i="161"/>
  <c r="AD225" i="161"/>
  <c r="AE225" i="161"/>
  <c r="B226" i="161"/>
  <c r="C226" i="161"/>
  <c r="D226" i="161"/>
  <c r="G226" i="161"/>
  <c r="J226" i="161"/>
  <c r="M226" i="161"/>
  <c r="P226" i="161"/>
  <c r="R226" i="161" s="1"/>
  <c r="Q226" i="161"/>
  <c r="U226" i="161"/>
  <c r="W226" i="161" s="1"/>
  <c r="V226" i="161"/>
  <c r="Z226" i="161"/>
  <c r="AB226" i="161" s="1"/>
  <c r="AA226" i="161"/>
  <c r="AD226" i="161"/>
  <c r="AE226" i="161"/>
  <c r="B227" i="161"/>
  <c r="C227" i="161"/>
  <c r="D227" i="161"/>
  <c r="G227" i="161"/>
  <c r="J227" i="161"/>
  <c r="M227" i="161"/>
  <c r="P227" i="161"/>
  <c r="R227" i="161" s="1"/>
  <c r="Q227" i="161"/>
  <c r="U227" i="161"/>
  <c r="W227" i="161" s="1"/>
  <c r="V227" i="161"/>
  <c r="Z227" i="161"/>
  <c r="AB227" i="161" s="1"/>
  <c r="AA227" i="161"/>
  <c r="AD227" i="161"/>
  <c r="AE227" i="161"/>
  <c r="B228" i="161"/>
  <c r="C228" i="161"/>
  <c r="D228" i="161"/>
  <c r="G228" i="161"/>
  <c r="J228" i="161"/>
  <c r="M228" i="161"/>
  <c r="P228" i="161"/>
  <c r="R228" i="161" s="1"/>
  <c r="Q228" i="161"/>
  <c r="U228" i="161"/>
  <c r="W228" i="161" s="1"/>
  <c r="V228" i="161"/>
  <c r="Z228" i="161"/>
  <c r="AB228" i="161" s="1"/>
  <c r="AA228" i="161"/>
  <c r="AD228" i="161"/>
  <c r="AE228" i="161"/>
  <c r="B229" i="161"/>
  <c r="C229" i="161"/>
  <c r="D229" i="161"/>
  <c r="G229" i="161"/>
  <c r="J229" i="161"/>
  <c r="M229" i="161"/>
  <c r="P229" i="161"/>
  <c r="R229" i="161" s="1"/>
  <c r="Q229" i="161"/>
  <c r="U229" i="161"/>
  <c r="W229" i="161" s="1"/>
  <c r="V229" i="161"/>
  <c r="Z229" i="161"/>
  <c r="AB229" i="161" s="1"/>
  <c r="AA229" i="161"/>
  <c r="AD229" i="161"/>
  <c r="AE229" i="161"/>
  <c r="B230" i="161"/>
  <c r="C230" i="161"/>
  <c r="D230" i="161"/>
  <c r="G230" i="161"/>
  <c r="H230" i="161"/>
  <c r="I230" i="161"/>
  <c r="K230" i="161"/>
  <c r="L230" i="161"/>
  <c r="N230" i="161"/>
  <c r="O230" i="161"/>
  <c r="S230" i="161"/>
  <c r="T230" i="161"/>
  <c r="Y230" i="161"/>
  <c r="B231" i="161"/>
  <c r="C231" i="161"/>
  <c r="D231" i="161"/>
  <c r="G231" i="161"/>
  <c r="J231" i="161"/>
  <c r="M231" i="161"/>
  <c r="P231" i="161"/>
  <c r="R231" i="161" s="1"/>
  <c r="Q231" i="161"/>
  <c r="U231" i="161"/>
  <c r="W231" i="161" s="1"/>
  <c r="V231" i="161"/>
  <c r="AD231" i="161"/>
  <c r="AE231" i="161"/>
  <c r="B232" i="161"/>
  <c r="C232" i="161"/>
  <c r="D232" i="161"/>
  <c r="G232" i="161"/>
  <c r="J232" i="161"/>
  <c r="M232" i="161"/>
  <c r="P232" i="161"/>
  <c r="R232" i="161" s="1"/>
  <c r="Q232" i="161"/>
  <c r="U232" i="161"/>
  <c r="W232" i="161" s="1"/>
  <c r="V232" i="161"/>
  <c r="AD232" i="161"/>
  <c r="AE232" i="161"/>
  <c r="B233" i="161"/>
  <c r="C233" i="161"/>
  <c r="D233" i="161"/>
  <c r="G233" i="161"/>
  <c r="J233" i="161"/>
  <c r="M233" i="161"/>
  <c r="P233" i="161"/>
  <c r="R233" i="161" s="1"/>
  <c r="Q233" i="161"/>
  <c r="U233" i="161"/>
  <c r="W233" i="161" s="1"/>
  <c r="V233" i="161"/>
  <c r="AD233" i="161"/>
  <c r="AE233" i="161"/>
  <c r="B234" i="161"/>
  <c r="C234" i="161"/>
  <c r="D234" i="161"/>
  <c r="G234" i="161"/>
  <c r="J234" i="161"/>
  <c r="M234" i="161"/>
  <c r="P234" i="161"/>
  <c r="R234" i="161" s="1"/>
  <c r="Q234" i="161"/>
  <c r="U234" i="161"/>
  <c r="W234" i="161" s="1"/>
  <c r="V234" i="161"/>
  <c r="AD234" i="161"/>
  <c r="AE234" i="161"/>
  <c r="B235" i="161"/>
  <c r="C235" i="161"/>
  <c r="D235" i="161"/>
  <c r="G235" i="161"/>
  <c r="J235" i="161"/>
  <c r="M235" i="161"/>
  <c r="P235" i="161"/>
  <c r="R235" i="161" s="1"/>
  <c r="Q235" i="161"/>
  <c r="U235" i="161"/>
  <c r="W235" i="161" s="1"/>
  <c r="V235" i="161"/>
  <c r="AD235" i="161"/>
  <c r="AE235" i="161"/>
  <c r="B236" i="161"/>
  <c r="C236" i="161"/>
  <c r="D236" i="161"/>
  <c r="G236" i="161"/>
  <c r="J236" i="161"/>
  <c r="M236" i="161"/>
  <c r="P236" i="161"/>
  <c r="R236" i="161" s="1"/>
  <c r="Q236" i="161"/>
  <c r="U236" i="161"/>
  <c r="W236" i="161" s="1"/>
  <c r="V236" i="161"/>
  <c r="AD236" i="161"/>
  <c r="AE236" i="161"/>
  <c r="B237" i="161"/>
  <c r="C237" i="161"/>
  <c r="D237" i="161"/>
  <c r="G237" i="161"/>
  <c r="J237" i="161"/>
  <c r="M237" i="161"/>
  <c r="P237" i="161"/>
  <c r="R237" i="161" s="1"/>
  <c r="Q237" i="161"/>
  <c r="U237" i="161"/>
  <c r="W237" i="161" s="1"/>
  <c r="V237" i="161"/>
  <c r="AD237" i="161"/>
  <c r="AE237" i="161"/>
  <c r="B238" i="161"/>
  <c r="C238" i="161"/>
  <c r="D238" i="161"/>
  <c r="G238" i="161"/>
  <c r="J238" i="161"/>
  <c r="M238" i="161"/>
  <c r="P238" i="161"/>
  <c r="R238" i="161" s="1"/>
  <c r="Q238" i="161"/>
  <c r="U238" i="161"/>
  <c r="W238" i="161" s="1"/>
  <c r="V238" i="161"/>
  <c r="AD238" i="161"/>
  <c r="AE238" i="161"/>
  <c r="B239" i="161"/>
  <c r="C239" i="161"/>
  <c r="D239" i="161"/>
  <c r="G239" i="161"/>
  <c r="J239" i="161"/>
  <c r="M239" i="161"/>
  <c r="P239" i="161"/>
  <c r="R239" i="161" s="1"/>
  <c r="Q239" i="161"/>
  <c r="U239" i="161"/>
  <c r="W239" i="161" s="1"/>
  <c r="V239" i="161"/>
  <c r="AD239" i="161"/>
  <c r="AE239" i="161"/>
  <c r="B240" i="161"/>
  <c r="C240" i="161"/>
  <c r="D240" i="161"/>
  <c r="G240" i="161"/>
  <c r="J240" i="161"/>
  <c r="M240" i="161"/>
  <c r="P240" i="161"/>
  <c r="R240" i="161" s="1"/>
  <c r="Q240" i="161"/>
  <c r="U240" i="161"/>
  <c r="W240" i="161" s="1"/>
  <c r="V240" i="161"/>
  <c r="AD240" i="161"/>
  <c r="AE240" i="161"/>
  <c r="B241" i="161"/>
  <c r="C241" i="161"/>
  <c r="D241" i="161"/>
  <c r="G241" i="161"/>
  <c r="J241" i="161"/>
  <c r="M241" i="161"/>
  <c r="P241" i="161"/>
  <c r="R241" i="161" s="1"/>
  <c r="Q241" i="161"/>
  <c r="U241" i="161"/>
  <c r="W241" i="161" s="1"/>
  <c r="V241" i="161"/>
  <c r="AD241" i="161"/>
  <c r="AE241" i="161"/>
  <c r="B242" i="161"/>
  <c r="C242" i="161"/>
  <c r="D242" i="161"/>
  <c r="G242" i="161"/>
  <c r="J242" i="161"/>
  <c r="M242" i="161"/>
  <c r="P242" i="161"/>
  <c r="R242" i="161" s="1"/>
  <c r="Q242" i="161"/>
  <c r="U242" i="161"/>
  <c r="W242" i="161" s="1"/>
  <c r="V242" i="161"/>
  <c r="AD242" i="161"/>
  <c r="AE242" i="161"/>
  <c r="B243" i="161"/>
  <c r="C243" i="161"/>
  <c r="D243" i="161"/>
  <c r="G243" i="161"/>
  <c r="J243" i="161"/>
  <c r="M243" i="161"/>
  <c r="P243" i="161"/>
  <c r="R243" i="161" s="1"/>
  <c r="Q243" i="161"/>
  <c r="U243" i="161"/>
  <c r="W243" i="161" s="1"/>
  <c r="V243" i="161"/>
  <c r="AD243" i="161"/>
  <c r="AE243" i="161"/>
  <c r="B244" i="161"/>
  <c r="C244" i="161"/>
  <c r="D244" i="161"/>
  <c r="G244" i="161"/>
  <c r="J244" i="161"/>
  <c r="M244" i="161"/>
  <c r="P244" i="161"/>
  <c r="R244" i="161" s="1"/>
  <c r="Q244" i="161"/>
  <c r="U244" i="161"/>
  <c r="W244" i="161" s="1"/>
  <c r="V244" i="161"/>
  <c r="AD244" i="161"/>
  <c r="AE244" i="161"/>
  <c r="B245" i="161"/>
  <c r="C245" i="161"/>
  <c r="D245" i="161"/>
  <c r="G245" i="161"/>
  <c r="J245" i="161"/>
  <c r="M245" i="161"/>
  <c r="P245" i="161"/>
  <c r="R245" i="161" s="1"/>
  <c r="Q245" i="161"/>
  <c r="U245" i="161"/>
  <c r="W245" i="161" s="1"/>
  <c r="V245" i="161"/>
  <c r="AD245" i="161"/>
  <c r="AE245" i="161"/>
  <c r="B246" i="161"/>
  <c r="C246" i="161"/>
  <c r="D246" i="161"/>
  <c r="G246" i="161"/>
  <c r="J246" i="161"/>
  <c r="M246" i="161"/>
  <c r="P246" i="161"/>
  <c r="R246" i="161" s="1"/>
  <c r="Q246" i="161"/>
  <c r="U246" i="161"/>
  <c r="W246" i="161" s="1"/>
  <c r="V246" i="161"/>
  <c r="AD246" i="161"/>
  <c r="AE246" i="161"/>
  <c r="B247" i="161"/>
  <c r="C247" i="161"/>
  <c r="D247" i="161"/>
  <c r="G247" i="161"/>
  <c r="J247" i="161"/>
  <c r="M247" i="161"/>
  <c r="P247" i="161"/>
  <c r="R247" i="161" s="1"/>
  <c r="Q247" i="161"/>
  <c r="U247" i="161"/>
  <c r="W247" i="161" s="1"/>
  <c r="V247" i="161"/>
  <c r="AD247" i="161"/>
  <c r="AE247" i="161"/>
  <c r="B248" i="161"/>
  <c r="C248" i="161"/>
  <c r="D248" i="161"/>
  <c r="G248" i="161"/>
  <c r="J248" i="161"/>
  <c r="M248" i="161"/>
  <c r="P248" i="161"/>
  <c r="R248" i="161" s="1"/>
  <c r="Q248" i="161"/>
  <c r="U248" i="161"/>
  <c r="W248" i="161" s="1"/>
  <c r="V248" i="161"/>
  <c r="AD248" i="161"/>
  <c r="AE248" i="161"/>
  <c r="B249" i="161"/>
  <c r="C249" i="161"/>
  <c r="D249" i="161"/>
  <c r="G249" i="161"/>
  <c r="J249" i="161"/>
  <c r="M249" i="161"/>
  <c r="P249" i="161"/>
  <c r="R249" i="161" s="1"/>
  <c r="Q249" i="161"/>
  <c r="U249" i="161"/>
  <c r="W249" i="161" s="1"/>
  <c r="V249" i="161"/>
  <c r="AD249" i="161"/>
  <c r="AE249" i="161"/>
  <c r="B250" i="161"/>
  <c r="C250" i="161"/>
  <c r="D250" i="161"/>
  <c r="G250" i="161"/>
  <c r="J250" i="161"/>
  <c r="M250" i="161"/>
  <c r="P250" i="161"/>
  <c r="R250" i="161" s="1"/>
  <c r="Q250" i="161"/>
  <c r="U250" i="161"/>
  <c r="W250" i="161" s="1"/>
  <c r="V250" i="161"/>
  <c r="AD250" i="161"/>
  <c r="AE250" i="161"/>
  <c r="B251" i="161"/>
  <c r="C251" i="161"/>
  <c r="D251" i="161"/>
  <c r="G251" i="161"/>
  <c r="J251" i="161"/>
  <c r="M251" i="161"/>
  <c r="P251" i="161"/>
  <c r="R251" i="161" s="1"/>
  <c r="Q251" i="161"/>
  <c r="U251" i="161"/>
  <c r="W251" i="161" s="1"/>
  <c r="V251" i="161"/>
  <c r="AD251" i="161"/>
  <c r="AE251" i="161"/>
  <c r="B252" i="161"/>
  <c r="C252" i="161"/>
  <c r="D252" i="161"/>
  <c r="G252" i="161"/>
  <c r="H252" i="161"/>
  <c r="I252" i="161"/>
  <c r="K252" i="161"/>
  <c r="L252" i="161"/>
  <c r="N252" i="161"/>
  <c r="O252" i="161"/>
  <c r="S252" i="161"/>
  <c r="T252" i="161"/>
  <c r="Y252" i="161"/>
  <c r="AB252" i="161" s="1"/>
  <c r="C253" i="161"/>
  <c r="D253" i="161"/>
  <c r="B254" i="161"/>
  <c r="C254" i="161"/>
  <c r="D254" i="161"/>
  <c r="G254" i="161"/>
  <c r="BB1" i="103"/>
  <c r="BC1" i="103"/>
  <c r="BD1" i="103"/>
  <c r="BE1" i="103"/>
  <c r="BF1" i="103"/>
  <c r="BH3" i="103"/>
  <c r="BI3" i="103"/>
  <c r="AF8" i="103"/>
  <c r="AG8" i="103"/>
  <c r="AW8" i="103" s="1"/>
  <c r="AN8" i="103"/>
  <c r="AN32" i="103" s="1"/>
  <c r="AO8" i="103"/>
  <c r="AO32" i="103" s="1"/>
  <c r="AP8" i="103"/>
  <c r="AP32" i="103" s="1"/>
  <c r="AZ8" i="103"/>
  <c r="AE9" i="103"/>
  <c r="AU33" i="103" s="1"/>
  <c r="AH9" i="103"/>
  <c r="AX33" i="103" s="1"/>
  <c r="AI9" i="103"/>
  <c r="AY33" i="103" s="1"/>
  <c r="AJ9" i="103"/>
  <c r="AZ9" i="103" s="1"/>
  <c r="AK9" i="103"/>
  <c r="BA9" i="103" s="1"/>
  <c r="AN9" i="103"/>
  <c r="AN33" i="103" s="1"/>
  <c r="AO9" i="103"/>
  <c r="AO33" i="103" s="1"/>
  <c r="AP9" i="103"/>
  <c r="AP33" i="103" s="1"/>
  <c r="BD9" i="103"/>
  <c r="BE9" i="103"/>
  <c r="BF9" i="103"/>
  <c r="BH9" i="103"/>
  <c r="BI9" i="103"/>
  <c r="BK9" i="103"/>
  <c r="BL9" i="103"/>
  <c r="C10" i="103"/>
  <c r="E10" i="103"/>
  <c r="T34" i="103" s="1"/>
  <c r="H10" i="103"/>
  <c r="J10" i="103" s="1"/>
  <c r="I10" i="103"/>
  <c r="M10" i="103"/>
  <c r="O10" i="103" s="1"/>
  <c r="N10" i="103"/>
  <c r="R10" i="103"/>
  <c r="T10" i="103" s="1"/>
  <c r="S10" i="103"/>
  <c r="X10" i="103"/>
  <c r="Z10" i="103" s="1"/>
  <c r="Y10" i="103"/>
  <c r="AC10" i="103"/>
  <c r="AE10" i="103" s="1"/>
  <c r="AD10" i="103"/>
  <c r="AH10" i="103"/>
  <c r="AJ10" i="103" s="1"/>
  <c r="AI10" i="103"/>
  <c r="AN10" i="103"/>
  <c r="AP10" i="103" s="1"/>
  <c r="AO10" i="103"/>
  <c r="AS10" i="103"/>
  <c r="AT10" i="103"/>
  <c r="AU10" i="103" s="1"/>
  <c r="AX10" i="103"/>
  <c r="AY10" i="103"/>
  <c r="AZ10" i="103" s="1"/>
  <c r="BJ10" i="103"/>
  <c r="BL10" i="103"/>
  <c r="C11" i="103"/>
  <c r="E11" i="103"/>
  <c r="T35" i="103" s="1"/>
  <c r="H11" i="103"/>
  <c r="J11" i="103" s="1"/>
  <c r="I11" i="103"/>
  <c r="M11" i="103"/>
  <c r="O11" i="103" s="1"/>
  <c r="N11" i="103"/>
  <c r="R11" i="103"/>
  <c r="T11" i="103" s="1"/>
  <c r="S11" i="103"/>
  <c r="X11" i="103"/>
  <c r="Z11" i="103" s="1"/>
  <c r="Y11" i="103"/>
  <c r="AC11" i="103"/>
  <c r="AE11" i="103" s="1"/>
  <c r="AD11" i="103"/>
  <c r="AH11" i="103"/>
  <c r="AJ11" i="103" s="1"/>
  <c r="AI11" i="103"/>
  <c r="AN11" i="103"/>
  <c r="AP11" i="103" s="1"/>
  <c r="AO11" i="103"/>
  <c r="AS11" i="103"/>
  <c r="AU11" i="103" s="1"/>
  <c r="AT11" i="103"/>
  <c r="AX11" i="103"/>
  <c r="AZ11" i="103" s="1"/>
  <c r="AY11" i="103"/>
  <c r="BG11" i="103"/>
  <c r="BL11" i="103"/>
  <c r="C12" i="103"/>
  <c r="E12" i="103"/>
  <c r="T36" i="103" s="1"/>
  <c r="H12" i="103"/>
  <c r="J12" i="103" s="1"/>
  <c r="I12" i="103"/>
  <c r="M12" i="103"/>
  <c r="O12" i="103" s="1"/>
  <c r="N12" i="103"/>
  <c r="R12" i="103"/>
  <c r="T12" i="103" s="1"/>
  <c r="S12" i="103"/>
  <c r="X12" i="103"/>
  <c r="Z12" i="103" s="1"/>
  <c r="Y12" i="103"/>
  <c r="AC12" i="103"/>
  <c r="AD12" i="103"/>
  <c r="AE12" i="103" s="1"/>
  <c r="AH12" i="103"/>
  <c r="AI12" i="103"/>
  <c r="AJ12" i="103" s="1"/>
  <c r="AN12" i="103"/>
  <c r="AO12" i="103"/>
  <c r="AP12" i="103" s="1"/>
  <c r="AS12" i="103"/>
  <c r="AT12" i="103"/>
  <c r="AU12" i="103" s="1"/>
  <c r="AX12" i="103"/>
  <c r="AY12" i="103"/>
  <c r="AZ12" i="103" s="1"/>
  <c r="BG12" i="103"/>
  <c r="BL12" i="103"/>
  <c r="E13" i="103"/>
  <c r="T37" i="103" s="1"/>
  <c r="H13" i="103"/>
  <c r="J13" i="103" s="1"/>
  <c r="I13" i="103"/>
  <c r="M13" i="103"/>
  <c r="O13" i="103" s="1"/>
  <c r="N13" i="103"/>
  <c r="R13" i="103"/>
  <c r="T13" i="103" s="1"/>
  <c r="S13" i="103"/>
  <c r="X13" i="103"/>
  <c r="Z13" i="103" s="1"/>
  <c r="Y13" i="103"/>
  <c r="AC13" i="103"/>
  <c r="AE13" i="103" s="1"/>
  <c r="AD13" i="103"/>
  <c r="AH13" i="103"/>
  <c r="AJ13" i="103" s="1"/>
  <c r="AI13" i="103"/>
  <c r="AN13" i="103"/>
  <c r="AP13" i="103" s="1"/>
  <c r="AO13" i="103"/>
  <c r="AS13" i="103"/>
  <c r="AU13" i="103" s="1"/>
  <c r="AT13" i="103"/>
  <c r="AX13" i="103"/>
  <c r="AZ13" i="103" s="1"/>
  <c r="AY13" i="103"/>
  <c r="BG13" i="103"/>
  <c r="BL13" i="103"/>
  <c r="E14" i="103"/>
  <c r="T38" i="103" s="1"/>
  <c r="H14" i="103"/>
  <c r="J14" i="103" s="1"/>
  <c r="I14" i="103"/>
  <c r="M14" i="103"/>
  <c r="O14" i="103" s="1"/>
  <c r="N14" i="103"/>
  <c r="R14" i="103"/>
  <c r="T14" i="103" s="1"/>
  <c r="S14" i="103"/>
  <c r="X14" i="103"/>
  <c r="Z14" i="103" s="1"/>
  <c r="Y14" i="103"/>
  <c r="AC14" i="103"/>
  <c r="AE14" i="103" s="1"/>
  <c r="AD14" i="103"/>
  <c r="AH14" i="103"/>
  <c r="AJ14" i="103" s="1"/>
  <c r="AI14" i="103"/>
  <c r="AN14" i="103"/>
  <c r="AP14" i="103" s="1"/>
  <c r="AO14" i="103"/>
  <c r="AS14" i="103"/>
  <c r="AU14" i="103" s="1"/>
  <c r="AT14" i="103"/>
  <c r="AX14" i="103"/>
  <c r="AZ14" i="103" s="1"/>
  <c r="AY14" i="103"/>
  <c r="BG14" i="103"/>
  <c r="BL14" i="103"/>
  <c r="E15" i="103"/>
  <c r="T39" i="103" s="1"/>
  <c r="H15" i="103"/>
  <c r="J15" i="103" s="1"/>
  <c r="I15" i="103"/>
  <c r="M15" i="103"/>
  <c r="O15" i="103" s="1"/>
  <c r="N15" i="103"/>
  <c r="R15" i="103"/>
  <c r="T15" i="103" s="1"/>
  <c r="S15" i="103"/>
  <c r="X15" i="103"/>
  <c r="Z15" i="103" s="1"/>
  <c r="Y15" i="103"/>
  <c r="AC15" i="103"/>
  <c r="AE15" i="103" s="1"/>
  <c r="AD15" i="103"/>
  <c r="AH15" i="103"/>
  <c r="AJ15" i="103" s="1"/>
  <c r="AI15" i="103"/>
  <c r="AN15" i="103"/>
  <c r="AP15" i="103" s="1"/>
  <c r="AO15" i="103"/>
  <c r="AS15" i="103"/>
  <c r="AU15" i="103" s="1"/>
  <c r="AT15" i="103"/>
  <c r="AX15" i="103"/>
  <c r="AZ15" i="103" s="1"/>
  <c r="AY15" i="103"/>
  <c r="BG15" i="103"/>
  <c r="BL15" i="103"/>
  <c r="E16" i="103"/>
  <c r="T40" i="103" s="1"/>
  <c r="H16" i="103"/>
  <c r="J16" i="103" s="1"/>
  <c r="I16" i="103"/>
  <c r="M16" i="103"/>
  <c r="O16" i="103" s="1"/>
  <c r="N16" i="103"/>
  <c r="R16" i="103"/>
  <c r="T16" i="103" s="1"/>
  <c r="S16" i="103"/>
  <c r="X16" i="103"/>
  <c r="Z16" i="103" s="1"/>
  <c r="Y16" i="103"/>
  <c r="AC16" i="103"/>
  <c r="AE16" i="103" s="1"/>
  <c r="AD16" i="103"/>
  <c r="AH16" i="103"/>
  <c r="AJ16" i="103" s="1"/>
  <c r="AI16" i="103"/>
  <c r="AN16" i="103"/>
  <c r="AP16" i="103" s="1"/>
  <c r="AO16" i="103"/>
  <c r="AS16" i="103"/>
  <c r="AU16" i="103" s="1"/>
  <c r="AT16" i="103"/>
  <c r="AX16" i="103"/>
  <c r="AZ16" i="103" s="1"/>
  <c r="AY16" i="103"/>
  <c r="BG16" i="103"/>
  <c r="BL16" i="103"/>
  <c r="C17" i="103"/>
  <c r="E17" i="103"/>
  <c r="T41" i="103" s="1"/>
  <c r="H17" i="103"/>
  <c r="J17" i="103" s="1"/>
  <c r="I17" i="103"/>
  <c r="M17" i="103"/>
  <c r="O17" i="103" s="1"/>
  <c r="N17" i="103"/>
  <c r="R17" i="103"/>
  <c r="T17" i="103" s="1"/>
  <c r="S17" i="103"/>
  <c r="X17" i="103"/>
  <c r="Z17" i="103" s="1"/>
  <c r="Y17" i="103"/>
  <c r="AC17" i="103"/>
  <c r="AE17" i="103" s="1"/>
  <c r="AD17" i="103"/>
  <c r="AH17" i="103"/>
  <c r="AJ17" i="103" s="1"/>
  <c r="AI17" i="103"/>
  <c r="AN17" i="103"/>
  <c r="AP17" i="103" s="1"/>
  <c r="AO17" i="103"/>
  <c r="AS17" i="103"/>
  <c r="AU17" i="103" s="1"/>
  <c r="AT17" i="103"/>
  <c r="AX17" i="103"/>
  <c r="AZ17" i="103" s="1"/>
  <c r="AY17" i="103"/>
  <c r="BG17" i="103"/>
  <c r="BL17" i="103"/>
  <c r="E18" i="103"/>
  <c r="T42" i="103" s="1"/>
  <c r="H18" i="103"/>
  <c r="J18" i="103" s="1"/>
  <c r="I18" i="103"/>
  <c r="M18" i="103"/>
  <c r="O18" i="103" s="1"/>
  <c r="N18" i="103"/>
  <c r="R18" i="103"/>
  <c r="T18" i="103" s="1"/>
  <c r="S18" i="103"/>
  <c r="X18" i="103"/>
  <c r="Z18" i="103" s="1"/>
  <c r="Y18" i="103"/>
  <c r="AC18" i="103"/>
  <c r="AE18" i="103" s="1"/>
  <c r="AD18" i="103"/>
  <c r="AH18" i="103"/>
  <c r="AJ18" i="103" s="1"/>
  <c r="AI18" i="103"/>
  <c r="AN18" i="103"/>
  <c r="AP18" i="103" s="1"/>
  <c r="AO18" i="103"/>
  <c r="AS18" i="103"/>
  <c r="AU18" i="103" s="1"/>
  <c r="AT18" i="103"/>
  <c r="AX18" i="103"/>
  <c r="AZ18" i="103" s="1"/>
  <c r="AY18" i="103"/>
  <c r="BG18" i="103"/>
  <c r="BL18" i="103"/>
  <c r="C19" i="103"/>
  <c r="E19" i="103"/>
  <c r="T43" i="103" s="1"/>
  <c r="H19" i="103"/>
  <c r="J19" i="103" s="1"/>
  <c r="I19" i="103"/>
  <c r="M19" i="103"/>
  <c r="O19" i="103" s="1"/>
  <c r="N19" i="103"/>
  <c r="R19" i="103"/>
  <c r="T19" i="103" s="1"/>
  <c r="S19" i="103"/>
  <c r="X19" i="103"/>
  <c r="Z19" i="103" s="1"/>
  <c r="Y19" i="103"/>
  <c r="AC19" i="103"/>
  <c r="AE19" i="103" s="1"/>
  <c r="AD19" i="103"/>
  <c r="AH19" i="103"/>
  <c r="AJ19" i="103" s="1"/>
  <c r="AI19" i="103"/>
  <c r="AN19" i="103"/>
  <c r="AP19" i="103" s="1"/>
  <c r="AO19" i="103"/>
  <c r="AS19" i="103"/>
  <c r="AU19" i="103" s="1"/>
  <c r="AT19" i="103"/>
  <c r="AX19" i="103"/>
  <c r="AZ19" i="103" s="1"/>
  <c r="AY19" i="103"/>
  <c r="BG19" i="103"/>
  <c r="BL19" i="103"/>
  <c r="E20" i="103"/>
  <c r="T44" i="103" s="1"/>
  <c r="H20" i="103"/>
  <c r="J20" i="103" s="1"/>
  <c r="I20" i="103"/>
  <c r="M20" i="103"/>
  <c r="O20" i="103" s="1"/>
  <c r="N20" i="103"/>
  <c r="R20" i="103"/>
  <c r="T20" i="103" s="1"/>
  <c r="S20" i="103"/>
  <c r="X20" i="103"/>
  <c r="Z20" i="103" s="1"/>
  <c r="Y20" i="103"/>
  <c r="AC20" i="103"/>
  <c r="AE20" i="103" s="1"/>
  <c r="AD20" i="103"/>
  <c r="AH20" i="103"/>
  <c r="AJ20" i="103" s="1"/>
  <c r="AI20" i="103"/>
  <c r="AN20" i="103"/>
  <c r="AP20" i="103" s="1"/>
  <c r="AO20" i="103"/>
  <c r="AS20" i="103"/>
  <c r="AU20" i="103" s="1"/>
  <c r="AT20" i="103"/>
  <c r="AX20" i="103"/>
  <c r="AZ20" i="103" s="1"/>
  <c r="AY20" i="103"/>
  <c r="BL20" i="103"/>
  <c r="E21" i="103"/>
  <c r="T45" i="103" s="1"/>
  <c r="H21" i="103"/>
  <c r="J21" i="103" s="1"/>
  <c r="I21" i="103"/>
  <c r="M21" i="103"/>
  <c r="O21" i="103" s="1"/>
  <c r="N21" i="103"/>
  <c r="R21" i="103"/>
  <c r="T21" i="103" s="1"/>
  <c r="S21" i="103"/>
  <c r="X21" i="103"/>
  <c r="Z21" i="103" s="1"/>
  <c r="Y21" i="103"/>
  <c r="AC21" i="103"/>
  <c r="AE21" i="103" s="1"/>
  <c r="AD21" i="103"/>
  <c r="AH21" i="103"/>
  <c r="AJ21" i="103" s="1"/>
  <c r="AI21" i="103"/>
  <c r="AN21" i="103"/>
  <c r="AP21" i="103" s="1"/>
  <c r="AO21" i="103"/>
  <c r="AS21" i="103"/>
  <c r="AU21" i="103" s="1"/>
  <c r="AT21" i="103"/>
  <c r="AX21" i="103"/>
  <c r="AZ21" i="103" s="1"/>
  <c r="AY21" i="103"/>
  <c r="BG21" i="103"/>
  <c r="BL21" i="103"/>
  <c r="C22" i="103"/>
  <c r="E22" i="103"/>
  <c r="T46" i="103" s="1"/>
  <c r="H22" i="103"/>
  <c r="J22" i="103" s="1"/>
  <c r="I22" i="103"/>
  <c r="M22" i="103"/>
  <c r="O22" i="103" s="1"/>
  <c r="N22" i="103"/>
  <c r="R22" i="103"/>
  <c r="T22" i="103" s="1"/>
  <c r="S22" i="103"/>
  <c r="X22" i="103"/>
  <c r="Y22" i="103"/>
  <c r="Z22" i="103" s="1"/>
  <c r="AC22" i="103"/>
  <c r="AD22" i="103"/>
  <c r="AE22" i="103" s="1"/>
  <c r="AH22" i="103"/>
  <c r="AI22" i="103"/>
  <c r="AJ22" i="103" s="1"/>
  <c r="AN22" i="103"/>
  <c r="AO22" i="103"/>
  <c r="AP22" i="103" s="1"/>
  <c r="AS22" i="103"/>
  <c r="AT22" i="103"/>
  <c r="AU22" i="103" s="1"/>
  <c r="AX22" i="103"/>
  <c r="AY22" i="103"/>
  <c r="AZ22" i="103" s="1"/>
  <c r="BG22" i="103"/>
  <c r="BL22" i="103"/>
  <c r="E23" i="103"/>
  <c r="T47" i="103" s="1"/>
  <c r="H23" i="103"/>
  <c r="J23" i="103" s="1"/>
  <c r="I23" i="103"/>
  <c r="M23" i="103"/>
  <c r="O23" i="103" s="1"/>
  <c r="N23" i="103"/>
  <c r="R23" i="103"/>
  <c r="T23" i="103" s="1"/>
  <c r="S23" i="103"/>
  <c r="X23" i="103"/>
  <c r="Z23" i="103" s="1"/>
  <c r="Y23" i="103"/>
  <c r="AC23" i="103"/>
  <c r="AE23" i="103" s="1"/>
  <c r="AD23" i="103"/>
  <c r="AH23" i="103"/>
  <c r="AJ23" i="103" s="1"/>
  <c r="AI23" i="103"/>
  <c r="AN23" i="103"/>
  <c r="AP23" i="103" s="1"/>
  <c r="AO23" i="103"/>
  <c r="AS23" i="103"/>
  <c r="AU23" i="103" s="1"/>
  <c r="AT23" i="103"/>
  <c r="AX23" i="103"/>
  <c r="AZ23" i="103" s="1"/>
  <c r="AY23" i="103"/>
  <c r="BG23" i="103"/>
  <c r="BL23" i="103"/>
  <c r="E24" i="103"/>
  <c r="T48" i="103" s="1"/>
  <c r="H24" i="103"/>
  <c r="J24" i="103" s="1"/>
  <c r="I24" i="103"/>
  <c r="M24" i="103"/>
  <c r="O24" i="103" s="1"/>
  <c r="N24" i="103"/>
  <c r="R24" i="103"/>
  <c r="T24" i="103" s="1"/>
  <c r="S24" i="103"/>
  <c r="X24" i="103"/>
  <c r="Z24" i="103" s="1"/>
  <c r="Y24" i="103"/>
  <c r="AC24" i="103"/>
  <c r="AE24" i="103" s="1"/>
  <c r="AD24" i="103"/>
  <c r="AH24" i="103"/>
  <c r="AJ24" i="103" s="1"/>
  <c r="AI24" i="103"/>
  <c r="AN24" i="103"/>
  <c r="AP24" i="103" s="1"/>
  <c r="AO24" i="103"/>
  <c r="AS24" i="103"/>
  <c r="AU24" i="103" s="1"/>
  <c r="AT24" i="103"/>
  <c r="AX24" i="103"/>
  <c r="AZ24" i="103" s="1"/>
  <c r="AY24" i="103"/>
  <c r="E25" i="103"/>
  <c r="T49" i="103" s="1"/>
  <c r="H25" i="103"/>
  <c r="J25" i="103" s="1"/>
  <c r="I25" i="103"/>
  <c r="M25" i="103"/>
  <c r="O25" i="103" s="1"/>
  <c r="N25" i="103"/>
  <c r="R25" i="103"/>
  <c r="T25" i="103" s="1"/>
  <c r="S25" i="103"/>
  <c r="X25" i="103"/>
  <c r="Z25" i="103" s="1"/>
  <c r="Y25" i="103"/>
  <c r="AC25" i="103"/>
  <c r="AE25" i="103" s="1"/>
  <c r="AD25" i="103"/>
  <c r="AH25" i="103"/>
  <c r="AJ25" i="103" s="1"/>
  <c r="AI25" i="103"/>
  <c r="AN25" i="103"/>
  <c r="AP25" i="103" s="1"/>
  <c r="AO25" i="103"/>
  <c r="AS25" i="103"/>
  <c r="AU25" i="103" s="1"/>
  <c r="AT25" i="103"/>
  <c r="AX25" i="103"/>
  <c r="AZ25" i="103" s="1"/>
  <c r="AY25" i="103"/>
  <c r="BG25" i="103"/>
  <c r="BL25" i="103"/>
  <c r="C26" i="103"/>
  <c r="E26" i="103"/>
  <c r="T50" i="103" s="1"/>
  <c r="H26" i="103"/>
  <c r="J26" i="103" s="1"/>
  <c r="I26" i="103"/>
  <c r="M26" i="103"/>
  <c r="O26" i="103" s="1"/>
  <c r="N26" i="103"/>
  <c r="R26" i="103"/>
  <c r="T26" i="103" s="1"/>
  <c r="S26" i="103"/>
  <c r="X26" i="103"/>
  <c r="Z26" i="103" s="1"/>
  <c r="Y26" i="103"/>
  <c r="AC26" i="103"/>
  <c r="AE26" i="103" s="1"/>
  <c r="AD26" i="103"/>
  <c r="AH26" i="103"/>
  <c r="AJ26" i="103" s="1"/>
  <c r="AI26" i="103"/>
  <c r="AN26" i="103"/>
  <c r="AP26" i="103" s="1"/>
  <c r="AO26" i="103"/>
  <c r="AS26" i="103"/>
  <c r="AU26" i="103" s="1"/>
  <c r="AT26" i="103"/>
  <c r="AX26" i="103"/>
  <c r="AZ26" i="103" s="1"/>
  <c r="AY26" i="103"/>
  <c r="BG26" i="103"/>
  <c r="BL26" i="103"/>
  <c r="E27" i="103"/>
  <c r="T51" i="103" s="1"/>
  <c r="M27" i="103"/>
  <c r="O27" i="103" s="1"/>
  <c r="N27" i="103"/>
  <c r="R27" i="103"/>
  <c r="T27" i="103" s="1"/>
  <c r="S27" i="103"/>
  <c r="AC27" i="103"/>
  <c r="AE27" i="103" s="1"/>
  <c r="AD27" i="103"/>
  <c r="AH27" i="103"/>
  <c r="AJ27" i="103" s="1"/>
  <c r="AI27" i="103"/>
  <c r="AN27" i="103"/>
  <c r="AP27" i="103" s="1"/>
  <c r="AO27" i="103"/>
  <c r="AX27" i="103"/>
  <c r="AZ27" i="103" s="1"/>
  <c r="AY27" i="103"/>
  <c r="BG27" i="103"/>
  <c r="BL27" i="103"/>
  <c r="X32" i="103"/>
  <c r="Y32" i="103"/>
  <c r="Z32" i="103"/>
  <c r="AC32" i="103"/>
  <c r="AD32" i="103"/>
  <c r="AF32" i="103"/>
  <c r="AG32" i="103"/>
  <c r="AS32" i="103"/>
  <c r="AT32" i="103"/>
  <c r="AU32" i="103"/>
  <c r="X33" i="103"/>
  <c r="Y33" i="103"/>
  <c r="Z33" i="103"/>
  <c r="AC33" i="103"/>
  <c r="AD33" i="103"/>
  <c r="AE33" i="103"/>
  <c r="AH33" i="103"/>
  <c r="AI33" i="103"/>
  <c r="AJ33" i="103"/>
  <c r="AK33" i="103"/>
  <c r="AS33" i="103"/>
  <c r="AT33" i="103"/>
  <c r="BD33" i="103"/>
  <c r="BE33" i="103"/>
  <c r="BF33" i="103"/>
  <c r="BH33" i="103"/>
  <c r="BI33" i="103"/>
  <c r="BK33" i="103"/>
  <c r="BL33" i="103"/>
  <c r="C34" i="103"/>
  <c r="X34" i="103"/>
  <c r="Z34" i="103" s="1"/>
  <c r="Y34" i="103"/>
  <c r="AC34" i="103"/>
  <c r="AE34" i="103" s="1"/>
  <c r="AD34" i="103"/>
  <c r="AH34" i="103"/>
  <c r="AJ34" i="103" s="1"/>
  <c r="AI34" i="103"/>
  <c r="AN34" i="103"/>
  <c r="AP34" i="103" s="1"/>
  <c r="AO34" i="103"/>
  <c r="AS34" i="103"/>
  <c r="AT34" i="103"/>
  <c r="AU34" i="103" s="1"/>
  <c r="AX34" i="103"/>
  <c r="AY34" i="103"/>
  <c r="AZ34" i="103" s="1"/>
  <c r="BJ34" i="103"/>
  <c r="BL34" i="103"/>
  <c r="C35" i="103"/>
  <c r="X35" i="103"/>
  <c r="Z35" i="103" s="1"/>
  <c r="Y35" i="103"/>
  <c r="AC35" i="103"/>
  <c r="AE35" i="103" s="1"/>
  <c r="AD35" i="103"/>
  <c r="AH35" i="103"/>
  <c r="AJ35" i="103" s="1"/>
  <c r="AI35" i="103"/>
  <c r="AN35" i="103"/>
  <c r="AP35" i="103" s="1"/>
  <c r="AO35" i="103"/>
  <c r="AS35" i="103"/>
  <c r="AU35" i="103" s="1"/>
  <c r="AT35" i="103"/>
  <c r="AX35" i="103"/>
  <c r="AZ35" i="103" s="1"/>
  <c r="AY35" i="103"/>
  <c r="BG35" i="103"/>
  <c r="BL35" i="103"/>
  <c r="C36" i="103"/>
  <c r="X36" i="103"/>
  <c r="Z36" i="103" s="1"/>
  <c r="Y36" i="103"/>
  <c r="AC36" i="103"/>
  <c r="AD36" i="103"/>
  <c r="AE36" i="103" s="1"/>
  <c r="AH36" i="103"/>
  <c r="AI36" i="103"/>
  <c r="AJ36" i="103" s="1"/>
  <c r="AN36" i="103"/>
  <c r="AO36" i="103"/>
  <c r="AP36" i="103" s="1"/>
  <c r="AS36" i="103"/>
  <c r="AT36" i="103"/>
  <c r="AU36" i="103" s="1"/>
  <c r="AX36" i="103"/>
  <c r="AY36" i="103"/>
  <c r="AZ36" i="103" s="1"/>
  <c r="BG36" i="103"/>
  <c r="BL36" i="103"/>
  <c r="X37" i="103"/>
  <c r="Z37" i="103" s="1"/>
  <c r="Y37" i="103"/>
  <c r="AC37" i="103"/>
  <c r="AE37" i="103" s="1"/>
  <c r="AD37" i="103"/>
  <c r="AH37" i="103"/>
  <c r="AJ37" i="103" s="1"/>
  <c r="AI37" i="103"/>
  <c r="AN37" i="103"/>
  <c r="AP37" i="103" s="1"/>
  <c r="AO37" i="103"/>
  <c r="AS37" i="103"/>
  <c r="AU37" i="103" s="1"/>
  <c r="AT37" i="103"/>
  <c r="AX37" i="103"/>
  <c r="AZ37" i="103" s="1"/>
  <c r="AY37" i="103"/>
  <c r="BG37" i="103"/>
  <c r="BL37" i="103"/>
  <c r="X38" i="103"/>
  <c r="Z38" i="103" s="1"/>
  <c r="Y38" i="103"/>
  <c r="AC38" i="103"/>
  <c r="AE38" i="103" s="1"/>
  <c r="AD38" i="103"/>
  <c r="AH38" i="103"/>
  <c r="AJ38" i="103" s="1"/>
  <c r="AI38" i="103"/>
  <c r="AN38" i="103"/>
  <c r="AP38" i="103" s="1"/>
  <c r="AO38" i="103"/>
  <c r="AS38" i="103"/>
  <c r="AU38" i="103" s="1"/>
  <c r="AT38" i="103"/>
  <c r="AX38" i="103"/>
  <c r="AZ38" i="103" s="1"/>
  <c r="AY38" i="103"/>
  <c r="BG38" i="103"/>
  <c r="BL38" i="103"/>
  <c r="X39" i="103"/>
  <c r="Z39" i="103" s="1"/>
  <c r="Y39" i="103"/>
  <c r="AC39" i="103"/>
  <c r="AE39" i="103" s="1"/>
  <c r="AD39" i="103"/>
  <c r="AH39" i="103"/>
  <c r="AJ39" i="103" s="1"/>
  <c r="AI39" i="103"/>
  <c r="AN39" i="103"/>
  <c r="AP39" i="103" s="1"/>
  <c r="AO39" i="103"/>
  <c r="AS39" i="103"/>
  <c r="AU39" i="103" s="1"/>
  <c r="AT39" i="103"/>
  <c r="AX39" i="103"/>
  <c r="AZ39" i="103" s="1"/>
  <c r="AY39" i="103"/>
  <c r="BG39" i="103"/>
  <c r="BL39" i="103"/>
  <c r="X40" i="103"/>
  <c r="Z40" i="103" s="1"/>
  <c r="Y40" i="103"/>
  <c r="AC40" i="103"/>
  <c r="AE40" i="103" s="1"/>
  <c r="AD40" i="103"/>
  <c r="AH40" i="103"/>
  <c r="AJ40" i="103" s="1"/>
  <c r="AI40" i="103"/>
  <c r="AN40" i="103"/>
  <c r="AP40" i="103" s="1"/>
  <c r="AO40" i="103"/>
  <c r="AS40" i="103"/>
  <c r="AU40" i="103" s="1"/>
  <c r="AT40" i="103"/>
  <c r="AX40" i="103"/>
  <c r="AZ40" i="103" s="1"/>
  <c r="AY40" i="103"/>
  <c r="BG40" i="103"/>
  <c r="BL40" i="103"/>
  <c r="C41" i="103"/>
  <c r="X41" i="103"/>
  <c r="Z41" i="103" s="1"/>
  <c r="Y41" i="103"/>
  <c r="AC41" i="103"/>
  <c r="AE41" i="103" s="1"/>
  <c r="AD41" i="103"/>
  <c r="AH41" i="103"/>
  <c r="AJ41" i="103" s="1"/>
  <c r="AI41" i="103"/>
  <c r="AN41" i="103"/>
  <c r="AP41" i="103" s="1"/>
  <c r="AO41" i="103"/>
  <c r="AS41" i="103"/>
  <c r="AU41" i="103" s="1"/>
  <c r="AT41" i="103"/>
  <c r="AX41" i="103"/>
  <c r="AZ41" i="103" s="1"/>
  <c r="AY41" i="103"/>
  <c r="BG41" i="103"/>
  <c r="BL41" i="103"/>
  <c r="X42" i="103"/>
  <c r="Z42" i="103" s="1"/>
  <c r="Y42" i="103"/>
  <c r="AC42" i="103"/>
  <c r="AE42" i="103" s="1"/>
  <c r="AD42" i="103"/>
  <c r="AH42" i="103"/>
  <c r="AJ42" i="103" s="1"/>
  <c r="AI42" i="103"/>
  <c r="AN42" i="103"/>
  <c r="AP42" i="103" s="1"/>
  <c r="AO42" i="103"/>
  <c r="AS42" i="103"/>
  <c r="AU42" i="103" s="1"/>
  <c r="AT42" i="103"/>
  <c r="AX42" i="103"/>
  <c r="AZ42" i="103" s="1"/>
  <c r="AY42" i="103"/>
  <c r="BG42" i="103"/>
  <c r="BL42" i="103"/>
  <c r="C43" i="103"/>
  <c r="X43" i="103"/>
  <c r="Z43" i="103" s="1"/>
  <c r="Y43" i="103"/>
  <c r="AC43" i="103"/>
  <c r="AE43" i="103" s="1"/>
  <c r="AD43" i="103"/>
  <c r="AH43" i="103"/>
  <c r="AJ43" i="103" s="1"/>
  <c r="AI43" i="103"/>
  <c r="AN43" i="103"/>
  <c r="AP43" i="103" s="1"/>
  <c r="AO43" i="103"/>
  <c r="AS43" i="103"/>
  <c r="AU43" i="103" s="1"/>
  <c r="AT43" i="103"/>
  <c r="AX43" i="103"/>
  <c r="AZ43" i="103" s="1"/>
  <c r="AY43" i="103"/>
  <c r="BG43" i="103"/>
  <c r="BL43" i="103"/>
  <c r="X44" i="103"/>
  <c r="Z44" i="103" s="1"/>
  <c r="Y44" i="103"/>
  <c r="AC44" i="103"/>
  <c r="AE44" i="103" s="1"/>
  <c r="AD44" i="103"/>
  <c r="AH44" i="103"/>
  <c r="AJ44" i="103" s="1"/>
  <c r="AI44" i="103"/>
  <c r="AN44" i="103"/>
  <c r="AP44" i="103" s="1"/>
  <c r="AO44" i="103"/>
  <c r="AS44" i="103"/>
  <c r="AU44" i="103" s="1"/>
  <c r="AT44" i="103"/>
  <c r="AX44" i="103"/>
  <c r="AZ44" i="103" s="1"/>
  <c r="AY44" i="103"/>
  <c r="BL44" i="103"/>
  <c r="X45" i="103"/>
  <c r="Z45" i="103" s="1"/>
  <c r="Y45" i="103"/>
  <c r="AC45" i="103"/>
  <c r="AE45" i="103" s="1"/>
  <c r="AD45" i="103"/>
  <c r="AH45" i="103"/>
  <c r="AJ45" i="103" s="1"/>
  <c r="AI45" i="103"/>
  <c r="AN45" i="103"/>
  <c r="AP45" i="103" s="1"/>
  <c r="AO45" i="103"/>
  <c r="AS45" i="103"/>
  <c r="AU45" i="103" s="1"/>
  <c r="AT45" i="103"/>
  <c r="AX45" i="103"/>
  <c r="AZ45" i="103" s="1"/>
  <c r="AY45" i="103"/>
  <c r="BG45" i="103"/>
  <c r="BL45" i="103"/>
  <c r="C46" i="103"/>
  <c r="X46" i="103"/>
  <c r="Y46" i="103"/>
  <c r="Z46" i="103" s="1"/>
  <c r="AC46" i="103"/>
  <c r="AD46" i="103"/>
  <c r="AE46" i="103" s="1"/>
  <c r="AH46" i="103"/>
  <c r="AI46" i="103"/>
  <c r="AJ46" i="103" s="1"/>
  <c r="AN46" i="103"/>
  <c r="AO46" i="103"/>
  <c r="AP46" i="103" s="1"/>
  <c r="AS46" i="103"/>
  <c r="AT46" i="103"/>
  <c r="AU46" i="103" s="1"/>
  <c r="AX46" i="103"/>
  <c r="AY46" i="103"/>
  <c r="AZ46" i="103" s="1"/>
  <c r="BG46" i="103"/>
  <c r="BL46" i="103"/>
  <c r="X47" i="103"/>
  <c r="Z47" i="103" s="1"/>
  <c r="Y47" i="103"/>
  <c r="AC47" i="103"/>
  <c r="AE47" i="103" s="1"/>
  <c r="AD47" i="103"/>
  <c r="AH47" i="103"/>
  <c r="AJ47" i="103" s="1"/>
  <c r="AI47" i="103"/>
  <c r="AN47" i="103"/>
  <c r="AP47" i="103" s="1"/>
  <c r="AO47" i="103"/>
  <c r="AS47" i="103"/>
  <c r="AU47" i="103" s="1"/>
  <c r="AT47" i="103"/>
  <c r="AX47" i="103"/>
  <c r="AZ47" i="103" s="1"/>
  <c r="AY47" i="103"/>
  <c r="BG47" i="103"/>
  <c r="BL47" i="103"/>
  <c r="X48" i="103"/>
  <c r="Z48" i="103" s="1"/>
  <c r="Y48" i="103"/>
  <c r="AC48" i="103"/>
  <c r="AE48" i="103" s="1"/>
  <c r="AD48" i="103"/>
  <c r="AH48" i="103"/>
  <c r="AJ48" i="103" s="1"/>
  <c r="AI48" i="103"/>
  <c r="AN48" i="103"/>
  <c r="AP48" i="103" s="1"/>
  <c r="AO48" i="103"/>
  <c r="AS48" i="103"/>
  <c r="AU48" i="103" s="1"/>
  <c r="AT48" i="103"/>
  <c r="AX48" i="103"/>
  <c r="AZ48" i="103" s="1"/>
  <c r="AY48" i="103"/>
  <c r="X49" i="103"/>
  <c r="Z49" i="103" s="1"/>
  <c r="Y49" i="103"/>
  <c r="AC49" i="103"/>
  <c r="AE49" i="103" s="1"/>
  <c r="AD49" i="103"/>
  <c r="AH49" i="103"/>
  <c r="AJ49" i="103" s="1"/>
  <c r="AI49" i="103"/>
  <c r="AN49" i="103"/>
  <c r="AP49" i="103" s="1"/>
  <c r="AO49" i="103"/>
  <c r="AS49" i="103"/>
  <c r="AU49" i="103" s="1"/>
  <c r="AT49" i="103"/>
  <c r="AX49" i="103"/>
  <c r="AZ49" i="103" s="1"/>
  <c r="AY49" i="103"/>
  <c r="BG49" i="103"/>
  <c r="BL49" i="103"/>
  <c r="C50" i="103"/>
  <c r="X50" i="103"/>
  <c r="Z50" i="103" s="1"/>
  <c r="Y50" i="103"/>
  <c r="AC50" i="103"/>
  <c r="AE50" i="103" s="1"/>
  <c r="AD50" i="103"/>
  <c r="AH50" i="103"/>
  <c r="AJ50" i="103" s="1"/>
  <c r="AI50" i="103"/>
  <c r="AN50" i="103"/>
  <c r="AP50" i="103" s="1"/>
  <c r="AO50" i="103"/>
  <c r="AS50" i="103"/>
  <c r="AU50" i="103" s="1"/>
  <c r="AT50" i="103"/>
  <c r="AX50" i="103"/>
  <c r="AZ50" i="103" s="1"/>
  <c r="AY50" i="103"/>
  <c r="BG50" i="103"/>
  <c r="BL50" i="103"/>
  <c r="AC51" i="103"/>
  <c r="AE51" i="103" s="1"/>
  <c r="AD51" i="103"/>
  <c r="AH51" i="103"/>
  <c r="AJ51" i="103" s="1"/>
  <c r="AI51" i="103"/>
  <c r="AX51" i="103"/>
  <c r="AZ51" i="103" s="1"/>
  <c r="AY51" i="103"/>
  <c r="BG51" i="103"/>
  <c r="BL51" i="103"/>
  <c r="E1" i="95"/>
  <c r="F1" i="95"/>
  <c r="G1" i="95"/>
  <c r="H1" i="95"/>
  <c r="I1" i="95"/>
  <c r="J1" i="95"/>
  <c r="K1" i="95"/>
  <c r="L1" i="95"/>
  <c r="M1" i="95"/>
  <c r="N1" i="95"/>
  <c r="O1" i="95"/>
  <c r="P1" i="95"/>
  <c r="Q1" i="95"/>
  <c r="R1" i="95"/>
  <c r="S1" i="95"/>
  <c r="T1" i="95"/>
  <c r="U1" i="95"/>
  <c r="V1" i="95"/>
  <c r="W1" i="95"/>
  <c r="X1" i="95"/>
  <c r="Y1" i="95"/>
  <c r="Z1" i="95"/>
  <c r="AA1" i="95"/>
  <c r="AC1" i="95"/>
  <c r="AD1" i="95"/>
  <c r="AE1" i="95"/>
  <c r="AF1" i="95"/>
  <c r="AG1" i="95"/>
  <c r="AH1" i="95"/>
  <c r="AI1" i="95"/>
  <c r="AJ1" i="95"/>
  <c r="AK1" i="95"/>
  <c r="AL1" i="95"/>
  <c r="AM1" i="95"/>
  <c r="AO1" i="95"/>
  <c r="E9" i="95"/>
  <c r="E27" i="95" s="1"/>
  <c r="E54" i="95" s="1"/>
  <c r="F9" i="95"/>
  <c r="F27" i="95" s="1"/>
  <c r="F54" i="95" s="1"/>
  <c r="G9" i="95"/>
  <c r="G27" i="95" s="1"/>
  <c r="G54" i="95" s="1"/>
  <c r="H9" i="95"/>
  <c r="H27" i="95" s="1"/>
  <c r="H54" i="95" s="1"/>
  <c r="I9" i="95"/>
  <c r="I27" i="95" s="1"/>
  <c r="I54" i="95" s="1"/>
  <c r="J9" i="95"/>
  <c r="J27" i="95" s="1"/>
  <c r="J54" i="95" s="1"/>
  <c r="K9" i="95"/>
  <c r="K27" i="95" s="1"/>
  <c r="K54" i="95" s="1"/>
  <c r="L9" i="95"/>
  <c r="L27" i="95" s="1"/>
  <c r="L54" i="95" s="1"/>
  <c r="M9" i="95"/>
  <c r="M27" i="95" s="1"/>
  <c r="M54" i="95" s="1"/>
  <c r="N9" i="95"/>
  <c r="N27" i="95" s="1"/>
  <c r="N54" i="95" s="1"/>
  <c r="O9" i="95"/>
  <c r="O27" i="95" s="1"/>
  <c r="O54" i="95" s="1"/>
  <c r="P9" i="95"/>
  <c r="P27" i="95" s="1"/>
  <c r="P54" i="95" s="1"/>
  <c r="Q9" i="95"/>
  <c r="Q27" i="95" s="1"/>
  <c r="Q54" i="95" s="1"/>
  <c r="R9" i="95"/>
  <c r="R27" i="95" s="1"/>
  <c r="R54" i="95" s="1"/>
  <c r="S9" i="95"/>
  <c r="S27" i="95" s="1"/>
  <c r="S54" i="95" s="1"/>
  <c r="T9" i="95"/>
  <c r="T27" i="95" s="1"/>
  <c r="T54" i="95" s="1"/>
  <c r="U9" i="95"/>
  <c r="U27" i="95" s="1"/>
  <c r="U54" i="95" s="1"/>
  <c r="V9" i="95"/>
  <c r="V27" i="95" s="1"/>
  <c r="V54" i="95" s="1"/>
  <c r="W9" i="95"/>
  <c r="W27" i="95" s="1"/>
  <c r="W54" i="95" s="1"/>
  <c r="X9" i="95"/>
  <c r="X27" i="95" s="1"/>
  <c r="X54" i="95" s="1"/>
  <c r="Y9" i="95"/>
  <c r="Y27" i="95" s="1"/>
  <c r="Y54" i="95" s="1"/>
  <c r="Z9" i="95"/>
  <c r="Z27" i="95" s="1"/>
  <c r="Z54" i="95" s="1"/>
  <c r="AA9" i="95"/>
  <c r="AA27" i="95" s="1"/>
  <c r="AA54" i="95" s="1"/>
  <c r="AC9" i="95"/>
  <c r="AC27" i="95" s="1"/>
  <c r="AC54" i="95" s="1"/>
  <c r="AD9" i="95"/>
  <c r="AD27" i="95" s="1"/>
  <c r="AD54" i="95" s="1"/>
  <c r="AE9" i="95"/>
  <c r="AE27" i="95" s="1"/>
  <c r="AE54" i="95" s="1"/>
  <c r="AF9" i="95"/>
  <c r="AF27" i="95" s="1"/>
  <c r="AF54" i="95" s="1"/>
  <c r="AG9" i="95"/>
  <c r="AG27" i="95" s="1"/>
  <c r="AG54" i="95" s="1"/>
  <c r="AH9" i="95"/>
  <c r="AH27" i="95" s="1"/>
  <c r="AH54" i="95" s="1"/>
  <c r="AI9" i="95"/>
  <c r="AI27" i="95" s="1"/>
  <c r="AI54" i="95" s="1"/>
  <c r="AJ9" i="95"/>
  <c r="AJ27" i="95" s="1"/>
  <c r="AJ54" i="95" s="1"/>
  <c r="AK9" i="95"/>
  <c r="AK27" i="95" s="1"/>
  <c r="AK54" i="95" s="1"/>
  <c r="AL9" i="95"/>
  <c r="AL27" i="95" s="1"/>
  <c r="AL54" i="95" s="1"/>
  <c r="AM9" i="95"/>
  <c r="AM27" i="95" s="1"/>
  <c r="AM54" i="95" s="1"/>
  <c r="AO9" i="95"/>
  <c r="AO27" i="95" s="1"/>
  <c r="AO54" i="95" s="1"/>
  <c r="AA11" i="95"/>
  <c r="AI11" i="95"/>
  <c r="AM11" i="95"/>
  <c r="AA12" i="95"/>
  <c r="AI12" i="95"/>
  <c r="AM12" i="95"/>
  <c r="AA13" i="95"/>
  <c r="AI13" i="95"/>
  <c r="AM13" i="95"/>
  <c r="AA14" i="95"/>
  <c r="AI14" i="95"/>
  <c r="AM14" i="95"/>
  <c r="AA15" i="95"/>
  <c r="AI15" i="95"/>
  <c r="AM15" i="95"/>
  <c r="AA16" i="95"/>
  <c r="AI16" i="95"/>
  <c r="AM16" i="95"/>
  <c r="AA17" i="95"/>
  <c r="AI17" i="95"/>
  <c r="AM17" i="95"/>
  <c r="AA18" i="95"/>
  <c r="AI18" i="95"/>
  <c r="AM18" i="95"/>
  <c r="AA19" i="95"/>
  <c r="AI19" i="95"/>
  <c r="AM19" i="95"/>
  <c r="AA20" i="95"/>
  <c r="AI20" i="95"/>
  <c r="AM20" i="95"/>
  <c r="AA21" i="95"/>
  <c r="AI21" i="95"/>
  <c r="AM21" i="95"/>
  <c r="AA22" i="95"/>
  <c r="AI22" i="95"/>
  <c r="AM22" i="95"/>
  <c r="AA23" i="95"/>
  <c r="AI23" i="95"/>
  <c r="AM23" i="95"/>
  <c r="AA24" i="95"/>
  <c r="AI24" i="95"/>
  <c r="AM24" i="95"/>
  <c r="AA25" i="95"/>
  <c r="AI25" i="95"/>
  <c r="AM25" i="95"/>
  <c r="AA29" i="95"/>
  <c r="AI29" i="95"/>
  <c r="AM29" i="95"/>
  <c r="AA30" i="95"/>
  <c r="AI30" i="95"/>
  <c r="AM30" i="95"/>
  <c r="AA31" i="95"/>
  <c r="AI31" i="95"/>
  <c r="AM31" i="95"/>
  <c r="AA32" i="95"/>
  <c r="AI32" i="95"/>
  <c r="AM32" i="95"/>
  <c r="AA33" i="95"/>
  <c r="AI33" i="95"/>
  <c r="AM33" i="95"/>
  <c r="AA34" i="95"/>
  <c r="AI34" i="95"/>
  <c r="AI46" i="95" s="1"/>
  <c r="AI49" i="95" s="1"/>
  <c r="AM34" i="95"/>
  <c r="AM46" i="95" s="1"/>
  <c r="AM49" i="95" s="1"/>
  <c r="AA35" i="95"/>
  <c r="AI35" i="95"/>
  <c r="AM35" i="95"/>
  <c r="AA36" i="95"/>
  <c r="AI36" i="95"/>
  <c r="AM36" i="95"/>
  <c r="AA37" i="95"/>
  <c r="AI37" i="95"/>
  <c r="AM37" i="95"/>
  <c r="AA38" i="95"/>
  <c r="AI38" i="95"/>
  <c r="AM38" i="95"/>
  <c r="AA39" i="95"/>
  <c r="AI39" i="95"/>
  <c r="AM39" i="95"/>
  <c r="AA40" i="95"/>
  <c r="AI40" i="95"/>
  <c r="AM40" i="95"/>
  <c r="AA41" i="95"/>
  <c r="AI41" i="95"/>
  <c r="AM41" i="95"/>
  <c r="AA42" i="95"/>
  <c r="AI42" i="95"/>
  <c r="AM42" i="95"/>
  <c r="AA43" i="95"/>
  <c r="AI43" i="95"/>
  <c r="AM43" i="95"/>
  <c r="E46" i="95"/>
  <c r="E72" i="95" s="1"/>
  <c r="F46" i="95"/>
  <c r="G46" i="95"/>
  <c r="G72" i="95" s="1"/>
  <c r="H46" i="95"/>
  <c r="H49" i="95" s="1"/>
  <c r="H75" i="95" s="1"/>
  <c r="I46" i="95"/>
  <c r="I72" i="95" s="1"/>
  <c r="J46" i="95"/>
  <c r="K46" i="95"/>
  <c r="K49" i="95" s="1"/>
  <c r="K75" i="95" s="1"/>
  <c r="L46" i="95"/>
  <c r="L49" i="95" s="1"/>
  <c r="L75" i="95" s="1"/>
  <c r="M46" i="95"/>
  <c r="M49" i="95" s="1"/>
  <c r="M75" i="95" s="1"/>
  <c r="N46" i="95"/>
  <c r="O46" i="95"/>
  <c r="O49" i="95" s="1"/>
  <c r="O75" i="95" s="1"/>
  <c r="P46" i="95"/>
  <c r="P49" i="95" s="1"/>
  <c r="P75" i="95" s="1"/>
  <c r="Q46" i="95"/>
  <c r="Q49" i="95" s="1"/>
  <c r="Q75" i="95" s="1"/>
  <c r="R46" i="95"/>
  <c r="S46" i="95"/>
  <c r="S49" i="95" s="1"/>
  <c r="S75" i="95" s="1"/>
  <c r="T46" i="95"/>
  <c r="T49" i="95" s="1"/>
  <c r="T75" i="95" s="1"/>
  <c r="U46" i="95"/>
  <c r="U72" i="95" s="1"/>
  <c r="V46" i="95"/>
  <c r="W46" i="95"/>
  <c r="W49" i="95" s="1"/>
  <c r="X46" i="95"/>
  <c r="X49" i="95" s="1"/>
  <c r="Y46" i="95"/>
  <c r="Y49" i="95" s="1"/>
  <c r="Z46" i="95"/>
  <c r="Z49" i="95" s="1"/>
  <c r="AA46" i="95"/>
  <c r="AA49" i="95" s="1"/>
  <c r="AC46" i="95"/>
  <c r="AC49" i="95" s="1"/>
  <c r="AD46" i="95"/>
  <c r="AD49" i="95" s="1"/>
  <c r="AE46" i="95"/>
  <c r="AE49" i="95" s="1"/>
  <c r="AF46" i="95"/>
  <c r="AF49" i="95" s="1"/>
  <c r="AG46" i="95"/>
  <c r="AG49" i="95" s="1"/>
  <c r="AH46" i="95"/>
  <c r="AH49" i="95" s="1"/>
  <c r="AJ46" i="95"/>
  <c r="AJ49" i="95" s="1"/>
  <c r="AK46" i="95"/>
  <c r="AK49" i="95" s="1"/>
  <c r="AL46" i="95"/>
  <c r="AL49" i="95" s="1"/>
  <c r="I49" i="95"/>
  <c r="I75" i="95" s="1"/>
  <c r="E56" i="95"/>
  <c r="F56" i="95"/>
  <c r="G56" i="95"/>
  <c r="H56" i="95"/>
  <c r="I56" i="95"/>
  <c r="J56" i="95"/>
  <c r="K56" i="95"/>
  <c r="L56" i="95"/>
  <c r="M56" i="95"/>
  <c r="N56" i="95"/>
  <c r="O56" i="95"/>
  <c r="P56" i="95"/>
  <c r="Q56" i="95"/>
  <c r="R56" i="95"/>
  <c r="S56" i="95"/>
  <c r="T56" i="95"/>
  <c r="U56" i="95"/>
  <c r="V56" i="95"/>
  <c r="W56" i="95"/>
  <c r="X56" i="95"/>
  <c r="Y56" i="95"/>
  <c r="Z56" i="95"/>
  <c r="AC56" i="95"/>
  <c r="AD56" i="95"/>
  <c r="AE56" i="95"/>
  <c r="AF56" i="95"/>
  <c r="AG56" i="95"/>
  <c r="AH56" i="95"/>
  <c r="AJ56" i="95"/>
  <c r="AK56" i="95"/>
  <c r="AL56" i="95"/>
  <c r="E57" i="95"/>
  <c r="F57" i="95"/>
  <c r="G57" i="95"/>
  <c r="H57" i="95"/>
  <c r="I57" i="95"/>
  <c r="J57" i="95"/>
  <c r="K57" i="95"/>
  <c r="L57" i="95"/>
  <c r="M57" i="95"/>
  <c r="N57" i="95"/>
  <c r="O57" i="95"/>
  <c r="P57" i="95"/>
  <c r="Q57" i="95"/>
  <c r="R57" i="95"/>
  <c r="S57" i="95"/>
  <c r="T57" i="95"/>
  <c r="U57" i="95"/>
  <c r="V57" i="95"/>
  <c r="W57" i="95"/>
  <c r="X57" i="95"/>
  <c r="Y57" i="95"/>
  <c r="Z57" i="95"/>
  <c r="AC57" i="95"/>
  <c r="AD57" i="95"/>
  <c r="AE57" i="95"/>
  <c r="AF57" i="95"/>
  <c r="AG57" i="95"/>
  <c r="AH57" i="95"/>
  <c r="AJ57" i="95"/>
  <c r="AK57" i="95"/>
  <c r="AL57" i="95"/>
  <c r="E58" i="95"/>
  <c r="F58" i="95"/>
  <c r="G58" i="95"/>
  <c r="H58" i="95"/>
  <c r="I58" i="95"/>
  <c r="J58" i="95"/>
  <c r="K58" i="95"/>
  <c r="L58" i="95"/>
  <c r="M58" i="95"/>
  <c r="N58" i="95"/>
  <c r="O58" i="95"/>
  <c r="P58" i="95"/>
  <c r="Q58" i="95"/>
  <c r="R58" i="95"/>
  <c r="S58" i="95"/>
  <c r="T58" i="95"/>
  <c r="U58" i="95"/>
  <c r="V58" i="95"/>
  <c r="W58" i="95"/>
  <c r="X58" i="95"/>
  <c r="Y58" i="95"/>
  <c r="Z58" i="95"/>
  <c r="AC58" i="95"/>
  <c r="AD58" i="95"/>
  <c r="AE58" i="95"/>
  <c r="AF58" i="95"/>
  <c r="AG58" i="95"/>
  <c r="AH58" i="95"/>
  <c r="AJ58" i="95"/>
  <c r="AK58" i="95"/>
  <c r="AL58" i="95"/>
  <c r="E59" i="95"/>
  <c r="F59" i="95"/>
  <c r="G59" i="95"/>
  <c r="H59" i="95"/>
  <c r="I59" i="95"/>
  <c r="J59" i="95"/>
  <c r="K59" i="95"/>
  <c r="L59" i="95"/>
  <c r="M59" i="95"/>
  <c r="N59" i="95"/>
  <c r="O59" i="95"/>
  <c r="P59" i="95"/>
  <c r="Q59" i="95"/>
  <c r="R59" i="95"/>
  <c r="S59" i="95"/>
  <c r="T59" i="95"/>
  <c r="U59" i="95"/>
  <c r="V59" i="95"/>
  <c r="W59" i="95"/>
  <c r="X59" i="95"/>
  <c r="Y59" i="95"/>
  <c r="Z59" i="95"/>
  <c r="AC59" i="95"/>
  <c r="AD59" i="95"/>
  <c r="AE59" i="95"/>
  <c r="AF59" i="95"/>
  <c r="AG59" i="95"/>
  <c r="AH59" i="95"/>
  <c r="AJ59" i="95"/>
  <c r="AK59" i="95"/>
  <c r="AL59" i="95"/>
  <c r="E60" i="95"/>
  <c r="F60" i="95"/>
  <c r="G60" i="95"/>
  <c r="H60" i="95"/>
  <c r="I60" i="95"/>
  <c r="J60" i="95"/>
  <c r="K60" i="95"/>
  <c r="L60" i="95"/>
  <c r="M60" i="95"/>
  <c r="N60" i="95"/>
  <c r="O60" i="95"/>
  <c r="P60" i="95"/>
  <c r="Q60" i="95"/>
  <c r="R60" i="95"/>
  <c r="S60" i="95"/>
  <c r="T60" i="95"/>
  <c r="U60" i="95"/>
  <c r="V60" i="95"/>
  <c r="W60" i="95"/>
  <c r="X60" i="95"/>
  <c r="Y60" i="95"/>
  <c r="Z60" i="95"/>
  <c r="AC60" i="95"/>
  <c r="AD60" i="95"/>
  <c r="AE60" i="95"/>
  <c r="AF60" i="95"/>
  <c r="AG60" i="95"/>
  <c r="AH60" i="95"/>
  <c r="AJ60" i="95"/>
  <c r="AK60" i="95"/>
  <c r="AL60" i="95"/>
  <c r="E61" i="95"/>
  <c r="F61" i="95"/>
  <c r="G61" i="95"/>
  <c r="H61" i="95"/>
  <c r="I61" i="95"/>
  <c r="J61" i="95"/>
  <c r="K61" i="95"/>
  <c r="L61" i="95"/>
  <c r="M61" i="95"/>
  <c r="N61" i="95"/>
  <c r="O61" i="95"/>
  <c r="P61" i="95"/>
  <c r="Q61" i="95"/>
  <c r="R61" i="95"/>
  <c r="S61" i="95"/>
  <c r="T61" i="95"/>
  <c r="U61" i="95"/>
  <c r="V61" i="95"/>
  <c r="W61" i="95"/>
  <c r="X61" i="95"/>
  <c r="Y61" i="95"/>
  <c r="Z61" i="95"/>
  <c r="AC61" i="95"/>
  <c r="AD61" i="95"/>
  <c r="AE61" i="95"/>
  <c r="AF61" i="95"/>
  <c r="AG61" i="95"/>
  <c r="AH61" i="95"/>
  <c r="AJ61" i="95"/>
  <c r="AK61" i="95"/>
  <c r="AL61" i="95"/>
  <c r="E62" i="95"/>
  <c r="F62" i="95"/>
  <c r="G62" i="95"/>
  <c r="H62" i="95"/>
  <c r="I62" i="95"/>
  <c r="J62" i="95"/>
  <c r="K62" i="95"/>
  <c r="L62" i="95"/>
  <c r="M62" i="95"/>
  <c r="N62" i="95"/>
  <c r="O62" i="95"/>
  <c r="P62" i="95"/>
  <c r="Q62" i="95"/>
  <c r="R62" i="95"/>
  <c r="S62" i="95"/>
  <c r="T62" i="95"/>
  <c r="U62" i="95"/>
  <c r="V62" i="95"/>
  <c r="W62" i="95"/>
  <c r="X62" i="95"/>
  <c r="Y62" i="95"/>
  <c r="Z62" i="95"/>
  <c r="AC62" i="95"/>
  <c r="AD62" i="95"/>
  <c r="AE62" i="95"/>
  <c r="AF62" i="95"/>
  <c r="AG62" i="95"/>
  <c r="AH62" i="95"/>
  <c r="AJ62" i="95"/>
  <c r="AK62" i="95"/>
  <c r="AL62" i="95"/>
  <c r="E63" i="95"/>
  <c r="F63" i="95"/>
  <c r="G63" i="95"/>
  <c r="H63" i="95"/>
  <c r="I63" i="95"/>
  <c r="J63" i="95"/>
  <c r="K63" i="95"/>
  <c r="L63" i="95"/>
  <c r="M63" i="95"/>
  <c r="N63" i="95"/>
  <c r="O63" i="95"/>
  <c r="P63" i="95"/>
  <c r="Q63" i="95"/>
  <c r="R63" i="95"/>
  <c r="S63" i="95"/>
  <c r="T63" i="95"/>
  <c r="U63" i="95"/>
  <c r="V63" i="95"/>
  <c r="W63" i="95"/>
  <c r="X63" i="95"/>
  <c r="Y63" i="95"/>
  <c r="Z63" i="95"/>
  <c r="AC63" i="95"/>
  <c r="AD63" i="95"/>
  <c r="AE63" i="95"/>
  <c r="AF63" i="95"/>
  <c r="AG63" i="95"/>
  <c r="AH63" i="95"/>
  <c r="AJ63" i="95"/>
  <c r="AK63" i="95"/>
  <c r="AL63" i="95"/>
  <c r="E64" i="95"/>
  <c r="F64" i="95"/>
  <c r="G64" i="95"/>
  <c r="H64" i="95"/>
  <c r="I64" i="95"/>
  <c r="J64" i="95"/>
  <c r="K64" i="95"/>
  <c r="L64" i="95"/>
  <c r="M64" i="95"/>
  <c r="N64" i="95"/>
  <c r="O64" i="95"/>
  <c r="P64" i="95"/>
  <c r="Q64" i="95"/>
  <c r="R64" i="95"/>
  <c r="S64" i="95"/>
  <c r="T64" i="95"/>
  <c r="U64" i="95"/>
  <c r="V64" i="95"/>
  <c r="W64" i="95"/>
  <c r="X64" i="95"/>
  <c r="Y64" i="95"/>
  <c r="Z64" i="95"/>
  <c r="AC64" i="95"/>
  <c r="AD64" i="95"/>
  <c r="AE64" i="95"/>
  <c r="AF64" i="95"/>
  <c r="AG64" i="95"/>
  <c r="AH64" i="95"/>
  <c r="AJ64" i="95"/>
  <c r="AK64" i="95"/>
  <c r="AL64" i="95"/>
  <c r="E65" i="95"/>
  <c r="F65" i="95"/>
  <c r="G65" i="95"/>
  <c r="H65" i="95"/>
  <c r="I65" i="95"/>
  <c r="J65" i="95"/>
  <c r="K65" i="95"/>
  <c r="L65" i="95"/>
  <c r="M65" i="95"/>
  <c r="N65" i="95"/>
  <c r="O65" i="95"/>
  <c r="P65" i="95"/>
  <c r="Q65" i="95"/>
  <c r="R65" i="95"/>
  <c r="S65" i="95"/>
  <c r="T65" i="95"/>
  <c r="U65" i="95"/>
  <c r="V65" i="95"/>
  <c r="W65" i="95"/>
  <c r="X65" i="95"/>
  <c r="Y65" i="95"/>
  <c r="Z65" i="95"/>
  <c r="AC65" i="95"/>
  <c r="AD65" i="95"/>
  <c r="AE65" i="95"/>
  <c r="AF65" i="95"/>
  <c r="AG65" i="95"/>
  <c r="AH65" i="95"/>
  <c r="AJ65" i="95"/>
  <c r="AK65" i="95"/>
  <c r="AL65" i="95"/>
  <c r="E66" i="95"/>
  <c r="F66" i="95"/>
  <c r="G66" i="95"/>
  <c r="H66" i="95"/>
  <c r="I66" i="95"/>
  <c r="J66" i="95"/>
  <c r="K66" i="95"/>
  <c r="L66" i="95"/>
  <c r="M66" i="95"/>
  <c r="N66" i="95"/>
  <c r="O66" i="95"/>
  <c r="P66" i="95"/>
  <c r="Q66" i="95"/>
  <c r="R66" i="95"/>
  <c r="S66" i="95"/>
  <c r="T66" i="95"/>
  <c r="U66" i="95"/>
  <c r="V66" i="95"/>
  <c r="W66" i="95"/>
  <c r="X66" i="95"/>
  <c r="Y66" i="95"/>
  <c r="Z66" i="95"/>
  <c r="AC66" i="95"/>
  <c r="AD66" i="95"/>
  <c r="AE66" i="95"/>
  <c r="AF66" i="95"/>
  <c r="AG66" i="95"/>
  <c r="AH66" i="95"/>
  <c r="AJ66" i="95"/>
  <c r="AK66" i="95"/>
  <c r="AL66" i="95"/>
  <c r="E67" i="95"/>
  <c r="F67" i="95"/>
  <c r="G67" i="95"/>
  <c r="H67" i="95"/>
  <c r="I67" i="95"/>
  <c r="J67" i="95"/>
  <c r="K67" i="95"/>
  <c r="L67" i="95"/>
  <c r="M67" i="95"/>
  <c r="N67" i="95"/>
  <c r="O67" i="95"/>
  <c r="P67" i="95"/>
  <c r="Q67" i="95"/>
  <c r="R67" i="95"/>
  <c r="S67" i="95"/>
  <c r="T67" i="95"/>
  <c r="U67" i="95"/>
  <c r="V67" i="95"/>
  <c r="W67" i="95"/>
  <c r="X67" i="95"/>
  <c r="Y67" i="95"/>
  <c r="Z67" i="95"/>
  <c r="AC67" i="95"/>
  <c r="AD67" i="95"/>
  <c r="AE67" i="95"/>
  <c r="AF67" i="95"/>
  <c r="AG67" i="95"/>
  <c r="AH67" i="95"/>
  <c r="AJ67" i="95"/>
  <c r="AK67" i="95"/>
  <c r="AL67" i="95"/>
  <c r="E68" i="95"/>
  <c r="F68" i="95"/>
  <c r="G68" i="95"/>
  <c r="H68" i="95"/>
  <c r="I68" i="95"/>
  <c r="J68" i="95"/>
  <c r="K68" i="95"/>
  <c r="L68" i="95"/>
  <c r="M68" i="95"/>
  <c r="N68" i="95"/>
  <c r="O68" i="95"/>
  <c r="P68" i="95"/>
  <c r="Q68" i="95"/>
  <c r="R68" i="95"/>
  <c r="S68" i="95"/>
  <c r="T68" i="95"/>
  <c r="U68" i="95"/>
  <c r="V68" i="95"/>
  <c r="W68" i="95"/>
  <c r="X68" i="95"/>
  <c r="Y68" i="95"/>
  <c r="Z68" i="95"/>
  <c r="AC68" i="95"/>
  <c r="AD68" i="95"/>
  <c r="AE68" i="95"/>
  <c r="AF68" i="95"/>
  <c r="AG68" i="95"/>
  <c r="AH68" i="95"/>
  <c r="AJ68" i="95"/>
  <c r="AK68" i="95"/>
  <c r="AL68" i="95"/>
  <c r="E69" i="95"/>
  <c r="F69" i="95"/>
  <c r="G69" i="95"/>
  <c r="H69" i="95"/>
  <c r="I69" i="95"/>
  <c r="J69" i="95"/>
  <c r="K69" i="95"/>
  <c r="L69" i="95"/>
  <c r="M69" i="95"/>
  <c r="N69" i="95"/>
  <c r="O69" i="95"/>
  <c r="P69" i="95"/>
  <c r="Q69" i="95"/>
  <c r="R69" i="95"/>
  <c r="S69" i="95"/>
  <c r="T69" i="95"/>
  <c r="U69" i="95"/>
  <c r="V69" i="95"/>
  <c r="W69" i="95"/>
  <c r="X69" i="95"/>
  <c r="Y69" i="95"/>
  <c r="Z69" i="95"/>
  <c r="AC69" i="95"/>
  <c r="AD69" i="95"/>
  <c r="AE69" i="95"/>
  <c r="AF69" i="95"/>
  <c r="AG69" i="95"/>
  <c r="AH69" i="95"/>
  <c r="AJ69" i="95"/>
  <c r="AK69" i="95"/>
  <c r="AL69" i="95"/>
  <c r="E70" i="95"/>
  <c r="F70" i="95"/>
  <c r="G70" i="95"/>
  <c r="H70" i="95"/>
  <c r="I70" i="95"/>
  <c r="J70" i="95"/>
  <c r="K70" i="95"/>
  <c r="L70" i="95"/>
  <c r="M70" i="95"/>
  <c r="N70" i="95"/>
  <c r="O70" i="95"/>
  <c r="P70" i="95"/>
  <c r="Q70" i="95"/>
  <c r="R70" i="95"/>
  <c r="S70" i="95"/>
  <c r="T70" i="95"/>
  <c r="U70" i="95"/>
  <c r="V70" i="95"/>
  <c r="W70" i="95"/>
  <c r="X70" i="95"/>
  <c r="Y70" i="95"/>
  <c r="Z70" i="95"/>
  <c r="AC70" i="95"/>
  <c r="AD70" i="95"/>
  <c r="AE70" i="95"/>
  <c r="AF70" i="95"/>
  <c r="AG70" i="95"/>
  <c r="AH70" i="95"/>
  <c r="AJ70" i="95"/>
  <c r="AK70" i="95"/>
  <c r="AL70" i="95"/>
  <c r="E73" i="95"/>
  <c r="F73" i="95"/>
  <c r="G73" i="95"/>
  <c r="H73" i="95"/>
  <c r="I73" i="95"/>
  <c r="J73" i="95"/>
  <c r="K73" i="95"/>
  <c r="L73" i="95"/>
  <c r="M73" i="95"/>
  <c r="N73" i="95"/>
  <c r="O73" i="95"/>
  <c r="P73" i="95"/>
  <c r="Q73" i="95"/>
  <c r="R73" i="95"/>
  <c r="S73" i="95"/>
  <c r="T73" i="95"/>
  <c r="U73" i="95"/>
  <c r="V73" i="95"/>
  <c r="E74" i="95"/>
  <c r="F74" i="95"/>
  <c r="G74" i="95"/>
  <c r="H74" i="95"/>
  <c r="I74" i="95"/>
  <c r="J74" i="95"/>
  <c r="K74" i="95"/>
  <c r="L74" i="95"/>
  <c r="M74" i="95"/>
  <c r="N74" i="95"/>
  <c r="O74" i="95"/>
  <c r="P74" i="95"/>
  <c r="Q74" i="95"/>
  <c r="R74" i="95"/>
  <c r="S74" i="95"/>
  <c r="T74" i="95"/>
  <c r="U74" i="95"/>
  <c r="V74" i="95"/>
  <c r="E1" i="91"/>
  <c r="F1" i="91"/>
  <c r="G1" i="91"/>
  <c r="H1" i="91"/>
  <c r="I1" i="91"/>
  <c r="J1" i="91"/>
  <c r="K1" i="91"/>
  <c r="L1" i="91"/>
  <c r="M1" i="91"/>
  <c r="N1" i="91"/>
  <c r="O1" i="91"/>
  <c r="P1" i="91"/>
  <c r="Q1" i="91"/>
  <c r="R1" i="91"/>
  <c r="S1" i="91"/>
  <c r="T1" i="91"/>
  <c r="U1" i="91"/>
  <c r="V1" i="91"/>
  <c r="W1" i="91"/>
  <c r="X1" i="91"/>
  <c r="Y1" i="91"/>
  <c r="Z1" i="91"/>
  <c r="AA1" i="91"/>
  <c r="AC1" i="91"/>
  <c r="AD1" i="91"/>
  <c r="AE1" i="91"/>
  <c r="AF1" i="91"/>
  <c r="AG1" i="91"/>
  <c r="AH1" i="91"/>
  <c r="AI1" i="91"/>
  <c r="AK1" i="91"/>
  <c r="AL1" i="91"/>
  <c r="AM1" i="91"/>
  <c r="AN1" i="91"/>
  <c r="AO1" i="91"/>
  <c r="AP1" i="91"/>
  <c r="AQ1" i="91"/>
  <c r="AR1" i="91"/>
  <c r="AS1" i="91"/>
  <c r="AT1" i="91"/>
  <c r="AU1" i="91"/>
  <c r="A2" i="91"/>
  <c r="E6" i="91"/>
  <c r="E39" i="91" s="1"/>
  <c r="E72" i="91" s="1"/>
  <c r="F6" i="91"/>
  <c r="F39" i="91" s="1"/>
  <c r="F72" i="91" s="1"/>
  <c r="G6" i="91"/>
  <c r="G39" i="91" s="1"/>
  <c r="G72" i="91" s="1"/>
  <c r="H6" i="91"/>
  <c r="H39" i="91" s="1"/>
  <c r="H72" i="91" s="1"/>
  <c r="I6" i="91"/>
  <c r="I39" i="91" s="1"/>
  <c r="I72" i="91" s="1"/>
  <c r="J6" i="91"/>
  <c r="J39" i="91" s="1"/>
  <c r="J72" i="91" s="1"/>
  <c r="K6" i="91"/>
  <c r="K39" i="91" s="1"/>
  <c r="K72" i="91" s="1"/>
  <c r="L6" i="91"/>
  <c r="L39" i="91" s="1"/>
  <c r="L72" i="91" s="1"/>
  <c r="M6" i="91"/>
  <c r="M39" i="91" s="1"/>
  <c r="M72" i="91" s="1"/>
  <c r="N6" i="91"/>
  <c r="N39" i="91" s="1"/>
  <c r="N72" i="91" s="1"/>
  <c r="O6" i="91"/>
  <c r="O39" i="91" s="1"/>
  <c r="O72" i="91" s="1"/>
  <c r="P6" i="91"/>
  <c r="P39" i="91" s="1"/>
  <c r="P72" i="91" s="1"/>
  <c r="Q6" i="91"/>
  <c r="Q39" i="91" s="1"/>
  <c r="Q72" i="91" s="1"/>
  <c r="R6" i="91"/>
  <c r="R39" i="91" s="1"/>
  <c r="R72" i="91" s="1"/>
  <c r="S6" i="91"/>
  <c r="S39" i="91" s="1"/>
  <c r="S72" i="91" s="1"/>
  <c r="T6" i="91"/>
  <c r="T39" i="91" s="1"/>
  <c r="T72" i="91" s="1"/>
  <c r="U6" i="91"/>
  <c r="U39" i="91" s="1"/>
  <c r="U72" i="91" s="1"/>
  <c r="V6" i="91"/>
  <c r="V39" i="91" s="1"/>
  <c r="V72" i="91" s="1"/>
  <c r="W6" i="91"/>
  <c r="W39" i="91" s="1"/>
  <c r="W72" i="91" s="1"/>
  <c r="X6" i="91"/>
  <c r="X39" i="91" s="1"/>
  <c r="X72" i="91" s="1"/>
  <c r="Y6" i="91"/>
  <c r="Y39" i="91" s="1"/>
  <c r="Y72" i="91" s="1"/>
  <c r="Z6" i="91"/>
  <c r="Z39" i="91" s="1"/>
  <c r="Z72" i="91" s="1"/>
  <c r="AA6" i="91"/>
  <c r="AA39" i="91" s="1"/>
  <c r="AA72" i="91" s="1"/>
  <c r="AC6" i="91"/>
  <c r="AC39" i="91" s="1"/>
  <c r="AC72" i="91" s="1"/>
  <c r="AD6" i="91"/>
  <c r="AD39" i="91" s="1"/>
  <c r="AD72" i="91" s="1"/>
  <c r="AE6" i="91"/>
  <c r="AE39" i="91" s="1"/>
  <c r="AE72" i="91" s="1"/>
  <c r="AF6" i="91"/>
  <c r="AF39" i="91" s="1"/>
  <c r="AF72" i="91" s="1"/>
  <c r="AG6" i="91"/>
  <c r="AG39" i="91" s="1"/>
  <c r="AG72" i="91" s="1"/>
  <c r="AH6" i="91"/>
  <c r="AH39" i="91" s="1"/>
  <c r="AH72" i="91" s="1"/>
  <c r="AI6" i="91"/>
  <c r="AI39" i="91" s="1"/>
  <c r="AI72" i="91" s="1"/>
  <c r="AK6" i="91"/>
  <c r="AK39" i="91" s="1"/>
  <c r="AK72" i="91" s="1"/>
  <c r="AL6" i="91"/>
  <c r="AL39" i="91" s="1"/>
  <c r="AL72" i="91" s="1"/>
  <c r="AM6" i="91"/>
  <c r="AM39" i="91" s="1"/>
  <c r="AM72" i="91" s="1"/>
  <c r="AN6" i="91"/>
  <c r="AN39" i="91" s="1"/>
  <c r="AN72" i="91" s="1"/>
  <c r="AO6" i="91"/>
  <c r="AO39" i="91" s="1"/>
  <c r="AO72" i="91" s="1"/>
  <c r="AA8" i="91"/>
  <c r="AI8" i="91"/>
  <c r="AN8" i="91"/>
  <c r="AA9" i="91"/>
  <c r="AI9" i="91"/>
  <c r="AN9" i="91"/>
  <c r="AA10" i="91"/>
  <c r="AI10" i="91"/>
  <c r="AN10" i="91"/>
  <c r="AA11" i="91"/>
  <c r="AI11" i="91"/>
  <c r="AN11" i="91"/>
  <c r="AA12" i="91"/>
  <c r="AI12" i="91"/>
  <c r="AN12" i="91"/>
  <c r="AA13" i="91"/>
  <c r="AI13" i="91"/>
  <c r="AN13" i="91"/>
  <c r="AA14" i="91"/>
  <c r="AI14" i="91"/>
  <c r="AN14" i="91"/>
  <c r="AA15" i="91"/>
  <c r="AI15" i="91"/>
  <c r="AN15" i="91"/>
  <c r="AA16" i="91"/>
  <c r="AI16" i="91"/>
  <c r="AN16" i="91"/>
  <c r="AA17" i="91"/>
  <c r="AI17" i="91"/>
  <c r="AN17" i="91"/>
  <c r="AA18" i="91"/>
  <c r="AI18" i="91"/>
  <c r="AN18" i="91"/>
  <c r="AA19" i="91"/>
  <c r="AI19" i="91"/>
  <c r="AN19" i="91"/>
  <c r="AA20" i="91"/>
  <c r="AI20" i="91"/>
  <c r="AN20" i="91"/>
  <c r="AA21" i="91"/>
  <c r="AI21" i="91"/>
  <c r="AN21" i="91"/>
  <c r="AA22" i="91"/>
  <c r="AI22" i="91"/>
  <c r="AN22" i="91"/>
  <c r="AA23" i="91"/>
  <c r="AI23" i="91"/>
  <c r="AN23" i="91"/>
  <c r="AA24" i="91"/>
  <c r="AI24" i="91"/>
  <c r="AN24" i="91"/>
  <c r="AA25" i="91"/>
  <c r="AI25" i="91"/>
  <c r="AN25" i="91"/>
  <c r="AA26" i="91"/>
  <c r="AI26" i="91"/>
  <c r="AN26" i="91"/>
  <c r="AA27" i="91"/>
  <c r="AI27" i="91"/>
  <c r="AN27" i="91"/>
  <c r="AA28" i="91"/>
  <c r="AI28" i="91"/>
  <c r="AN28" i="91"/>
  <c r="AA29" i="91"/>
  <c r="AI29" i="91"/>
  <c r="AN29" i="91"/>
  <c r="AA30" i="91"/>
  <c r="AI30" i="91"/>
  <c r="AN30" i="91"/>
  <c r="AA31" i="91"/>
  <c r="AI31" i="91"/>
  <c r="AN31" i="91"/>
  <c r="AA33" i="91"/>
  <c r="AI33" i="91"/>
  <c r="AN33" i="91"/>
  <c r="AA34" i="91"/>
  <c r="AI34" i="91"/>
  <c r="AN34" i="91"/>
  <c r="AA35" i="91"/>
  <c r="AI35" i="91"/>
  <c r="AN35" i="91"/>
  <c r="AA36" i="91"/>
  <c r="AO36" i="91" s="1"/>
  <c r="AA41" i="91"/>
  <c r="AI41" i="91"/>
  <c r="AN41" i="91"/>
  <c r="AA42" i="91"/>
  <c r="AI42" i="91"/>
  <c r="AN42" i="91"/>
  <c r="AA43" i="91"/>
  <c r="AI43" i="91"/>
  <c r="AN43" i="91"/>
  <c r="AA44" i="91"/>
  <c r="AI44" i="91"/>
  <c r="AN44" i="91"/>
  <c r="AA45" i="91"/>
  <c r="AI45" i="91"/>
  <c r="AN45" i="91"/>
  <c r="AA46" i="91"/>
  <c r="AI46" i="91"/>
  <c r="AN46" i="91"/>
  <c r="AA47" i="91"/>
  <c r="AI47" i="91"/>
  <c r="AN47" i="91"/>
  <c r="AA48" i="91"/>
  <c r="AI48" i="91"/>
  <c r="AN48" i="91"/>
  <c r="AA49" i="91"/>
  <c r="AI49" i="91"/>
  <c r="AN49" i="91"/>
  <c r="AA50" i="91"/>
  <c r="AI50" i="91"/>
  <c r="AN50" i="91"/>
  <c r="AA51" i="91"/>
  <c r="AI51" i="91"/>
  <c r="AN51" i="91"/>
  <c r="AA52" i="91"/>
  <c r="AI52" i="91"/>
  <c r="AN52" i="91"/>
  <c r="AA53" i="91"/>
  <c r="AI53" i="91"/>
  <c r="AN53" i="91"/>
  <c r="AA54" i="91"/>
  <c r="AI54" i="91"/>
  <c r="AN54" i="91"/>
  <c r="AA55" i="91"/>
  <c r="AI55" i="91"/>
  <c r="AN55" i="91"/>
  <c r="AA56" i="91"/>
  <c r="AI56" i="91"/>
  <c r="AN56" i="91"/>
  <c r="AA57" i="91"/>
  <c r="AI57" i="91"/>
  <c r="AN57" i="91"/>
  <c r="AA58" i="91"/>
  <c r="AI58" i="91"/>
  <c r="AN58" i="91"/>
  <c r="AA59" i="91"/>
  <c r="AI59" i="91"/>
  <c r="AN59" i="91"/>
  <c r="AA60" i="91"/>
  <c r="AI60" i="91"/>
  <c r="AN60" i="91"/>
  <c r="AA61" i="91"/>
  <c r="AI61" i="91"/>
  <c r="AN61" i="91"/>
  <c r="AA62" i="91"/>
  <c r="AI62" i="91"/>
  <c r="AN62" i="91"/>
  <c r="AA63" i="91"/>
  <c r="AI63" i="91"/>
  <c r="AN63" i="91"/>
  <c r="AA64" i="91"/>
  <c r="AI64" i="91"/>
  <c r="AN64" i="91"/>
  <c r="AA66" i="91"/>
  <c r="AI66" i="91"/>
  <c r="AN66" i="91"/>
  <c r="AA67" i="91"/>
  <c r="AI67" i="91"/>
  <c r="AN67" i="91"/>
  <c r="AA68" i="91"/>
  <c r="AI68" i="91"/>
  <c r="AN68" i="91"/>
  <c r="AA69" i="91"/>
  <c r="AI69" i="91"/>
  <c r="E74" i="91"/>
  <c r="F74" i="91"/>
  <c r="G74" i="91"/>
  <c r="H74" i="91"/>
  <c r="I74" i="91"/>
  <c r="J74" i="91"/>
  <c r="K74" i="91"/>
  <c r="L74" i="91"/>
  <c r="M74" i="91"/>
  <c r="N74" i="91"/>
  <c r="O74" i="91"/>
  <c r="P74" i="91"/>
  <c r="Q74" i="91"/>
  <c r="R74" i="91"/>
  <c r="S74" i="91"/>
  <c r="T74" i="91"/>
  <c r="U74" i="91"/>
  <c r="V74" i="91"/>
  <c r="W74" i="91"/>
  <c r="X74" i="91"/>
  <c r="Y74" i="91"/>
  <c r="Z74" i="91"/>
  <c r="AC74" i="91"/>
  <c r="AD74" i="91"/>
  <c r="AE74" i="91"/>
  <c r="AF74" i="91"/>
  <c r="AG74" i="91"/>
  <c r="AH74" i="91"/>
  <c r="AK74" i="91"/>
  <c r="AL74" i="91"/>
  <c r="AM74" i="91"/>
  <c r="E75" i="91"/>
  <c r="F75" i="91"/>
  <c r="G75" i="91"/>
  <c r="H75" i="91"/>
  <c r="I75" i="91"/>
  <c r="J75" i="91"/>
  <c r="K75" i="91"/>
  <c r="L75" i="91"/>
  <c r="M75" i="91"/>
  <c r="N75" i="91"/>
  <c r="O75" i="91"/>
  <c r="P75" i="91"/>
  <c r="Q75" i="91"/>
  <c r="R75" i="91"/>
  <c r="S75" i="91"/>
  <c r="T75" i="91"/>
  <c r="U75" i="91"/>
  <c r="V75" i="91"/>
  <c r="W75" i="91"/>
  <c r="X75" i="91"/>
  <c r="Y75" i="91"/>
  <c r="Z75" i="91"/>
  <c r="AC75" i="91"/>
  <c r="AD75" i="91"/>
  <c r="AE75" i="91"/>
  <c r="AF75" i="91"/>
  <c r="AG75" i="91"/>
  <c r="AH75" i="91"/>
  <c r="AK75" i="91"/>
  <c r="AL75" i="91"/>
  <c r="AM75" i="91"/>
  <c r="E76" i="91"/>
  <c r="F76" i="91"/>
  <c r="G76" i="91"/>
  <c r="H76" i="91"/>
  <c r="I76" i="91"/>
  <c r="J76" i="91"/>
  <c r="K76" i="91"/>
  <c r="L76" i="91"/>
  <c r="M76" i="91"/>
  <c r="N76" i="91"/>
  <c r="O76" i="91"/>
  <c r="P76" i="91"/>
  <c r="Q76" i="91"/>
  <c r="R76" i="91"/>
  <c r="S76" i="91"/>
  <c r="T76" i="91"/>
  <c r="U76" i="91"/>
  <c r="V76" i="91"/>
  <c r="W76" i="91"/>
  <c r="X76" i="91"/>
  <c r="Y76" i="91"/>
  <c r="Z76" i="91"/>
  <c r="AC76" i="91"/>
  <c r="AD76" i="91"/>
  <c r="AE76" i="91"/>
  <c r="AF76" i="91"/>
  <c r="AG76" i="91"/>
  <c r="AH76" i="91"/>
  <c r="AK76" i="91"/>
  <c r="AL76" i="91"/>
  <c r="AM76" i="91"/>
  <c r="E77" i="91"/>
  <c r="F77" i="91"/>
  <c r="G77" i="91"/>
  <c r="H77" i="91"/>
  <c r="I77" i="91"/>
  <c r="J77" i="91"/>
  <c r="K77" i="91"/>
  <c r="L77" i="91"/>
  <c r="M77" i="91"/>
  <c r="N77" i="91"/>
  <c r="O77" i="91"/>
  <c r="P77" i="91"/>
  <c r="Q77" i="91"/>
  <c r="R77" i="91"/>
  <c r="S77" i="91"/>
  <c r="T77" i="91"/>
  <c r="U77" i="91"/>
  <c r="V77" i="91"/>
  <c r="W77" i="91"/>
  <c r="X77" i="91"/>
  <c r="Y77" i="91"/>
  <c r="Z77" i="91"/>
  <c r="AC77" i="91"/>
  <c r="AD77" i="91"/>
  <c r="AE77" i="91"/>
  <c r="AF77" i="91"/>
  <c r="AG77" i="91"/>
  <c r="AH77" i="91"/>
  <c r="AK77" i="91"/>
  <c r="AL77" i="91"/>
  <c r="AM77" i="91"/>
  <c r="E78" i="91"/>
  <c r="F78" i="91"/>
  <c r="G78" i="91"/>
  <c r="H78" i="91"/>
  <c r="I78" i="91"/>
  <c r="J78" i="91"/>
  <c r="K78" i="91"/>
  <c r="L78" i="91"/>
  <c r="M78" i="91"/>
  <c r="N78" i="91"/>
  <c r="O78" i="91"/>
  <c r="P78" i="91"/>
  <c r="Q78" i="91"/>
  <c r="R78" i="91"/>
  <c r="S78" i="91"/>
  <c r="T78" i="91"/>
  <c r="U78" i="91"/>
  <c r="V78" i="91"/>
  <c r="W78" i="91"/>
  <c r="X78" i="91"/>
  <c r="Y78" i="91"/>
  <c r="Z78" i="91"/>
  <c r="AC78" i="91"/>
  <c r="AD78" i="91"/>
  <c r="AE78" i="91"/>
  <c r="AF78" i="91"/>
  <c r="AG78" i="91"/>
  <c r="AH78" i="91"/>
  <c r="AK78" i="91"/>
  <c r="AL78" i="91"/>
  <c r="AM78" i="91"/>
  <c r="E79" i="91"/>
  <c r="F79" i="91"/>
  <c r="G79" i="91"/>
  <c r="H79" i="91"/>
  <c r="I79" i="91"/>
  <c r="J79" i="91"/>
  <c r="K79" i="91"/>
  <c r="L79" i="91"/>
  <c r="M79" i="91"/>
  <c r="N79" i="91"/>
  <c r="O79" i="91"/>
  <c r="P79" i="91"/>
  <c r="Q79" i="91"/>
  <c r="R79" i="91"/>
  <c r="S79" i="91"/>
  <c r="T79" i="91"/>
  <c r="U79" i="91"/>
  <c r="V79" i="91"/>
  <c r="W79" i="91"/>
  <c r="X79" i="91"/>
  <c r="Y79" i="91"/>
  <c r="Z79" i="91"/>
  <c r="AC79" i="91"/>
  <c r="AD79" i="91"/>
  <c r="AE79" i="91"/>
  <c r="AF79" i="91"/>
  <c r="AG79" i="91"/>
  <c r="AH79" i="91"/>
  <c r="AK79" i="91"/>
  <c r="AL79" i="91"/>
  <c r="AM79" i="91"/>
  <c r="E81" i="91"/>
  <c r="F81" i="91"/>
  <c r="G81" i="91"/>
  <c r="H81" i="91"/>
  <c r="I81" i="91"/>
  <c r="J81" i="91"/>
  <c r="K81" i="91"/>
  <c r="L81" i="91"/>
  <c r="M81" i="91"/>
  <c r="N81" i="91"/>
  <c r="O81" i="91"/>
  <c r="P81" i="91"/>
  <c r="Q81" i="91"/>
  <c r="R81" i="91"/>
  <c r="S81" i="91"/>
  <c r="T81" i="91"/>
  <c r="U81" i="91"/>
  <c r="V81" i="91"/>
  <c r="W81" i="91"/>
  <c r="X81" i="91"/>
  <c r="Y81" i="91"/>
  <c r="Z81" i="91"/>
  <c r="AC81" i="91"/>
  <c r="AD81" i="91"/>
  <c r="AE81" i="91"/>
  <c r="AF81" i="91"/>
  <c r="AG81" i="91"/>
  <c r="AH81" i="91"/>
  <c r="AK81" i="91"/>
  <c r="AL81" i="91"/>
  <c r="AM81" i="91"/>
  <c r="E82" i="91"/>
  <c r="F82" i="91"/>
  <c r="G82" i="91"/>
  <c r="H82" i="91"/>
  <c r="I82" i="91"/>
  <c r="J82" i="91"/>
  <c r="K82" i="91"/>
  <c r="L82" i="91"/>
  <c r="M82" i="91"/>
  <c r="N82" i="91"/>
  <c r="O82" i="91"/>
  <c r="P82" i="91"/>
  <c r="Q82" i="91"/>
  <c r="R82" i="91"/>
  <c r="S82" i="91"/>
  <c r="T82" i="91"/>
  <c r="U82" i="91"/>
  <c r="V82" i="91"/>
  <c r="W82" i="91"/>
  <c r="X82" i="91"/>
  <c r="Y82" i="91"/>
  <c r="Z82" i="91"/>
  <c r="AC82" i="91"/>
  <c r="AD82" i="91"/>
  <c r="AE82" i="91"/>
  <c r="AF82" i="91"/>
  <c r="AG82" i="91"/>
  <c r="AH82" i="91"/>
  <c r="AK82" i="91"/>
  <c r="AL82" i="91"/>
  <c r="AM82" i="91"/>
  <c r="E84" i="91"/>
  <c r="F84" i="91"/>
  <c r="G84" i="91"/>
  <c r="H84" i="91"/>
  <c r="I84" i="91"/>
  <c r="J84" i="91"/>
  <c r="K84" i="91"/>
  <c r="L84" i="91"/>
  <c r="M84" i="91"/>
  <c r="N84" i="91"/>
  <c r="O84" i="91"/>
  <c r="P84" i="91"/>
  <c r="Q84" i="91"/>
  <c r="R84" i="91"/>
  <c r="S84" i="91"/>
  <c r="T84" i="91"/>
  <c r="U84" i="91"/>
  <c r="V84" i="91"/>
  <c r="W84" i="91"/>
  <c r="X84" i="91"/>
  <c r="Y84" i="91"/>
  <c r="Z84" i="91"/>
  <c r="AC84" i="91"/>
  <c r="AD84" i="91"/>
  <c r="AE84" i="91"/>
  <c r="AF84" i="91"/>
  <c r="AG84" i="91"/>
  <c r="AH84" i="91"/>
  <c r="AK84" i="91"/>
  <c r="AL84" i="91"/>
  <c r="AM84" i="91"/>
  <c r="E85" i="91"/>
  <c r="F85" i="91"/>
  <c r="G85" i="91"/>
  <c r="H85" i="91"/>
  <c r="I85" i="91"/>
  <c r="J85" i="91"/>
  <c r="K85" i="91"/>
  <c r="L85" i="91"/>
  <c r="M85" i="91"/>
  <c r="N85" i="91"/>
  <c r="O85" i="91"/>
  <c r="P85" i="91"/>
  <c r="Q85" i="91"/>
  <c r="R85" i="91"/>
  <c r="S85" i="91"/>
  <c r="T85" i="91"/>
  <c r="U85" i="91"/>
  <c r="V85" i="91"/>
  <c r="W85" i="91"/>
  <c r="X85" i="91"/>
  <c r="Y85" i="91"/>
  <c r="Z85" i="91"/>
  <c r="AC85" i="91"/>
  <c r="AD85" i="91"/>
  <c r="AE85" i="91"/>
  <c r="AF85" i="91"/>
  <c r="AG85" i="91"/>
  <c r="AH85" i="91"/>
  <c r="AK85" i="91"/>
  <c r="AL85" i="91"/>
  <c r="AM85" i="91"/>
  <c r="E86" i="91"/>
  <c r="F86" i="91"/>
  <c r="G86" i="91"/>
  <c r="H86" i="91"/>
  <c r="I86" i="91"/>
  <c r="J86" i="91"/>
  <c r="K86" i="91"/>
  <c r="L86" i="91"/>
  <c r="M86" i="91"/>
  <c r="N86" i="91"/>
  <c r="O86" i="91"/>
  <c r="P86" i="91"/>
  <c r="Q86" i="91"/>
  <c r="R86" i="91"/>
  <c r="S86" i="91"/>
  <c r="T86" i="91"/>
  <c r="U86" i="91"/>
  <c r="V86" i="91"/>
  <c r="W86" i="91"/>
  <c r="X86" i="91"/>
  <c r="Y86" i="91"/>
  <c r="Z86" i="91"/>
  <c r="AC86" i="91"/>
  <c r="AD86" i="91"/>
  <c r="AE86" i="91"/>
  <c r="AF86" i="91"/>
  <c r="AG86" i="91"/>
  <c r="AH86" i="91"/>
  <c r="AK86" i="91"/>
  <c r="AL86" i="91"/>
  <c r="AM86" i="91"/>
  <c r="E88" i="91"/>
  <c r="F88" i="91"/>
  <c r="G88" i="91"/>
  <c r="H88" i="91"/>
  <c r="I88" i="91"/>
  <c r="J88" i="91"/>
  <c r="K88" i="91"/>
  <c r="L88" i="91"/>
  <c r="M88" i="91"/>
  <c r="N88" i="91"/>
  <c r="O88" i="91"/>
  <c r="P88" i="91"/>
  <c r="Q88" i="91"/>
  <c r="R88" i="91"/>
  <c r="S88" i="91"/>
  <c r="T88" i="91"/>
  <c r="U88" i="91"/>
  <c r="V88" i="91"/>
  <c r="W88" i="91"/>
  <c r="X88" i="91"/>
  <c r="Y88" i="91"/>
  <c r="Z88" i="91"/>
  <c r="AC88" i="91"/>
  <c r="AD88" i="91"/>
  <c r="AE88" i="91"/>
  <c r="AF88" i="91"/>
  <c r="AG88" i="91"/>
  <c r="AH88" i="91"/>
  <c r="AK88" i="91"/>
  <c r="AL88" i="91"/>
  <c r="AM88" i="91"/>
  <c r="E89" i="91"/>
  <c r="F89" i="91"/>
  <c r="G89" i="91"/>
  <c r="H89" i="91"/>
  <c r="I89" i="91"/>
  <c r="J89" i="91"/>
  <c r="K89" i="91"/>
  <c r="L89" i="91"/>
  <c r="M89" i="91"/>
  <c r="N89" i="91"/>
  <c r="O89" i="91"/>
  <c r="P89" i="91"/>
  <c r="Q89" i="91"/>
  <c r="R89" i="91"/>
  <c r="S89" i="91"/>
  <c r="T89" i="91"/>
  <c r="U89" i="91"/>
  <c r="V89" i="91"/>
  <c r="W89" i="91"/>
  <c r="X89" i="91"/>
  <c r="Y89" i="91"/>
  <c r="Z89" i="91"/>
  <c r="AC89" i="91"/>
  <c r="AD89" i="91"/>
  <c r="AE89" i="91"/>
  <c r="AF89" i="91"/>
  <c r="AG89" i="91"/>
  <c r="AH89" i="91"/>
  <c r="AK89" i="91"/>
  <c r="AL89" i="91"/>
  <c r="AM89" i="91"/>
  <c r="E90" i="91"/>
  <c r="F90" i="91"/>
  <c r="G90" i="91"/>
  <c r="H90" i="91"/>
  <c r="I90" i="91"/>
  <c r="J90" i="91"/>
  <c r="K90" i="91"/>
  <c r="L90" i="91"/>
  <c r="M90" i="91"/>
  <c r="N90" i="91"/>
  <c r="O90" i="91"/>
  <c r="P90" i="91"/>
  <c r="Q90" i="91"/>
  <c r="R90" i="91"/>
  <c r="S90" i="91"/>
  <c r="T90" i="91"/>
  <c r="U90" i="91"/>
  <c r="V90" i="91"/>
  <c r="W90" i="91"/>
  <c r="X90" i="91"/>
  <c r="Y90" i="91"/>
  <c r="Z90" i="91"/>
  <c r="AC90" i="91"/>
  <c r="AD90" i="91"/>
  <c r="AE90" i="91"/>
  <c r="AF90" i="91"/>
  <c r="AG90" i="91"/>
  <c r="AH90" i="91"/>
  <c r="AK90" i="91"/>
  <c r="AL90" i="91"/>
  <c r="AM90" i="91"/>
  <c r="E91" i="91"/>
  <c r="F91" i="91"/>
  <c r="G91" i="91"/>
  <c r="H91" i="91"/>
  <c r="I91" i="91"/>
  <c r="J91" i="91"/>
  <c r="K91" i="91"/>
  <c r="L91" i="91"/>
  <c r="M91" i="91"/>
  <c r="N91" i="91"/>
  <c r="O91" i="91"/>
  <c r="P91" i="91"/>
  <c r="Q91" i="91"/>
  <c r="R91" i="91"/>
  <c r="S91" i="91"/>
  <c r="T91" i="91"/>
  <c r="U91" i="91"/>
  <c r="V91" i="91"/>
  <c r="W91" i="91"/>
  <c r="X91" i="91"/>
  <c r="Y91" i="91"/>
  <c r="Z91" i="91"/>
  <c r="AC91" i="91"/>
  <c r="AD91" i="91"/>
  <c r="AE91" i="91"/>
  <c r="AF91" i="91"/>
  <c r="AG91" i="91"/>
  <c r="AH91" i="91"/>
  <c r="AK91" i="91"/>
  <c r="AL91" i="91"/>
  <c r="AM91" i="91"/>
  <c r="E92" i="91"/>
  <c r="F92" i="91"/>
  <c r="G92" i="91"/>
  <c r="H92" i="91"/>
  <c r="I92" i="91"/>
  <c r="J92" i="91"/>
  <c r="K92" i="91"/>
  <c r="L92" i="91"/>
  <c r="M92" i="91"/>
  <c r="N92" i="91"/>
  <c r="O92" i="91"/>
  <c r="P92" i="91"/>
  <c r="Q92" i="91"/>
  <c r="R92" i="91"/>
  <c r="S92" i="91"/>
  <c r="T92" i="91"/>
  <c r="U92" i="91"/>
  <c r="V92" i="91"/>
  <c r="W92" i="91"/>
  <c r="X92" i="91"/>
  <c r="Y92" i="91"/>
  <c r="Z92" i="91"/>
  <c r="AC92" i="91"/>
  <c r="AD92" i="91"/>
  <c r="AE92" i="91"/>
  <c r="AF92" i="91"/>
  <c r="AG92" i="91"/>
  <c r="AH92" i="91"/>
  <c r="AK92" i="91"/>
  <c r="AL92" i="91"/>
  <c r="AM92" i="91"/>
  <c r="E93" i="91"/>
  <c r="F93" i="91"/>
  <c r="G93" i="91"/>
  <c r="H93" i="91"/>
  <c r="I93" i="91"/>
  <c r="J93" i="91"/>
  <c r="K93" i="91"/>
  <c r="L93" i="91"/>
  <c r="M93" i="91"/>
  <c r="N93" i="91"/>
  <c r="O93" i="91"/>
  <c r="P93" i="91"/>
  <c r="Q93" i="91"/>
  <c r="R93" i="91"/>
  <c r="S93" i="91"/>
  <c r="T93" i="91"/>
  <c r="U93" i="91"/>
  <c r="V93" i="91"/>
  <c r="W93" i="91"/>
  <c r="X93" i="91"/>
  <c r="Y93" i="91"/>
  <c r="Z93" i="91"/>
  <c r="AC93" i="91"/>
  <c r="AD93" i="91"/>
  <c r="AE93" i="91"/>
  <c r="AF93" i="91"/>
  <c r="AG93" i="91"/>
  <c r="AH93" i="91"/>
  <c r="AK93" i="91"/>
  <c r="AL93" i="91"/>
  <c r="AM93" i="91"/>
  <c r="E94" i="91"/>
  <c r="F94" i="91"/>
  <c r="G94" i="91"/>
  <c r="H94" i="91"/>
  <c r="I94" i="91"/>
  <c r="J94" i="91"/>
  <c r="K94" i="91"/>
  <c r="L94" i="91"/>
  <c r="M94" i="91"/>
  <c r="N94" i="91"/>
  <c r="O94" i="91"/>
  <c r="P94" i="91"/>
  <c r="Q94" i="91"/>
  <c r="R94" i="91"/>
  <c r="S94" i="91"/>
  <c r="T94" i="91"/>
  <c r="U94" i="91"/>
  <c r="V94" i="91"/>
  <c r="W94" i="91"/>
  <c r="X94" i="91"/>
  <c r="Y94" i="91"/>
  <c r="Z94" i="91"/>
  <c r="AC94" i="91"/>
  <c r="AD94" i="91"/>
  <c r="AE94" i="91"/>
  <c r="AF94" i="91"/>
  <c r="AG94" i="91"/>
  <c r="AH94" i="91"/>
  <c r="AK94" i="91"/>
  <c r="AL94" i="91"/>
  <c r="AM94" i="91"/>
  <c r="E95" i="91"/>
  <c r="F95" i="91"/>
  <c r="G95" i="91"/>
  <c r="H95" i="91"/>
  <c r="I95" i="91"/>
  <c r="J95" i="91"/>
  <c r="K95" i="91"/>
  <c r="L95" i="91"/>
  <c r="M95" i="91"/>
  <c r="N95" i="91"/>
  <c r="O95" i="91"/>
  <c r="P95" i="91"/>
  <c r="Q95" i="91"/>
  <c r="R95" i="91"/>
  <c r="S95" i="91"/>
  <c r="T95" i="91"/>
  <c r="U95" i="91"/>
  <c r="V95" i="91"/>
  <c r="W95" i="91"/>
  <c r="X95" i="91"/>
  <c r="Y95" i="91"/>
  <c r="Z95" i="91"/>
  <c r="AC95" i="91"/>
  <c r="AD95" i="91"/>
  <c r="AE95" i="91"/>
  <c r="AF95" i="91"/>
  <c r="AG95" i="91"/>
  <c r="AH95" i="91"/>
  <c r="AK95" i="91"/>
  <c r="AL95" i="91"/>
  <c r="AM95" i="91"/>
  <c r="E99" i="91"/>
  <c r="F99" i="91"/>
  <c r="G99" i="91"/>
  <c r="H99" i="91"/>
  <c r="I99" i="91"/>
  <c r="J99" i="91"/>
  <c r="K99" i="91"/>
  <c r="L99" i="91"/>
  <c r="M99" i="91"/>
  <c r="N99" i="91"/>
  <c r="O99" i="91"/>
  <c r="P99" i="91"/>
  <c r="Q99" i="91"/>
  <c r="R99" i="91"/>
  <c r="S99" i="91"/>
  <c r="T99" i="91"/>
  <c r="U99" i="91"/>
  <c r="V99" i="91"/>
  <c r="W99" i="91"/>
  <c r="X99" i="91"/>
  <c r="Y99" i="91"/>
  <c r="Z99" i="91"/>
  <c r="AC99" i="91"/>
  <c r="AD99" i="91"/>
  <c r="AE99" i="91"/>
  <c r="AF99" i="91"/>
  <c r="AG99" i="91"/>
  <c r="AH99" i="91"/>
  <c r="AK99" i="91"/>
  <c r="AL99" i="91"/>
  <c r="AM99" i="91"/>
  <c r="E100" i="91"/>
  <c r="F100" i="91"/>
  <c r="G100" i="91"/>
  <c r="H100" i="91"/>
  <c r="I100" i="91"/>
  <c r="J100" i="91"/>
  <c r="K100" i="91"/>
  <c r="L100" i="91"/>
  <c r="M100" i="91"/>
  <c r="N100" i="91"/>
  <c r="O100" i="91"/>
  <c r="P100" i="91"/>
  <c r="Q100" i="91"/>
  <c r="R100" i="91"/>
  <c r="S100" i="91"/>
  <c r="T100" i="91"/>
  <c r="U100" i="91"/>
  <c r="V100" i="91"/>
  <c r="W100" i="91"/>
  <c r="X100" i="91"/>
  <c r="Y100" i="91"/>
  <c r="Z100" i="91"/>
  <c r="AC100" i="91"/>
  <c r="AD100" i="91"/>
  <c r="AE100" i="91"/>
  <c r="AF100" i="91"/>
  <c r="AG100" i="91"/>
  <c r="AH100" i="91"/>
  <c r="AK100" i="91"/>
  <c r="AL100" i="91"/>
  <c r="AM100" i="91"/>
  <c r="E101" i="91"/>
  <c r="F101" i="91"/>
  <c r="G101" i="91"/>
  <c r="H101" i="91"/>
  <c r="I101" i="91"/>
  <c r="J101" i="91"/>
  <c r="K101" i="91"/>
  <c r="L101" i="91"/>
  <c r="M101" i="91"/>
  <c r="N101" i="91"/>
  <c r="O101" i="91"/>
  <c r="P101" i="91"/>
  <c r="Q101" i="91"/>
  <c r="R101" i="91"/>
  <c r="S101" i="91"/>
  <c r="T101" i="91"/>
  <c r="U101" i="91"/>
  <c r="V101" i="91"/>
  <c r="W101" i="91"/>
  <c r="X101" i="91"/>
  <c r="Y101" i="91"/>
  <c r="Z101" i="91"/>
  <c r="AC101" i="91"/>
  <c r="AD101" i="91"/>
  <c r="AE101" i="91"/>
  <c r="AF101" i="91"/>
  <c r="AG101" i="91"/>
  <c r="AH101" i="91"/>
  <c r="AK101" i="91"/>
  <c r="AL101" i="91"/>
  <c r="AM101" i="91"/>
  <c r="E102" i="91"/>
  <c r="F102" i="91"/>
  <c r="G102" i="91"/>
  <c r="H102" i="91"/>
  <c r="I102" i="91"/>
  <c r="J102" i="91"/>
  <c r="K102" i="91"/>
  <c r="L102" i="91"/>
  <c r="M102" i="91"/>
  <c r="N102" i="91"/>
  <c r="O102" i="91"/>
  <c r="P102" i="91"/>
  <c r="Q102" i="91"/>
  <c r="R102" i="91"/>
  <c r="S102" i="91"/>
  <c r="T102" i="91"/>
  <c r="U102" i="91"/>
  <c r="V102" i="91"/>
  <c r="W102" i="91"/>
  <c r="X102" i="91"/>
  <c r="Y102" i="91"/>
  <c r="Z102" i="91"/>
  <c r="AC102" i="91"/>
  <c r="AD102" i="91"/>
  <c r="AE102" i="91"/>
  <c r="AF102" i="91"/>
  <c r="AG102" i="91"/>
  <c r="AH102" i="91"/>
  <c r="AK102" i="91"/>
  <c r="AL102" i="91"/>
  <c r="AM102" i="91"/>
  <c r="AN102" i="91"/>
  <c r="A4" i="159"/>
  <c r="B8" i="159"/>
  <c r="D8" i="159"/>
  <c r="D169" i="159" s="1"/>
  <c r="B9" i="159"/>
  <c r="D9" i="159"/>
  <c r="D170" i="159" s="1"/>
  <c r="B10" i="159"/>
  <c r="D10" i="159"/>
  <c r="D171" i="159" s="1"/>
  <c r="B11" i="159"/>
  <c r="D11" i="159"/>
  <c r="D172" i="159" s="1"/>
  <c r="B12" i="159"/>
  <c r="D12" i="159"/>
  <c r="D173" i="159" s="1"/>
  <c r="B13" i="159"/>
  <c r="D13" i="159"/>
  <c r="D174" i="159" s="1"/>
  <c r="B14" i="159"/>
  <c r="D14" i="159"/>
  <c r="D175" i="159" s="1"/>
  <c r="B15" i="159"/>
  <c r="D15" i="159"/>
  <c r="D176" i="159" s="1"/>
  <c r="B16" i="159"/>
  <c r="D16" i="159"/>
  <c r="D177" i="159" s="1"/>
  <c r="B17" i="159"/>
  <c r="D17" i="159"/>
  <c r="D178" i="159" s="1"/>
  <c r="B18" i="159"/>
  <c r="D18" i="159"/>
  <c r="D179" i="159" s="1"/>
  <c r="B19" i="159"/>
  <c r="D19" i="159"/>
  <c r="D180" i="159" s="1"/>
  <c r="B20" i="159"/>
  <c r="D20" i="159"/>
  <c r="D181" i="159" s="1"/>
  <c r="B21" i="159"/>
  <c r="D21" i="159"/>
  <c r="D182" i="159" s="1"/>
  <c r="B22" i="159"/>
  <c r="D22" i="159"/>
  <c r="D183" i="159" s="1"/>
  <c r="B23" i="159"/>
  <c r="D23" i="159"/>
  <c r="D184" i="159" s="1"/>
  <c r="B24" i="159"/>
  <c r="D24" i="159"/>
  <c r="D185" i="159" s="1"/>
  <c r="B25" i="159"/>
  <c r="D25" i="159"/>
  <c r="D186" i="159" s="1"/>
  <c r="B26" i="159"/>
  <c r="D26" i="159"/>
  <c r="D187" i="159" s="1"/>
  <c r="B27" i="159"/>
  <c r="D27" i="159"/>
  <c r="D188" i="159" s="1"/>
  <c r="B28" i="159"/>
  <c r="D28" i="159"/>
  <c r="D189" i="159" s="1"/>
  <c r="B29" i="159"/>
  <c r="D29" i="159"/>
  <c r="D190" i="159" s="1"/>
  <c r="B30" i="159"/>
  <c r="D30" i="159"/>
  <c r="D191" i="159" s="1"/>
  <c r="B31" i="159"/>
  <c r="D31" i="159"/>
  <c r="D192" i="159" s="1"/>
  <c r="B32" i="159"/>
  <c r="D32" i="159"/>
  <c r="D193" i="159" s="1"/>
  <c r="B33" i="159"/>
  <c r="D33" i="159"/>
  <c r="D194" i="159" s="1"/>
  <c r="B34" i="159"/>
  <c r="D34" i="159"/>
  <c r="D195" i="159" s="1"/>
  <c r="B35" i="159"/>
  <c r="D35" i="159"/>
  <c r="D196" i="159" s="1"/>
  <c r="B36" i="159"/>
  <c r="D36" i="159"/>
  <c r="D197" i="159" s="1"/>
  <c r="E36" i="159"/>
  <c r="D76" i="130" s="1"/>
  <c r="F36" i="159"/>
  <c r="E76" i="130" s="1"/>
  <c r="G36" i="159"/>
  <c r="G76" i="130" s="1"/>
  <c r="H36" i="159"/>
  <c r="H76" i="130" s="1"/>
  <c r="I36" i="159"/>
  <c r="J76" i="130" s="1"/>
  <c r="J36" i="159"/>
  <c r="K76" i="130" s="1"/>
  <c r="K36" i="159"/>
  <c r="O76" i="130" s="1"/>
  <c r="L36" i="159"/>
  <c r="M36" i="159"/>
  <c r="U76" i="130" s="1"/>
  <c r="B37" i="159"/>
  <c r="D37" i="159"/>
  <c r="D198" i="159" s="1"/>
  <c r="B38" i="159"/>
  <c r="D38" i="159"/>
  <c r="D199" i="159" s="1"/>
  <c r="B39" i="159"/>
  <c r="D39" i="159"/>
  <c r="D200" i="159" s="1"/>
  <c r="B40" i="159"/>
  <c r="D40" i="159"/>
  <c r="D201" i="159" s="1"/>
  <c r="B41" i="159"/>
  <c r="D41" i="159"/>
  <c r="D202" i="159" s="1"/>
  <c r="B42" i="159"/>
  <c r="D42" i="159"/>
  <c r="D203" i="159" s="1"/>
  <c r="B43" i="159"/>
  <c r="D43" i="159"/>
  <c r="D204" i="159" s="1"/>
  <c r="B44" i="159"/>
  <c r="D44" i="159"/>
  <c r="D205" i="159" s="1"/>
  <c r="B45" i="159"/>
  <c r="D45" i="159"/>
  <c r="D206" i="159" s="1"/>
  <c r="B46" i="159"/>
  <c r="D46" i="159"/>
  <c r="D207" i="159" s="1"/>
  <c r="B47" i="159"/>
  <c r="D47" i="159"/>
  <c r="D208" i="159" s="1"/>
  <c r="B48" i="159"/>
  <c r="D48" i="159"/>
  <c r="D209" i="159" s="1"/>
  <c r="B49" i="159"/>
  <c r="D49" i="159"/>
  <c r="D210" i="159" s="1"/>
  <c r="B50" i="159"/>
  <c r="D50" i="159"/>
  <c r="D211" i="159" s="1"/>
  <c r="B51" i="159"/>
  <c r="D51" i="159"/>
  <c r="D212" i="159" s="1"/>
  <c r="B52" i="159"/>
  <c r="D52" i="159"/>
  <c r="D213" i="159" s="1"/>
  <c r="B53" i="159"/>
  <c r="D53" i="159"/>
  <c r="D214" i="159" s="1"/>
  <c r="B54" i="159"/>
  <c r="D54" i="159"/>
  <c r="D215" i="159" s="1"/>
  <c r="B55" i="159"/>
  <c r="D55" i="159"/>
  <c r="D216" i="159" s="1"/>
  <c r="B56" i="159"/>
  <c r="D56" i="159"/>
  <c r="D217" i="159" s="1"/>
  <c r="B57" i="159"/>
  <c r="D57" i="159"/>
  <c r="D218" i="159" s="1"/>
  <c r="B58" i="159"/>
  <c r="D58" i="159"/>
  <c r="D219" i="159" s="1"/>
  <c r="B59" i="159"/>
  <c r="D59" i="159"/>
  <c r="D220" i="159" s="1"/>
  <c r="E59" i="159"/>
  <c r="F59" i="159"/>
  <c r="E77" i="130" s="1"/>
  <c r="G59" i="159"/>
  <c r="G77" i="130" s="1"/>
  <c r="H59" i="159"/>
  <c r="H77" i="130" s="1"/>
  <c r="I59" i="159"/>
  <c r="J59" i="159"/>
  <c r="K77" i="130" s="1"/>
  <c r="K59" i="159"/>
  <c r="O77" i="130" s="1"/>
  <c r="L59" i="159"/>
  <c r="L77" i="130" s="1"/>
  <c r="M59" i="159"/>
  <c r="B60" i="159"/>
  <c r="D60" i="159"/>
  <c r="D221" i="159" s="1"/>
  <c r="B61" i="159"/>
  <c r="D61" i="159"/>
  <c r="D222" i="159" s="1"/>
  <c r="B62" i="159"/>
  <c r="D62" i="159"/>
  <c r="D223" i="159" s="1"/>
  <c r="B63" i="159"/>
  <c r="D63" i="159"/>
  <c r="D224" i="159" s="1"/>
  <c r="B64" i="159"/>
  <c r="D64" i="159"/>
  <c r="D225" i="159" s="1"/>
  <c r="B65" i="159"/>
  <c r="D65" i="159"/>
  <c r="D226" i="159" s="1"/>
  <c r="B66" i="159"/>
  <c r="D66" i="159"/>
  <c r="D227" i="159" s="1"/>
  <c r="B67" i="159"/>
  <c r="D67" i="159"/>
  <c r="D228" i="159" s="1"/>
  <c r="B68" i="159"/>
  <c r="D68" i="159"/>
  <c r="D229" i="159" s="1"/>
  <c r="B69" i="159"/>
  <c r="D69" i="159"/>
  <c r="D230" i="159" s="1"/>
  <c r="B70" i="159"/>
  <c r="D70" i="159"/>
  <c r="D231" i="159" s="1"/>
  <c r="B71" i="159"/>
  <c r="D71" i="159"/>
  <c r="D232" i="159" s="1"/>
  <c r="B72" i="159"/>
  <c r="D72" i="159"/>
  <c r="D233" i="159" s="1"/>
  <c r="B73" i="159"/>
  <c r="D73" i="159"/>
  <c r="D234" i="159" s="1"/>
  <c r="B74" i="159"/>
  <c r="D74" i="159"/>
  <c r="D235" i="159" s="1"/>
  <c r="B75" i="159"/>
  <c r="D75" i="159"/>
  <c r="D236" i="159" s="1"/>
  <c r="B76" i="159"/>
  <c r="D76" i="159"/>
  <c r="D237" i="159" s="1"/>
  <c r="B77" i="159"/>
  <c r="D77" i="159"/>
  <c r="D238" i="159" s="1"/>
  <c r="B78" i="159"/>
  <c r="D78" i="159"/>
  <c r="D239" i="159" s="1"/>
  <c r="B79" i="159"/>
  <c r="D79" i="159"/>
  <c r="D240" i="159" s="1"/>
  <c r="B80" i="159"/>
  <c r="D80" i="159"/>
  <c r="D241" i="159" s="1"/>
  <c r="B81" i="159"/>
  <c r="D81" i="159"/>
  <c r="D242" i="159" s="1"/>
  <c r="B82" i="159"/>
  <c r="D82" i="159"/>
  <c r="D243" i="159" s="1"/>
  <c r="E82" i="159"/>
  <c r="F82" i="159"/>
  <c r="G82" i="159"/>
  <c r="H82" i="159"/>
  <c r="I82" i="159"/>
  <c r="J82" i="159"/>
  <c r="K82" i="159"/>
  <c r="L82" i="159"/>
  <c r="M82" i="159"/>
  <c r="B84" i="159"/>
  <c r="D84" i="159"/>
  <c r="D245" i="159" s="1"/>
  <c r="K87" i="159"/>
  <c r="B88" i="159"/>
  <c r="D88" i="159"/>
  <c r="B89" i="159"/>
  <c r="D89" i="159"/>
  <c r="B90" i="159"/>
  <c r="D90" i="159"/>
  <c r="B91" i="159"/>
  <c r="D91" i="159"/>
  <c r="B92" i="159"/>
  <c r="D92" i="159"/>
  <c r="B93" i="159"/>
  <c r="D93" i="159"/>
  <c r="B94" i="159"/>
  <c r="D94" i="159"/>
  <c r="B95" i="159"/>
  <c r="D95" i="159"/>
  <c r="B96" i="159"/>
  <c r="D96" i="159"/>
  <c r="B97" i="159"/>
  <c r="D97" i="159"/>
  <c r="B98" i="159"/>
  <c r="D98" i="159"/>
  <c r="B99" i="159"/>
  <c r="D99" i="159"/>
  <c r="B100" i="159"/>
  <c r="D100" i="159"/>
  <c r="B101" i="159"/>
  <c r="D101" i="159"/>
  <c r="B102" i="159"/>
  <c r="D102" i="159"/>
  <c r="B103" i="159"/>
  <c r="D103" i="159"/>
  <c r="B104" i="159"/>
  <c r="D104" i="159"/>
  <c r="B105" i="159"/>
  <c r="D105" i="159"/>
  <c r="B106" i="159"/>
  <c r="D106" i="159"/>
  <c r="B107" i="159"/>
  <c r="D107" i="159"/>
  <c r="B108" i="159"/>
  <c r="D108" i="159"/>
  <c r="B109" i="159"/>
  <c r="D109" i="159"/>
  <c r="B110" i="159"/>
  <c r="D110" i="159"/>
  <c r="B111" i="159"/>
  <c r="D111" i="159"/>
  <c r="B112" i="159"/>
  <c r="D112" i="159"/>
  <c r="B113" i="159"/>
  <c r="D113" i="159"/>
  <c r="B114" i="159"/>
  <c r="D114" i="159"/>
  <c r="B115" i="159"/>
  <c r="D115" i="159"/>
  <c r="B116" i="159"/>
  <c r="D116" i="159"/>
  <c r="E116" i="159"/>
  <c r="D81" i="130" s="1"/>
  <c r="F116" i="159"/>
  <c r="E81" i="130" s="1"/>
  <c r="G116" i="159"/>
  <c r="H116" i="159"/>
  <c r="H81" i="130" s="1"/>
  <c r="I116" i="159"/>
  <c r="J81" i="130" s="1"/>
  <c r="J116" i="159"/>
  <c r="K81" i="130" s="1"/>
  <c r="K116" i="159"/>
  <c r="L116" i="159"/>
  <c r="P81" i="130" s="1"/>
  <c r="M116" i="159"/>
  <c r="M81" i="130" s="1"/>
  <c r="B118" i="159"/>
  <c r="D118" i="159"/>
  <c r="B119" i="159"/>
  <c r="D119" i="159"/>
  <c r="B120" i="159"/>
  <c r="D120" i="159"/>
  <c r="B121" i="159"/>
  <c r="D121" i="159"/>
  <c r="B122" i="159"/>
  <c r="D122" i="159"/>
  <c r="B123" i="159"/>
  <c r="D123" i="159"/>
  <c r="B124" i="159"/>
  <c r="D124" i="159"/>
  <c r="B125" i="159"/>
  <c r="D125" i="159"/>
  <c r="B126" i="159"/>
  <c r="D126" i="159"/>
  <c r="B127" i="159"/>
  <c r="D127" i="159"/>
  <c r="B128" i="159"/>
  <c r="D128" i="159"/>
  <c r="B129" i="159"/>
  <c r="D129" i="159"/>
  <c r="B130" i="159"/>
  <c r="D130" i="159"/>
  <c r="B131" i="159"/>
  <c r="D131" i="159"/>
  <c r="B132" i="159"/>
  <c r="D132" i="159"/>
  <c r="B133" i="159"/>
  <c r="D133" i="159"/>
  <c r="B134" i="159"/>
  <c r="D134" i="159"/>
  <c r="B135" i="159"/>
  <c r="D135" i="159"/>
  <c r="B136" i="159"/>
  <c r="D136" i="159"/>
  <c r="B137" i="159"/>
  <c r="D137" i="159"/>
  <c r="B138" i="159"/>
  <c r="D138" i="159"/>
  <c r="B139" i="159"/>
  <c r="D139" i="159"/>
  <c r="E139" i="159"/>
  <c r="D82" i="130" s="1"/>
  <c r="F139" i="159"/>
  <c r="E82" i="130" s="1"/>
  <c r="G139" i="159"/>
  <c r="G82" i="130" s="1"/>
  <c r="H139" i="159"/>
  <c r="H82" i="130" s="1"/>
  <c r="I139" i="159"/>
  <c r="J139" i="159"/>
  <c r="K139" i="159"/>
  <c r="O82" i="130" s="1"/>
  <c r="L139" i="159"/>
  <c r="L82" i="130" s="1"/>
  <c r="M139" i="159"/>
  <c r="U82" i="130" s="1"/>
  <c r="B140" i="159"/>
  <c r="D140" i="159"/>
  <c r="B141" i="159"/>
  <c r="D141" i="159"/>
  <c r="B142" i="159"/>
  <c r="D142" i="159"/>
  <c r="B143" i="159"/>
  <c r="D143" i="159"/>
  <c r="B144" i="159"/>
  <c r="D144" i="159"/>
  <c r="B145" i="159"/>
  <c r="D145" i="159"/>
  <c r="B146" i="159"/>
  <c r="D146" i="159"/>
  <c r="B147" i="159"/>
  <c r="D147" i="159"/>
  <c r="B148" i="159"/>
  <c r="D148" i="159"/>
  <c r="B149" i="159"/>
  <c r="D149" i="159"/>
  <c r="B150" i="159"/>
  <c r="D150" i="159"/>
  <c r="B151" i="159"/>
  <c r="D151" i="159"/>
  <c r="B152" i="159"/>
  <c r="D152" i="159"/>
  <c r="B153" i="159"/>
  <c r="D153" i="159"/>
  <c r="B154" i="159"/>
  <c r="D154" i="159"/>
  <c r="B155" i="159"/>
  <c r="D155" i="159"/>
  <c r="B156" i="159"/>
  <c r="D156" i="159"/>
  <c r="B157" i="159"/>
  <c r="D157" i="159"/>
  <c r="B158" i="159"/>
  <c r="D158" i="159"/>
  <c r="B159" i="159"/>
  <c r="D159" i="159"/>
  <c r="B160" i="159"/>
  <c r="D160" i="159"/>
  <c r="B161" i="159"/>
  <c r="D161" i="159"/>
  <c r="B162" i="159"/>
  <c r="D162" i="159"/>
  <c r="E162" i="159"/>
  <c r="F162" i="159"/>
  <c r="G162" i="159"/>
  <c r="H162" i="159"/>
  <c r="I162" i="159"/>
  <c r="J162" i="159"/>
  <c r="K162" i="159"/>
  <c r="L162" i="159"/>
  <c r="M162" i="159"/>
  <c r="B164" i="159"/>
  <c r="D164" i="159"/>
  <c r="K168" i="159"/>
  <c r="L168" i="159"/>
  <c r="B169" i="159"/>
  <c r="E169" i="159"/>
  <c r="F169" i="159"/>
  <c r="G169" i="159"/>
  <c r="H169" i="159"/>
  <c r="I169" i="159"/>
  <c r="J169" i="159"/>
  <c r="K169" i="159"/>
  <c r="L169" i="159"/>
  <c r="M169" i="159"/>
  <c r="B170" i="159"/>
  <c r="E170" i="159"/>
  <c r="F170" i="159"/>
  <c r="G170" i="159"/>
  <c r="H170" i="159"/>
  <c r="I170" i="159"/>
  <c r="J170" i="159"/>
  <c r="K170" i="159"/>
  <c r="L170" i="159"/>
  <c r="M170" i="159"/>
  <c r="B171" i="159"/>
  <c r="E171" i="159"/>
  <c r="F171" i="159"/>
  <c r="G171" i="159"/>
  <c r="H171" i="159"/>
  <c r="I171" i="159"/>
  <c r="J171" i="159"/>
  <c r="K171" i="159"/>
  <c r="L171" i="159"/>
  <c r="M171" i="159"/>
  <c r="B172" i="159"/>
  <c r="E172" i="159"/>
  <c r="F172" i="159"/>
  <c r="G172" i="159"/>
  <c r="H172" i="159"/>
  <c r="I172" i="159"/>
  <c r="J172" i="159"/>
  <c r="K172" i="159"/>
  <c r="L172" i="159"/>
  <c r="M172" i="159"/>
  <c r="B173" i="159"/>
  <c r="E173" i="159"/>
  <c r="F173" i="159"/>
  <c r="G173" i="159"/>
  <c r="H173" i="159"/>
  <c r="I173" i="159"/>
  <c r="J173" i="159"/>
  <c r="K173" i="159"/>
  <c r="L173" i="159"/>
  <c r="M173" i="159"/>
  <c r="B174" i="159"/>
  <c r="E174" i="159"/>
  <c r="F174" i="159"/>
  <c r="G174" i="159"/>
  <c r="H174" i="159"/>
  <c r="I174" i="159"/>
  <c r="J174" i="159"/>
  <c r="K174" i="159"/>
  <c r="L174" i="159"/>
  <c r="M174" i="159"/>
  <c r="B175" i="159"/>
  <c r="E175" i="159"/>
  <c r="F175" i="159"/>
  <c r="G175" i="159"/>
  <c r="H175" i="159"/>
  <c r="I175" i="159"/>
  <c r="J175" i="159"/>
  <c r="K175" i="159"/>
  <c r="L175" i="159"/>
  <c r="M175" i="159"/>
  <c r="B176" i="159"/>
  <c r="E176" i="159"/>
  <c r="F176" i="159"/>
  <c r="G176" i="159"/>
  <c r="H176" i="159"/>
  <c r="I176" i="159"/>
  <c r="J176" i="159"/>
  <c r="K176" i="159"/>
  <c r="L176" i="159"/>
  <c r="M176" i="159"/>
  <c r="B177" i="159"/>
  <c r="E177" i="159"/>
  <c r="F177" i="159"/>
  <c r="G177" i="159"/>
  <c r="H177" i="159"/>
  <c r="I177" i="159"/>
  <c r="J177" i="159"/>
  <c r="K177" i="159"/>
  <c r="L177" i="159"/>
  <c r="M177" i="159"/>
  <c r="B178" i="159"/>
  <c r="E178" i="159"/>
  <c r="F178" i="159"/>
  <c r="G178" i="159"/>
  <c r="H178" i="159"/>
  <c r="I178" i="159"/>
  <c r="J178" i="159"/>
  <c r="K178" i="159"/>
  <c r="L178" i="159"/>
  <c r="M178" i="159"/>
  <c r="B179" i="159"/>
  <c r="E179" i="159"/>
  <c r="F179" i="159"/>
  <c r="G179" i="159"/>
  <c r="H179" i="159"/>
  <c r="I179" i="159"/>
  <c r="J179" i="159"/>
  <c r="K179" i="159"/>
  <c r="L179" i="159"/>
  <c r="M179" i="159"/>
  <c r="B180" i="159"/>
  <c r="E180" i="159"/>
  <c r="F180" i="159"/>
  <c r="G180" i="159"/>
  <c r="H180" i="159"/>
  <c r="I180" i="159"/>
  <c r="J180" i="159"/>
  <c r="K180" i="159"/>
  <c r="L180" i="159"/>
  <c r="M180" i="159"/>
  <c r="B181" i="159"/>
  <c r="E181" i="159"/>
  <c r="F181" i="159"/>
  <c r="G181" i="159"/>
  <c r="H181" i="159"/>
  <c r="I181" i="159"/>
  <c r="J181" i="159"/>
  <c r="K181" i="159"/>
  <c r="L181" i="159"/>
  <c r="M181" i="159"/>
  <c r="B182" i="159"/>
  <c r="E182" i="159"/>
  <c r="F182" i="159"/>
  <c r="G182" i="159"/>
  <c r="H182" i="159"/>
  <c r="I182" i="159"/>
  <c r="J182" i="159"/>
  <c r="K182" i="159"/>
  <c r="L182" i="159"/>
  <c r="M182" i="159"/>
  <c r="B183" i="159"/>
  <c r="E183" i="159"/>
  <c r="F183" i="159"/>
  <c r="G183" i="159"/>
  <c r="H183" i="159"/>
  <c r="I183" i="159"/>
  <c r="J183" i="159"/>
  <c r="K183" i="159"/>
  <c r="L183" i="159"/>
  <c r="M183" i="159"/>
  <c r="B184" i="159"/>
  <c r="E184" i="159"/>
  <c r="F184" i="159"/>
  <c r="G184" i="159"/>
  <c r="H184" i="159"/>
  <c r="I184" i="159"/>
  <c r="J184" i="159"/>
  <c r="K184" i="159"/>
  <c r="L184" i="159"/>
  <c r="M184" i="159"/>
  <c r="B185" i="159"/>
  <c r="E185" i="159"/>
  <c r="F185" i="159"/>
  <c r="G185" i="159"/>
  <c r="H185" i="159"/>
  <c r="I185" i="159"/>
  <c r="J185" i="159"/>
  <c r="K185" i="159"/>
  <c r="L185" i="159"/>
  <c r="M185" i="159"/>
  <c r="B186" i="159"/>
  <c r="E186" i="159"/>
  <c r="F186" i="159"/>
  <c r="G186" i="159"/>
  <c r="H186" i="159"/>
  <c r="I186" i="159"/>
  <c r="J186" i="159"/>
  <c r="K186" i="159"/>
  <c r="L186" i="159"/>
  <c r="M186" i="159"/>
  <c r="B187" i="159"/>
  <c r="E187" i="159"/>
  <c r="F187" i="159"/>
  <c r="G187" i="159"/>
  <c r="H187" i="159"/>
  <c r="I187" i="159"/>
  <c r="J187" i="159"/>
  <c r="K187" i="159"/>
  <c r="L187" i="159"/>
  <c r="M187" i="159"/>
  <c r="B188" i="159"/>
  <c r="E188" i="159"/>
  <c r="F188" i="159"/>
  <c r="G188" i="159"/>
  <c r="H188" i="159"/>
  <c r="I188" i="159"/>
  <c r="J188" i="159"/>
  <c r="K188" i="159"/>
  <c r="L188" i="159"/>
  <c r="M188" i="159"/>
  <c r="B189" i="159"/>
  <c r="E189" i="159"/>
  <c r="F189" i="159"/>
  <c r="G189" i="159"/>
  <c r="H189" i="159"/>
  <c r="I189" i="159"/>
  <c r="J189" i="159"/>
  <c r="K189" i="159"/>
  <c r="L189" i="159"/>
  <c r="M189" i="159"/>
  <c r="B190" i="159"/>
  <c r="E190" i="159"/>
  <c r="F190" i="159"/>
  <c r="G190" i="159"/>
  <c r="H190" i="159"/>
  <c r="I190" i="159"/>
  <c r="J190" i="159"/>
  <c r="K190" i="159"/>
  <c r="L190" i="159"/>
  <c r="M190" i="159"/>
  <c r="B191" i="159"/>
  <c r="E191" i="159"/>
  <c r="F191" i="159"/>
  <c r="G191" i="159"/>
  <c r="H191" i="159"/>
  <c r="I191" i="159"/>
  <c r="J191" i="159"/>
  <c r="K191" i="159"/>
  <c r="L191" i="159"/>
  <c r="M191" i="159"/>
  <c r="B192" i="159"/>
  <c r="E192" i="159"/>
  <c r="F192" i="159"/>
  <c r="G192" i="159"/>
  <c r="H192" i="159"/>
  <c r="I192" i="159"/>
  <c r="J192" i="159"/>
  <c r="K192" i="159"/>
  <c r="L192" i="159"/>
  <c r="M192" i="159"/>
  <c r="B193" i="159"/>
  <c r="E193" i="159"/>
  <c r="F193" i="159"/>
  <c r="G193" i="159"/>
  <c r="H193" i="159"/>
  <c r="I193" i="159"/>
  <c r="J193" i="159"/>
  <c r="K193" i="159"/>
  <c r="L193" i="159"/>
  <c r="M193" i="159"/>
  <c r="B194" i="159"/>
  <c r="E194" i="159"/>
  <c r="F194" i="159"/>
  <c r="G194" i="159"/>
  <c r="H194" i="159"/>
  <c r="I194" i="159"/>
  <c r="J194" i="159"/>
  <c r="K194" i="159"/>
  <c r="L194" i="159"/>
  <c r="M194" i="159"/>
  <c r="B195" i="159"/>
  <c r="E195" i="159"/>
  <c r="F195" i="159"/>
  <c r="G195" i="159"/>
  <c r="H195" i="159"/>
  <c r="I195" i="159"/>
  <c r="J195" i="159"/>
  <c r="K195" i="159"/>
  <c r="L195" i="159"/>
  <c r="M195" i="159"/>
  <c r="B196" i="159"/>
  <c r="E196" i="159"/>
  <c r="F196" i="159"/>
  <c r="G196" i="159"/>
  <c r="H196" i="159"/>
  <c r="I196" i="159"/>
  <c r="J196" i="159"/>
  <c r="K196" i="159"/>
  <c r="L196" i="159"/>
  <c r="M196" i="159"/>
  <c r="B197" i="159"/>
  <c r="E198" i="159"/>
  <c r="F198" i="159"/>
  <c r="G198" i="159"/>
  <c r="H198" i="159"/>
  <c r="I198" i="159"/>
  <c r="J198" i="159"/>
  <c r="K198" i="159"/>
  <c r="L198" i="159"/>
  <c r="M198" i="159"/>
  <c r="B199" i="159"/>
  <c r="E199" i="159"/>
  <c r="F199" i="159"/>
  <c r="G199" i="159"/>
  <c r="H199" i="159"/>
  <c r="I199" i="159"/>
  <c r="J199" i="159"/>
  <c r="K199" i="159"/>
  <c r="L199" i="159"/>
  <c r="M199" i="159"/>
  <c r="B200" i="159"/>
  <c r="E200" i="159"/>
  <c r="F200" i="159"/>
  <c r="G200" i="159"/>
  <c r="H200" i="159"/>
  <c r="I200" i="159"/>
  <c r="J200" i="159"/>
  <c r="K200" i="159"/>
  <c r="L200" i="159"/>
  <c r="M200" i="159"/>
  <c r="B201" i="159"/>
  <c r="E201" i="159"/>
  <c r="F201" i="159"/>
  <c r="G201" i="159"/>
  <c r="H201" i="159"/>
  <c r="I201" i="159"/>
  <c r="J201" i="159"/>
  <c r="K201" i="159"/>
  <c r="L201" i="159"/>
  <c r="M201" i="159"/>
  <c r="B202" i="159"/>
  <c r="E202" i="159"/>
  <c r="F202" i="159"/>
  <c r="G202" i="159"/>
  <c r="H202" i="159"/>
  <c r="I202" i="159"/>
  <c r="J202" i="159"/>
  <c r="K202" i="159"/>
  <c r="L202" i="159"/>
  <c r="M202" i="159"/>
  <c r="B203" i="159"/>
  <c r="E203" i="159"/>
  <c r="F203" i="159"/>
  <c r="G203" i="159"/>
  <c r="H203" i="159"/>
  <c r="I203" i="159"/>
  <c r="J203" i="159"/>
  <c r="K203" i="159"/>
  <c r="L203" i="159"/>
  <c r="M203" i="159"/>
  <c r="B204" i="159"/>
  <c r="E204" i="159"/>
  <c r="F204" i="159"/>
  <c r="G204" i="159"/>
  <c r="H204" i="159"/>
  <c r="I204" i="159"/>
  <c r="J204" i="159"/>
  <c r="K204" i="159"/>
  <c r="L204" i="159"/>
  <c r="M204" i="159"/>
  <c r="B205" i="159"/>
  <c r="E205" i="159"/>
  <c r="F205" i="159"/>
  <c r="G205" i="159"/>
  <c r="H205" i="159"/>
  <c r="I205" i="159"/>
  <c r="J205" i="159"/>
  <c r="K205" i="159"/>
  <c r="L205" i="159"/>
  <c r="M205" i="159"/>
  <c r="B206" i="159"/>
  <c r="E206" i="159"/>
  <c r="F206" i="159"/>
  <c r="G206" i="159"/>
  <c r="H206" i="159"/>
  <c r="I206" i="159"/>
  <c r="J206" i="159"/>
  <c r="K206" i="159"/>
  <c r="L206" i="159"/>
  <c r="M206" i="159"/>
  <c r="B207" i="159"/>
  <c r="E207" i="159"/>
  <c r="F207" i="159"/>
  <c r="G207" i="159"/>
  <c r="H207" i="159"/>
  <c r="I207" i="159"/>
  <c r="J207" i="159"/>
  <c r="K207" i="159"/>
  <c r="L207" i="159"/>
  <c r="M207" i="159"/>
  <c r="B208" i="159"/>
  <c r="E208" i="159"/>
  <c r="F208" i="159"/>
  <c r="G208" i="159"/>
  <c r="H208" i="159"/>
  <c r="I208" i="159"/>
  <c r="J208" i="159"/>
  <c r="K208" i="159"/>
  <c r="L208" i="159"/>
  <c r="M208" i="159"/>
  <c r="B209" i="159"/>
  <c r="E209" i="159"/>
  <c r="F209" i="159"/>
  <c r="G209" i="159"/>
  <c r="H209" i="159"/>
  <c r="I209" i="159"/>
  <c r="J209" i="159"/>
  <c r="K209" i="159"/>
  <c r="L209" i="159"/>
  <c r="M209" i="159"/>
  <c r="B210" i="159"/>
  <c r="E210" i="159"/>
  <c r="F210" i="159"/>
  <c r="G210" i="159"/>
  <c r="H210" i="159"/>
  <c r="I210" i="159"/>
  <c r="J210" i="159"/>
  <c r="K210" i="159"/>
  <c r="L210" i="159"/>
  <c r="M210" i="159"/>
  <c r="B211" i="159"/>
  <c r="E211" i="159"/>
  <c r="F211" i="159"/>
  <c r="G211" i="159"/>
  <c r="H211" i="159"/>
  <c r="I211" i="159"/>
  <c r="J211" i="159"/>
  <c r="K211" i="159"/>
  <c r="L211" i="159"/>
  <c r="M211" i="159"/>
  <c r="B212" i="159"/>
  <c r="E212" i="159"/>
  <c r="F212" i="159"/>
  <c r="G212" i="159"/>
  <c r="H212" i="159"/>
  <c r="I212" i="159"/>
  <c r="J212" i="159"/>
  <c r="K212" i="159"/>
  <c r="L212" i="159"/>
  <c r="M212" i="159"/>
  <c r="B213" i="159"/>
  <c r="E213" i="159"/>
  <c r="F213" i="159"/>
  <c r="G213" i="159"/>
  <c r="H213" i="159"/>
  <c r="I213" i="159"/>
  <c r="J213" i="159"/>
  <c r="K213" i="159"/>
  <c r="L213" i="159"/>
  <c r="M213" i="159"/>
  <c r="B214" i="159"/>
  <c r="E214" i="159"/>
  <c r="F214" i="159"/>
  <c r="G214" i="159"/>
  <c r="H214" i="159"/>
  <c r="I214" i="159"/>
  <c r="J214" i="159"/>
  <c r="K214" i="159"/>
  <c r="L214" i="159"/>
  <c r="M214" i="159"/>
  <c r="B215" i="159"/>
  <c r="E215" i="159"/>
  <c r="F215" i="159"/>
  <c r="G215" i="159"/>
  <c r="H215" i="159"/>
  <c r="I215" i="159"/>
  <c r="J215" i="159"/>
  <c r="K215" i="159"/>
  <c r="L215" i="159"/>
  <c r="M215" i="159"/>
  <c r="B216" i="159"/>
  <c r="E216" i="159"/>
  <c r="F216" i="159"/>
  <c r="G216" i="159"/>
  <c r="H216" i="159"/>
  <c r="I216" i="159"/>
  <c r="J216" i="159"/>
  <c r="K216" i="159"/>
  <c r="L216" i="159"/>
  <c r="M216" i="159"/>
  <c r="B217" i="159"/>
  <c r="E217" i="159"/>
  <c r="F217" i="159"/>
  <c r="G217" i="159"/>
  <c r="H217" i="159"/>
  <c r="I217" i="159"/>
  <c r="J217" i="159"/>
  <c r="K217" i="159"/>
  <c r="L217" i="159"/>
  <c r="M217" i="159"/>
  <c r="B218" i="159"/>
  <c r="E218" i="159"/>
  <c r="F218" i="159"/>
  <c r="G218" i="159"/>
  <c r="H218" i="159"/>
  <c r="I218" i="159"/>
  <c r="J218" i="159"/>
  <c r="K218" i="159"/>
  <c r="L218" i="159"/>
  <c r="M218" i="159"/>
  <c r="B219" i="159"/>
  <c r="E219" i="159"/>
  <c r="F219" i="159"/>
  <c r="G219" i="159"/>
  <c r="H219" i="159"/>
  <c r="I219" i="159"/>
  <c r="J219" i="159"/>
  <c r="K219" i="159"/>
  <c r="L219" i="159"/>
  <c r="M219" i="159"/>
  <c r="B220" i="159"/>
  <c r="B221" i="159"/>
  <c r="B222" i="159"/>
  <c r="E222" i="159"/>
  <c r="F222" i="159"/>
  <c r="G222" i="159"/>
  <c r="H222" i="159"/>
  <c r="I222" i="159"/>
  <c r="J222" i="159"/>
  <c r="K222" i="159"/>
  <c r="L222" i="159"/>
  <c r="M222" i="159"/>
  <c r="B223" i="159"/>
  <c r="E223" i="159"/>
  <c r="F223" i="159"/>
  <c r="G223" i="159"/>
  <c r="H223" i="159"/>
  <c r="I223" i="159"/>
  <c r="J223" i="159"/>
  <c r="K223" i="159"/>
  <c r="L223" i="159"/>
  <c r="M223" i="159"/>
  <c r="B224" i="159"/>
  <c r="E224" i="159"/>
  <c r="F224" i="159"/>
  <c r="G224" i="159"/>
  <c r="H224" i="159"/>
  <c r="I224" i="159"/>
  <c r="J224" i="159"/>
  <c r="K224" i="159"/>
  <c r="L224" i="159"/>
  <c r="M224" i="159"/>
  <c r="B225" i="159"/>
  <c r="E225" i="159"/>
  <c r="F225" i="159"/>
  <c r="G225" i="159"/>
  <c r="H225" i="159"/>
  <c r="I225" i="159"/>
  <c r="J225" i="159"/>
  <c r="K225" i="159"/>
  <c r="L225" i="159"/>
  <c r="M225" i="159"/>
  <c r="B226" i="159"/>
  <c r="E226" i="159"/>
  <c r="F226" i="159"/>
  <c r="G226" i="159"/>
  <c r="H226" i="159"/>
  <c r="I226" i="159"/>
  <c r="J226" i="159"/>
  <c r="K226" i="159"/>
  <c r="L226" i="159"/>
  <c r="M226" i="159"/>
  <c r="B227" i="159"/>
  <c r="E227" i="159"/>
  <c r="F227" i="159"/>
  <c r="G227" i="159"/>
  <c r="H227" i="159"/>
  <c r="I227" i="159"/>
  <c r="J227" i="159"/>
  <c r="K227" i="159"/>
  <c r="L227" i="159"/>
  <c r="M227" i="159"/>
  <c r="B228" i="159"/>
  <c r="E228" i="159"/>
  <c r="F228" i="159"/>
  <c r="G228" i="159"/>
  <c r="H228" i="159"/>
  <c r="I228" i="159"/>
  <c r="J228" i="159"/>
  <c r="K228" i="159"/>
  <c r="L228" i="159"/>
  <c r="M228" i="159"/>
  <c r="B229" i="159"/>
  <c r="E229" i="159"/>
  <c r="F229" i="159"/>
  <c r="G229" i="159"/>
  <c r="H229" i="159"/>
  <c r="I229" i="159"/>
  <c r="J229" i="159"/>
  <c r="K229" i="159"/>
  <c r="L229" i="159"/>
  <c r="M229" i="159"/>
  <c r="B230" i="159"/>
  <c r="E230" i="159"/>
  <c r="F230" i="159"/>
  <c r="G230" i="159"/>
  <c r="H230" i="159"/>
  <c r="I230" i="159"/>
  <c r="J230" i="159"/>
  <c r="K230" i="159"/>
  <c r="L230" i="159"/>
  <c r="M230" i="159"/>
  <c r="B231" i="159"/>
  <c r="E231" i="159"/>
  <c r="F231" i="159"/>
  <c r="G231" i="159"/>
  <c r="H231" i="159"/>
  <c r="I231" i="159"/>
  <c r="J231" i="159"/>
  <c r="K231" i="159"/>
  <c r="L231" i="159"/>
  <c r="M231" i="159"/>
  <c r="B232" i="159"/>
  <c r="E232" i="159"/>
  <c r="F232" i="159"/>
  <c r="G232" i="159"/>
  <c r="H232" i="159"/>
  <c r="I232" i="159"/>
  <c r="J232" i="159"/>
  <c r="K232" i="159"/>
  <c r="L232" i="159"/>
  <c r="M232" i="159"/>
  <c r="B233" i="159"/>
  <c r="E233" i="159"/>
  <c r="F233" i="159"/>
  <c r="G233" i="159"/>
  <c r="H233" i="159"/>
  <c r="I233" i="159"/>
  <c r="J233" i="159"/>
  <c r="K233" i="159"/>
  <c r="L233" i="159"/>
  <c r="M233" i="159"/>
  <c r="B234" i="159"/>
  <c r="E234" i="159"/>
  <c r="F234" i="159"/>
  <c r="G234" i="159"/>
  <c r="H234" i="159"/>
  <c r="I234" i="159"/>
  <c r="J234" i="159"/>
  <c r="K234" i="159"/>
  <c r="L234" i="159"/>
  <c r="M234" i="159"/>
  <c r="B235" i="159"/>
  <c r="E235" i="159"/>
  <c r="F235" i="159"/>
  <c r="G235" i="159"/>
  <c r="H235" i="159"/>
  <c r="I235" i="159"/>
  <c r="J235" i="159"/>
  <c r="K235" i="159"/>
  <c r="L235" i="159"/>
  <c r="M235" i="159"/>
  <c r="B236" i="159"/>
  <c r="E236" i="159"/>
  <c r="F236" i="159"/>
  <c r="G236" i="159"/>
  <c r="H236" i="159"/>
  <c r="I236" i="159"/>
  <c r="J236" i="159"/>
  <c r="K236" i="159"/>
  <c r="L236" i="159"/>
  <c r="M236" i="159"/>
  <c r="B237" i="159"/>
  <c r="E237" i="159"/>
  <c r="F237" i="159"/>
  <c r="G237" i="159"/>
  <c r="H237" i="159"/>
  <c r="I237" i="159"/>
  <c r="J237" i="159"/>
  <c r="K237" i="159"/>
  <c r="L237" i="159"/>
  <c r="M237" i="159"/>
  <c r="B238" i="159"/>
  <c r="E238" i="159"/>
  <c r="F238" i="159"/>
  <c r="G238" i="159"/>
  <c r="H238" i="159"/>
  <c r="I238" i="159"/>
  <c r="J238" i="159"/>
  <c r="K238" i="159"/>
  <c r="L238" i="159"/>
  <c r="M238" i="159"/>
  <c r="B239" i="159"/>
  <c r="E239" i="159"/>
  <c r="F239" i="159"/>
  <c r="G239" i="159"/>
  <c r="H239" i="159"/>
  <c r="I239" i="159"/>
  <c r="J239" i="159"/>
  <c r="K239" i="159"/>
  <c r="L239" i="159"/>
  <c r="M239" i="159"/>
  <c r="B240" i="159"/>
  <c r="E240" i="159"/>
  <c r="F240" i="159"/>
  <c r="G240" i="159"/>
  <c r="H240" i="159"/>
  <c r="I240" i="159"/>
  <c r="J240" i="159"/>
  <c r="K240" i="159"/>
  <c r="L240" i="159"/>
  <c r="M240" i="159"/>
  <c r="B241" i="159"/>
  <c r="E241" i="159"/>
  <c r="F241" i="159"/>
  <c r="G241" i="159"/>
  <c r="H241" i="159"/>
  <c r="I241" i="159"/>
  <c r="J241" i="159"/>
  <c r="K241" i="159"/>
  <c r="L241" i="159"/>
  <c r="M241" i="159"/>
  <c r="B242" i="159"/>
  <c r="E242" i="159"/>
  <c r="F242" i="159"/>
  <c r="G242" i="159"/>
  <c r="H242" i="159"/>
  <c r="I242" i="159"/>
  <c r="J242" i="159"/>
  <c r="K242" i="159"/>
  <c r="L242" i="159"/>
  <c r="M242" i="159"/>
  <c r="B243" i="159"/>
  <c r="E243" i="159"/>
  <c r="F243" i="159"/>
  <c r="G243" i="159"/>
  <c r="H243" i="159"/>
  <c r="I243" i="159"/>
  <c r="J243" i="159"/>
  <c r="K243" i="159"/>
  <c r="L243" i="159"/>
  <c r="M243" i="159"/>
  <c r="D244" i="159"/>
  <c r="B245" i="159"/>
  <c r="A4" i="115"/>
  <c r="B8" i="115"/>
  <c r="D8" i="115"/>
  <c r="D169" i="115" s="1"/>
  <c r="B9" i="115"/>
  <c r="D9" i="115"/>
  <c r="D170" i="115" s="1"/>
  <c r="B10" i="115"/>
  <c r="D10" i="115"/>
  <c r="D171" i="115" s="1"/>
  <c r="B11" i="115"/>
  <c r="D11" i="115"/>
  <c r="D172" i="115" s="1"/>
  <c r="B12" i="115"/>
  <c r="D12" i="115"/>
  <c r="D173" i="115" s="1"/>
  <c r="B13" i="115"/>
  <c r="D13" i="115"/>
  <c r="D174" i="115" s="1"/>
  <c r="B14" i="115"/>
  <c r="D14" i="115"/>
  <c r="D175" i="115" s="1"/>
  <c r="B15" i="115"/>
  <c r="D15" i="115"/>
  <c r="D176" i="115" s="1"/>
  <c r="B16" i="115"/>
  <c r="D16" i="115"/>
  <c r="D177" i="115" s="1"/>
  <c r="B17" i="115"/>
  <c r="D17" i="115"/>
  <c r="D178" i="115" s="1"/>
  <c r="B18" i="115"/>
  <c r="D18" i="115"/>
  <c r="D179" i="115" s="1"/>
  <c r="B19" i="115"/>
  <c r="D19" i="115"/>
  <c r="D180" i="115" s="1"/>
  <c r="B20" i="115"/>
  <c r="D20" i="115"/>
  <c r="D181" i="115" s="1"/>
  <c r="B21" i="115"/>
  <c r="D21" i="115"/>
  <c r="D182" i="115" s="1"/>
  <c r="B22" i="115"/>
  <c r="D22" i="115"/>
  <c r="D183" i="115" s="1"/>
  <c r="B23" i="115"/>
  <c r="D23" i="115"/>
  <c r="D184" i="115" s="1"/>
  <c r="B24" i="115"/>
  <c r="D24" i="115"/>
  <c r="D185" i="115" s="1"/>
  <c r="B25" i="115"/>
  <c r="D25" i="115"/>
  <c r="D186" i="115" s="1"/>
  <c r="B26" i="115"/>
  <c r="D26" i="115"/>
  <c r="D187" i="115" s="1"/>
  <c r="B27" i="115"/>
  <c r="D27" i="115"/>
  <c r="D188" i="115" s="1"/>
  <c r="B28" i="115"/>
  <c r="D28" i="115"/>
  <c r="D189" i="115" s="1"/>
  <c r="B29" i="115"/>
  <c r="D29" i="115"/>
  <c r="D190" i="115" s="1"/>
  <c r="B30" i="115"/>
  <c r="D30" i="115"/>
  <c r="D191" i="115" s="1"/>
  <c r="B31" i="115"/>
  <c r="D31" i="115"/>
  <c r="D192" i="115" s="1"/>
  <c r="B32" i="115"/>
  <c r="D32" i="115"/>
  <c r="D193" i="115" s="1"/>
  <c r="B33" i="115"/>
  <c r="D33" i="115"/>
  <c r="D194" i="115" s="1"/>
  <c r="B34" i="115"/>
  <c r="D34" i="115"/>
  <c r="D195" i="115" s="1"/>
  <c r="B35" i="115"/>
  <c r="D35" i="115"/>
  <c r="D196" i="115" s="1"/>
  <c r="B36" i="115"/>
  <c r="D36" i="115"/>
  <c r="D197" i="115" s="1"/>
  <c r="E36" i="115"/>
  <c r="F36" i="115"/>
  <c r="E34" i="130" s="1"/>
  <c r="G36" i="115"/>
  <c r="G34" i="130" s="1"/>
  <c r="H36" i="115"/>
  <c r="I36" i="115"/>
  <c r="J34" i="130" s="1"/>
  <c r="J36" i="115"/>
  <c r="K34" i="130" s="1"/>
  <c r="K36" i="115"/>
  <c r="O34" i="130" s="1"/>
  <c r="L36" i="115"/>
  <c r="M36" i="115"/>
  <c r="U34" i="130" s="1"/>
  <c r="B37" i="115"/>
  <c r="D37" i="115"/>
  <c r="D198" i="115" s="1"/>
  <c r="B38" i="115"/>
  <c r="D38" i="115"/>
  <c r="D199" i="115" s="1"/>
  <c r="B39" i="115"/>
  <c r="D39" i="115"/>
  <c r="D200" i="115" s="1"/>
  <c r="B40" i="115"/>
  <c r="D40" i="115"/>
  <c r="D201" i="115" s="1"/>
  <c r="B41" i="115"/>
  <c r="D41" i="115"/>
  <c r="D202" i="115" s="1"/>
  <c r="B42" i="115"/>
  <c r="D42" i="115"/>
  <c r="D203" i="115" s="1"/>
  <c r="B43" i="115"/>
  <c r="D43" i="115"/>
  <c r="D204" i="115" s="1"/>
  <c r="B44" i="115"/>
  <c r="D44" i="115"/>
  <c r="D205" i="115" s="1"/>
  <c r="B45" i="115"/>
  <c r="D45" i="115"/>
  <c r="D206" i="115" s="1"/>
  <c r="B46" i="115"/>
  <c r="D46" i="115"/>
  <c r="D207" i="115" s="1"/>
  <c r="B47" i="115"/>
  <c r="D47" i="115"/>
  <c r="D208" i="115" s="1"/>
  <c r="B48" i="115"/>
  <c r="D48" i="115"/>
  <c r="D209" i="115" s="1"/>
  <c r="B49" i="115"/>
  <c r="D49" i="115"/>
  <c r="D210" i="115" s="1"/>
  <c r="B50" i="115"/>
  <c r="D50" i="115"/>
  <c r="D211" i="115" s="1"/>
  <c r="B51" i="115"/>
  <c r="D51" i="115"/>
  <c r="D212" i="115" s="1"/>
  <c r="B52" i="115"/>
  <c r="D52" i="115"/>
  <c r="D213" i="115" s="1"/>
  <c r="B53" i="115"/>
  <c r="D53" i="115"/>
  <c r="D214" i="115" s="1"/>
  <c r="B54" i="115"/>
  <c r="D54" i="115"/>
  <c r="D215" i="115" s="1"/>
  <c r="B55" i="115"/>
  <c r="D55" i="115"/>
  <c r="D216" i="115" s="1"/>
  <c r="B56" i="115"/>
  <c r="D56" i="115"/>
  <c r="D217" i="115" s="1"/>
  <c r="B57" i="115"/>
  <c r="D57" i="115"/>
  <c r="D218" i="115" s="1"/>
  <c r="B58" i="115"/>
  <c r="D58" i="115"/>
  <c r="D219" i="115" s="1"/>
  <c r="B59" i="115"/>
  <c r="D59" i="115"/>
  <c r="D220" i="115" s="1"/>
  <c r="E59" i="115"/>
  <c r="F59" i="115"/>
  <c r="E35" i="130" s="1"/>
  <c r="G59" i="115"/>
  <c r="H59" i="115"/>
  <c r="H35" i="130" s="1"/>
  <c r="I59" i="115"/>
  <c r="J59" i="115"/>
  <c r="K35" i="130" s="1"/>
  <c r="K59" i="115"/>
  <c r="O35" i="130" s="1"/>
  <c r="L59" i="115"/>
  <c r="P35" i="130" s="1"/>
  <c r="M59" i="115"/>
  <c r="B60" i="115"/>
  <c r="D60" i="115"/>
  <c r="D221" i="115" s="1"/>
  <c r="B61" i="115"/>
  <c r="D61" i="115"/>
  <c r="D222" i="115" s="1"/>
  <c r="B62" i="115"/>
  <c r="D62" i="115"/>
  <c r="D223" i="115" s="1"/>
  <c r="B63" i="115"/>
  <c r="D63" i="115"/>
  <c r="D224" i="115" s="1"/>
  <c r="B64" i="115"/>
  <c r="D64" i="115"/>
  <c r="D225" i="115" s="1"/>
  <c r="B65" i="115"/>
  <c r="D65" i="115"/>
  <c r="D226" i="115" s="1"/>
  <c r="B66" i="115"/>
  <c r="D66" i="115"/>
  <c r="D227" i="115" s="1"/>
  <c r="B67" i="115"/>
  <c r="D67" i="115"/>
  <c r="D228" i="115" s="1"/>
  <c r="B68" i="115"/>
  <c r="D68" i="115"/>
  <c r="D229" i="115" s="1"/>
  <c r="B69" i="115"/>
  <c r="D69" i="115"/>
  <c r="D230" i="115" s="1"/>
  <c r="B70" i="115"/>
  <c r="D70" i="115"/>
  <c r="D231" i="115" s="1"/>
  <c r="B71" i="115"/>
  <c r="D71" i="115"/>
  <c r="D232" i="115" s="1"/>
  <c r="B72" i="115"/>
  <c r="D72" i="115"/>
  <c r="D233" i="115" s="1"/>
  <c r="B73" i="115"/>
  <c r="D73" i="115"/>
  <c r="D234" i="115" s="1"/>
  <c r="B74" i="115"/>
  <c r="D74" i="115"/>
  <c r="D235" i="115" s="1"/>
  <c r="B75" i="115"/>
  <c r="D75" i="115"/>
  <c r="D236" i="115" s="1"/>
  <c r="B76" i="115"/>
  <c r="D76" i="115"/>
  <c r="D237" i="115" s="1"/>
  <c r="B77" i="115"/>
  <c r="D77" i="115"/>
  <c r="D238" i="115" s="1"/>
  <c r="B78" i="115"/>
  <c r="D78" i="115"/>
  <c r="D239" i="115" s="1"/>
  <c r="B79" i="115"/>
  <c r="D79" i="115"/>
  <c r="D240" i="115" s="1"/>
  <c r="B80" i="115"/>
  <c r="D80" i="115"/>
  <c r="D241" i="115" s="1"/>
  <c r="B81" i="115"/>
  <c r="D81" i="115"/>
  <c r="D242" i="115" s="1"/>
  <c r="B82" i="115"/>
  <c r="D82" i="115"/>
  <c r="D243" i="115" s="1"/>
  <c r="E82" i="115"/>
  <c r="F82" i="115"/>
  <c r="G82" i="115"/>
  <c r="H82" i="115"/>
  <c r="I82" i="115"/>
  <c r="J82" i="115"/>
  <c r="K82" i="115"/>
  <c r="L82" i="115"/>
  <c r="M82" i="115"/>
  <c r="B84" i="115"/>
  <c r="D84" i="115"/>
  <c r="D245" i="115" s="1"/>
  <c r="K87" i="115"/>
  <c r="B88" i="115"/>
  <c r="D88" i="115"/>
  <c r="B89" i="115"/>
  <c r="D89" i="115"/>
  <c r="B90" i="115"/>
  <c r="D90" i="115"/>
  <c r="B91" i="115"/>
  <c r="D91" i="115"/>
  <c r="B92" i="115"/>
  <c r="D92" i="115"/>
  <c r="B93" i="115"/>
  <c r="D93" i="115"/>
  <c r="B94" i="115"/>
  <c r="D94" i="115"/>
  <c r="B95" i="115"/>
  <c r="D95" i="115"/>
  <c r="B96" i="115"/>
  <c r="D96" i="115"/>
  <c r="B97" i="115"/>
  <c r="D97" i="115"/>
  <c r="B98" i="115"/>
  <c r="D98" i="115"/>
  <c r="B99" i="115"/>
  <c r="D99" i="115"/>
  <c r="B100" i="115"/>
  <c r="D100" i="115"/>
  <c r="B101" i="115"/>
  <c r="D101" i="115"/>
  <c r="B102" i="115"/>
  <c r="D102" i="115"/>
  <c r="B103" i="115"/>
  <c r="D103" i="115"/>
  <c r="B104" i="115"/>
  <c r="D104" i="115"/>
  <c r="B105" i="115"/>
  <c r="D105" i="115"/>
  <c r="B106" i="115"/>
  <c r="D106" i="115"/>
  <c r="B107" i="115"/>
  <c r="D107" i="115"/>
  <c r="B108" i="115"/>
  <c r="D108" i="115"/>
  <c r="B109" i="115"/>
  <c r="D109" i="115"/>
  <c r="B110" i="115"/>
  <c r="D110" i="115"/>
  <c r="B111" i="115"/>
  <c r="D111" i="115"/>
  <c r="B112" i="115"/>
  <c r="D112" i="115"/>
  <c r="B113" i="115"/>
  <c r="D113" i="115"/>
  <c r="B114" i="115"/>
  <c r="D114" i="115"/>
  <c r="B115" i="115"/>
  <c r="D115" i="115"/>
  <c r="B116" i="115"/>
  <c r="D116" i="115"/>
  <c r="E116" i="115"/>
  <c r="D39" i="130" s="1"/>
  <c r="F116" i="115"/>
  <c r="E39" i="130" s="1"/>
  <c r="G116" i="115"/>
  <c r="H116" i="115"/>
  <c r="H39" i="130" s="1"/>
  <c r="I116" i="115"/>
  <c r="J39" i="130" s="1"/>
  <c r="J116" i="115"/>
  <c r="K39" i="130" s="1"/>
  <c r="K116" i="115"/>
  <c r="L116" i="115"/>
  <c r="P39" i="130" s="1"/>
  <c r="M116" i="115"/>
  <c r="B118" i="115"/>
  <c r="D118" i="115"/>
  <c r="B119" i="115"/>
  <c r="D119" i="115"/>
  <c r="B120" i="115"/>
  <c r="D120" i="115"/>
  <c r="B121" i="115"/>
  <c r="D121" i="115"/>
  <c r="B122" i="115"/>
  <c r="D122" i="115"/>
  <c r="B123" i="115"/>
  <c r="D123" i="115"/>
  <c r="B124" i="115"/>
  <c r="D124" i="115"/>
  <c r="B125" i="115"/>
  <c r="D125" i="115"/>
  <c r="B126" i="115"/>
  <c r="D126" i="115"/>
  <c r="B127" i="115"/>
  <c r="D127" i="115"/>
  <c r="B128" i="115"/>
  <c r="D128" i="115"/>
  <c r="B129" i="115"/>
  <c r="D129" i="115"/>
  <c r="B130" i="115"/>
  <c r="D130" i="115"/>
  <c r="B131" i="115"/>
  <c r="D131" i="115"/>
  <c r="B132" i="115"/>
  <c r="D132" i="115"/>
  <c r="B133" i="115"/>
  <c r="D133" i="115"/>
  <c r="B134" i="115"/>
  <c r="D134" i="115"/>
  <c r="B135" i="115"/>
  <c r="D135" i="115"/>
  <c r="B136" i="115"/>
  <c r="D136" i="115"/>
  <c r="B137" i="115"/>
  <c r="D137" i="115"/>
  <c r="B138" i="115"/>
  <c r="D138" i="115"/>
  <c r="B139" i="115"/>
  <c r="D139" i="115"/>
  <c r="E139" i="115"/>
  <c r="D40" i="130" s="1"/>
  <c r="F139" i="115"/>
  <c r="G139" i="115"/>
  <c r="G40" i="130" s="1"/>
  <c r="H139" i="115"/>
  <c r="I139" i="115"/>
  <c r="J40" i="130" s="1"/>
  <c r="J139" i="115"/>
  <c r="K139" i="115"/>
  <c r="O40" i="130" s="1"/>
  <c r="L139" i="115"/>
  <c r="M139" i="115"/>
  <c r="U40" i="130" s="1"/>
  <c r="B140" i="115"/>
  <c r="D140" i="115"/>
  <c r="B141" i="115"/>
  <c r="D141" i="115"/>
  <c r="B142" i="115"/>
  <c r="D142" i="115"/>
  <c r="B143" i="115"/>
  <c r="D143" i="115"/>
  <c r="B144" i="115"/>
  <c r="D144" i="115"/>
  <c r="B145" i="115"/>
  <c r="D145" i="115"/>
  <c r="B146" i="115"/>
  <c r="D146" i="115"/>
  <c r="B147" i="115"/>
  <c r="D147" i="115"/>
  <c r="B148" i="115"/>
  <c r="D148" i="115"/>
  <c r="B149" i="115"/>
  <c r="D149" i="115"/>
  <c r="B150" i="115"/>
  <c r="D150" i="115"/>
  <c r="B151" i="115"/>
  <c r="D151" i="115"/>
  <c r="B152" i="115"/>
  <c r="D152" i="115"/>
  <c r="B153" i="115"/>
  <c r="D153" i="115"/>
  <c r="B154" i="115"/>
  <c r="D154" i="115"/>
  <c r="B155" i="115"/>
  <c r="D155" i="115"/>
  <c r="B156" i="115"/>
  <c r="D156" i="115"/>
  <c r="B157" i="115"/>
  <c r="D157" i="115"/>
  <c r="B158" i="115"/>
  <c r="D158" i="115"/>
  <c r="B159" i="115"/>
  <c r="D159" i="115"/>
  <c r="B160" i="115"/>
  <c r="D160" i="115"/>
  <c r="B161" i="115"/>
  <c r="D161" i="115"/>
  <c r="B162" i="115"/>
  <c r="D162" i="115"/>
  <c r="E162" i="115"/>
  <c r="F162" i="115"/>
  <c r="G162" i="115"/>
  <c r="H162" i="115"/>
  <c r="I162" i="115"/>
  <c r="J162" i="115"/>
  <c r="K162" i="115"/>
  <c r="L162" i="115"/>
  <c r="M162" i="115"/>
  <c r="B164" i="115"/>
  <c r="D164" i="115"/>
  <c r="K168" i="115"/>
  <c r="L168" i="115"/>
  <c r="B169" i="115"/>
  <c r="E169" i="115"/>
  <c r="F169" i="115"/>
  <c r="G169" i="115"/>
  <c r="H169" i="115"/>
  <c r="I169" i="115"/>
  <c r="J169" i="115"/>
  <c r="K169" i="115"/>
  <c r="L169" i="115"/>
  <c r="M169" i="115"/>
  <c r="B170" i="115"/>
  <c r="E170" i="115"/>
  <c r="F170" i="115"/>
  <c r="G170" i="115"/>
  <c r="H170" i="115"/>
  <c r="I170" i="115"/>
  <c r="J170" i="115"/>
  <c r="K170" i="115"/>
  <c r="L170" i="115"/>
  <c r="M170" i="115"/>
  <c r="B171" i="115"/>
  <c r="E171" i="115"/>
  <c r="F171" i="115"/>
  <c r="G171" i="115"/>
  <c r="H171" i="115"/>
  <c r="I171" i="115"/>
  <c r="J171" i="115"/>
  <c r="K171" i="115"/>
  <c r="L171" i="115"/>
  <c r="M171" i="115"/>
  <c r="B172" i="115"/>
  <c r="E172" i="115"/>
  <c r="F172" i="115"/>
  <c r="G172" i="115"/>
  <c r="H172" i="115"/>
  <c r="I172" i="115"/>
  <c r="J172" i="115"/>
  <c r="K172" i="115"/>
  <c r="L172" i="115"/>
  <c r="M172" i="115"/>
  <c r="B173" i="115"/>
  <c r="E173" i="115"/>
  <c r="F173" i="115"/>
  <c r="G173" i="115"/>
  <c r="H173" i="115"/>
  <c r="I173" i="115"/>
  <c r="J173" i="115"/>
  <c r="K173" i="115"/>
  <c r="L173" i="115"/>
  <c r="M173" i="115"/>
  <c r="B174" i="115"/>
  <c r="E174" i="115"/>
  <c r="F174" i="115"/>
  <c r="G174" i="115"/>
  <c r="H174" i="115"/>
  <c r="I174" i="115"/>
  <c r="J174" i="115"/>
  <c r="K174" i="115"/>
  <c r="L174" i="115"/>
  <c r="M174" i="115"/>
  <c r="B175" i="115"/>
  <c r="E175" i="115"/>
  <c r="F175" i="115"/>
  <c r="G175" i="115"/>
  <c r="H175" i="115"/>
  <c r="I175" i="115"/>
  <c r="J175" i="115"/>
  <c r="K175" i="115"/>
  <c r="L175" i="115"/>
  <c r="M175" i="115"/>
  <c r="B176" i="115"/>
  <c r="E176" i="115"/>
  <c r="F176" i="115"/>
  <c r="G176" i="115"/>
  <c r="H176" i="115"/>
  <c r="I176" i="115"/>
  <c r="J176" i="115"/>
  <c r="K176" i="115"/>
  <c r="L176" i="115"/>
  <c r="M176" i="115"/>
  <c r="B177" i="115"/>
  <c r="E177" i="115"/>
  <c r="F177" i="115"/>
  <c r="G177" i="115"/>
  <c r="H177" i="115"/>
  <c r="I177" i="115"/>
  <c r="J177" i="115"/>
  <c r="K177" i="115"/>
  <c r="L177" i="115"/>
  <c r="M177" i="115"/>
  <c r="B178" i="115"/>
  <c r="E178" i="115"/>
  <c r="F178" i="115"/>
  <c r="G178" i="115"/>
  <c r="H178" i="115"/>
  <c r="I178" i="115"/>
  <c r="J178" i="115"/>
  <c r="K178" i="115"/>
  <c r="L178" i="115"/>
  <c r="M178" i="115"/>
  <c r="B179" i="115"/>
  <c r="E179" i="115"/>
  <c r="F179" i="115"/>
  <c r="G179" i="115"/>
  <c r="H179" i="115"/>
  <c r="I179" i="115"/>
  <c r="J179" i="115"/>
  <c r="K179" i="115"/>
  <c r="L179" i="115"/>
  <c r="M179" i="115"/>
  <c r="B180" i="115"/>
  <c r="E180" i="115"/>
  <c r="F180" i="115"/>
  <c r="G180" i="115"/>
  <c r="H180" i="115"/>
  <c r="I180" i="115"/>
  <c r="J180" i="115"/>
  <c r="K180" i="115"/>
  <c r="L180" i="115"/>
  <c r="M180" i="115"/>
  <c r="B181" i="115"/>
  <c r="E181" i="115"/>
  <c r="F181" i="115"/>
  <c r="G181" i="115"/>
  <c r="H181" i="115"/>
  <c r="I181" i="115"/>
  <c r="J181" i="115"/>
  <c r="K181" i="115"/>
  <c r="L181" i="115"/>
  <c r="M181" i="115"/>
  <c r="B182" i="115"/>
  <c r="E182" i="115"/>
  <c r="F182" i="115"/>
  <c r="G182" i="115"/>
  <c r="H182" i="115"/>
  <c r="I182" i="115"/>
  <c r="J182" i="115"/>
  <c r="K182" i="115"/>
  <c r="L182" i="115"/>
  <c r="M182" i="115"/>
  <c r="B183" i="115"/>
  <c r="E183" i="115"/>
  <c r="F183" i="115"/>
  <c r="G183" i="115"/>
  <c r="H183" i="115"/>
  <c r="I183" i="115"/>
  <c r="J183" i="115"/>
  <c r="K183" i="115"/>
  <c r="L183" i="115"/>
  <c r="M183" i="115"/>
  <c r="B184" i="115"/>
  <c r="E184" i="115"/>
  <c r="F184" i="115"/>
  <c r="G184" i="115"/>
  <c r="H184" i="115"/>
  <c r="I184" i="115"/>
  <c r="J184" i="115"/>
  <c r="K184" i="115"/>
  <c r="L184" i="115"/>
  <c r="M184" i="115"/>
  <c r="B185" i="115"/>
  <c r="E185" i="115"/>
  <c r="F185" i="115"/>
  <c r="G185" i="115"/>
  <c r="H185" i="115"/>
  <c r="I185" i="115"/>
  <c r="J185" i="115"/>
  <c r="K185" i="115"/>
  <c r="L185" i="115"/>
  <c r="M185" i="115"/>
  <c r="B186" i="115"/>
  <c r="E186" i="115"/>
  <c r="F186" i="115"/>
  <c r="G186" i="115"/>
  <c r="H186" i="115"/>
  <c r="I186" i="115"/>
  <c r="J186" i="115"/>
  <c r="K186" i="115"/>
  <c r="L186" i="115"/>
  <c r="M186" i="115"/>
  <c r="B187" i="115"/>
  <c r="E187" i="115"/>
  <c r="F187" i="115"/>
  <c r="G187" i="115"/>
  <c r="H187" i="115"/>
  <c r="I187" i="115"/>
  <c r="J187" i="115"/>
  <c r="K187" i="115"/>
  <c r="L187" i="115"/>
  <c r="M187" i="115"/>
  <c r="B188" i="115"/>
  <c r="E188" i="115"/>
  <c r="F188" i="115"/>
  <c r="G188" i="115"/>
  <c r="H188" i="115"/>
  <c r="I188" i="115"/>
  <c r="J188" i="115"/>
  <c r="K188" i="115"/>
  <c r="L188" i="115"/>
  <c r="M188" i="115"/>
  <c r="B189" i="115"/>
  <c r="E189" i="115"/>
  <c r="F189" i="115"/>
  <c r="G189" i="115"/>
  <c r="H189" i="115"/>
  <c r="I189" i="115"/>
  <c r="J189" i="115"/>
  <c r="K189" i="115"/>
  <c r="L189" i="115"/>
  <c r="M189" i="115"/>
  <c r="B190" i="115"/>
  <c r="E190" i="115"/>
  <c r="F190" i="115"/>
  <c r="G190" i="115"/>
  <c r="H190" i="115"/>
  <c r="I190" i="115"/>
  <c r="J190" i="115"/>
  <c r="K190" i="115"/>
  <c r="L190" i="115"/>
  <c r="M190" i="115"/>
  <c r="B191" i="115"/>
  <c r="E191" i="115"/>
  <c r="F191" i="115"/>
  <c r="G191" i="115"/>
  <c r="H191" i="115"/>
  <c r="I191" i="115"/>
  <c r="J191" i="115"/>
  <c r="K191" i="115"/>
  <c r="L191" i="115"/>
  <c r="M191" i="115"/>
  <c r="B192" i="115"/>
  <c r="E192" i="115"/>
  <c r="F192" i="115"/>
  <c r="G192" i="115"/>
  <c r="H192" i="115"/>
  <c r="I192" i="115"/>
  <c r="J192" i="115"/>
  <c r="K192" i="115"/>
  <c r="L192" i="115"/>
  <c r="M192" i="115"/>
  <c r="B193" i="115"/>
  <c r="E193" i="115"/>
  <c r="F193" i="115"/>
  <c r="G193" i="115"/>
  <c r="H193" i="115"/>
  <c r="I193" i="115"/>
  <c r="J193" i="115"/>
  <c r="K193" i="115"/>
  <c r="L193" i="115"/>
  <c r="M193" i="115"/>
  <c r="B194" i="115"/>
  <c r="E194" i="115"/>
  <c r="F194" i="115"/>
  <c r="G194" i="115"/>
  <c r="H194" i="115"/>
  <c r="I194" i="115"/>
  <c r="J194" i="115"/>
  <c r="K194" i="115"/>
  <c r="L194" i="115"/>
  <c r="M194" i="115"/>
  <c r="B195" i="115"/>
  <c r="E195" i="115"/>
  <c r="F195" i="115"/>
  <c r="G195" i="115"/>
  <c r="H195" i="115"/>
  <c r="I195" i="115"/>
  <c r="J195" i="115"/>
  <c r="K195" i="115"/>
  <c r="L195" i="115"/>
  <c r="M195" i="115"/>
  <c r="B196" i="115"/>
  <c r="E196" i="115"/>
  <c r="F196" i="115"/>
  <c r="G196" i="115"/>
  <c r="H196" i="115"/>
  <c r="I196" i="115"/>
  <c r="J196" i="115"/>
  <c r="K196" i="115"/>
  <c r="L196" i="115"/>
  <c r="M196" i="115"/>
  <c r="B197" i="115"/>
  <c r="E198" i="115"/>
  <c r="F198" i="115"/>
  <c r="G198" i="115"/>
  <c r="H198" i="115"/>
  <c r="I198" i="115"/>
  <c r="J198" i="115"/>
  <c r="K198" i="115"/>
  <c r="L198" i="115"/>
  <c r="M198" i="115"/>
  <c r="B199" i="115"/>
  <c r="E199" i="115"/>
  <c r="F199" i="115"/>
  <c r="G199" i="115"/>
  <c r="H199" i="115"/>
  <c r="I199" i="115"/>
  <c r="J199" i="115"/>
  <c r="K199" i="115"/>
  <c r="L199" i="115"/>
  <c r="M199" i="115"/>
  <c r="B200" i="115"/>
  <c r="E200" i="115"/>
  <c r="F200" i="115"/>
  <c r="G200" i="115"/>
  <c r="H200" i="115"/>
  <c r="I200" i="115"/>
  <c r="J200" i="115"/>
  <c r="K200" i="115"/>
  <c r="L200" i="115"/>
  <c r="M200" i="115"/>
  <c r="B201" i="115"/>
  <c r="E201" i="115"/>
  <c r="F201" i="115"/>
  <c r="G201" i="115"/>
  <c r="H201" i="115"/>
  <c r="I201" i="115"/>
  <c r="J201" i="115"/>
  <c r="K201" i="115"/>
  <c r="L201" i="115"/>
  <c r="M201" i="115"/>
  <c r="B202" i="115"/>
  <c r="E202" i="115"/>
  <c r="F202" i="115"/>
  <c r="G202" i="115"/>
  <c r="H202" i="115"/>
  <c r="I202" i="115"/>
  <c r="J202" i="115"/>
  <c r="K202" i="115"/>
  <c r="L202" i="115"/>
  <c r="M202" i="115"/>
  <c r="B203" i="115"/>
  <c r="E203" i="115"/>
  <c r="F203" i="115"/>
  <c r="G203" i="115"/>
  <c r="H203" i="115"/>
  <c r="I203" i="115"/>
  <c r="J203" i="115"/>
  <c r="K203" i="115"/>
  <c r="L203" i="115"/>
  <c r="M203" i="115"/>
  <c r="B204" i="115"/>
  <c r="E204" i="115"/>
  <c r="F204" i="115"/>
  <c r="G204" i="115"/>
  <c r="H204" i="115"/>
  <c r="I204" i="115"/>
  <c r="J204" i="115"/>
  <c r="K204" i="115"/>
  <c r="L204" i="115"/>
  <c r="M204" i="115"/>
  <c r="B205" i="115"/>
  <c r="E205" i="115"/>
  <c r="F205" i="115"/>
  <c r="G205" i="115"/>
  <c r="H205" i="115"/>
  <c r="I205" i="115"/>
  <c r="J205" i="115"/>
  <c r="K205" i="115"/>
  <c r="L205" i="115"/>
  <c r="M205" i="115"/>
  <c r="B206" i="115"/>
  <c r="E206" i="115"/>
  <c r="F206" i="115"/>
  <c r="G206" i="115"/>
  <c r="H206" i="115"/>
  <c r="I206" i="115"/>
  <c r="J206" i="115"/>
  <c r="K206" i="115"/>
  <c r="L206" i="115"/>
  <c r="M206" i="115"/>
  <c r="B207" i="115"/>
  <c r="E207" i="115"/>
  <c r="F207" i="115"/>
  <c r="G207" i="115"/>
  <c r="H207" i="115"/>
  <c r="I207" i="115"/>
  <c r="J207" i="115"/>
  <c r="K207" i="115"/>
  <c r="L207" i="115"/>
  <c r="M207" i="115"/>
  <c r="B208" i="115"/>
  <c r="E208" i="115"/>
  <c r="F208" i="115"/>
  <c r="G208" i="115"/>
  <c r="H208" i="115"/>
  <c r="I208" i="115"/>
  <c r="J208" i="115"/>
  <c r="K208" i="115"/>
  <c r="L208" i="115"/>
  <c r="M208" i="115"/>
  <c r="B209" i="115"/>
  <c r="E209" i="115"/>
  <c r="F209" i="115"/>
  <c r="G209" i="115"/>
  <c r="H209" i="115"/>
  <c r="I209" i="115"/>
  <c r="J209" i="115"/>
  <c r="K209" i="115"/>
  <c r="L209" i="115"/>
  <c r="M209" i="115"/>
  <c r="B210" i="115"/>
  <c r="E210" i="115"/>
  <c r="F210" i="115"/>
  <c r="G210" i="115"/>
  <c r="H210" i="115"/>
  <c r="I210" i="115"/>
  <c r="J210" i="115"/>
  <c r="K210" i="115"/>
  <c r="L210" i="115"/>
  <c r="M210" i="115"/>
  <c r="B211" i="115"/>
  <c r="E211" i="115"/>
  <c r="F211" i="115"/>
  <c r="G211" i="115"/>
  <c r="H211" i="115"/>
  <c r="I211" i="115"/>
  <c r="J211" i="115"/>
  <c r="K211" i="115"/>
  <c r="L211" i="115"/>
  <c r="M211" i="115"/>
  <c r="B212" i="115"/>
  <c r="E212" i="115"/>
  <c r="F212" i="115"/>
  <c r="G212" i="115"/>
  <c r="H212" i="115"/>
  <c r="I212" i="115"/>
  <c r="J212" i="115"/>
  <c r="K212" i="115"/>
  <c r="L212" i="115"/>
  <c r="M212" i="115"/>
  <c r="B213" i="115"/>
  <c r="E213" i="115"/>
  <c r="F213" i="115"/>
  <c r="G213" i="115"/>
  <c r="H213" i="115"/>
  <c r="I213" i="115"/>
  <c r="J213" i="115"/>
  <c r="K213" i="115"/>
  <c r="L213" i="115"/>
  <c r="M213" i="115"/>
  <c r="B214" i="115"/>
  <c r="E214" i="115"/>
  <c r="F214" i="115"/>
  <c r="G214" i="115"/>
  <c r="H214" i="115"/>
  <c r="I214" i="115"/>
  <c r="J214" i="115"/>
  <c r="K214" i="115"/>
  <c r="L214" i="115"/>
  <c r="M214" i="115"/>
  <c r="B215" i="115"/>
  <c r="E215" i="115"/>
  <c r="F215" i="115"/>
  <c r="G215" i="115"/>
  <c r="H215" i="115"/>
  <c r="I215" i="115"/>
  <c r="J215" i="115"/>
  <c r="K215" i="115"/>
  <c r="L215" i="115"/>
  <c r="M215" i="115"/>
  <c r="B216" i="115"/>
  <c r="E216" i="115"/>
  <c r="F216" i="115"/>
  <c r="G216" i="115"/>
  <c r="H216" i="115"/>
  <c r="I216" i="115"/>
  <c r="J216" i="115"/>
  <c r="K216" i="115"/>
  <c r="L216" i="115"/>
  <c r="M216" i="115"/>
  <c r="B217" i="115"/>
  <c r="E217" i="115"/>
  <c r="F217" i="115"/>
  <c r="G217" i="115"/>
  <c r="H217" i="115"/>
  <c r="I217" i="115"/>
  <c r="J217" i="115"/>
  <c r="K217" i="115"/>
  <c r="L217" i="115"/>
  <c r="M217" i="115"/>
  <c r="B218" i="115"/>
  <c r="E218" i="115"/>
  <c r="F218" i="115"/>
  <c r="G218" i="115"/>
  <c r="H218" i="115"/>
  <c r="I218" i="115"/>
  <c r="J218" i="115"/>
  <c r="K218" i="115"/>
  <c r="L218" i="115"/>
  <c r="M218" i="115"/>
  <c r="B219" i="115"/>
  <c r="E219" i="115"/>
  <c r="F219" i="115"/>
  <c r="G219" i="115"/>
  <c r="H219" i="115"/>
  <c r="I219" i="115"/>
  <c r="J219" i="115"/>
  <c r="K219" i="115"/>
  <c r="L219" i="115"/>
  <c r="M219" i="115"/>
  <c r="B220" i="115"/>
  <c r="B221" i="115"/>
  <c r="B222" i="115"/>
  <c r="E222" i="115"/>
  <c r="F222" i="115"/>
  <c r="G222" i="115"/>
  <c r="H222" i="115"/>
  <c r="I222" i="115"/>
  <c r="J222" i="115"/>
  <c r="K222" i="115"/>
  <c r="L222" i="115"/>
  <c r="M222" i="115"/>
  <c r="B223" i="115"/>
  <c r="E223" i="115"/>
  <c r="F223" i="115"/>
  <c r="G223" i="115"/>
  <c r="H223" i="115"/>
  <c r="I223" i="115"/>
  <c r="J223" i="115"/>
  <c r="K223" i="115"/>
  <c r="L223" i="115"/>
  <c r="M223" i="115"/>
  <c r="B224" i="115"/>
  <c r="E224" i="115"/>
  <c r="F224" i="115"/>
  <c r="G224" i="115"/>
  <c r="H224" i="115"/>
  <c r="I224" i="115"/>
  <c r="J224" i="115"/>
  <c r="K224" i="115"/>
  <c r="L224" i="115"/>
  <c r="M224" i="115"/>
  <c r="B225" i="115"/>
  <c r="E225" i="115"/>
  <c r="F225" i="115"/>
  <c r="G225" i="115"/>
  <c r="H225" i="115"/>
  <c r="I225" i="115"/>
  <c r="J225" i="115"/>
  <c r="K225" i="115"/>
  <c r="L225" i="115"/>
  <c r="M225" i="115"/>
  <c r="B226" i="115"/>
  <c r="E226" i="115"/>
  <c r="F226" i="115"/>
  <c r="G226" i="115"/>
  <c r="H226" i="115"/>
  <c r="I226" i="115"/>
  <c r="J226" i="115"/>
  <c r="K226" i="115"/>
  <c r="L226" i="115"/>
  <c r="M226" i="115"/>
  <c r="B227" i="115"/>
  <c r="E227" i="115"/>
  <c r="F227" i="115"/>
  <c r="G227" i="115"/>
  <c r="H227" i="115"/>
  <c r="I227" i="115"/>
  <c r="J227" i="115"/>
  <c r="K227" i="115"/>
  <c r="L227" i="115"/>
  <c r="M227" i="115"/>
  <c r="B228" i="115"/>
  <c r="E228" i="115"/>
  <c r="F228" i="115"/>
  <c r="G228" i="115"/>
  <c r="H228" i="115"/>
  <c r="I228" i="115"/>
  <c r="J228" i="115"/>
  <c r="K228" i="115"/>
  <c r="L228" i="115"/>
  <c r="M228" i="115"/>
  <c r="B229" i="115"/>
  <c r="E229" i="115"/>
  <c r="F229" i="115"/>
  <c r="G229" i="115"/>
  <c r="H229" i="115"/>
  <c r="I229" i="115"/>
  <c r="J229" i="115"/>
  <c r="K229" i="115"/>
  <c r="L229" i="115"/>
  <c r="M229" i="115"/>
  <c r="B230" i="115"/>
  <c r="E230" i="115"/>
  <c r="F230" i="115"/>
  <c r="G230" i="115"/>
  <c r="H230" i="115"/>
  <c r="I230" i="115"/>
  <c r="J230" i="115"/>
  <c r="K230" i="115"/>
  <c r="L230" i="115"/>
  <c r="M230" i="115"/>
  <c r="B231" i="115"/>
  <c r="E231" i="115"/>
  <c r="F231" i="115"/>
  <c r="G231" i="115"/>
  <c r="H231" i="115"/>
  <c r="I231" i="115"/>
  <c r="J231" i="115"/>
  <c r="K231" i="115"/>
  <c r="L231" i="115"/>
  <c r="M231" i="115"/>
  <c r="B232" i="115"/>
  <c r="E232" i="115"/>
  <c r="F232" i="115"/>
  <c r="G232" i="115"/>
  <c r="H232" i="115"/>
  <c r="I232" i="115"/>
  <c r="J232" i="115"/>
  <c r="K232" i="115"/>
  <c r="L232" i="115"/>
  <c r="M232" i="115"/>
  <c r="B233" i="115"/>
  <c r="E233" i="115"/>
  <c r="F233" i="115"/>
  <c r="G233" i="115"/>
  <c r="H233" i="115"/>
  <c r="I233" i="115"/>
  <c r="J233" i="115"/>
  <c r="K233" i="115"/>
  <c r="L233" i="115"/>
  <c r="M233" i="115"/>
  <c r="B234" i="115"/>
  <c r="E234" i="115"/>
  <c r="F234" i="115"/>
  <c r="G234" i="115"/>
  <c r="H234" i="115"/>
  <c r="I234" i="115"/>
  <c r="J234" i="115"/>
  <c r="K234" i="115"/>
  <c r="L234" i="115"/>
  <c r="M234" i="115"/>
  <c r="B235" i="115"/>
  <c r="E235" i="115"/>
  <c r="F235" i="115"/>
  <c r="G235" i="115"/>
  <c r="H235" i="115"/>
  <c r="I235" i="115"/>
  <c r="J235" i="115"/>
  <c r="K235" i="115"/>
  <c r="L235" i="115"/>
  <c r="M235" i="115"/>
  <c r="B236" i="115"/>
  <c r="E236" i="115"/>
  <c r="F236" i="115"/>
  <c r="G236" i="115"/>
  <c r="H236" i="115"/>
  <c r="I236" i="115"/>
  <c r="J236" i="115"/>
  <c r="K236" i="115"/>
  <c r="L236" i="115"/>
  <c r="M236" i="115"/>
  <c r="B237" i="115"/>
  <c r="E237" i="115"/>
  <c r="F237" i="115"/>
  <c r="G237" i="115"/>
  <c r="H237" i="115"/>
  <c r="I237" i="115"/>
  <c r="J237" i="115"/>
  <c r="K237" i="115"/>
  <c r="L237" i="115"/>
  <c r="M237" i="115"/>
  <c r="B238" i="115"/>
  <c r="E238" i="115"/>
  <c r="F238" i="115"/>
  <c r="G238" i="115"/>
  <c r="H238" i="115"/>
  <c r="I238" i="115"/>
  <c r="J238" i="115"/>
  <c r="K238" i="115"/>
  <c r="L238" i="115"/>
  <c r="M238" i="115"/>
  <c r="B239" i="115"/>
  <c r="E239" i="115"/>
  <c r="F239" i="115"/>
  <c r="G239" i="115"/>
  <c r="H239" i="115"/>
  <c r="I239" i="115"/>
  <c r="J239" i="115"/>
  <c r="K239" i="115"/>
  <c r="L239" i="115"/>
  <c r="M239" i="115"/>
  <c r="B240" i="115"/>
  <c r="E240" i="115"/>
  <c r="F240" i="115"/>
  <c r="G240" i="115"/>
  <c r="H240" i="115"/>
  <c r="I240" i="115"/>
  <c r="J240" i="115"/>
  <c r="K240" i="115"/>
  <c r="L240" i="115"/>
  <c r="M240" i="115"/>
  <c r="B241" i="115"/>
  <c r="E241" i="115"/>
  <c r="F241" i="115"/>
  <c r="G241" i="115"/>
  <c r="H241" i="115"/>
  <c r="I241" i="115"/>
  <c r="J241" i="115"/>
  <c r="K241" i="115"/>
  <c r="L241" i="115"/>
  <c r="M241" i="115"/>
  <c r="B242" i="115"/>
  <c r="E242" i="115"/>
  <c r="F242" i="115"/>
  <c r="G242" i="115"/>
  <c r="H242" i="115"/>
  <c r="I242" i="115"/>
  <c r="J242" i="115"/>
  <c r="K242" i="115"/>
  <c r="L242" i="115"/>
  <c r="M242" i="115"/>
  <c r="B243" i="115"/>
  <c r="E243" i="115"/>
  <c r="F243" i="115"/>
  <c r="G243" i="115"/>
  <c r="H243" i="115"/>
  <c r="I243" i="115"/>
  <c r="J243" i="115"/>
  <c r="K243" i="115"/>
  <c r="L243" i="115"/>
  <c r="M243" i="115"/>
  <c r="D244" i="115"/>
  <c r="B245" i="115"/>
  <c r="A2" i="147"/>
  <c r="AC8" i="147"/>
  <c r="A9" i="147"/>
  <c r="C9" i="147"/>
  <c r="A10" i="147"/>
  <c r="C10" i="147"/>
  <c r="A11" i="147"/>
  <c r="C11" i="147"/>
  <c r="A12" i="147"/>
  <c r="C12" i="147"/>
  <c r="A13" i="147"/>
  <c r="C13" i="147"/>
  <c r="A14" i="147"/>
  <c r="C14" i="147"/>
  <c r="A15" i="147"/>
  <c r="C15" i="147"/>
  <c r="A16" i="147"/>
  <c r="C16" i="147"/>
  <c r="A17" i="147"/>
  <c r="C17" i="147"/>
  <c r="A18" i="147"/>
  <c r="C18" i="147"/>
  <c r="A19" i="147"/>
  <c r="C19" i="147"/>
  <c r="A20" i="147"/>
  <c r="C20" i="147"/>
  <c r="A21" i="147"/>
  <c r="C21" i="147"/>
  <c r="A22" i="147"/>
  <c r="C22" i="147"/>
  <c r="A23" i="147"/>
  <c r="C23" i="147"/>
  <c r="A24" i="147"/>
  <c r="C24" i="147"/>
  <c r="A25" i="147"/>
  <c r="C25" i="147"/>
  <c r="A26" i="147"/>
  <c r="C26" i="147"/>
  <c r="C27" i="147"/>
  <c r="C28" i="147"/>
  <c r="C29" i="147"/>
  <c r="C30" i="147"/>
  <c r="C31" i="147"/>
  <c r="C32" i="147"/>
  <c r="C33" i="147"/>
  <c r="C34" i="147"/>
  <c r="C35" i="147"/>
  <c r="C36" i="147"/>
  <c r="A4" i="155"/>
  <c r="B8" i="155"/>
  <c r="D8" i="155"/>
  <c r="G8" i="155"/>
  <c r="I8" i="155" s="1"/>
  <c r="H8" i="155"/>
  <c r="L8" i="155"/>
  <c r="N8" i="155" s="1"/>
  <c r="M8" i="155"/>
  <c r="Q8" i="155"/>
  <c r="S8" i="155" s="1"/>
  <c r="R8" i="155"/>
  <c r="V8" i="155"/>
  <c r="X8" i="155" s="1"/>
  <c r="W8" i="155"/>
  <c r="AA8" i="155"/>
  <c r="AC8" i="155" s="1"/>
  <c r="AB8" i="155"/>
  <c r="B9" i="155"/>
  <c r="D9" i="155"/>
  <c r="G9" i="155"/>
  <c r="I9" i="155" s="1"/>
  <c r="H9" i="155"/>
  <c r="L9" i="155"/>
  <c r="N9" i="155" s="1"/>
  <c r="M9" i="155"/>
  <c r="Q9" i="155"/>
  <c r="S9" i="155" s="1"/>
  <c r="R9" i="155"/>
  <c r="V9" i="155"/>
  <c r="X9" i="155" s="1"/>
  <c r="W9" i="155"/>
  <c r="AA9" i="155"/>
  <c r="AC9" i="155" s="1"/>
  <c r="AB9" i="155"/>
  <c r="B10" i="155"/>
  <c r="D10" i="155"/>
  <c r="G10" i="155"/>
  <c r="I10" i="155" s="1"/>
  <c r="H10" i="155"/>
  <c r="L10" i="155"/>
  <c r="N10" i="155" s="1"/>
  <c r="M10" i="155"/>
  <c r="Q10" i="155"/>
  <c r="S10" i="155" s="1"/>
  <c r="R10" i="155"/>
  <c r="V10" i="155"/>
  <c r="X10" i="155" s="1"/>
  <c r="W10" i="155"/>
  <c r="AA10" i="155"/>
  <c r="AC10" i="155" s="1"/>
  <c r="AB10" i="155"/>
  <c r="B11" i="155"/>
  <c r="D11" i="155"/>
  <c r="G11" i="155"/>
  <c r="I11" i="155" s="1"/>
  <c r="H11" i="155"/>
  <c r="L11" i="155"/>
  <c r="N11" i="155" s="1"/>
  <c r="M11" i="155"/>
  <c r="Q11" i="155"/>
  <c r="S11" i="155" s="1"/>
  <c r="R11" i="155"/>
  <c r="V11" i="155"/>
  <c r="X11" i="155" s="1"/>
  <c r="W11" i="155"/>
  <c r="AA11" i="155"/>
  <c r="AC11" i="155" s="1"/>
  <c r="AB11" i="155"/>
  <c r="B12" i="155"/>
  <c r="D12" i="155"/>
  <c r="G12" i="155"/>
  <c r="I12" i="155" s="1"/>
  <c r="H12" i="155"/>
  <c r="L12" i="155"/>
  <c r="N12" i="155" s="1"/>
  <c r="M12" i="155"/>
  <c r="Q12" i="155"/>
  <c r="S12" i="155" s="1"/>
  <c r="R12" i="155"/>
  <c r="V12" i="155"/>
  <c r="X12" i="155" s="1"/>
  <c r="W12" i="155"/>
  <c r="AA12" i="155"/>
  <c r="AC12" i="155" s="1"/>
  <c r="AB12" i="155"/>
  <c r="B13" i="155"/>
  <c r="D13" i="155"/>
  <c r="G13" i="155"/>
  <c r="I13" i="155" s="1"/>
  <c r="H13" i="155"/>
  <c r="L13" i="155"/>
  <c r="N13" i="155" s="1"/>
  <c r="M13" i="155"/>
  <c r="Q13" i="155"/>
  <c r="S13" i="155" s="1"/>
  <c r="R13" i="155"/>
  <c r="V13" i="155"/>
  <c r="X13" i="155" s="1"/>
  <c r="W13" i="155"/>
  <c r="AA13" i="155"/>
  <c r="AC13" i="155" s="1"/>
  <c r="AB13" i="155"/>
  <c r="B14" i="155"/>
  <c r="D14" i="155"/>
  <c r="G14" i="155"/>
  <c r="I14" i="155" s="1"/>
  <c r="H14" i="155"/>
  <c r="L14" i="155"/>
  <c r="N14" i="155" s="1"/>
  <c r="M14" i="155"/>
  <c r="Q14" i="155"/>
  <c r="S14" i="155" s="1"/>
  <c r="R14" i="155"/>
  <c r="V14" i="155"/>
  <c r="X14" i="155" s="1"/>
  <c r="W14" i="155"/>
  <c r="AA14" i="155"/>
  <c r="AC14" i="155" s="1"/>
  <c r="AB14" i="155"/>
  <c r="B15" i="155"/>
  <c r="D15" i="155"/>
  <c r="G15" i="155"/>
  <c r="I15" i="155" s="1"/>
  <c r="H15" i="155"/>
  <c r="L15" i="155"/>
  <c r="N15" i="155" s="1"/>
  <c r="M15" i="155"/>
  <c r="Q15" i="155"/>
  <c r="S15" i="155" s="1"/>
  <c r="R15" i="155"/>
  <c r="V15" i="155"/>
  <c r="X15" i="155" s="1"/>
  <c r="W15" i="155"/>
  <c r="AA15" i="155"/>
  <c r="AC15" i="155" s="1"/>
  <c r="AB15" i="155"/>
  <c r="B16" i="155"/>
  <c r="D16" i="155"/>
  <c r="G16" i="155"/>
  <c r="I16" i="155" s="1"/>
  <c r="H16" i="155"/>
  <c r="L16" i="155"/>
  <c r="N16" i="155" s="1"/>
  <c r="M16" i="155"/>
  <c r="Q16" i="155"/>
  <c r="S16" i="155" s="1"/>
  <c r="R16" i="155"/>
  <c r="V16" i="155"/>
  <c r="X16" i="155" s="1"/>
  <c r="W16" i="155"/>
  <c r="AA16" i="155"/>
  <c r="AC16" i="155" s="1"/>
  <c r="AB16" i="155"/>
  <c r="B17" i="155"/>
  <c r="D17" i="155"/>
  <c r="G17" i="155"/>
  <c r="I17" i="155" s="1"/>
  <c r="H17" i="155"/>
  <c r="L17" i="155"/>
  <c r="N17" i="155" s="1"/>
  <c r="M17" i="155"/>
  <c r="Q17" i="155"/>
  <c r="S17" i="155" s="1"/>
  <c r="R17" i="155"/>
  <c r="V17" i="155"/>
  <c r="X17" i="155" s="1"/>
  <c r="W17" i="155"/>
  <c r="AA17" i="155"/>
  <c r="AC17" i="155" s="1"/>
  <c r="AB17" i="155"/>
  <c r="B18" i="155"/>
  <c r="D18" i="155"/>
  <c r="G18" i="155"/>
  <c r="L18" i="155"/>
  <c r="N18" i="155" s="1"/>
  <c r="M18" i="155"/>
  <c r="Q18" i="155"/>
  <c r="S18" i="155" s="1"/>
  <c r="R18" i="155"/>
  <c r="V18" i="155"/>
  <c r="X18" i="155" s="1"/>
  <c r="W18" i="155"/>
  <c r="AA18" i="155"/>
  <c r="AC18" i="155" s="1"/>
  <c r="AB18" i="155"/>
  <c r="B19" i="155"/>
  <c r="D19" i="155"/>
  <c r="G19" i="155"/>
  <c r="I19" i="155" s="1"/>
  <c r="H19" i="155"/>
  <c r="L19" i="155"/>
  <c r="N19" i="155" s="1"/>
  <c r="M19" i="155"/>
  <c r="Q19" i="155"/>
  <c r="S19" i="155" s="1"/>
  <c r="R19" i="155"/>
  <c r="V19" i="155"/>
  <c r="X19" i="155" s="1"/>
  <c r="W19" i="155"/>
  <c r="AA19" i="155"/>
  <c r="AC19" i="155" s="1"/>
  <c r="AB19" i="155"/>
  <c r="B20" i="155"/>
  <c r="D20" i="155"/>
  <c r="G20" i="155"/>
  <c r="I20" i="155" s="1"/>
  <c r="H20" i="155"/>
  <c r="L20" i="155"/>
  <c r="N20" i="155" s="1"/>
  <c r="M20" i="155"/>
  <c r="Q20" i="155"/>
  <c r="S20" i="155" s="1"/>
  <c r="R20" i="155"/>
  <c r="V20" i="155"/>
  <c r="X20" i="155" s="1"/>
  <c r="W20" i="155"/>
  <c r="AA20" i="155"/>
  <c r="AC20" i="155" s="1"/>
  <c r="AB20" i="155"/>
  <c r="B21" i="155"/>
  <c r="D21" i="155"/>
  <c r="G21" i="155"/>
  <c r="I21" i="155" s="1"/>
  <c r="H21" i="155"/>
  <c r="L21" i="155"/>
  <c r="N21" i="155" s="1"/>
  <c r="M21" i="155"/>
  <c r="Q21" i="155"/>
  <c r="S21" i="155" s="1"/>
  <c r="R21" i="155"/>
  <c r="V21" i="155"/>
  <c r="X21" i="155" s="1"/>
  <c r="W21" i="155"/>
  <c r="AA21" i="155"/>
  <c r="AC21" i="155" s="1"/>
  <c r="AB21" i="155"/>
  <c r="B22" i="155"/>
  <c r="D22" i="155"/>
  <c r="G22" i="155"/>
  <c r="I22" i="155" s="1"/>
  <c r="H22" i="155"/>
  <c r="L22" i="155"/>
  <c r="N22" i="155" s="1"/>
  <c r="M22" i="155"/>
  <c r="Q22" i="155"/>
  <c r="S22" i="155" s="1"/>
  <c r="R22" i="155"/>
  <c r="V22" i="155"/>
  <c r="X22" i="155" s="1"/>
  <c r="W22" i="155"/>
  <c r="AA22" i="155"/>
  <c r="AC22" i="155" s="1"/>
  <c r="AB22" i="155"/>
  <c r="B23" i="155"/>
  <c r="D23" i="155"/>
  <c r="G23" i="155"/>
  <c r="I23" i="155" s="1"/>
  <c r="H23" i="155"/>
  <c r="L23" i="155"/>
  <c r="N23" i="155" s="1"/>
  <c r="M23" i="155"/>
  <c r="Q23" i="155"/>
  <c r="S23" i="155" s="1"/>
  <c r="R23" i="155"/>
  <c r="V23" i="155"/>
  <c r="X23" i="155" s="1"/>
  <c r="W23" i="155"/>
  <c r="AA23" i="155"/>
  <c r="AC23" i="155" s="1"/>
  <c r="AB23" i="155"/>
  <c r="B24" i="155"/>
  <c r="D24" i="155"/>
  <c r="G24" i="155"/>
  <c r="I24" i="155" s="1"/>
  <c r="H24" i="155"/>
  <c r="L24" i="155"/>
  <c r="N24" i="155" s="1"/>
  <c r="M24" i="155"/>
  <c r="Q24" i="155"/>
  <c r="S24" i="155" s="1"/>
  <c r="R24" i="155"/>
  <c r="V24" i="155"/>
  <c r="X24" i="155" s="1"/>
  <c r="W24" i="155"/>
  <c r="AA24" i="155"/>
  <c r="AC24" i="155" s="1"/>
  <c r="AB24" i="155"/>
  <c r="B25" i="155"/>
  <c r="D25" i="155"/>
  <c r="G25" i="155"/>
  <c r="I25" i="155" s="1"/>
  <c r="H25" i="155"/>
  <c r="L25" i="155"/>
  <c r="N25" i="155" s="1"/>
  <c r="M25" i="155"/>
  <c r="Q25" i="155"/>
  <c r="S25" i="155" s="1"/>
  <c r="R25" i="155"/>
  <c r="V25" i="155"/>
  <c r="X25" i="155" s="1"/>
  <c r="W25" i="155"/>
  <c r="AA25" i="155"/>
  <c r="AC25" i="155" s="1"/>
  <c r="AB25" i="155"/>
  <c r="B26" i="155"/>
  <c r="D26" i="155"/>
  <c r="G26" i="155"/>
  <c r="I26" i="155" s="1"/>
  <c r="H26" i="155"/>
  <c r="L26" i="155"/>
  <c r="N26" i="155" s="1"/>
  <c r="M26" i="155"/>
  <c r="Q26" i="155"/>
  <c r="S26" i="155" s="1"/>
  <c r="R26" i="155"/>
  <c r="V26" i="155"/>
  <c r="X26" i="155" s="1"/>
  <c r="W26" i="155"/>
  <c r="AA26" i="155"/>
  <c r="AC26" i="155" s="1"/>
  <c r="AB26" i="155"/>
  <c r="B27" i="155"/>
  <c r="D27" i="155"/>
  <c r="G27" i="155"/>
  <c r="I27" i="155" s="1"/>
  <c r="H27" i="155"/>
  <c r="L27" i="155"/>
  <c r="N27" i="155" s="1"/>
  <c r="M27" i="155"/>
  <c r="Q27" i="155"/>
  <c r="S27" i="155" s="1"/>
  <c r="R27" i="155"/>
  <c r="V27" i="155"/>
  <c r="X27" i="155" s="1"/>
  <c r="W27" i="155"/>
  <c r="AA27" i="155"/>
  <c r="AC27" i="155" s="1"/>
  <c r="AB27" i="155"/>
  <c r="B28" i="155"/>
  <c r="D28" i="155"/>
  <c r="G28" i="155"/>
  <c r="I28" i="155" s="1"/>
  <c r="H28" i="155"/>
  <c r="L28" i="155"/>
  <c r="N28" i="155" s="1"/>
  <c r="M28" i="155"/>
  <c r="Q28" i="155"/>
  <c r="S28" i="155" s="1"/>
  <c r="R28" i="155"/>
  <c r="V28" i="155"/>
  <c r="X28" i="155" s="1"/>
  <c r="W28" i="155"/>
  <c r="AA28" i="155"/>
  <c r="AC28" i="155" s="1"/>
  <c r="AB28" i="155"/>
  <c r="B29" i="155"/>
  <c r="D29" i="155"/>
  <c r="G29" i="155"/>
  <c r="I29" i="155" s="1"/>
  <c r="H29" i="155"/>
  <c r="L29" i="155"/>
  <c r="N29" i="155" s="1"/>
  <c r="M29" i="155"/>
  <c r="Q29" i="155"/>
  <c r="S29" i="155" s="1"/>
  <c r="R29" i="155"/>
  <c r="V29" i="155"/>
  <c r="X29" i="155" s="1"/>
  <c r="W29" i="155"/>
  <c r="AA29" i="155"/>
  <c r="AC29" i="155" s="1"/>
  <c r="AB29" i="155"/>
  <c r="B30" i="155"/>
  <c r="D30" i="155"/>
  <c r="G30" i="155"/>
  <c r="I30" i="155" s="1"/>
  <c r="H30" i="155"/>
  <c r="L30" i="155"/>
  <c r="N30" i="155" s="1"/>
  <c r="M30" i="155"/>
  <c r="Q30" i="155"/>
  <c r="S30" i="155" s="1"/>
  <c r="R30" i="155"/>
  <c r="V30" i="155"/>
  <c r="X30" i="155" s="1"/>
  <c r="W30" i="155"/>
  <c r="AA30" i="155"/>
  <c r="AC30" i="155" s="1"/>
  <c r="AB30" i="155"/>
  <c r="B31" i="155"/>
  <c r="D31" i="155"/>
  <c r="G31" i="155"/>
  <c r="I31" i="155" s="1"/>
  <c r="H31" i="155"/>
  <c r="L31" i="155"/>
  <c r="N31" i="155" s="1"/>
  <c r="M31" i="155"/>
  <c r="Q31" i="155"/>
  <c r="S31" i="155" s="1"/>
  <c r="R31" i="155"/>
  <c r="V31" i="155"/>
  <c r="X31" i="155" s="1"/>
  <c r="W31" i="155"/>
  <c r="AA31" i="155"/>
  <c r="AC31" i="155" s="1"/>
  <c r="AB31" i="155"/>
  <c r="B32" i="155"/>
  <c r="D32" i="155"/>
  <c r="G32" i="155"/>
  <c r="I32" i="155" s="1"/>
  <c r="H32" i="155"/>
  <c r="L32" i="155"/>
  <c r="N32" i="155" s="1"/>
  <c r="M32" i="155"/>
  <c r="Q32" i="155"/>
  <c r="S32" i="155" s="1"/>
  <c r="R32" i="155"/>
  <c r="V32" i="155"/>
  <c r="X32" i="155" s="1"/>
  <c r="W32" i="155"/>
  <c r="AA32" i="155"/>
  <c r="AC32" i="155" s="1"/>
  <c r="AB32" i="155"/>
  <c r="B33" i="155"/>
  <c r="D33" i="155"/>
  <c r="G33" i="155"/>
  <c r="I33" i="155" s="1"/>
  <c r="H33" i="155"/>
  <c r="L33" i="155"/>
  <c r="N33" i="155" s="1"/>
  <c r="M33" i="155"/>
  <c r="Q33" i="155"/>
  <c r="S33" i="155" s="1"/>
  <c r="R33" i="155"/>
  <c r="V33" i="155"/>
  <c r="X33" i="155" s="1"/>
  <c r="W33" i="155"/>
  <c r="AA33" i="155"/>
  <c r="AC33" i="155" s="1"/>
  <c r="AB33" i="155"/>
  <c r="B34" i="155"/>
  <c r="D34" i="155"/>
  <c r="G34" i="155"/>
  <c r="I34" i="155" s="1"/>
  <c r="H34" i="155"/>
  <c r="L34" i="155"/>
  <c r="N34" i="155" s="1"/>
  <c r="M34" i="155"/>
  <c r="Q34" i="155"/>
  <c r="S34" i="155" s="1"/>
  <c r="R34" i="155"/>
  <c r="V34" i="155"/>
  <c r="X34" i="155" s="1"/>
  <c r="W34" i="155"/>
  <c r="AA34" i="155"/>
  <c r="AC34" i="155" s="1"/>
  <c r="AB34" i="155"/>
  <c r="B35" i="155"/>
  <c r="D35" i="155"/>
  <c r="G35" i="155"/>
  <c r="I35" i="155" s="1"/>
  <c r="H35" i="155"/>
  <c r="L35" i="155"/>
  <c r="N35" i="155" s="1"/>
  <c r="M35" i="155"/>
  <c r="Q35" i="155"/>
  <c r="S35" i="155" s="1"/>
  <c r="R35" i="155"/>
  <c r="V35" i="155"/>
  <c r="X35" i="155" s="1"/>
  <c r="W35" i="155"/>
  <c r="AA35" i="155"/>
  <c r="AC35" i="155" s="1"/>
  <c r="AB35" i="155"/>
  <c r="B36" i="155"/>
  <c r="D36" i="155"/>
  <c r="E36" i="155"/>
  <c r="D51" i="130" s="1"/>
  <c r="F36" i="155"/>
  <c r="E51" i="130" s="1"/>
  <c r="J36" i="155"/>
  <c r="G51" i="130" s="1"/>
  <c r="K36" i="155"/>
  <c r="H51" i="130" s="1"/>
  <c r="O36" i="155"/>
  <c r="J51" i="130" s="1"/>
  <c r="P36" i="155"/>
  <c r="K51" i="130" s="1"/>
  <c r="T36" i="155"/>
  <c r="O51" i="130" s="1"/>
  <c r="U36" i="155"/>
  <c r="Z36" i="155"/>
  <c r="W51" i="130" s="1"/>
  <c r="B38" i="155"/>
  <c r="D38" i="155"/>
  <c r="G38" i="155"/>
  <c r="I38" i="155" s="1"/>
  <c r="H38" i="155"/>
  <c r="L38" i="155"/>
  <c r="N38" i="155" s="1"/>
  <c r="M38" i="155"/>
  <c r="Q38" i="155"/>
  <c r="S38" i="155" s="1"/>
  <c r="R38" i="155"/>
  <c r="V38" i="155"/>
  <c r="X38" i="155" s="1"/>
  <c r="W38" i="155"/>
  <c r="AA38" i="155"/>
  <c r="AC38" i="155" s="1"/>
  <c r="AB38" i="155"/>
  <c r="B39" i="155"/>
  <c r="D39" i="155"/>
  <c r="G39" i="155"/>
  <c r="I39" i="155" s="1"/>
  <c r="H39" i="155"/>
  <c r="L39" i="155"/>
  <c r="N39" i="155" s="1"/>
  <c r="M39" i="155"/>
  <c r="Q39" i="155"/>
  <c r="S39" i="155" s="1"/>
  <c r="R39" i="155"/>
  <c r="V39" i="155"/>
  <c r="X39" i="155" s="1"/>
  <c r="W39" i="155"/>
  <c r="AA39" i="155"/>
  <c r="AC39" i="155" s="1"/>
  <c r="AB39" i="155"/>
  <c r="B40" i="155"/>
  <c r="D40" i="155"/>
  <c r="G40" i="155"/>
  <c r="I40" i="155" s="1"/>
  <c r="H40" i="155"/>
  <c r="L40" i="155"/>
  <c r="N40" i="155" s="1"/>
  <c r="M40" i="155"/>
  <c r="Q40" i="155"/>
  <c r="S40" i="155" s="1"/>
  <c r="R40" i="155"/>
  <c r="V40" i="155"/>
  <c r="X40" i="155" s="1"/>
  <c r="W40" i="155"/>
  <c r="AA40" i="155"/>
  <c r="AC40" i="155" s="1"/>
  <c r="AB40" i="155"/>
  <c r="B41" i="155"/>
  <c r="D41" i="155"/>
  <c r="G41" i="155"/>
  <c r="I41" i="155" s="1"/>
  <c r="H41" i="155"/>
  <c r="L41" i="155"/>
  <c r="N41" i="155" s="1"/>
  <c r="M41" i="155"/>
  <c r="Q41" i="155"/>
  <c r="S41" i="155" s="1"/>
  <c r="R41" i="155"/>
  <c r="V41" i="155"/>
  <c r="X41" i="155" s="1"/>
  <c r="W41" i="155"/>
  <c r="AA41" i="155"/>
  <c r="AC41" i="155" s="1"/>
  <c r="AB41" i="155"/>
  <c r="B42" i="155"/>
  <c r="D42" i="155"/>
  <c r="G42" i="155"/>
  <c r="I42" i="155" s="1"/>
  <c r="H42" i="155"/>
  <c r="L42" i="155"/>
  <c r="N42" i="155" s="1"/>
  <c r="M42" i="155"/>
  <c r="Q42" i="155"/>
  <c r="S42" i="155" s="1"/>
  <c r="R42" i="155"/>
  <c r="V42" i="155"/>
  <c r="X42" i="155" s="1"/>
  <c r="W42" i="155"/>
  <c r="AA42" i="155"/>
  <c r="AC42" i="155" s="1"/>
  <c r="AB42" i="155"/>
  <c r="B43" i="155"/>
  <c r="D43" i="155"/>
  <c r="G43" i="155"/>
  <c r="I43" i="155" s="1"/>
  <c r="H43" i="155"/>
  <c r="L43" i="155"/>
  <c r="N43" i="155" s="1"/>
  <c r="M43" i="155"/>
  <c r="Q43" i="155"/>
  <c r="S43" i="155" s="1"/>
  <c r="R43" i="155"/>
  <c r="V43" i="155"/>
  <c r="X43" i="155" s="1"/>
  <c r="W43" i="155"/>
  <c r="AA43" i="155"/>
  <c r="AC43" i="155" s="1"/>
  <c r="AB43" i="155"/>
  <c r="B44" i="155"/>
  <c r="D44" i="155"/>
  <c r="G44" i="155"/>
  <c r="I44" i="155" s="1"/>
  <c r="H44" i="155"/>
  <c r="L44" i="155"/>
  <c r="N44" i="155" s="1"/>
  <c r="M44" i="155"/>
  <c r="Q44" i="155"/>
  <c r="S44" i="155" s="1"/>
  <c r="R44" i="155"/>
  <c r="V44" i="155"/>
  <c r="X44" i="155" s="1"/>
  <c r="W44" i="155"/>
  <c r="AA44" i="155"/>
  <c r="AC44" i="155" s="1"/>
  <c r="AB44" i="155"/>
  <c r="B45" i="155"/>
  <c r="D45" i="155"/>
  <c r="G45" i="155"/>
  <c r="I45" i="155" s="1"/>
  <c r="H45" i="155"/>
  <c r="L45" i="155"/>
  <c r="N45" i="155" s="1"/>
  <c r="M45" i="155"/>
  <c r="Q45" i="155"/>
  <c r="S45" i="155" s="1"/>
  <c r="R45" i="155"/>
  <c r="V45" i="155"/>
  <c r="X45" i="155" s="1"/>
  <c r="W45" i="155"/>
  <c r="AA45" i="155"/>
  <c r="AC45" i="155" s="1"/>
  <c r="AB45" i="155"/>
  <c r="B46" i="155"/>
  <c r="D46" i="155"/>
  <c r="G46" i="155"/>
  <c r="I46" i="155" s="1"/>
  <c r="H46" i="155"/>
  <c r="L46" i="155"/>
  <c r="N46" i="155" s="1"/>
  <c r="M46" i="155"/>
  <c r="Q46" i="155"/>
  <c r="S46" i="155" s="1"/>
  <c r="R46" i="155"/>
  <c r="V46" i="155"/>
  <c r="X46" i="155" s="1"/>
  <c r="W46" i="155"/>
  <c r="AA46" i="155"/>
  <c r="AC46" i="155" s="1"/>
  <c r="AB46" i="155"/>
  <c r="B47" i="155"/>
  <c r="D47" i="155"/>
  <c r="G47" i="155"/>
  <c r="I47" i="155" s="1"/>
  <c r="H47" i="155"/>
  <c r="L47" i="155"/>
  <c r="N47" i="155" s="1"/>
  <c r="M47" i="155"/>
  <c r="Q47" i="155"/>
  <c r="S47" i="155" s="1"/>
  <c r="R47" i="155"/>
  <c r="V47" i="155"/>
  <c r="X47" i="155" s="1"/>
  <c r="W47" i="155"/>
  <c r="AA47" i="155"/>
  <c r="AC47" i="155" s="1"/>
  <c r="AB47" i="155"/>
  <c r="B48" i="155"/>
  <c r="D48" i="155"/>
  <c r="G48" i="155"/>
  <c r="I48" i="155" s="1"/>
  <c r="H48" i="155"/>
  <c r="L48" i="155"/>
  <c r="N48" i="155" s="1"/>
  <c r="M48" i="155"/>
  <c r="Q48" i="155"/>
  <c r="S48" i="155" s="1"/>
  <c r="R48" i="155"/>
  <c r="V48" i="155"/>
  <c r="X48" i="155" s="1"/>
  <c r="W48" i="155"/>
  <c r="AA48" i="155"/>
  <c r="AC48" i="155" s="1"/>
  <c r="AB48" i="155"/>
  <c r="B49" i="155"/>
  <c r="D49" i="155"/>
  <c r="G49" i="155"/>
  <c r="I49" i="155" s="1"/>
  <c r="H49" i="155"/>
  <c r="L49" i="155"/>
  <c r="N49" i="155" s="1"/>
  <c r="M49" i="155"/>
  <c r="Q49" i="155"/>
  <c r="S49" i="155" s="1"/>
  <c r="R49" i="155"/>
  <c r="V49" i="155"/>
  <c r="X49" i="155" s="1"/>
  <c r="W49" i="155"/>
  <c r="AA49" i="155"/>
  <c r="AC49" i="155" s="1"/>
  <c r="AB49" i="155"/>
  <c r="B50" i="155"/>
  <c r="D50" i="155"/>
  <c r="G50" i="155"/>
  <c r="I50" i="155" s="1"/>
  <c r="H50" i="155"/>
  <c r="L50" i="155"/>
  <c r="N50" i="155" s="1"/>
  <c r="M50" i="155"/>
  <c r="Q50" i="155"/>
  <c r="S50" i="155" s="1"/>
  <c r="R50" i="155"/>
  <c r="V50" i="155"/>
  <c r="X50" i="155" s="1"/>
  <c r="W50" i="155"/>
  <c r="AA50" i="155"/>
  <c r="AC50" i="155" s="1"/>
  <c r="AB50" i="155"/>
  <c r="B51" i="155"/>
  <c r="D51" i="155"/>
  <c r="G51" i="155"/>
  <c r="I51" i="155" s="1"/>
  <c r="H51" i="155"/>
  <c r="L51" i="155"/>
  <c r="N51" i="155" s="1"/>
  <c r="M51" i="155"/>
  <c r="Q51" i="155"/>
  <c r="S51" i="155" s="1"/>
  <c r="R51" i="155"/>
  <c r="V51" i="155"/>
  <c r="X51" i="155" s="1"/>
  <c r="W51" i="155"/>
  <c r="AA51" i="155"/>
  <c r="AC51" i="155" s="1"/>
  <c r="AB51" i="155"/>
  <c r="B52" i="155"/>
  <c r="D52" i="155"/>
  <c r="G52" i="155"/>
  <c r="I52" i="155" s="1"/>
  <c r="H52" i="155"/>
  <c r="L52" i="155"/>
  <c r="N52" i="155" s="1"/>
  <c r="M52" i="155"/>
  <c r="Q52" i="155"/>
  <c r="S52" i="155" s="1"/>
  <c r="R52" i="155"/>
  <c r="V52" i="155"/>
  <c r="X52" i="155" s="1"/>
  <c r="W52" i="155"/>
  <c r="AA52" i="155"/>
  <c r="AC52" i="155" s="1"/>
  <c r="AB52" i="155"/>
  <c r="B53" i="155"/>
  <c r="D53" i="155"/>
  <c r="G53" i="155"/>
  <c r="I53" i="155" s="1"/>
  <c r="H53" i="155"/>
  <c r="L53" i="155"/>
  <c r="N53" i="155" s="1"/>
  <c r="M53" i="155"/>
  <c r="Q53" i="155"/>
  <c r="S53" i="155" s="1"/>
  <c r="R53" i="155"/>
  <c r="V53" i="155"/>
  <c r="X53" i="155" s="1"/>
  <c r="W53" i="155"/>
  <c r="AA53" i="155"/>
  <c r="AC53" i="155" s="1"/>
  <c r="AB53" i="155"/>
  <c r="B54" i="155"/>
  <c r="D54" i="155"/>
  <c r="G54" i="155"/>
  <c r="I54" i="155" s="1"/>
  <c r="H54" i="155"/>
  <c r="L54" i="155"/>
  <c r="N54" i="155" s="1"/>
  <c r="M54" i="155"/>
  <c r="Q54" i="155"/>
  <c r="S54" i="155" s="1"/>
  <c r="R54" i="155"/>
  <c r="V54" i="155"/>
  <c r="X54" i="155" s="1"/>
  <c r="W54" i="155"/>
  <c r="AA54" i="155"/>
  <c r="AC54" i="155" s="1"/>
  <c r="AB54" i="155"/>
  <c r="B55" i="155"/>
  <c r="D55" i="155"/>
  <c r="G55" i="155"/>
  <c r="I55" i="155" s="1"/>
  <c r="H55" i="155"/>
  <c r="L55" i="155"/>
  <c r="N55" i="155" s="1"/>
  <c r="M55" i="155"/>
  <c r="Q55" i="155"/>
  <c r="S55" i="155" s="1"/>
  <c r="R55" i="155"/>
  <c r="V55" i="155"/>
  <c r="X55" i="155" s="1"/>
  <c r="W55" i="155"/>
  <c r="AA55" i="155"/>
  <c r="AC55" i="155" s="1"/>
  <c r="AB55" i="155"/>
  <c r="B56" i="155"/>
  <c r="D56" i="155"/>
  <c r="G56" i="155"/>
  <c r="I56" i="155" s="1"/>
  <c r="H56" i="155"/>
  <c r="L56" i="155"/>
  <c r="N56" i="155" s="1"/>
  <c r="M56" i="155"/>
  <c r="Q56" i="155"/>
  <c r="S56" i="155" s="1"/>
  <c r="R56" i="155"/>
  <c r="V56" i="155"/>
  <c r="X56" i="155" s="1"/>
  <c r="W56" i="155"/>
  <c r="AA56" i="155"/>
  <c r="AC56" i="155" s="1"/>
  <c r="AB56" i="155"/>
  <c r="B57" i="155"/>
  <c r="D57" i="155"/>
  <c r="G57" i="155"/>
  <c r="I57" i="155" s="1"/>
  <c r="H57" i="155"/>
  <c r="L57" i="155"/>
  <c r="N57" i="155" s="1"/>
  <c r="M57" i="155"/>
  <c r="Q57" i="155"/>
  <c r="S57" i="155" s="1"/>
  <c r="R57" i="155"/>
  <c r="V57" i="155"/>
  <c r="X57" i="155" s="1"/>
  <c r="W57" i="155"/>
  <c r="AA57" i="155"/>
  <c r="AC57" i="155" s="1"/>
  <c r="AB57" i="155"/>
  <c r="B58" i="155"/>
  <c r="D58" i="155"/>
  <c r="G58" i="155"/>
  <c r="I58" i="155" s="1"/>
  <c r="H58" i="155"/>
  <c r="L58" i="155"/>
  <c r="N58" i="155" s="1"/>
  <c r="M58" i="155"/>
  <c r="Q58" i="155"/>
  <c r="S58" i="155" s="1"/>
  <c r="R58" i="155"/>
  <c r="V58" i="155"/>
  <c r="X58" i="155" s="1"/>
  <c r="W58" i="155"/>
  <c r="AA58" i="155"/>
  <c r="AC58" i="155" s="1"/>
  <c r="AB58" i="155"/>
  <c r="B59" i="155"/>
  <c r="D59" i="155"/>
  <c r="E59" i="155"/>
  <c r="F59" i="155"/>
  <c r="E52" i="130" s="1"/>
  <c r="J59" i="155"/>
  <c r="G52" i="130" s="1"/>
  <c r="K59" i="155"/>
  <c r="O59" i="155"/>
  <c r="J52" i="130" s="1"/>
  <c r="P59" i="155"/>
  <c r="T59" i="155"/>
  <c r="O52" i="130" s="1"/>
  <c r="U59" i="155"/>
  <c r="P52" i="130" s="1"/>
  <c r="Z59" i="155"/>
  <c r="B60" i="155"/>
  <c r="D60" i="155"/>
  <c r="G60" i="155"/>
  <c r="I60" i="155" s="1"/>
  <c r="H60" i="155"/>
  <c r="L60" i="155"/>
  <c r="N60" i="155" s="1"/>
  <c r="M60" i="155"/>
  <c r="Q60" i="155"/>
  <c r="S60" i="155" s="1"/>
  <c r="R60" i="155"/>
  <c r="V60" i="155"/>
  <c r="X60" i="155" s="1"/>
  <c r="W60" i="155"/>
  <c r="AA60" i="155"/>
  <c r="AC60" i="155" s="1"/>
  <c r="AB60" i="155"/>
  <c r="B61" i="155"/>
  <c r="D61" i="155"/>
  <c r="G61" i="155"/>
  <c r="I61" i="155" s="1"/>
  <c r="H61" i="155"/>
  <c r="L61" i="155"/>
  <c r="N61" i="155" s="1"/>
  <c r="M61" i="155"/>
  <c r="Q61" i="155"/>
  <c r="S61" i="155" s="1"/>
  <c r="R61" i="155"/>
  <c r="V61" i="155"/>
  <c r="X61" i="155" s="1"/>
  <c r="W61" i="155"/>
  <c r="AA61" i="155"/>
  <c r="AC61" i="155" s="1"/>
  <c r="AB61" i="155"/>
  <c r="B62" i="155"/>
  <c r="D62" i="155"/>
  <c r="G62" i="155"/>
  <c r="I62" i="155" s="1"/>
  <c r="H62" i="155"/>
  <c r="L62" i="155"/>
  <c r="N62" i="155" s="1"/>
  <c r="M62" i="155"/>
  <c r="Q62" i="155"/>
  <c r="S62" i="155" s="1"/>
  <c r="R62" i="155"/>
  <c r="V62" i="155"/>
  <c r="X62" i="155" s="1"/>
  <c r="W62" i="155"/>
  <c r="AA62" i="155"/>
  <c r="AC62" i="155" s="1"/>
  <c r="AB62" i="155"/>
  <c r="B63" i="155"/>
  <c r="D63" i="155"/>
  <c r="G63" i="155"/>
  <c r="I63" i="155" s="1"/>
  <c r="H63" i="155"/>
  <c r="L63" i="155"/>
  <c r="N63" i="155" s="1"/>
  <c r="M63" i="155"/>
  <c r="Q63" i="155"/>
  <c r="S63" i="155" s="1"/>
  <c r="R63" i="155"/>
  <c r="V63" i="155"/>
  <c r="X63" i="155" s="1"/>
  <c r="W63" i="155"/>
  <c r="AA63" i="155"/>
  <c r="AC63" i="155" s="1"/>
  <c r="AB63" i="155"/>
  <c r="B64" i="155"/>
  <c r="D64" i="155"/>
  <c r="G64" i="155"/>
  <c r="I64" i="155" s="1"/>
  <c r="H64" i="155"/>
  <c r="L64" i="155"/>
  <c r="N64" i="155" s="1"/>
  <c r="M64" i="155"/>
  <c r="Q64" i="155"/>
  <c r="S64" i="155" s="1"/>
  <c r="R64" i="155"/>
  <c r="V64" i="155"/>
  <c r="X64" i="155" s="1"/>
  <c r="W64" i="155"/>
  <c r="AA64" i="155"/>
  <c r="AC64" i="155" s="1"/>
  <c r="AB64" i="155"/>
  <c r="B65" i="155"/>
  <c r="D65" i="155"/>
  <c r="G65" i="155"/>
  <c r="I65" i="155" s="1"/>
  <c r="H65" i="155"/>
  <c r="L65" i="155"/>
  <c r="N65" i="155" s="1"/>
  <c r="M65" i="155"/>
  <c r="Q65" i="155"/>
  <c r="S65" i="155" s="1"/>
  <c r="R65" i="155"/>
  <c r="V65" i="155"/>
  <c r="X65" i="155" s="1"/>
  <c r="W65" i="155"/>
  <c r="AA65" i="155"/>
  <c r="AC65" i="155" s="1"/>
  <c r="AB65" i="155"/>
  <c r="B66" i="155"/>
  <c r="D66" i="155"/>
  <c r="G66" i="155"/>
  <c r="I66" i="155" s="1"/>
  <c r="H66" i="155"/>
  <c r="L66" i="155"/>
  <c r="N66" i="155" s="1"/>
  <c r="M66" i="155"/>
  <c r="Q66" i="155"/>
  <c r="S66" i="155" s="1"/>
  <c r="R66" i="155"/>
  <c r="V66" i="155"/>
  <c r="X66" i="155" s="1"/>
  <c r="W66" i="155"/>
  <c r="AA66" i="155"/>
  <c r="AC66" i="155" s="1"/>
  <c r="AB66" i="155"/>
  <c r="B67" i="155"/>
  <c r="D67" i="155"/>
  <c r="G67" i="155"/>
  <c r="I67" i="155" s="1"/>
  <c r="H67" i="155"/>
  <c r="L67" i="155"/>
  <c r="N67" i="155" s="1"/>
  <c r="M67" i="155"/>
  <c r="Q67" i="155"/>
  <c r="S67" i="155" s="1"/>
  <c r="R67" i="155"/>
  <c r="V67" i="155"/>
  <c r="X67" i="155" s="1"/>
  <c r="W67" i="155"/>
  <c r="AA67" i="155"/>
  <c r="AC67" i="155" s="1"/>
  <c r="AB67" i="155"/>
  <c r="B68" i="155"/>
  <c r="D68" i="155"/>
  <c r="G68" i="155"/>
  <c r="I68" i="155" s="1"/>
  <c r="H68" i="155"/>
  <c r="L68" i="155"/>
  <c r="N68" i="155" s="1"/>
  <c r="M68" i="155"/>
  <c r="Q68" i="155"/>
  <c r="S68" i="155" s="1"/>
  <c r="R68" i="155"/>
  <c r="V68" i="155"/>
  <c r="X68" i="155" s="1"/>
  <c r="W68" i="155"/>
  <c r="AA68" i="155"/>
  <c r="AC68" i="155" s="1"/>
  <c r="AB68" i="155"/>
  <c r="B69" i="155"/>
  <c r="D69" i="155"/>
  <c r="G69" i="155"/>
  <c r="I69" i="155" s="1"/>
  <c r="H69" i="155"/>
  <c r="L69" i="155"/>
  <c r="N69" i="155" s="1"/>
  <c r="M69" i="155"/>
  <c r="Q69" i="155"/>
  <c r="S69" i="155" s="1"/>
  <c r="R69" i="155"/>
  <c r="V69" i="155"/>
  <c r="X69" i="155" s="1"/>
  <c r="W69" i="155"/>
  <c r="AA69" i="155"/>
  <c r="AC69" i="155" s="1"/>
  <c r="AB69" i="155"/>
  <c r="B70" i="155"/>
  <c r="D70" i="155"/>
  <c r="G70" i="155"/>
  <c r="I70" i="155" s="1"/>
  <c r="H70" i="155"/>
  <c r="L70" i="155"/>
  <c r="N70" i="155" s="1"/>
  <c r="M70" i="155"/>
  <c r="Q70" i="155"/>
  <c r="S70" i="155" s="1"/>
  <c r="R70" i="155"/>
  <c r="V70" i="155"/>
  <c r="X70" i="155" s="1"/>
  <c r="W70" i="155"/>
  <c r="AA70" i="155"/>
  <c r="AC70" i="155" s="1"/>
  <c r="AB70" i="155"/>
  <c r="B71" i="155"/>
  <c r="D71" i="155"/>
  <c r="G71" i="155"/>
  <c r="I71" i="155" s="1"/>
  <c r="H71" i="155"/>
  <c r="L71" i="155"/>
  <c r="N71" i="155" s="1"/>
  <c r="M71" i="155"/>
  <c r="Q71" i="155"/>
  <c r="S71" i="155" s="1"/>
  <c r="R71" i="155"/>
  <c r="V71" i="155"/>
  <c r="X71" i="155" s="1"/>
  <c r="W71" i="155"/>
  <c r="AA71" i="155"/>
  <c r="AC71" i="155" s="1"/>
  <c r="AB71" i="155"/>
  <c r="B72" i="155"/>
  <c r="D72" i="155"/>
  <c r="G72" i="155"/>
  <c r="I72" i="155" s="1"/>
  <c r="H72" i="155"/>
  <c r="L72" i="155"/>
  <c r="N72" i="155" s="1"/>
  <c r="M72" i="155"/>
  <c r="Q72" i="155"/>
  <c r="S72" i="155" s="1"/>
  <c r="R72" i="155"/>
  <c r="V72" i="155"/>
  <c r="X72" i="155" s="1"/>
  <c r="W72" i="155"/>
  <c r="AA72" i="155"/>
  <c r="AC72" i="155" s="1"/>
  <c r="AB72" i="155"/>
  <c r="B73" i="155"/>
  <c r="D73" i="155"/>
  <c r="G73" i="155"/>
  <c r="I73" i="155" s="1"/>
  <c r="H73" i="155"/>
  <c r="L73" i="155"/>
  <c r="N73" i="155" s="1"/>
  <c r="M73" i="155"/>
  <c r="Q73" i="155"/>
  <c r="S73" i="155" s="1"/>
  <c r="R73" i="155"/>
  <c r="V73" i="155"/>
  <c r="X73" i="155" s="1"/>
  <c r="W73" i="155"/>
  <c r="AA73" i="155"/>
  <c r="AC73" i="155" s="1"/>
  <c r="AB73" i="155"/>
  <c r="B74" i="155"/>
  <c r="D74" i="155"/>
  <c r="G74" i="155"/>
  <c r="I74" i="155" s="1"/>
  <c r="H74" i="155"/>
  <c r="L74" i="155"/>
  <c r="N74" i="155" s="1"/>
  <c r="M74" i="155"/>
  <c r="Q74" i="155"/>
  <c r="S74" i="155" s="1"/>
  <c r="R74" i="155"/>
  <c r="V74" i="155"/>
  <c r="X74" i="155" s="1"/>
  <c r="W74" i="155"/>
  <c r="AA74" i="155"/>
  <c r="AC74" i="155" s="1"/>
  <c r="AB74" i="155"/>
  <c r="B75" i="155"/>
  <c r="D75" i="155"/>
  <c r="G75" i="155"/>
  <c r="I75" i="155" s="1"/>
  <c r="H75" i="155"/>
  <c r="L75" i="155"/>
  <c r="N75" i="155" s="1"/>
  <c r="M75" i="155"/>
  <c r="Q75" i="155"/>
  <c r="S75" i="155" s="1"/>
  <c r="R75" i="155"/>
  <c r="V75" i="155"/>
  <c r="X75" i="155" s="1"/>
  <c r="W75" i="155"/>
  <c r="AA75" i="155"/>
  <c r="AC75" i="155" s="1"/>
  <c r="AB75" i="155"/>
  <c r="B76" i="155"/>
  <c r="D76" i="155"/>
  <c r="G76" i="155"/>
  <c r="I76" i="155" s="1"/>
  <c r="H76" i="155"/>
  <c r="L76" i="155"/>
  <c r="N76" i="155" s="1"/>
  <c r="M76" i="155"/>
  <c r="Q76" i="155"/>
  <c r="S76" i="155" s="1"/>
  <c r="R76" i="155"/>
  <c r="V76" i="155"/>
  <c r="X76" i="155" s="1"/>
  <c r="W76" i="155"/>
  <c r="AA76" i="155"/>
  <c r="AC76" i="155" s="1"/>
  <c r="AB76" i="155"/>
  <c r="B77" i="155"/>
  <c r="D77" i="155"/>
  <c r="G77" i="155"/>
  <c r="I77" i="155" s="1"/>
  <c r="H77" i="155"/>
  <c r="L77" i="155"/>
  <c r="N77" i="155" s="1"/>
  <c r="M77" i="155"/>
  <c r="Q77" i="155"/>
  <c r="S77" i="155" s="1"/>
  <c r="R77" i="155"/>
  <c r="V77" i="155"/>
  <c r="X77" i="155" s="1"/>
  <c r="W77" i="155"/>
  <c r="AA77" i="155"/>
  <c r="AC77" i="155" s="1"/>
  <c r="AB77" i="155"/>
  <c r="B78" i="155"/>
  <c r="D78" i="155"/>
  <c r="G78" i="155"/>
  <c r="I78" i="155" s="1"/>
  <c r="H78" i="155"/>
  <c r="L78" i="155"/>
  <c r="N78" i="155" s="1"/>
  <c r="M78" i="155"/>
  <c r="Q78" i="155"/>
  <c r="S78" i="155" s="1"/>
  <c r="R78" i="155"/>
  <c r="V78" i="155"/>
  <c r="X78" i="155" s="1"/>
  <c r="W78" i="155"/>
  <c r="AA78" i="155"/>
  <c r="AC78" i="155" s="1"/>
  <c r="AB78" i="155"/>
  <c r="B79" i="155"/>
  <c r="D79" i="155"/>
  <c r="G79" i="155"/>
  <c r="I79" i="155" s="1"/>
  <c r="H79" i="155"/>
  <c r="L79" i="155"/>
  <c r="N79" i="155" s="1"/>
  <c r="M79" i="155"/>
  <c r="Q79" i="155"/>
  <c r="S79" i="155" s="1"/>
  <c r="R79" i="155"/>
  <c r="V79" i="155"/>
  <c r="X79" i="155" s="1"/>
  <c r="W79" i="155"/>
  <c r="AA79" i="155"/>
  <c r="AC79" i="155" s="1"/>
  <c r="AB79" i="155"/>
  <c r="B80" i="155"/>
  <c r="D80" i="155"/>
  <c r="G80" i="155"/>
  <c r="I80" i="155" s="1"/>
  <c r="H80" i="155"/>
  <c r="L80" i="155"/>
  <c r="N80" i="155" s="1"/>
  <c r="M80" i="155"/>
  <c r="Q80" i="155"/>
  <c r="S80" i="155" s="1"/>
  <c r="R80" i="155"/>
  <c r="V80" i="155"/>
  <c r="X80" i="155" s="1"/>
  <c r="W80" i="155"/>
  <c r="AA80" i="155"/>
  <c r="AC80" i="155" s="1"/>
  <c r="AB80" i="155"/>
  <c r="B81" i="155"/>
  <c r="D81" i="155"/>
  <c r="E81" i="155"/>
  <c r="F81" i="155"/>
  <c r="J81" i="155"/>
  <c r="K81" i="155"/>
  <c r="O81" i="155"/>
  <c r="AE164" i="155" s="1"/>
  <c r="P81" i="155"/>
  <c r="AF164" i="155" s="1"/>
  <c r="T81" i="155"/>
  <c r="U81" i="155"/>
  <c r="Z81" i="155"/>
  <c r="B83" i="155"/>
  <c r="D83" i="155"/>
  <c r="I88" i="155"/>
  <c r="N88" i="155"/>
  <c r="S88" i="155"/>
  <c r="X88" i="155"/>
  <c r="T90" i="155"/>
  <c r="B91" i="155"/>
  <c r="D91" i="155"/>
  <c r="G91" i="155"/>
  <c r="I91" i="155" s="1"/>
  <c r="H91" i="155"/>
  <c r="L91" i="155"/>
  <c r="N91" i="155" s="1"/>
  <c r="M91" i="155"/>
  <c r="Q91" i="155"/>
  <c r="S91" i="155" s="1"/>
  <c r="R91" i="155"/>
  <c r="V91" i="155"/>
  <c r="X91" i="155" s="1"/>
  <c r="W91" i="155"/>
  <c r="AA91" i="155"/>
  <c r="AC91" i="155" s="1"/>
  <c r="AB91" i="155"/>
  <c r="AE91" i="155"/>
  <c r="AF91" i="155"/>
  <c r="B92" i="155"/>
  <c r="D92" i="155"/>
  <c r="G92" i="155"/>
  <c r="I92" i="155" s="1"/>
  <c r="H92" i="155"/>
  <c r="L92" i="155"/>
  <c r="M92" i="155"/>
  <c r="N92" i="155" s="1"/>
  <c r="Q92" i="155"/>
  <c r="R92" i="155"/>
  <c r="S92" i="155" s="1"/>
  <c r="V92" i="155"/>
  <c r="X92" i="155" s="1"/>
  <c r="W92" i="155"/>
  <c r="AA92" i="155"/>
  <c r="AC92" i="155" s="1"/>
  <c r="AB92" i="155"/>
  <c r="AE92" i="155"/>
  <c r="AF92" i="155"/>
  <c r="B93" i="155"/>
  <c r="D93" i="155"/>
  <c r="G93" i="155"/>
  <c r="I93" i="155" s="1"/>
  <c r="H93" i="155"/>
  <c r="L93" i="155"/>
  <c r="M93" i="155"/>
  <c r="N93" i="155" s="1"/>
  <c r="Q93" i="155"/>
  <c r="R93" i="155"/>
  <c r="S93" i="155" s="1"/>
  <c r="V93" i="155"/>
  <c r="X93" i="155" s="1"/>
  <c r="W93" i="155"/>
  <c r="AA93" i="155"/>
  <c r="AC93" i="155" s="1"/>
  <c r="AB93" i="155"/>
  <c r="AE93" i="155"/>
  <c r="AF93" i="155"/>
  <c r="B94" i="155"/>
  <c r="D94" i="155"/>
  <c r="G94" i="155"/>
  <c r="I94" i="155" s="1"/>
  <c r="H94" i="155"/>
  <c r="L94" i="155"/>
  <c r="N94" i="155" s="1"/>
  <c r="M94" i="155"/>
  <c r="Q94" i="155"/>
  <c r="S94" i="155" s="1"/>
  <c r="R94" i="155"/>
  <c r="V94" i="155"/>
  <c r="X94" i="155" s="1"/>
  <c r="W94" i="155"/>
  <c r="AA94" i="155"/>
  <c r="AC94" i="155" s="1"/>
  <c r="AB94" i="155"/>
  <c r="AE94" i="155"/>
  <c r="AF94" i="155"/>
  <c r="B95" i="155"/>
  <c r="D95" i="155"/>
  <c r="G95" i="155"/>
  <c r="I95" i="155" s="1"/>
  <c r="H95" i="155"/>
  <c r="L95" i="155"/>
  <c r="N95" i="155" s="1"/>
  <c r="M95" i="155"/>
  <c r="Q95" i="155"/>
  <c r="S95" i="155" s="1"/>
  <c r="R95" i="155"/>
  <c r="V95" i="155"/>
  <c r="X95" i="155" s="1"/>
  <c r="W95" i="155"/>
  <c r="AA95" i="155"/>
  <c r="AC95" i="155" s="1"/>
  <c r="AB95" i="155"/>
  <c r="AE95" i="155"/>
  <c r="AF95" i="155"/>
  <c r="B96" i="155"/>
  <c r="D96" i="155"/>
  <c r="G96" i="155"/>
  <c r="I96" i="155" s="1"/>
  <c r="H96" i="155"/>
  <c r="L96" i="155"/>
  <c r="N96" i="155" s="1"/>
  <c r="M96" i="155"/>
  <c r="Q96" i="155"/>
  <c r="S96" i="155" s="1"/>
  <c r="R96" i="155"/>
  <c r="V96" i="155"/>
  <c r="X96" i="155" s="1"/>
  <c r="W96" i="155"/>
  <c r="AA96" i="155"/>
  <c r="AC96" i="155" s="1"/>
  <c r="AB96" i="155"/>
  <c r="AE96" i="155"/>
  <c r="AF96" i="155"/>
  <c r="B97" i="155"/>
  <c r="D97" i="155"/>
  <c r="G97" i="155"/>
  <c r="I97" i="155" s="1"/>
  <c r="H97" i="155"/>
  <c r="L97" i="155"/>
  <c r="N97" i="155" s="1"/>
  <c r="M97" i="155"/>
  <c r="Q97" i="155"/>
  <c r="S97" i="155" s="1"/>
  <c r="R97" i="155"/>
  <c r="V97" i="155"/>
  <c r="X97" i="155" s="1"/>
  <c r="W97" i="155"/>
  <c r="AA97" i="155"/>
  <c r="AC97" i="155" s="1"/>
  <c r="AB97" i="155"/>
  <c r="AE97" i="155"/>
  <c r="AF97" i="155"/>
  <c r="B98" i="155"/>
  <c r="D98" i="155"/>
  <c r="G98" i="155"/>
  <c r="I98" i="155" s="1"/>
  <c r="H98" i="155"/>
  <c r="L98" i="155"/>
  <c r="N98" i="155" s="1"/>
  <c r="M98" i="155"/>
  <c r="Q98" i="155"/>
  <c r="S98" i="155" s="1"/>
  <c r="R98" i="155"/>
  <c r="V98" i="155"/>
  <c r="W98" i="155"/>
  <c r="X98" i="155" s="1"/>
  <c r="AA98" i="155"/>
  <c r="AC98" i="155" s="1"/>
  <c r="AB98" i="155"/>
  <c r="AE98" i="155"/>
  <c r="AF98" i="155"/>
  <c r="B99" i="155"/>
  <c r="D99" i="155"/>
  <c r="G99" i="155"/>
  <c r="I99" i="155" s="1"/>
  <c r="H99" i="155"/>
  <c r="L99" i="155"/>
  <c r="N99" i="155" s="1"/>
  <c r="M99" i="155"/>
  <c r="Q99" i="155"/>
  <c r="S99" i="155" s="1"/>
  <c r="R99" i="155"/>
  <c r="V99" i="155"/>
  <c r="X99" i="155" s="1"/>
  <c r="W99" i="155"/>
  <c r="AA99" i="155"/>
  <c r="AC99" i="155" s="1"/>
  <c r="AB99" i="155"/>
  <c r="AE99" i="155"/>
  <c r="AF99" i="155"/>
  <c r="B100" i="155"/>
  <c r="D100" i="155"/>
  <c r="G100" i="155"/>
  <c r="I100" i="155" s="1"/>
  <c r="H100" i="155"/>
  <c r="L100" i="155"/>
  <c r="N100" i="155" s="1"/>
  <c r="M100" i="155"/>
  <c r="Q100" i="155"/>
  <c r="S100" i="155" s="1"/>
  <c r="R100" i="155"/>
  <c r="V100" i="155"/>
  <c r="X100" i="155" s="1"/>
  <c r="W100" i="155"/>
  <c r="AA100" i="155"/>
  <c r="AC100" i="155" s="1"/>
  <c r="AB100" i="155"/>
  <c r="AE100" i="155"/>
  <c r="AF100" i="155"/>
  <c r="B101" i="155"/>
  <c r="D101" i="155"/>
  <c r="G101" i="155"/>
  <c r="H101" i="155"/>
  <c r="L101" i="155"/>
  <c r="N101" i="155" s="1"/>
  <c r="M101" i="155"/>
  <c r="Q101" i="155"/>
  <c r="S101" i="155" s="1"/>
  <c r="R101" i="155"/>
  <c r="V101" i="155"/>
  <c r="X101" i="155" s="1"/>
  <c r="W101" i="155"/>
  <c r="AA101" i="155"/>
  <c r="AC101" i="155" s="1"/>
  <c r="AB101" i="155"/>
  <c r="AE101" i="155"/>
  <c r="AF101" i="155"/>
  <c r="B102" i="155"/>
  <c r="D102" i="155"/>
  <c r="G102" i="155"/>
  <c r="H102" i="155"/>
  <c r="I102" i="155" s="1"/>
  <c r="L102" i="155"/>
  <c r="M102" i="155"/>
  <c r="N102" i="155" s="1"/>
  <c r="Q102" i="155"/>
  <c r="R102" i="155"/>
  <c r="S102" i="155" s="1"/>
  <c r="V102" i="155"/>
  <c r="W102" i="155"/>
  <c r="X102" i="155" s="1"/>
  <c r="AA102" i="155"/>
  <c r="AC102" i="155" s="1"/>
  <c r="AB102" i="155"/>
  <c r="AE102" i="155"/>
  <c r="AF102" i="155"/>
  <c r="B103" i="155"/>
  <c r="D103" i="155"/>
  <c r="G103" i="155"/>
  <c r="I103" i="155" s="1"/>
  <c r="H103" i="155"/>
  <c r="L103" i="155"/>
  <c r="N103" i="155" s="1"/>
  <c r="M103" i="155"/>
  <c r="Q103" i="155"/>
  <c r="S103" i="155" s="1"/>
  <c r="R103" i="155"/>
  <c r="V103" i="155"/>
  <c r="X103" i="155" s="1"/>
  <c r="W103" i="155"/>
  <c r="AA103" i="155"/>
  <c r="AC103" i="155" s="1"/>
  <c r="AB103" i="155"/>
  <c r="AE103" i="155"/>
  <c r="AF103" i="155"/>
  <c r="B104" i="155"/>
  <c r="D104" i="155"/>
  <c r="G104" i="155"/>
  <c r="I104" i="155" s="1"/>
  <c r="H104" i="155"/>
  <c r="L104" i="155"/>
  <c r="N104" i="155" s="1"/>
  <c r="M104" i="155"/>
  <c r="Q104" i="155"/>
  <c r="S104" i="155" s="1"/>
  <c r="R104" i="155"/>
  <c r="V104" i="155"/>
  <c r="X104" i="155" s="1"/>
  <c r="W104" i="155"/>
  <c r="AA104" i="155"/>
  <c r="AC104" i="155" s="1"/>
  <c r="AB104" i="155"/>
  <c r="AE104" i="155"/>
  <c r="AF104" i="155"/>
  <c r="B105" i="155"/>
  <c r="D105" i="155"/>
  <c r="G105" i="155"/>
  <c r="I105" i="155" s="1"/>
  <c r="H105" i="155"/>
  <c r="L105" i="155"/>
  <c r="N105" i="155" s="1"/>
  <c r="M105" i="155"/>
  <c r="Q105" i="155"/>
  <c r="S105" i="155" s="1"/>
  <c r="R105" i="155"/>
  <c r="V105" i="155"/>
  <c r="X105" i="155" s="1"/>
  <c r="W105" i="155"/>
  <c r="AA105" i="155"/>
  <c r="AC105" i="155" s="1"/>
  <c r="AB105" i="155"/>
  <c r="AE105" i="155"/>
  <c r="AF105" i="155"/>
  <c r="B106" i="155"/>
  <c r="D106" i="155"/>
  <c r="G106" i="155"/>
  <c r="I106" i="155" s="1"/>
  <c r="H106" i="155"/>
  <c r="L106" i="155"/>
  <c r="N106" i="155" s="1"/>
  <c r="M106" i="155"/>
  <c r="Q106" i="155"/>
  <c r="S106" i="155" s="1"/>
  <c r="R106" i="155"/>
  <c r="V106" i="155"/>
  <c r="X106" i="155" s="1"/>
  <c r="W106" i="155"/>
  <c r="AA106" i="155"/>
  <c r="AC106" i="155" s="1"/>
  <c r="AB106" i="155"/>
  <c r="AE106" i="155"/>
  <c r="AF106" i="155"/>
  <c r="B107" i="155"/>
  <c r="D107" i="155"/>
  <c r="G107" i="155"/>
  <c r="I107" i="155" s="1"/>
  <c r="H107" i="155"/>
  <c r="L107" i="155"/>
  <c r="N107" i="155" s="1"/>
  <c r="M107" i="155"/>
  <c r="Q107" i="155"/>
  <c r="S107" i="155" s="1"/>
  <c r="R107" i="155"/>
  <c r="V107" i="155"/>
  <c r="X107" i="155" s="1"/>
  <c r="W107" i="155"/>
  <c r="AA107" i="155"/>
  <c r="AC107" i="155" s="1"/>
  <c r="AB107" i="155"/>
  <c r="AE107" i="155"/>
  <c r="AF107" i="155"/>
  <c r="B108" i="155"/>
  <c r="D108" i="155"/>
  <c r="G108" i="155"/>
  <c r="I108" i="155" s="1"/>
  <c r="H108" i="155"/>
  <c r="L108" i="155"/>
  <c r="N108" i="155" s="1"/>
  <c r="M108" i="155"/>
  <c r="Q108" i="155"/>
  <c r="S108" i="155" s="1"/>
  <c r="R108" i="155"/>
  <c r="V108" i="155"/>
  <c r="X108" i="155" s="1"/>
  <c r="W108" i="155"/>
  <c r="AA108" i="155"/>
  <c r="AC108" i="155" s="1"/>
  <c r="AB108" i="155"/>
  <c r="AE108" i="155"/>
  <c r="AF108" i="155"/>
  <c r="B109" i="155"/>
  <c r="D109" i="155"/>
  <c r="G109" i="155"/>
  <c r="I109" i="155" s="1"/>
  <c r="H109" i="155"/>
  <c r="L109" i="155"/>
  <c r="N109" i="155" s="1"/>
  <c r="M109" i="155"/>
  <c r="Q109" i="155"/>
  <c r="S109" i="155" s="1"/>
  <c r="R109" i="155"/>
  <c r="V109" i="155"/>
  <c r="X109" i="155" s="1"/>
  <c r="W109" i="155"/>
  <c r="AA109" i="155"/>
  <c r="AC109" i="155" s="1"/>
  <c r="AB109" i="155"/>
  <c r="AE109" i="155"/>
  <c r="AF109" i="155"/>
  <c r="B110" i="155"/>
  <c r="D110" i="155"/>
  <c r="G110" i="155"/>
  <c r="I110" i="155" s="1"/>
  <c r="H110" i="155"/>
  <c r="L110" i="155"/>
  <c r="N110" i="155" s="1"/>
  <c r="M110" i="155"/>
  <c r="Q110" i="155"/>
  <c r="S110" i="155" s="1"/>
  <c r="R110" i="155"/>
  <c r="V110" i="155"/>
  <c r="X110" i="155" s="1"/>
  <c r="W110" i="155"/>
  <c r="AA110" i="155"/>
  <c r="AC110" i="155" s="1"/>
  <c r="AB110" i="155"/>
  <c r="AE110" i="155"/>
  <c r="AF110" i="155"/>
  <c r="B111" i="155"/>
  <c r="D111" i="155"/>
  <c r="G111" i="155"/>
  <c r="I111" i="155" s="1"/>
  <c r="H111" i="155"/>
  <c r="L111" i="155"/>
  <c r="N111" i="155" s="1"/>
  <c r="M111" i="155"/>
  <c r="Q111" i="155"/>
  <c r="S111" i="155" s="1"/>
  <c r="R111" i="155"/>
  <c r="V111" i="155"/>
  <c r="X111" i="155" s="1"/>
  <c r="W111" i="155"/>
  <c r="AA111" i="155"/>
  <c r="AC111" i="155" s="1"/>
  <c r="AB111" i="155"/>
  <c r="AE111" i="155"/>
  <c r="AF111" i="155"/>
  <c r="B112" i="155"/>
  <c r="D112" i="155"/>
  <c r="G112" i="155"/>
  <c r="I112" i="155" s="1"/>
  <c r="H112" i="155"/>
  <c r="L112" i="155"/>
  <c r="N112" i="155" s="1"/>
  <c r="M112" i="155"/>
  <c r="Q112" i="155"/>
  <c r="S112" i="155" s="1"/>
  <c r="R112" i="155"/>
  <c r="V112" i="155"/>
  <c r="X112" i="155" s="1"/>
  <c r="W112" i="155"/>
  <c r="AA112" i="155"/>
  <c r="AC112" i="155" s="1"/>
  <c r="AB112" i="155"/>
  <c r="AE112" i="155"/>
  <c r="AF112" i="155"/>
  <c r="B113" i="155"/>
  <c r="D113" i="155"/>
  <c r="G113" i="155"/>
  <c r="I113" i="155" s="1"/>
  <c r="H113" i="155"/>
  <c r="L113" i="155"/>
  <c r="N113" i="155" s="1"/>
  <c r="M113" i="155"/>
  <c r="Q113" i="155"/>
  <c r="S113" i="155" s="1"/>
  <c r="R113" i="155"/>
  <c r="V113" i="155"/>
  <c r="X113" i="155" s="1"/>
  <c r="W113" i="155"/>
  <c r="AA113" i="155"/>
  <c r="AC113" i="155" s="1"/>
  <c r="AB113" i="155"/>
  <c r="AE113" i="155"/>
  <c r="AF113" i="155"/>
  <c r="B114" i="155"/>
  <c r="D114" i="155"/>
  <c r="G114" i="155"/>
  <c r="I114" i="155" s="1"/>
  <c r="H114" i="155"/>
  <c r="L114" i="155"/>
  <c r="N114" i="155" s="1"/>
  <c r="M114" i="155"/>
  <c r="Q114" i="155"/>
  <c r="S114" i="155" s="1"/>
  <c r="R114" i="155"/>
  <c r="V114" i="155"/>
  <c r="X114" i="155" s="1"/>
  <c r="W114" i="155"/>
  <c r="AA114" i="155"/>
  <c r="AC114" i="155" s="1"/>
  <c r="AB114" i="155"/>
  <c r="AE114" i="155"/>
  <c r="AF114" i="155"/>
  <c r="B115" i="155"/>
  <c r="D115" i="155"/>
  <c r="G115" i="155"/>
  <c r="I115" i="155" s="1"/>
  <c r="H115" i="155"/>
  <c r="L115" i="155"/>
  <c r="N115" i="155" s="1"/>
  <c r="M115" i="155"/>
  <c r="Q115" i="155"/>
  <c r="S115" i="155" s="1"/>
  <c r="R115" i="155"/>
  <c r="V115" i="155"/>
  <c r="X115" i="155" s="1"/>
  <c r="W115" i="155"/>
  <c r="AA115" i="155"/>
  <c r="AC115" i="155" s="1"/>
  <c r="AB115" i="155"/>
  <c r="AE115" i="155"/>
  <c r="AF115" i="155"/>
  <c r="B116" i="155"/>
  <c r="D116" i="155"/>
  <c r="G116" i="155"/>
  <c r="I116" i="155" s="1"/>
  <c r="H116" i="155"/>
  <c r="L116" i="155"/>
  <c r="N116" i="155" s="1"/>
  <c r="M116" i="155"/>
  <c r="Q116" i="155"/>
  <c r="S116" i="155" s="1"/>
  <c r="R116" i="155"/>
  <c r="V116" i="155"/>
  <c r="X116" i="155" s="1"/>
  <c r="W116" i="155"/>
  <c r="AA116" i="155"/>
  <c r="AC116" i="155" s="1"/>
  <c r="AB116" i="155"/>
  <c r="AE116" i="155"/>
  <c r="AF116" i="155"/>
  <c r="B117" i="155"/>
  <c r="D117" i="155"/>
  <c r="G117" i="155"/>
  <c r="I117" i="155" s="1"/>
  <c r="H117" i="155"/>
  <c r="L117" i="155"/>
  <c r="N117" i="155" s="1"/>
  <c r="M117" i="155"/>
  <c r="Q117" i="155"/>
  <c r="S117" i="155" s="1"/>
  <c r="R117" i="155"/>
  <c r="V117" i="155"/>
  <c r="X117" i="155" s="1"/>
  <c r="W117" i="155"/>
  <c r="AA117" i="155"/>
  <c r="AC117" i="155" s="1"/>
  <c r="AB117" i="155"/>
  <c r="AE117" i="155"/>
  <c r="AF117" i="155"/>
  <c r="B118" i="155"/>
  <c r="D118" i="155"/>
  <c r="G118" i="155"/>
  <c r="I118" i="155" s="1"/>
  <c r="H118" i="155"/>
  <c r="L118" i="155"/>
  <c r="N118" i="155" s="1"/>
  <c r="M118" i="155"/>
  <c r="Q118" i="155"/>
  <c r="S118" i="155" s="1"/>
  <c r="R118" i="155"/>
  <c r="V118" i="155"/>
  <c r="X118" i="155" s="1"/>
  <c r="W118" i="155"/>
  <c r="AA118" i="155"/>
  <c r="AC118" i="155" s="1"/>
  <c r="AB118" i="155"/>
  <c r="AE118" i="155"/>
  <c r="AF118" i="155"/>
  <c r="B119" i="155"/>
  <c r="D119" i="155"/>
  <c r="E119" i="155"/>
  <c r="D56" i="130" s="1"/>
  <c r="F119" i="155"/>
  <c r="E56" i="130" s="1"/>
  <c r="J119" i="155"/>
  <c r="G56" i="130" s="1"/>
  <c r="K119" i="155"/>
  <c r="H56" i="130" s="1"/>
  <c r="O119" i="155"/>
  <c r="J56" i="130" s="1"/>
  <c r="P119" i="155"/>
  <c r="K56" i="130" s="1"/>
  <c r="T119" i="155"/>
  <c r="O56" i="130" s="1"/>
  <c r="U119" i="155"/>
  <c r="P56" i="130" s="1"/>
  <c r="Z119" i="155"/>
  <c r="W56" i="130" s="1"/>
  <c r="B121" i="155"/>
  <c r="D121" i="155"/>
  <c r="G121" i="155"/>
  <c r="I121" i="155" s="1"/>
  <c r="H121" i="155"/>
  <c r="L121" i="155"/>
  <c r="N121" i="155" s="1"/>
  <c r="M121" i="155"/>
  <c r="Q121" i="155"/>
  <c r="S121" i="155" s="1"/>
  <c r="R121" i="155"/>
  <c r="V121" i="155"/>
  <c r="X121" i="155" s="1"/>
  <c r="W121" i="155"/>
  <c r="AA121" i="155"/>
  <c r="AC121" i="155" s="1"/>
  <c r="AB121" i="155"/>
  <c r="AE121" i="155"/>
  <c r="AF121" i="155"/>
  <c r="B122" i="155"/>
  <c r="D122" i="155"/>
  <c r="G122" i="155"/>
  <c r="I122" i="155" s="1"/>
  <c r="H122" i="155"/>
  <c r="L122" i="155"/>
  <c r="N122" i="155" s="1"/>
  <c r="M122" i="155"/>
  <c r="Q122" i="155"/>
  <c r="S122" i="155" s="1"/>
  <c r="R122" i="155"/>
  <c r="V122" i="155"/>
  <c r="X122" i="155" s="1"/>
  <c r="W122" i="155"/>
  <c r="AA122" i="155"/>
  <c r="AC122" i="155" s="1"/>
  <c r="AB122" i="155"/>
  <c r="AE122" i="155"/>
  <c r="AF122" i="155"/>
  <c r="B123" i="155"/>
  <c r="D123" i="155"/>
  <c r="G123" i="155"/>
  <c r="I123" i="155" s="1"/>
  <c r="H123" i="155"/>
  <c r="L123" i="155"/>
  <c r="N123" i="155" s="1"/>
  <c r="M123" i="155"/>
  <c r="Q123" i="155"/>
  <c r="S123" i="155" s="1"/>
  <c r="R123" i="155"/>
  <c r="V123" i="155"/>
  <c r="X123" i="155" s="1"/>
  <c r="W123" i="155"/>
  <c r="AA123" i="155"/>
  <c r="AC123" i="155" s="1"/>
  <c r="AB123" i="155"/>
  <c r="AE123" i="155"/>
  <c r="AF123" i="155"/>
  <c r="B124" i="155"/>
  <c r="D124" i="155"/>
  <c r="G124" i="155"/>
  <c r="I124" i="155" s="1"/>
  <c r="H124" i="155"/>
  <c r="L124" i="155"/>
  <c r="N124" i="155" s="1"/>
  <c r="M124" i="155"/>
  <c r="Q124" i="155"/>
  <c r="S124" i="155" s="1"/>
  <c r="R124" i="155"/>
  <c r="V124" i="155"/>
  <c r="X124" i="155" s="1"/>
  <c r="W124" i="155"/>
  <c r="AA124" i="155"/>
  <c r="AC124" i="155" s="1"/>
  <c r="AB124" i="155"/>
  <c r="AE124" i="155"/>
  <c r="AF124" i="155"/>
  <c r="B125" i="155"/>
  <c r="D125" i="155"/>
  <c r="G125" i="155"/>
  <c r="I125" i="155" s="1"/>
  <c r="H125" i="155"/>
  <c r="L125" i="155"/>
  <c r="N125" i="155" s="1"/>
  <c r="M125" i="155"/>
  <c r="Q125" i="155"/>
  <c r="S125" i="155" s="1"/>
  <c r="R125" i="155"/>
  <c r="V125" i="155"/>
  <c r="X125" i="155" s="1"/>
  <c r="W125" i="155"/>
  <c r="AA125" i="155"/>
  <c r="AC125" i="155" s="1"/>
  <c r="AB125" i="155"/>
  <c r="AE125" i="155"/>
  <c r="AF125" i="155"/>
  <c r="B126" i="155"/>
  <c r="D126" i="155"/>
  <c r="G126" i="155"/>
  <c r="I126" i="155" s="1"/>
  <c r="H126" i="155"/>
  <c r="L126" i="155"/>
  <c r="N126" i="155" s="1"/>
  <c r="M126" i="155"/>
  <c r="Q126" i="155"/>
  <c r="S126" i="155" s="1"/>
  <c r="R126" i="155"/>
  <c r="V126" i="155"/>
  <c r="X126" i="155" s="1"/>
  <c r="W126" i="155"/>
  <c r="AA126" i="155"/>
  <c r="AC126" i="155" s="1"/>
  <c r="AB126" i="155"/>
  <c r="AE126" i="155"/>
  <c r="AF126" i="155"/>
  <c r="B127" i="155"/>
  <c r="D127" i="155"/>
  <c r="G127" i="155"/>
  <c r="I127" i="155" s="1"/>
  <c r="H127" i="155"/>
  <c r="L127" i="155"/>
  <c r="N127" i="155" s="1"/>
  <c r="M127" i="155"/>
  <c r="Q127" i="155"/>
  <c r="S127" i="155" s="1"/>
  <c r="R127" i="155"/>
  <c r="V127" i="155"/>
  <c r="X127" i="155" s="1"/>
  <c r="W127" i="155"/>
  <c r="AA127" i="155"/>
  <c r="AC127" i="155" s="1"/>
  <c r="AB127" i="155"/>
  <c r="AE127" i="155"/>
  <c r="AF127" i="155"/>
  <c r="B128" i="155"/>
  <c r="D128" i="155"/>
  <c r="G128" i="155"/>
  <c r="I128" i="155" s="1"/>
  <c r="H128" i="155"/>
  <c r="L128" i="155"/>
  <c r="N128" i="155" s="1"/>
  <c r="M128" i="155"/>
  <c r="Q128" i="155"/>
  <c r="S128" i="155" s="1"/>
  <c r="R128" i="155"/>
  <c r="V128" i="155"/>
  <c r="X128" i="155" s="1"/>
  <c r="W128" i="155"/>
  <c r="AA128" i="155"/>
  <c r="AC128" i="155" s="1"/>
  <c r="AB128" i="155"/>
  <c r="AE128" i="155"/>
  <c r="AF128" i="155"/>
  <c r="B129" i="155"/>
  <c r="D129" i="155"/>
  <c r="G129" i="155"/>
  <c r="I129" i="155" s="1"/>
  <c r="H129" i="155"/>
  <c r="L129" i="155"/>
  <c r="N129" i="155" s="1"/>
  <c r="M129" i="155"/>
  <c r="Q129" i="155"/>
  <c r="S129" i="155" s="1"/>
  <c r="R129" i="155"/>
  <c r="V129" i="155"/>
  <c r="X129" i="155" s="1"/>
  <c r="W129" i="155"/>
  <c r="AA129" i="155"/>
  <c r="AC129" i="155" s="1"/>
  <c r="AB129" i="155"/>
  <c r="AE129" i="155"/>
  <c r="AF129" i="155"/>
  <c r="B130" i="155"/>
  <c r="D130" i="155"/>
  <c r="G130" i="155"/>
  <c r="I130" i="155" s="1"/>
  <c r="H130" i="155"/>
  <c r="L130" i="155"/>
  <c r="N130" i="155" s="1"/>
  <c r="M130" i="155"/>
  <c r="Q130" i="155"/>
  <c r="S130" i="155" s="1"/>
  <c r="R130" i="155"/>
  <c r="V130" i="155"/>
  <c r="X130" i="155" s="1"/>
  <c r="W130" i="155"/>
  <c r="AA130" i="155"/>
  <c r="AC130" i="155" s="1"/>
  <c r="AB130" i="155"/>
  <c r="AE130" i="155"/>
  <c r="AF130" i="155"/>
  <c r="B131" i="155"/>
  <c r="D131" i="155"/>
  <c r="G131" i="155"/>
  <c r="I131" i="155" s="1"/>
  <c r="H131" i="155"/>
  <c r="L131" i="155"/>
  <c r="N131" i="155" s="1"/>
  <c r="M131" i="155"/>
  <c r="Q131" i="155"/>
  <c r="S131" i="155" s="1"/>
  <c r="R131" i="155"/>
  <c r="V131" i="155"/>
  <c r="X131" i="155" s="1"/>
  <c r="W131" i="155"/>
  <c r="AA131" i="155"/>
  <c r="AC131" i="155" s="1"/>
  <c r="AB131" i="155"/>
  <c r="AE131" i="155"/>
  <c r="AF131" i="155"/>
  <c r="B132" i="155"/>
  <c r="D132" i="155"/>
  <c r="G132" i="155"/>
  <c r="I132" i="155" s="1"/>
  <c r="H132" i="155"/>
  <c r="L132" i="155"/>
  <c r="N132" i="155" s="1"/>
  <c r="M132" i="155"/>
  <c r="Q132" i="155"/>
  <c r="S132" i="155" s="1"/>
  <c r="R132" i="155"/>
  <c r="V132" i="155"/>
  <c r="X132" i="155" s="1"/>
  <c r="W132" i="155"/>
  <c r="AA132" i="155"/>
  <c r="AC132" i="155" s="1"/>
  <c r="AB132" i="155"/>
  <c r="AE132" i="155"/>
  <c r="AF132" i="155"/>
  <c r="B133" i="155"/>
  <c r="D133" i="155"/>
  <c r="G133" i="155"/>
  <c r="I133" i="155" s="1"/>
  <c r="H133" i="155"/>
  <c r="L133" i="155"/>
  <c r="N133" i="155" s="1"/>
  <c r="M133" i="155"/>
  <c r="Q133" i="155"/>
  <c r="S133" i="155" s="1"/>
  <c r="R133" i="155"/>
  <c r="V133" i="155"/>
  <c r="X133" i="155" s="1"/>
  <c r="W133" i="155"/>
  <c r="AA133" i="155"/>
  <c r="AC133" i="155" s="1"/>
  <c r="AB133" i="155"/>
  <c r="AE133" i="155"/>
  <c r="AF133" i="155"/>
  <c r="B134" i="155"/>
  <c r="D134" i="155"/>
  <c r="G134" i="155"/>
  <c r="I134" i="155" s="1"/>
  <c r="H134" i="155"/>
  <c r="L134" i="155"/>
  <c r="N134" i="155" s="1"/>
  <c r="M134" i="155"/>
  <c r="Q134" i="155"/>
  <c r="S134" i="155" s="1"/>
  <c r="R134" i="155"/>
  <c r="V134" i="155"/>
  <c r="X134" i="155" s="1"/>
  <c r="W134" i="155"/>
  <c r="AA134" i="155"/>
  <c r="AC134" i="155" s="1"/>
  <c r="AB134" i="155"/>
  <c r="AE134" i="155"/>
  <c r="AF134" i="155"/>
  <c r="B135" i="155"/>
  <c r="D135" i="155"/>
  <c r="G135" i="155"/>
  <c r="I135" i="155" s="1"/>
  <c r="H135" i="155"/>
  <c r="L135" i="155"/>
  <c r="N135" i="155" s="1"/>
  <c r="M135" i="155"/>
  <c r="Q135" i="155"/>
  <c r="S135" i="155" s="1"/>
  <c r="R135" i="155"/>
  <c r="V135" i="155"/>
  <c r="X135" i="155" s="1"/>
  <c r="W135" i="155"/>
  <c r="AA135" i="155"/>
  <c r="AC135" i="155" s="1"/>
  <c r="AB135" i="155"/>
  <c r="AE135" i="155"/>
  <c r="AF135" i="155"/>
  <c r="B136" i="155"/>
  <c r="D136" i="155"/>
  <c r="G136" i="155"/>
  <c r="I136" i="155" s="1"/>
  <c r="H136" i="155"/>
  <c r="L136" i="155"/>
  <c r="N136" i="155" s="1"/>
  <c r="M136" i="155"/>
  <c r="Q136" i="155"/>
  <c r="S136" i="155" s="1"/>
  <c r="R136" i="155"/>
  <c r="V136" i="155"/>
  <c r="X136" i="155" s="1"/>
  <c r="W136" i="155"/>
  <c r="AA136" i="155"/>
  <c r="AC136" i="155" s="1"/>
  <c r="AB136" i="155"/>
  <c r="AE136" i="155"/>
  <c r="AF136" i="155"/>
  <c r="B137" i="155"/>
  <c r="D137" i="155"/>
  <c r="G137" i="155"/>
  <c r="I137" i="155" s="1"/>
  <c r="H137" i="155"/>
  <c r="L137" i="155"/>
  <c r="N137" i="155" s="1"/>
  <c r="M137" i="155"/>
  <c r="Q137" i="155"/>
  <c r="S137" i="155" s="1"/>
  <c r="R137" i="155"/>
  <c r="V137" i="155"/>
  <c r="X137" i="155" s="1"/>
  <c r="W137" i="155"/>
  <c r="AA137" i="155"/>
  <c r="AC137" i="155" s="1"/>
  <c r="AB137" i="155"/>
  <c r="AE137" i="155"/>
  <c r="AF137" i="155"/>
  <c r="B138" i="155"/>
  <c r="D138" i="155"/>
  <c r="G138" i="155"/>
  <c r="I138" i="155" s="1"/>
  <c r="H138" i="155"/>
  <c r="L138" i="155"/>
  <c r="N138" i="155" s="1"/>
  <c r="M138" i="155"/>
  <c r="Q138" i="155"/>
  <c r="S138" i="155" s="1"/>
  <c r="R138" i="155"/>
  <c r="V138" i="155"/>
  <c r="X138" i="155" s="1"/>
  <c r="W138" i="155"/>
  <c r="AA138" i="155"/>
  <c r="AC138" i="155" s="1"/>
  <c r="AB138" i="155"/>
  <c r="AE138" i="155"/>
  <c r="AF138" i="155"/>
  <c r="B139" i="155"/>
  <c r="D139" i="155"/>
  <c r="G139" i="155"/>
  <c r="I139" i="155" s="1"/>
  <c r="H139" i="155"/>
  <c r="L139" i="155"/>
  <c r="N139" i="155" s="1"/>
  <c r="M139" i="155"/>
  <c r="Q139" i="155"/>
  <c r="S139" i="155" s="1"/>
  <c r="R139" i="155"/>
  <c r="V139" i="155"/>
  <c r="X139" i="155" s="1"/>
  <c r="W139" i="155"/>
  <c r="AA139" i="155"/>
  <c r="AC139" i="155" s="1"/>
  <c r="AB139" i="155"/>
  <c r="AE139" i="155"/>
  <c r="AF139" i="155"/>
  <c r="B140" i="155"/>
  <c r="D140" i="155"/>
  <c r="G140" i="155"/>
  <c r="I140" i="155" s="1"/>
  <c r="H140" i="155"/>
  <c r="L140" i="155"/>
  <c r="N140" i="155" s="1"/>
  <c r="M140" i="155"/>
  <c r="Q140" i="155"/>
  <c r="S140" i="155" s="1"/>
  <c r="R140" i="155"/>
  <c r="V140" i="155"/>
  <c r="X140" i="155" s="1"/>
  <c r="W140" i="155"/>
  <c r="AA140" i="155"/>
  <c r="AC140" i="155" s="1"/>
  <c r="AB140" i="155"/>
  <c r="AE140" i="155"/>
  <c r="AF140" i="155"/>
  <c r="B141" i="155"/>
  <c r="D141" i="155"/>
  <c r="G141" i="155"/>
  <c r="I141" i="155" s="1"/>
  <c r="H141" i="155"/>
  <c r="L141" i="155"/>
  <c r="N141" i="155" s="1"/>
  <c r="M141" i="155"/>
  <c r="Q141" i="155"/>
  <c r="S141" i="155" s="1"/>
  <c r="R141" i="155"/>
  <c r="V141" i="155"/>
  <c r="X141" i="155" s="1"/>
  <c r="W141" i="155"/>
  <c r="AA141" i="155"/>
  <c r="AC141" i="155" s="1"/>
  <c r="AB141" i="155"/>
  <c r="AE141" i="155"/>
  <c r="AF141" i="155"/>
  <c r="B142" i="155"/>
  <c r="D142" i="155"/>
  <c r="E142" i="155"/>
  <c r="D57" i="130" s="1"/>
  <c r="F142" i="155"/>
  <c r="E57" i="130" s="1"/>
  <c r="J142" i="155"/>
  <c r="G57" i="130" s="1"/>
  <c r="K142" i="155"/>
  <c r="H57" i="130" s="1"/>
  <c r="O142" i="155"/>
  <c r="P142" i="155"/>
  <c r="K57" i="130" s="1"/>
  <c r="T142" i="155"/>
  <c r="O57" i="130" s="1"/>
  <c r="U142" i="155"/>
  <c r="P57" i="130" s="1"/>
  <c r="Z142" i="155"/>
  <c r="U57" i="130" s="1"/>
  <c r="B143" i="155"/>
  <c r="D143" i="155"/>
  <c r="G143" i="155"/>
  <c r="I143" i="155" s="1"/>
  <c r="H143" i="155"/>
  <c r="L143" i="155"/>
  <c r="N143" i="155" s="1"/>
  <c r="M143" i="155"/>
  <c r="Q143" i="155"/>
  <c r="S143" i="155" s="1"/>
  <c r="R143" i="155"/>
  <c r="V143" i="155"/>
  <c r="X143" i="155" s="1"/>
  <c r="W143" i="155"/>
  <c r="AA143" i="155"/>
  <c r="AC143" i="155" s="1"/>
  <c r="AB143" i="155"/>
  <c r="AE143" i="155"/>
  <c r="AF143" i="155"/>
  <c r="B144" i="155"/>
  <c r="D144" i="155"/>
  <c r="G144" i="155"/>
  <c r="I144" i="155" s="1"/>
  <c r="H144" i="155"/>
  <c r="L144" i="155"/>
  <c r="N144" i="155" s="1"/>
  <c r="M144" i="155"/>
  <c r="Q144" i="155"/>
  <c r="S144" i="155" s="1"/>
  <c r="R144" i="155"/>
  <c r="V144" i="155"/>
  <c r="X144" i="155" s="1"/>
  <c r="W144" i="155"/>
  <c r="AA144" i="155"/>
  <c r="AC144" i="155" s="1"/>
  <c r="AB144" i="155"/>
  <c r="AE144" i="155"/>
  <c r="AF144" i="155"/>
  <c r="B145" i="155"/>
  <c r="D145" i="155"/>
  <c r="G145" i="155"/>
  <c r="I145" i="155" s="1"/>
  <c r="H145" i="155"/>
  <c r="L145" i="155"/>
  <c r="N145" i="155" s="1"/>
  <c r="M145" i="155"/>
  <c r="Q145" i="155"/>
  <c r="S145" i="155" s="1"/>
  <c r="R145" i="155"/>
  <c r="V145" i="155"/>
  <c r="X145" i="155" s="1"/>
  <c r="W145" i="155"/>
  <c r="AA145" i="155"/>
  <c r="AC145" i="155" s="1"/>
  <c r="AB145" i="155"/>
  <c r="AE145" i="155"/>
  <c r="AF145" i="155"/>
  <c r="B146" i="155"/>
  <c r="D146" i="155"/>
  <c r="G146" i="155"/>
  <c r="I146" i="155" s="1"/>
  <c r="H146" i="155"/>
  <c r="L146" i="155"/>
  <c r="N146" i="155" s="1"/>
  <c r="M146" i="155"/>
  <c r="Q146" i="155"/>
  <c r="S146" i="155" s="1"/>
  <c r="R146" i="155"/>
  <c r="V146" i="155"/>
  <c r="X146" i="155" s="1"/>
  <c r="W146" i="155"/>
  <c r="AA146" i="155"/>
  <c r="AC146" i="155" s="1"/>
  <c r="AB146" i="155"/>
  <c r="AE146" i="155"/>
  <c r="AF146" i="155"/>
  <c r="B147" i="155"/>
  <c r="D147" i="155"/>
  <c r="G147" i="155"/>
  <c r="I147" i="155" s="1"/>
  <c r="H147" i="155"/>
  <c r="L147" i="155"/>
  <c r="N147" i="155" s="1"/>
  <c r="M147" i="155"/>
  <c r="Q147" i="155"/>
  <c r="S147" i="155" s="1"/>
  <c r="R147" i="155"/>
  <c r="V147" i="155"/>
  <c r="X147" i="155" s="1"/>
  <c r="W147" i="155"/>
  <c r="AA147" i="155"/>
  <c r="AC147" i="155" s="1"/>
  <c r="AB147" i="155"/>
  <c r="AE147" i="155"/>
  <c r="AF147" i="155"/>
  <c r="B148" i="155"/>
  <c r="D148" i="155"/>
  <c r="G148" i="155"/>
  <c r="I148" i="155" s="1"/>
  <c r="H148" i="155"/>
  <c r="L148" i="155"/>
  <c r="N148" i="155" s="1"/>
  <c r="M148" i="155"/>
  <c r="Q148" i="155"/>
  <c r="S148" i="155" s="1"/>
  <c r="R148" i="155"/>
  <c r="V148" i="155"/>
  <c r="X148" i="155" s="1"/>
  <c r="W148" i="155"/>
  <c r="AA148" i="155"/>
  <c r="AC148" i="155" s="1"/>
  <c r="AB148" i="155"/>
  <c r="AE148" i="155"/>
  <c r="AF148" i="155"/>
  <c r="B149" i="155"/>
  <c r="D149" i="155"/>
  <c r="G149" i="155"/>
  <c r="I149" i="155" s="1"/>
  <c r="H149" i="155"/>
  <c r="L149" i="155"/>
  <c r="N149" i="155" s="1"/>
  <c r="M149" i="155"/>
  <c r="Q149" i="155"/>
  <c r="S149" i="155" s="1"/>
  <c r="R149" i="155"/>
  <c r="V149" i="155"/>
  <c r="X149" i="155" s="1"/>
  <c r="W149" i="155"/>
  <c r="AA149" i="155"/>
  <c r="AC149" i="155" s="1"/>
  <c r="AB149" i="155"/>
  <c r="AE149" i="155"/>
  <c r="AF149" i="155"/>
  <c r="B150" i="155"/>
  <c r="D150" i="155"/>
  <c r="G150" i="155"/>
  <c r="I150" i="155" s="1"/>
  <c r="H150" i="155"/>
  <c r="L150" i="155"/>
  <c r="N150" i="155" s="1"/>
  <c r="M150" i="155"/>
  <c r="Q150" i="155"/>
  <c r="S150" i="155" s="1"/>
  <c r="R150" i="155"/>
  <c r="V150" i="155"/>
  <c r="X150" i="155" s="1"/>
  <c r="W150" i="155"/>
  <c r="AA150" i="155"/>
  <c r="AC150" i="155" s="1"/>
  <c r="AB150" i="155"/>
  <c r="AE150" i="155"/>
  <c r="AF150" i="155"/>
  <c r="B151" i="155"/>
  <c r="D151" i="155"/>
  <c r="G151" i="155"/>
  <c r="I151" i="155" s="1"/>
  <c r="H151" i="155"/>
  <c r="L151" i="155"/>
  <c r="N151" i="155" s="1"/>
  <c r="M151" i="155"/>
  <c r="Q151" i="155"/>
  <c r="S151" i="155" s="1"/>
  <c r="R151" i="155"/>
  <c r="V151" i="155"/>
  <c r="X151" i="155" s="1"/>
  <c r="W151" i="155"/>
  <c r="AA151" i="155"/>
  <c r="AC151" i="155" s="1"/>
  <c r="AB151" i="155"/>
  <c r="AE151" i="155"/>
  <c r="AF151" i="155"/>
  <c r="B152" i="155"/>
  <c r="D152" i="155"/>
  <c r="G152" i="155"/>
  <c r="I152" i="155" s="1"/>
  <c r="H152" i="155"/>
  <c r="L152" i="155"/>
  <c r="N152" i="155" s="1"/>
  <c r="M152" i="155"/>
  <c r="Q152" i="155"/>
  <c r="S152" i="155" s="1"/>
  <c r="R152" i="155"/>
  <c r="V152" i="155"/>
  <c r="X152" i="155" s="1"/>
  <c r="W152" i="155"/>
  <c r="AA152" i="155"/>
  <c r="AC152" i="155" s="1"/>
  <c r="AB152" i="155"/>
  <c r="AE152" i="155"/>
  <c r="AF152" i="155"/>
  <c r="B153" i="155"/>
  <c r="D153" i="155"/>
  <c r="G153" i="155"/>
  <c r="I153" i="155" s="1"/>
  <c r="H153" i="155"/>
  <c r="L153" i="155"/>
  <c r="N153" i="155" s="1"/>
  <c r="M153" i="155"/>
  <c r="Q153" i="155"/>
  <c r="S153" i="155" s="1"/>
  <c r="R153" i="155"/>
  <c r="V153" i="155"/>
  <c r="X153" i="155" s="1"/>
  <c r="W153" i="155"/>
  <c r="AA153" i="155"/>
  <c r="AC153" i="155" s="1"/>
  <c r="AB153" i="155"/>
  <c r="AE153" i="155"/>
  <c r="AF153" i="155"/>
  <c r="B154" i="155"/>
  <c r="D154" i="155"/>
  <c r="G154" i="155"/>
  <c r="I154" i="155" s="1"/>
  <c r="H154" i="155"/>
  <c r="L154" i="155"/>
  <c r="N154" i="155" s="1"/>
  <c r="M154" i="155"/>
  <c r="Q154" i="155"/>
  <c r="S154" i="155" s="1"/>
  <c r="R154" i="155"/>
  <c r="V154" i="155"/>
  <c r="X154" i="155" s="1"/>
  <c r="W154" i="155"/>
  <c r="AA154" i="155"/>
  <c r="AC154" i="155" s="1"/>
  <c r="AB154" i="155"/>
  <c r="AE154" i="155"/>
  <c r="AF154" i="155"/>
  <c r="B155" i="155"/>
  <c r="D155" i="155"/>
  <c r="G155" i="155"/>
  <c r="I155" i="155" s="1"/>
  <c r="H155" i="155"/>
  <c r="L155" i="155"/>
  <c r="N155" i="155" s="1"/>
  <c r="M155" i="155"/>
  <c r="Q155" i="155"/>
  <c r="S155" i="155" s="1"/>
  <c r="R155" i="155"/>
  <c r="V155" i="155"/>
  <c r="X155" i="155" s="1"/>
  <c r="W155" i="155"/>
  <c r="AA155" i="155"/>
  <c r="AC155" i="155" s="1"/>
  <c r="AB155" i="155"/>
  <c r="AE155" i="155"/>
  <c r="AF155" i="155"/>
  <c r="B156" i="155"/>
  <c r="D156" i="155"/>
  <c r="G156" i="155"/>
  <c r="I156" i="155" s="1"/>
  <c r="H156" i="155"/>
  <c r="L156" i="155"/>
  <c r="N156" i="155" s="1"/>
  <c r="M156" i="155"/>
  <c r="Q156" i="155"/>
  <c r="S156" i="155" s="1"/>
  <c r="R156" i="155"/>
  <c r="V156" i="155"/>
  <c r="X156" i="155" s="1"/>
  <c r="W156" i="155"/>
  <c r="AA156" i="155"/>
  <c r="AC156" i="155" s="1"/>
  <c r="AB156" i="155"/>
  <c r="AE156" i="155"/>
  <c r="AF156" i="155"/>
  <c r="B157" i="155"/>
  <c r="D157" i="155"/>
  <c r="G157" i="155"/>
  <c r="I157" i="155" s="1"/>
  <c r="H157" i="155"/>
  <c r="L157" i="155"/>
  <c r="N157" i="155" s="1"/>
  <c r="M157" i="155"/>
  <c r="Q157" i="155"/>
  <c r="S157" i="155" s="1"/>
  <c r="R157" i="155"/>
  <c r="V157" i="155"/>
  <c r="X157" i="155" s="1"/>
  <c r="W157" i="155"/>
  <c r="AA157" i="155"/>
  <c r="AC157" i="155" s="1"/>
  <c r="AB157" i="155"/>
  <c r="AE157" i="155"/>
  <c r="AF157" i="155"/>
  <c r="B158" i="155"/>
  <c r="D158" i="155"/>
  <c r="G158" i="155"/>
  <c r="I158" i="155" s="1"/>
  <c r="H158" i="155"/>
  <c r="L158" i="155"/>
  <c r="N158" i="155" s="1"/>
  <c r="M158" i="155"/>
  <c r="Q158" i="155"/>
  <c r="S158" i="155" s="1"/>
  <c r="R158" i="155"/>
  <c r="V158" i="155"/>
  <c r="X158" i="155" s="1"/>
  <c r="W158" i="155"/>
  <c r="AA158" i="155"/>
  <c r="AC158" i="155" s="1"/>
  <c r="AB158" i="155"/>
  <c r="AE158" i="155"/>
  <c r="AF158" i="155"/>
  <c r="B159" i="155"/>
  <c r="D159" i="155"/>
  <c r="G159" i="155"/>
  <c r="I159" i="155" s="1"/>
  <c r="H159" i="155"/>
  <c r="L159" i="155"/>
  <c r="N159" i="155" s="1"/>
  <c r="M159" i="155"/>
  <c r="Q159" i="155"/>
  <c r="S159" i="155" s="1"/>
  <c r="R159" i="155"/>
  <c r="V159" i="155"/>
  <c r="X159" i="155" s="1"/>
  <c r="W159" i="155"/>
  <c r="AA159" i="155"/>
  <c r="AC159" i="155" s="1"/>
  <c r="AB159" i="155"/>
  <c r="AE159" i="155"/>
  <c r="AF159" i="155"/>
  <c r="B160" i="155"/>
  <c r="D160" i="155"/>
  <c r="G160" i="155"/>
  <c r="I160" i="155" s="1"/>
  <c r="H160" i="155"/>
  <c r="L160" i="155"/>
  <c r="N160" i="155" s="1"/>
  <c r="M160" i="155"/>
  <c r="Q160" i="155"/>
  <c r="S160" i="155" s="1"/>
  <c r="R160" i="155"/>
  <c r="V160" i="155"/>
  <c r="X160" i="155" s="1"/>
  <c r="W160" i="155"/>
  <c r="AA160" i="155"/>
  <c r="AC160" i="155" s="1"/>
  <c r="AB160" i="155"/>
  <c r="AE160" i="155"/>
  <c r="AF160" i="155"/>
  <c r="B161" i="155"/>
  <c r="D161" i="155"/>
  <c r="G161" i="155"/>
  <c r="I161" i="155" s="1"/>
  <c r="H161" i="155"/>
  <c r="L161" i="155"/>
  <c r="N161" i="155" s="1"/>
  <c r="M161" i="155"/>
  <c r="Q161" i="155"/>
  <c r="S161" i="155" s="1"/>
  <c r="R161" i="155"/>
  <c r="V161" i="155"/>
  <c r="X161" i="155" s="1"/>
  <c r="W161" i="155"/>
  <c r="AA161" i="155"/>
  <c r="AC161" i="155" s="1"/>
  <c r="AB161" i="155"/>
  <c r="AE161" i="155"/>
  <c r="AF161" i="155"/>
  <c r="B162" i="155"/>
  <c r="D162" i="155"/>
  <c r="G162" i="155"/>
  <c r="I162" i="155" s="1"/>
  <c r="H162" i="155"/>
  <c r="L162" i="155"/>
  <c r="N162" i="155" s="1"/>
  <c r="M162" i="155"/>
  <c r="Q162" i="155"/>
  <c r="S162" i="155" s="1"/>
  <c r="R162" i="155"/>
  <c r="V162" i="155"/>
  <c r="X162" i="155" s="1"/>
  <c r="W162" i="155"/>
  <c r="AA162" i="155"/>
  <c r="AC162" i="155" s="1"/>
  <c r="AB162" i="155"/>
  <c r="AE162" i="155"/>
  <c r="AF162" i="155"/>
  <c r="B163" i="155"/>
  <c r="D163" i="155"/>
  <c r="G163" i="155"/>
  <c r="I163" i="155" s="1"/>
  <c r="H163" i="155"/>
  <c r="L163" i="155"/>
  <c r="N163" i="155" s="1"/>
  <c r="M163" i="155"/>
  <c r="Q163" i="155"/>
  <c r="S163" i="155" s="1"/>
  <c r="R163" i="155"/>
  <c r="V163" i="155"/>
  <c r="X163" i="155" s="1"/>
  <c r="W163" i="155"/>
  <c r="AA163" i="155"/>
  <c r="AC163" i="155" s="1"/>
  <c r="AB163" i="155"/>
  <c r="AE163" i="155"/>
  <c r="AF163" i="155"/>
  <c r="B164" i="155"/>
  <c r="D164" i="155"/>
  <c r="E164" i="155"/>
  <c r="F164" i="155"/>
  <c r="J164" i="155"/>
  <c r="K164" i="155"/>
  <c r="O164" i="155"/>
  <c r="P164" i="155"/>
  <c r="V164" i="155"/>
  <c r="X164" i="155" s="1"/>
  <c r="W164" i="155"/>
  <c r="AA164" i="155"/>
  <c r="AB164" i="155"/>
  <c r="AC164" i="155"/>
  <c r="G165" i="155"/>
  <c r="H165" i="155"/>
  <c r="L165" i="155"/>
  <c r="M165" i="155"/>
  <c r="Q165" i="155"/>
  <c r="R165" i="155"/>
  <c r="V165" i="155"/>
  <c r="W165" i="155"/>
  <c r="AE165" i="155"/>
  <c r="AF165" i="155"/>
  <c r="D166" i="155"/>
  <c r="I169" i="155"/>
  <c r="N169" i="155"/>
  <c r="S169" i="155"/>
  <c r="X169" i="155"/>
  <c r="AE169" i="155"/>
  <c r="T170" i="155"/>
  <c r="B171" i="155"/>
  <c r="D171" i="155"/>
  <c r="G171" i="155"/>
  <c r="I171" i="155" s="1"/>
  <c r="H171" i="155"/>
  <c r="L171" i="155"/>
  <c r="N171" i="155" s="1"/>
  <c r="M171" i="155"/>
  <c r="Q171" i="155"/>
  <c r="S171" i="155" s="1"/>
  <c r="R171" i="155"/>
  <c r="V171" i="155"/>
  <c r="X171" i="155" s="1"/>
  <c r="W171" i="155"/>
  <c r="AA171" i="155"/>
  <c r="AC171" i="155" s="1"/>
  <c r="AB171" i="155"/>
  <c r="AE171" i="155"/>
  <c r="AF171" i="155"/>
  <c r="B172" i="155"/>
  <c r="D172" i="155"/>
  <c r="G172" i="155"/>
  <c r="I172" i="155" s="1"/>
  <c r="H172" i="155"/>
  <c r="L172" i="155"/>
  <c r="M172" i="155"/>
  <c r="N172" i="155" s="1"/>
  <c r="Q172" i="155"/>
  <c r="R172" i="155"/>
  <c r="S172" i="155" s="1"/>
  <c r="V172" i="155"/>
  <c r="X172" i="155" s="1"/>
  <c r="W172" i="155"/>
  <c r="AA172" i="155"/>
  <c r="AC172" i="155" s="1"/>
  <c r="AB172" i="155"/>
  <c r="AE172" i="155"/>
  <c r="AF172" i="155"/>
  <c r="B173" i="155"/>
  <c r="D173" i="155"/>
  <c r="G173" i="155"/>
  <c r="I173" i="155" s="1"/>
  <c r="H173" i="155"/>
  <c r="L173" i="155"/>
  <c r="M173" i="155"/>
  <c r="N173" i="155" s="1"/>
  <c r="Q173" i="155"/>
  <c r="R173" i="155"/>
  <c r="S173" i="155" s="1"/>
  <c r="V173" i="155"/>
  <c r="X173" i="155" s="1"/>
  <c r="W173" i="155"/>
  <c r="AA173" i="155"/>
  <c r="AC173" i="155" s="1"/>
  <c r="AB173" i="155"/>
  <c r="AE173" i="155"/>
  <c r="AF173" i="155"/>
  <c r="B174" i="155"/>
  <c r="D174" i="155"/>
  <c r="G174" i="155"/>
  <c r="I174" i="155" s="1"/>
  <c r="H174" i="155"/>
  <c r="L174" i="155"/>
  <c r="N174" i="155" s="1"/>
  <c r="M174" i="155"/>
  <c r="Q174" i="155"/>
  <c r="S174" i="155" s="1"/>
  <c r="R174" i="155"/>
  <c r="V174" i="155"/>
  <c r="X174" i="155" s="1"/>
  <c r="W174" i="155"/>
  <c r="AA174" i="155"/>
  <c r="AC174" i="155" s="1"/>
  <c r="AB174" i="155"/>
  <c r="AE174" i="155"/>
  <c r="AF174" i="155"/>
  <c r="B175" i="155"/>
  <c r="D175" i="155"/>
  <c r="G175" i="155"/>
  <c r="I175" i="155" s="1"/>
  <c r="H175" i="155"/>
  <c r="L175" i="155"/>
  <c r="N175" i="155" s="1"/>
  <c r="M175" i="155"/>
  <c r="Q175" i="155"/>
  <c r="S175" i="155" s="1"/>
  <c r="R175" i="155"/>
  <c r="V175" i="155"/>
  <c r="X175" i="155" s="1"/>
  <c r="W175" i="155"/>
  <c r="AA175" i="155"/>
  <c r="AC175" i="155" s="1"/>
  <c r="AB175" i="155"/>
  <c r="AE175" i="155"/>
  <c r="AF175" i="155"/>
  <c r="B176" i="155"/>
  <c r="D176" i="155"/>
  <c r="G176" i="155"/>
  <c r="I176" i="155" s="1"/>
  <c r="H176" i="155"/>
  <c r="L176" i="155"/>
  <c r="N176" i="155" s="1"/>
  <c r="M176" i="155"/>
  <c r="Q176" i="155"/>
  <c r="S176" i="155" s="1"/>
  <c r="R176" i="155"/>
  <c r="V176" i="155"/>
  <c r="X176" i="155" s="1"/>
  <c r="W176" i="155"/>
  <c r="AA176" i="155"/>
  <c r="AC176" i="155" s="1"/>
  <c r="AB176" i="155"/>
  <c r="AE176" i="155"/>
  <c r="AF176" i="155"/>
  <c r="B177" i="155"/>
  <c r="D177" i="155"/>
  <c r="G177" i="155"/>
  <c r="I177" i="155" s="1"/>
  <c r="H177" i="155"/>
  <c r="L177" i="155"/>
  <c r="N177" i="155" s="1"/>
  <c r="M177" i="155"/>
  <c r="Q177" i="155"/>
  <c r="S177" i="155" s="1"/>
  <c r="R177" i="155"/>
  <c r="V177" i="155"/>
  <c r="X177" i="155" s="1"/>
  <c r="W177" i="155"/>
  <c r="AA177" i="155"/>
  <c r="AC177" i="155" s="1"/>
  <c r="AB177" i="155"/>
  <c r="AE177" i="155"/>
  <c r="AF177" i="155"/>
  <c r="B178" i="155"/>
  <c r="D178" i="155"/>
  <c r="G178" i="155"/>
  <c r="I178" i="155" s="1"/>
  <c r="H178" i="155"/>
  <c r="L178" i="155"/>
  <c r="N178" i="155" s="1"/>
  <c r="M178" i="155"/>
  <c r="Q178" i="155"/>
  <c r="S178" i="155" s="1"/>
  <c r="R178" i="155"/>
  <c r="V178" i="155"/>
  <c r="X178" i="155" s="1"/>
  <c r="W178" i="155"/>
  <c r="AA178" i="155"/>
  <c r="AC178" i="155" s="1"/>
  <c r="AB178" i="155"/>
  <c r="AE178" i="155"/>
  <c r="AF178" i="155"/>
  <c r="B179" i="155"/>
  <c r="D179" i="155"/>
  <c r="G179" i="155"/>
  <c r="I179" i="155" s="1"/>
  <c r="H179" i="155"/>
  <c r="L179" i="155"/>
  <c r="N179" i="155" s="1"/>
  <c r="M179" i="155"/>
  <c r="Q179" i="155"/>
  <c r="S179" i="155" s="1"/>
  <c r="R179" i="155"/>
  <c r="V179" i="155"/>
  <c r="X179" i="155" s="1"/>
  <c r="W179" i="155"/>
  <c r="AA179" i="155"/>
  <c r="AC179" i="155" s="1"/>
  <c r="AB179" i="155"/>
  <c r="AE179" i="155"/>
  <c r="AF179" i="155"/>
  <c r="B180" i="155"/>
  <c r="D180" i="155"/>
  <c r="G180" i="155"/>
  <c r="I180" i="155" s="1"/>
  <c r="H180" i="155"/>
  <c r="L180" i="155"/>
  <c r="N180" i="155" s="1"/>
  <c r="M180" i="155"/>
  <c r="Q180" i="155"/>
  <c r="S180" i="155" s="1"/>
  <c r="R180" i="155"/>
  <c r="V180" i="155"/>
  <c r="X180" i="155" s="1"/>
  <c r="W180" i="155"/>
  <c r="AA180" i="155"/>
  <c r="AC180" i="155" s="1"/>
  <c r="AB180" i="155"/>
  <c r="AE180" i="155"/>
  <c r="AF180" i="155"/>
  <c r="B181" i="155"/>
  <c r="D181" i="155"/>
  <c r="G181" i="155"/>
  <c r="H181" i="155"/>
  <c r="L181" i="155"/>
  <c r="N181" i="155" s="1"/>
  <c r="M181" i="155"/>
  <c r="Q181" i="155"/>
  <c r="S181" i="155" s="1"/>
  <c r="R181" i="155"/>
  <c r="V181" i="155"/>
  <c r="X181" i="155" s="1"/>
  <c r="W181" i="155"/>
  <c r="AA181" i="155"/>
  <c r="AC181" i="155" s="1"/>
  <c r="AB181" i="155"/>
  <c r="AE181" i="155"/>
  <c r="AF181" i="155"/>
  <c r="B182" i="155"/>
  <c r="D182" i="155"/>
  <c r="G182" i="155"/>
  <c r="H182" i="155"/>
  <c r="I182" i="155" s="1"/>
  <c r="L182" i="155"/>
  <c r="M182" i="155"/>
  <c r="N182" i="155" s="1"/>
  <c r="Q182" i="155"/>
  <c r="R182" i="155"/>
  <c r="S182" i="155" s="1"/>
  <c r="V182" i="155"/>
  <c r="W182" i="155"/>
  <c r="X182" i="155" s="1"/>
  <c r="AA182" i="155"/>
  <c r="AC182" i="155" s="1"/>
  <c r="AB182" i="155"/>
  <c r="AE182" i="155"/>
  <c r="AF182" i="155"/>
  <c r="B183" i="155"/>
  <c r="D183" i="155"/>
  <c r="G183" i="155"/>
  <c r="I183" i="155" s="1"/>
  <c r="H183" i="155"/>
  <c r="L183" i="155"/>
  <c r="N183" i="155" s="1"/>
  <c r="M183" i="155"/>
  <c r="Q183" i="155"/>
  <c r="S183" i="155" s="1"/>
  <c r="R183" i="155"/>
  <c r="V183" i="155"/>
  <c r="X183" i="155" s="1"/>
  <c r="W183" i="155"/>
  <c r="AA183" i="155"/>
  <c r="AC183" i="155" s="1"/>
  <c r="AB183" i="155"/>
  <c r="AE183" i="155"/>
  <c r="AF183" i="155"/>
  <c r="B184" i="155"/>
  <c r="D184" i="155"/>
  <c r="G184" i="155"/>
  <c r="I184" i="155" s="1"/>
  <c r="H184" i="155"/>
  <c r="L184" i="155"/>
  <c r="N184" i="155" s="1"/>
  <c r="M184" i="155"/>
  <c r="Q184" i="155"/>
  <c r="S184" i="155" s="1"/>
  <c r="R184" i="155"/>
  <c r="V184" i="155"/>
  <c r="X184" i="155" s="1"/>
  <c r="W184" i="155"/>
  <c r="AA184" i="155"/>
  <c r="AC184" i="155" s="1"/>
  <c r="AB184" i="155"/>
  <c r="AE184" i="155"/>
  <c r="AF184" i="155"/>
  <c r="B185" i="155"/>
  <c r="D185" i="155"/>
  <c r="G185" i="155"/>
  <c r="I185" i="155" s="1"/>
  <c r="H185" i="155"/>
  <c r="L185" i="155"/>
  <c r="N185" i="155" s="1"/>
  <c r="M185" i="155"/>
  <c r="Q185" i="155"/>
  <c r="S185" i="155" s="1"/>
  <c r="R185" i="155"/>
  <c r="V185" i="155"/>
  <c r="X185" i="155" s="1"/>
  <c r="W185" i="155"/>
  <c r="AA185" i="155"/>
  <c r="AC185" i="155" s="1"/>
  <c r="AB185" i="155"/>
  <c r="AE185" i="155"/>
  <c r="AF185" i="155"/>
  <c r="B186" i="155"/>
  <c r="D186" i="155"/>
  <c r="G186" i="155"/>
  <c r="I186" i="155" s="1"/>
  <c r="H186" i="155"/>
  <c r="L186" i="155"/>
  <c r="N186" i="155" s="1"/>
  <c r="M186" i="155"/>
  <c r="Q186" i="155"/>
  <c r="S186" i="155" s="1"/>
  <c r="R186" i="155"/>
  <c r="V186" i="155"/>
  <c r="X186" i="155" s="1"/>
  <c r="W186" i="155"/>
  <c r="AA186" i="155"/>
  <c r="AC186" i="155" s="1"/>
  <c r="AB186" i="155"/>
  <c r="AE186" i="155"/>
  <c r="AF186" i="155"/>
  <c r="B187" i="155"/>
  <c r="D187" i="155"/>
  <c r="G187" i="155"/>
  <c r="I187" i="155" s="1"/>
  <c r="H187" i="155"/>
  <c r="L187" i="155"/>
  <c r="N187" i="155" s="1"/>
  <c r="M187" i="155"/>
  <c r="Q187" i="155"/>
  <c r="S187" i="155" s="1"/>
  <c r="R187" i="155"/>
  <c r="V187" i="155"/>
  <c r="X187" i="155" s="1"/>
  <c r="W187" i="155"/>
  <c r="AA187" i="155"/>
  <c r="AC187" i="155" s="1"/>
  <c r="AB187" i="155"/>
  <c r="AE187" i="155"/>
  <c r="AF187" i="155"/>
  <c r="B188" i="155"/>
  <c r="D188" i="155"/>
  <c r="G188" i="155"/>
  <c r="I188" i="155" s="1"/>
  <c r="H188" i="155"/>
  <c r="L188" i="155"/>
  <c r="N188" i="155" s="1"/>
  <c r="M188" i="155"/>
  <c r="Q188" i="155"/>
  <c r="S188" i="155" s="1"/>
  <c r="R188" i="155"/>
  <c r="V188" i="155"/>
  <c r="X188" i="155" s="1"/>
  <c r="W188" i="155"/>
  <c r="AA188" i="155"/>
  <c r="AC188" i="155" s="1"/>
  <c r="AB188" i="155"/>
  <c r="AE188" i="155"/>
  <c r="AF188" i="155"/>
  <c r="B189" i="155"/>
  <c r="D189" i="155"/>
  <c r="G189" i="155"/>
  <c r="I189" i="155" s="1"/>
  <c r="H189" i="155"/>
  <c r="L189" i="155"/>
  <c r="N189" i="155" s="1"/>
  <c r="M189" i="155"/>
  <c r="Q189" i="155"/>
  <c r="S189" i="155" s="1"/>
  <c r="R189" i="155"/>
  <c r="V189" i="155"/>
  <c r="X189" i="155" s="1"/>
  <c r="W189" i="155"/>
  <c r="AA189" i="155"/>
  <c r="AC189" i="155" s="1"/>
  <c r="AB189" i="155"/>
  <c r="AE189" i="155"/>
  <c r="AF189" i="155"/>
  <c r="B190" i="155"/>
  <c r="D190" i="155"/>
  <c r="G190" i="155"/>
  <c r="I190" i="155" s="1"/>
  <c r="H190" i="155"/>
  <c r="L190" i="155"/>
  <c r="N190" i="155" s="1"/>
  <c r="M190" i="155"/>
  <c r="Q190" i="155"/>
  <c r="S190" i="155" s="1"/>
  <c r="R190" i="155"/>
  <c r="V190" i="155"/>
  <c r="X190" i="155" s="1"/>
  <c r="W190" i="155"/>
  <c r="AA190" i="155"/>
  <c r="AC190" i="155" s="1"/>
  <c r="AB190" i="155"/>
  <c r="AE190" i="155"/>
  <c r="AF190" i="155"/>
  <c r="B191" i="155"/>
  <c r="D191" i="155"/>
  <c r="G191" i="155"/>
  <c r="I191" i="155" s="1"/>
  <c r="H191" i="155"/>
  <c r="L191" i="155"/>
  <c r="N191" i="155" s="1"/>
  <c r="M191" i="155"/>
  <c r="Q191" i="155"/>
  <c r="S191" i="155" s="1"/>
  <c r="R191" i="155"/>
  <c r="V191" i="155"/>
  <c r="X191" i="155" s="1"/>
  <c r="W191" i="155"/>
  <c r="AA191" i="155"/>
  <c r="AC191" i="155" s="1"/>
  <c r="AB191" i="155"/>
  <c r="AE191" i="155"/>
  <c r="AF191" i="155"/>
  <c r="B192" i="155"/>
  <c r="D192" i="155"/>
  <c r="G192" i="155"/>
  <c r="I192" i="155" s="1"/>
  <c r="H192" i="155"/>
  <c r="L192" i="155"/>
  <c r="N192" i="155" s="1"/>
  <c r="M192" i="155"/>
  <c r="Q192" i="155"/>
  <c r="S192" i="155" s="1"/>
  <c r="R192" i="155"/>
  <c r="V192" i="155"/>
  <c r="X192" i="155" s="1"/>
  <c r="W192" i="155"/>
  <c r="AA192" i="155"/>
  <c r="AC192" i="155" s="1"/>
  <c r="AB192" i="155"/>
  <c r="AE192" i="155"/>
  <c r="AF192" i="155"/>
  <c r="B193" i="155"/>
  <c r="D193" i="155"/>
  <c r="G193" i="155"/>
  <c r="I193" i="155" s="1"/>
  <c r="H193" i="155"/>
  <c r="L193" i="155"/>
  <c r="N193" i="155" s="1"/>
  <c r="M193" i="155"/>
  <c r="Q193" i="155"/>
  <c r="S193" i="155" s="1"/>
  <c r="R193" i="155"/>
  <c r="V193" i="155"/>
  <c r="X193" i="155" s="1"/>
  <c r="W193" i="155"/>
  <c r="AA193" i="155"/>
  <c r="AC193" i="155" s="1"/>
  <c r="AB193" i="155"/>
  <c r="AE193" i="155"/>
  <c r="AF193" i="155"/>
  <c r="B194" i="155"/>
  <c r="D194" i="155"/>
  <c r="G194" i="155"/>
  <c r="I194" i="155" s="1"/>
  <c r="H194" i="155"/>
  <c r="L194" i="155"/>
  <c r="N194" i="155" s="1"/>
  <c r="M194" i="155"/>
  <c r="Q194" i="155"/>
  <c r="S194" i="155" s="1"/>
  <c r="R194" i="155"/>
  <c r="V194" i="155"/>
  <c r="X194" i="155" s="1"/>
  <c r="W194" i="155"/>
  <c r="AA194" i="155"/>
  <c r="AC194" i="155" s="1"/>
  <c r="AB194" i="155"/>
  <c r="AE194" i="155"/>
  <c r="AF194" i="155"/>
  <c r="B195" i="155"/>
  <c r="D195" i="155"/>
  <c r="G195" i="155"/>
  <c r="I195" i="155" s="1"/>
  <c r="H195" i="155"/>
  <c r="L195" i="155"/>
  <c r="N195" i="155" s="1"/>
  <c r="M195" i="155"/>
  <c r="Q195" i="155"/>
  <c r="S195" i="155" s="1"/>
  <c r="R195" i="155"/>
  <c r="V195" i="155"/>
  <c r="X195" i="155" s="1"/>
  <c r="W195" i="155"/>
  <c r="AA195" i="155"/>
  <c r="AC195" i="155" s="1"/>
  <c r="AB195" i="155"/>
  <c r="AE195" i="155"/>
  <c r="AF195" i="155"/>
  <c r="B196" i="155"/>
  <c r="D196" i="155"/>
  <c r="G196" i="155"/>
  <c r="I196" i="155" s="1"/>
  <c r="H196" i="155"/>
  <c r="L196" i="155"/>
  <c r="N196" i="155" s="1"/>
  <c r="M196" i="155"/>
  <c r="Q196" i="155"/>
  <c r="S196" i="155" s="1"/>
  <c r="R196" i="155"/>
  <c r="V196" i="155"/>
  <c r="X196" i="155" s="1"/>
  <c r="W196" i="155"/>
  <c r="AA196" i="155"/>
  <c r="AC196" i="155" s="1"/>
  <c r="AB196" i="155"/>
  <c r="AE196" i="155"/>
  <c r="AF196" i="155"/>
  <c r="B197" i="155"/>
  <c r="D197" i="155"/>
  <c r="G197" i="155"/>
  <c r="I197" i="155" s="1"/>
  <c r="H197" i="155"/>
  <c r="L197" i="155"/>
  <c r="N197" i="155" s="1"/>
  <c r="M197" i="155"/>
  <c r="Q197" i="155"/>
  <c r="S197" i="155" s="1"/>
  <c r="R197" i="155"/>
  <c r="V197" i="155"/>
  <c r="X197" i="155" s="1"/>
  <c r="W197" i="155"/>
  <c r="AA197" i="155"/>
  <c r="AC197" i="155" s="1"/>
  <c r="AB197" i="155"/>
  <c r="AE197" i="155"/>
  <c r="AF197" i="155"/>
  <c r="B198" i="155"/>
  <c r="D198" i="155"/>
  <c r="G198" i="155"/>
  <c r="I198" i="155" s="1"/>
  <c r="H198" i="155"/>
  <c r="L198" i="155"/>
  <c r="N198" i="155" s="1"/>
  <c r="M198" i="155"/>
  <c r="Q198" i="155"/>
  <c r="S198" i="155" s="1"/>
  <c r="R198" i="155"/>
  <c r="V198" i="155"/>
  <c r="X198" i="155" s="1"/>
  <c r="W198" i="155"/>
  <c r="AA198" i="155"/>
  <c r="AC198" i="155" s="1"/>
  <c r="AB198" i="155"/>
  <c r="AE198" i="155"/>
  <c r="AF198" i="155"/>
  <c r="B199" i="155"/>
  <c r="D199" i="155"/>
  <c r="E199" i="155"/>
  <c r="D61" i="130" s="1"/>
  <c r="F199" i="155"/>
  <c r="J199" i="155"/>
  <c r="G61" i="130" s="1"/>
  <c r="K199" i="155"/>
  <c r="H61" i="130" s="1"/>
  <c r="O199" i="155"/>
  <c r="J61" i="130" s="1"/>
  <c r="P199" i="155"/>
  <c r="K61" i="130" s="1"/>
  <c r="T199" i="155"/>
  <c r="O61" i="130" s="1"/>
  <c r="U199" i="155"/>
  <c r="P61" i="130" s="1"/>
  <c r="Z199" i="155"/>
  <c r="W61" i="130" s="1"/>
  <c r="B201" i="155"/>
  <c r="D201" i="155"/>
  <c r="G201" i="155"/>
  <c r="I201" i="155" s="1"/>
  <c r="H201" i="155"/>
  <c r="L201" i="155"/>
  <c r="N201" i="155" s="1"/>
  <c r="M201" i="155"/>
  <c r="Q201" i="155"/>
  <c r="S201" i="155" s="1"/>
  <c r="R201" i="155"/>
  <c r="V201" i="155"/>
  <c r="X201" i="155" s="1"/>
  <c r="W201" i="155"/>
  <c r="AA201" i="155"/>
  <c r="AC201" i="155" s="1"/>
  <c r="AB201" i="155"/>
  <c r="AE201" i="155"/>
  <c r="AF201" i="155"/>
  <c r="B202" i="155"/>
  <c r="D202" i="155"/>
  <c r="G202" i="155"/>
  <c r="I202" i="155" s="1"/>
  <c r="H202" i="155"/>
  <c r="L202" i="155"/>
  <c r="N202" i="155" s="1"/>
  <c r="M202" i="155"/>
  <c r="Q202" i="155"/>
  <c r="S202" i="155" s="1"/>
  <c r="R202" i="155"/>
  <c r="V202" i="155"/>
  <c r="X202" i="155" s="1"/>
  <c r="W202" i="155"/>
  <c r="AA202" i="155"/>
  <c r="AC202" i="155" s="1"/>
  <c r="AB202" i="155"/>
  <c r="AE202" i="155"/>
  <c r="AF202" i="155"/>
  <c r="B203" i="155"/>
  <c r="D203" i="155"/>
  <c r="G203" i="155"/>
  <c r="I203" i="155" s="1"/>
  <c r="H203" i="155"/>
  <c r="L203" i="155"/>
  <c r="N203" i="155" s="1"/>
  <c r="M203" i="155"/>
  <c r="Q203" i="155"/>
  <c r="S203" i="155" s="1"/>
  <c r="R203" i="155"/>
  <c r="V203" i="155"/>
  <c r="X203" i="155" s="1"/>
  <c r="W203" i="155"/>
  <c r="AA203" i="155"/>
  <c r="AC203" i="155" s="1"/>
  <c r="AB203" i="155"/>
  <c r="AE203" i="155"/>
  <c r="AF203" i="155"/>
  <c r="B204" i="155"/>
  <c r="D204" i="155"/>
  <c r="G204" i="155"/>
  <c r="I204" i="155" s="1"/>
  <c r="H204" i="155"/>
  <c r="L204" i="155"/>
  <c r="N204" i="155" s="1"/>
  <c r="M204" i="155"/>
  <c r="Q204" i="155"/>
  <c r="S204" i="155" s="1"/>
  <c r="R204" i="155"/>
  <c r="V204" i="155"/>
  <c r="X204" i="155" s="1"/>
  <c r="W204" i="155"/>
  <c r="AA204" i="155"/>
  <c r="AC204" i="155" s="1"/>
  <c r="AB204" i="155"/>
  <c r="AE204" i="155"/>
  <c r="AF204" i="155"/>
  <c r="B205" i="155"/>
  <c r="D205" i="155"/>
  <c r="G205" i="155"/>
  <c r="I205" i="155" s="1"/>
  <c r="H205" i="155"/>
  <c r="L205" i="155"/>
  <c r="N205" i="155" s="1"/>
  <c r="M205" i="155"/>
  <c r="Q205" i="155"/>
  <c r="S205" i="155" s="1"/>
  <c r="R205" i="155"/>
  <c r="V205" i="155"/>
  <c r="X205" i="155" s="1"/>
  <c r="W205" i="155"/>
  <c r="AA205" i="155"/>
  <c r="AC205" i="155" s="1"/>
  <c r="AB205" i="155"/>
  <c r="AE205" i="155"/>
  <c r="AF205" i="155"/>
  <c r="B206" i="155"/>
  <c r="D206" i="155"/>
  <c r="G206" i="155"/>
  <c r="I206" i="155" s="1"/>
  <c r="H206" i="155"/>
  <c r="L206" i="155"/>
  <c r="N206" i="155" s="1"/>
  <c r="M206" i="155"/>
  <c r="Q206" i="155"/>
  <c r="S206" i="155" s="1"/>
  <c r="R206" i="155"/>
  <c r="V206" i="155"/>
  <c r="X206" i="155" s="1"/>
  <c r="W206" i="155"/>
  <c r="AA206" i="155"/>
  <c r="AC206" i="155" s="1"/>
  <c r="AB206" i="155"/>
  <c r="AE206" i="155"/>
  <c r="AF206" i="155"/>
  <c r="B207" i="155"/>
  <c r="D207" i="155"/>
  <c r="G207" i="155"/>
  <c r="I207" i="155" s="1"/>
  <c r="H207" i="155"/>
  <c r="L207" i="155"/>
  <c r="N207" i="155" s="1"/>
  <c r="M207" i="155"/>
  <c r="Q207" i="155"/>
  <c r="S207" i="155" s="1"/>
  <c r="R207" i="155"/>
  <c r="V207" i="155"/>
  <c r="X207" i="155" s="1"/>
  <c r="W207" i="155"/>
  <c r="AA207" i="155"/>
  <c r="AC207" i="155" s="1"/>
  <c r="AB207" i="155"/>
  <c r="AE207" i="155"/>
  <c r="AF207" i="155"/>
  <c r="B208" i="155"/>
  <c r="D208" i="155"/>
  <c r="G208" i="155"/>
  <c r="I208" i="155" s="1"/>
  <c r="H208" i="155"/>
  <c r="L208" i="155"/>
  <c r="N208" i="155" s="1"/>
  <c r="M208" i="155"/>
  <c r="Q208" i="155"/>
  <c r="S208" i="155" s="1"/>
  <c r="R208" i="155"/>
  <c r="V208" i="155"/>
  <c r="X208" i="155" s="1"/>
  <c r="W208" i="155"/>
  <c r="AA208" i="155"/>
  <c r="AC208" i="155" s="1"/>
  <c r="AB208" i="155"/>
  <c r="AE208" i="155"/>
  <c r="AF208" i="155"/>
  <c r="B209" i="155"/>
  <c r="D209" i="155"/>
  <c r="G209" i="155"/>
  <c r="I209" i="155" s="1"/>
  <c r="H209" i="155"/>
  <c r="L209" i="155"/>
  <c r="N209" i="155" s="1"/>
  <c r="M209" i="155"/>
  <c r="Q209" i="155"/>
  <c r="S209" i="155" s="1"/>
  <c r="R209" i="155"/>
  <c r="V209" i="155"/>
  <c r="X209" i="155" s="1"/>
  <c r="W209" i="155"/>
  <c r="AA209" i="155"/>
  <c r="AC209" i="155" s="1"/>
  <c r="AB209" i="155"/>
  <c r="AE209" i="155"/>
  <c r="AF209" i="155"/>
  <c r="B210" i="155"/>
  <c r="D210" i="155"/>
  <c r="G210" i="155"/>
  <c r="I210" i="155" s="1"/>
  <c r="H210" i="155"/>
  <c r="L210" i="155"/>
  <c r="N210" i="155" s="1"/>
  <c r="M210" i="155"/>
  <c r="Q210" i="155"/>
  <c r="S210" i="155" s="1"/>
  <c r="R210" i="155"/>
  <c r="V210" i="155"/>
  <c r="X210" i="155" s="1"/>
  <c r="W210" i="155"/>
  <c r="AA210" i="155"/>
  <c r="AC210" i="155" s="1"/>
  <c r="AB210" i="155"/>
  <c r="AE210" i="155"/>
  <c r="AF210" i="155"/>
  <c r="B211" i="155"/>
  <c r="D211" i="155"/>
  <c r="G211" i="155"/>
  <c r="I211" i="155" s="1"/>
  <c r="H211" i="155"/>
  <c r="L211" i="155"/>
  <c r="N211" i="155" s="1"/>
  <c r="M211" i="155"/>
  <c r="Q211" i="155"/>
  <c r="S211" i="155" s="1"/>
  <c r="R211" i="155"/>
  <c r="V211" i="155"/>
  <c r="X211" i="155" s="1"/>
  <c r="W211" i="155"/>
  <c r="AA211" i="155"/>
  <c r="AC211" i="155" s="1"/>
  <c r="AB211" i="155"/>
  <c r="AE211" i="155"/>
  <c r="AF211" i="155"/>
  <c r="B212" i="155"/>
  <c r="D212" i="155"/>
  <c r="G212" i="155"/>
  <c r="I212" i="155" s="1"/>
  <c r="H212" i="155"/>
  <c r="L212" i="155"/>
  <c r="N212" i="155" s="1"/>
  <c r="M212" i="155"/>
  <c r="Q212" i="155"/>
  <c r="S212" i="155" s="1"/>
  <c r="R212" i="155"/>
  <c r="V212" i="155"/>
  <c r="X212" i="155" s="1"/>
  <c r="W212" i="155"/>
  <c r="AA212" i="155"/>
  <c r="AC212" i="155" s="1"/>
  <c r="AB212" i="155"/>
  <c r="AE212" i="155"/>
  <c r="AF212" i="155"/>
  <c r="B213" i="155"/>
  <c r="D213" i="155"/>
  <c r="G213" i="155"/>
  <c r="I213" i="155" s="1"/>
  <c r="H213" i="155"/>
  <c r="L213" i="155"/>
  <c r="N213" i="155" s="1"/>
  <c r="M213" i="155"/>
  <c r="Q213" i="155"/>
  <c r="S213" i="155" s="1"/>
  <c r="R213" i="155"/>
  <c r="V213" i="155"/>
  <c r="X213" i="155" s="1"/>
  <c r="W213" i="155"/>
  <c r="AA213" i="155"/>
  <c r="AC213" i="155" s="1"/>
  <c r="AB213" i="155"/>
  <c r="AE213" i="155"/>
  <c r="AF213" i="155"/>
  <c r="B214" i="155"/>
  <c r="D214" i="155"/>
  <c r="G214" i="155"/>
  <c r="I214" i="155" s="1"/>
  <c r="H214" i="155"/>
  <c r="L214" i="155"/>
  <c r="N214" i="155" s="1"/>
  <c r="M214" i="155"/>
  <c r="Q214" i="155"/>
  <c r="S214" i="155" s="1"/>
  <c r="R214" i="155"/>
  <c r="V214" i="155"/>
  <c r="X214" i="155" s="1"/>
  <c r="W214" i="155"/>
  <c r="AA214" i="155"/>
  <c r="AC214" i="155" s="1"/>
  <c r="AB214" i="155"/>
  <c r="AE214" i="155"/>
  <c r="AF214" i="155"/>
  <c r="B215" i="155"/>
  <c r="D215" i="155"/>
  <c r="G215" i="155"/>
  <c r="I215" i="155" s="1"/>
  <c r="H215" i="155"/>
  <c r="L215" i="155"/>
  <c r="N215" i="155" s="1"/>
  <c r="M215" i="155"/>
  <c r="Q215" i="155"/>
  <c r="S215" i="155" s="1"/>
  <c r="R215" i="155"/>
  <c r="V215" i="155"/>
  <c r="X215" i="155" s="1"/>
  <c r="W215" i="155"/>
  <c r="AA215" i="155"/>
  <c r="AC215" i="155" s="1"/>
  <c r="AB215" i="155"/>
  <c r="AE215" i="155"/>
  <c r="AF215" i="155"/>
  <c r="B216" i="155"/>
  <c r="D216" i="155"/>
  <c r="G216" i="155"/>
  <c r="I216" i="155" s="1"/>
  <c r="H216" i="155"/>
  <c r="L216" i="155"/>
  <c r="N216" i="155" s="1"/>
  <c r="M216" i="155"/>
  <c r="Q216" i="155"/>
  <c r="S216" i="155" s="1"/>
  <c r="R216" i="155"/>
  <c r="V216" i="155"/>
  <c r="X216" i="155" s="1"/>
  <c r="W216" i="155"/>
  <c r="AA216" i="155"/>
  <c r="AC216" i="155" s="1"/>
  <c r="AB216" i="155"/>
  <c r="AE216" i="155"/>
  <c r="AF216" i="155"/>
  <c r="B217" i="155"/>
  <c r="D217" i="155"/>
  <c r="G217" i="155"/>
  <c r="I217" i="155" s="1"/>
  <c r="H217" i="155"/>
  <c r="L217" i="155"/>
  <c r="N217" i="155" s="1"/>
  <c r="M217" i="155"/>
  <c r="Q217" i="155"/>
  <c r="S217" i="155" s="1"/>
  <c r="R217" i="155"/>
  <c r="V217" i="155"/>
  <c r="X217" i="155" s="1"/>
  <c r="W217" i="155"/>
  <c r="AA217" i="155"/>
  <c r="AC217" i="155" s="1"/>
  <c r="AB217" i="155"/>
  <c r="AE217" i="155"/>
  <c r="AF217" i="155"/>
  <c r="B218" i="155"/>
  <c r="D218" i="155"/>
  <c r="G218" i="155"/>
  <c r="I218" i="155" s="1"/>
  <c r="H218" i="155"/>
  <c r="L218" i="155"/>
  <c r="N218" i="155" s="1"/>
  <c r="M218" i="155"/>
  <c r="Q218" i="155"/>
  <c r="S218" i="155" s="1"/>
  <c r="R218" i="155"/>
  <c r="V218" i="155"/>
  <c r="X218" i="155" s="1"/>
  <c r="W218" i="155"/>
  <c r="AA218" i="155"/>
  <c r="AC218" i="155" s="1"/>
  <c r="AB218" i="155"/>
  <c r="AE218" i="155"/>
  <c r="AF218" i="155"/>
  <c r="B219" i="155"/>
  <c r="D219" i="155"/>
  <c r="G219" i="155"/>
  <c r="I219" i="155" s="1"/>
  <c r="H219" i="155"/>
  <c r="L219" i="155"/>
  <c r="N219" i="155" s="1"/>
  <c r="M219" i="155"/>
  <c r="Q219" i="155"/>
  <c r="S219" i="155" s="1"/>
  <c r="R219" i="155"/>
  <c r="V219" i="155"/>
  <c r="X219" i="155" s="1"/>
  <c r="W219" i="155"/>
  <c r="AA219" i="155"/>
  <c r="AC219" i="155" s="1"/>
  <c r="AB219" i="155"/>
  <c r="AE219" i="155"/>
  <c r="AF219" i="155"/>
  <c r="B220" i="155"/>
  <c r="D220" i="155"/>
  <c r="G220" i="155"/>
  <c r="I220" i="155" s="1"/>
  <c r="H220" i="155"/>
  <c r="L220" i="155"/>
  <c r="N220" i="155" s="1"/>
  <c r="M220" i="155"/>
  <c r="Q220" i="155"/>
  <c r="S220" i="155" s="1"/>
  <c r="R220" i="155"/>
  <c r="V220" i="155"/>
  <c r="X220" i="155" s="1"/>
  <c r="W220" i="155"/>
  <c r="AA220" i="155"/>
  <c r="AC220" i="155" s="1"/>
  <c r="AB220" i="155"/>
  <c r="AE220" i="155"/>
  <c r="AF220" i="155"/>
  <c r="B221" i="155"/>
  <c r="D221" i="155"/>
  <c r="G221" i="155"/>
  <c r="I221" i="155" s="1"/>
  <c r="H221" i="155"/>
  <c r="L221" i="155"/>
  <c r="N221" i="155" s="1"/>
  <c r="M221" i="155"/>
  <c r="Q221" i="155"/>
  <c r="S221" i="155" s="1"/>
  <c r="R221" i="155"/>
  <c r="V221" i="155"/>
  <c r="X221" i="155" s="1"/>
  <c r="W221" i="155"/>
  <c r="AA221" i="155"/>
  <c r="AC221" i="155" s="1"/>
  <c r="AB221" i="155"/>
  <c r="AE221" i="155"/>
  <c r="AF221" i="155"/>
  <c r="B222" i="155"/>
  <c r="D222" i="155"/>
  <c r="E222" i="155"/>
  <c r="F222" i="155"/>
  <c r="E62" i="130" s="1"/>
  <c r="J222" i="155"/>
  <c r="G62" i="130" s="1"/>
  <c r="K222" i="155"/>
  <c r="H62" i="130" s="1"/>
  <c r="O222" i="155"/>
  <c r="J62" i="130" s="1"/>
  <c r="P222" i="155"/>
  <c r="T222" i="155"/>
  <c r="O62" i="130" s="1"/>
  <c r="U222" i="155"/>
  <c r="Z222" i="155"/>
  <c r="W62" i="130" s="1"/>
  <c r="B223" i="155"/>
  <c r="D223" i="155"/>
  <c r="G223" i="155"/>
  <c r="I223" i="155" s="1"/>
  <c r="H223" i="155"/>
  <c r="L223" i="155"/>
  <c r="N223" i="155" s="1"/>
  <c r="M223" i="155"/>
  <c r="Q223" i="155"/>
  <c r="S223" i="155" s="1"/>
  <c r="R223" i="155"/>
  <c r="V223" i="155"/>
  <c r="X223" i="155" s="1"/>
  <c r="W223" i="155"/>
  <c r="AA223" i="155"/>
  <c r="AC223" i="155" s="1"/>
  <c r="AB223" i="155"/>
  <c r="AE223" i="155"/>
  <c r="AF223" i="155"/>
  <c r="B224" i="155"/>
  <c r="D224" i="155"/>
  <c r="G224" i="155"/>
  <c r="I224" i="155" s="1"/>
  <c r="H224" i="155"/>
  <c r="L224" i="155"/>
  <c r="N224" i="155" s="1"/>
  <c r="M224" i="155"/>
  <c r="Q224" i="155"/>
  <c r="S224" i="155" s="1"/>
  <c r="R224" i="155"/>
  <c r="V224" i="155"/>
  <c r="X224" i="155" s="1"/>
  <c r="W224" i="155"/>
  <c r="AA224" i="155"/>
  <c r="AC224" i="155" s="1"/>
  <c r="AB224" i="155"/>
  <c r="AE224" i="155"/>
  <c r="AF224" i="155"/>
  <c r="B225" i="155"/>
  <c r="D225" i="155"/>
  <c r="G225" i="155"/>
  <c r="I225" i="155" s="1"/>
  <c r="H225" i="155"/>
  <c r="L225" i="155"/>
  <c r="N225" i="155" s="1"/>
  <c r="M225" i="155"/>
  <c r="Q225" i="155"/>
  <c r="S225" i="155" s="1"/>
  <c r="R225" i="155"/>
  <c r="V225" i="155"/>
  <c r="X225" i="155" s="1"/>
  <c r="W225" i="155"/>
  <c r="AA225" i="155"/>
  <c r="AC225" i="155" s="1"/>
  <c r="AB225" i="155"/>
  <c r="AE225" i="155"/>
  <c r="AF225" i="155"/>
  <c r="B226" i="155"/>
  <c r="D226" i="155"/>
  <c r="G226" i="155"/>
  <c r="I226" i="155" s="1"/>
  <c r="H226" i="155"/>
  <c r="L226" i="155"/>
  <c r="N226" i="155" s="1"/>
  <c r="M226" i="155"/>
  <c r="Q226" i="155"/>
  <c r="S226" i="155" s="1"/>
  <c r="R226" i="155"/>
  <c r="V226" i="155"/>
  <c r="X226" i="155" s="1"/>
  <c r="W226" i="155"/>
  <c r="AA226" i="155"/>
  <c r="AC226" i="155" s="1"/>
  <c r="AB226" i="155"/>
  <c r="AE226" i="155"/>
  <c r="AF226" i="155"/>
  <c r="B227" i="155"/>
  <c r="D227" i="155"/>
  <c r="G227" i="155"/>
  <c r="I227" i="155" s="1"/>
  <c r="H227" i="155"/>
  <c r="L227" i="155"/>
  <c r="N227" i="155" s="1"/>
  <c r="M227" i="155"/>
  <c r="Q227" i="155"/>
  <c r="S227" i="155" s="1"/>
  <c r="R227" i="155"/>
  <c r="V227" i="155"/>
  <c r="X227" i="155" s="1"/>
  <c r="W227" i="155"/>
  <c r="AA227" i="155"/>
  <c r="AC227" i="155" s="1"/>
  <c r="AB227" i="155"/>
  <c r="AE227" i="155"/>
  <c r="AF227" i="155"/>
  <c r="B228" i="155"/>
  <c r="D228" i="155"/>
  <c r="G228" i="155"/>
  <c r="I228" i="155" s="1"/>
  <c r="H228" i="155"/>
  <c r="L228" i="155"/>
  <c r="N228" i="155" s="1"/>
  <c r="M228" i="155"/>
  <c r="Q228" i="155"/>
  <c r="S228" i="155" s="1"/>
  <c r="R228" i="155"/>
  <c r="V228" i="155"/>
  <c r="X228" i="155" s="1"/>
  <c r="W228" i="155"/>
  <c r="AA228" i="155"/>
  <c r="AC228" i="155" s="1"/>
  <c r="AB228" i="155"/>
  <c r="AE228" i="155"/>
  <c r="AF228" i="155"/>
  <c r="B229" i="155"/>
  <c r="D229" i="155"/>
  <c r="G229" i="155"/>
  <c r="I229" i="155" s="1"/>
  <c r="H229" i="155"/>
  <c r="L229" i="155"/>
  <c r="N229" i="155" s="1"/>
  <c r="M229" i="155"/>
  <c r="Q229" i="155"/>
  <c r="S229" i="155" s="1"/>
  <c r="R229" i="155"/>
  <c r="V229" i="155"/>
  <c r="X229" i="155" s="1"/>
  <c r="W229" i="155"/>
  <c r="AA229" i="155"/>
  <c r="AC229" i="155" s="1"/>
  <c r="AB229" i="155"/>
  <c r="AE229" i="155"/>
  <c r="AF229" i="155"/>
  <c r="B230" i="155"/>
  <c r="D230" i="155"/>
  <c r="G230" i="155"/>
  <c r="I230" i="155" s="1"/>
  <c r="H230" i="155"/>
  <c r="L230" i="155"/>
  <c r="N230" i="155" s="1"/>
  <c r="M230" i="155"/>
  <c r="Q230" i="155"/>
  <c r="S230" i="155" s="1"/>
  <c r="R230" i="155"/>
  <c r="V230" i="155"/>
  <c r="X230" i="155" s="1"/>
  <c r="W230" i="155"/>
  <c r="AA230" i="155"/>
  <c r="AC230" i="155" s="1"/>
  <c r="AB230" i="155"/>
  <c r="AE230" i="155"/>
  <c r="AF230" i="155"/>
  <c r="B231" i="155"/>
  <c r="D231" i="155"/>
  <c r="G231" i="155"/>
  <c r="I231" i="155" s="1"/>
  <c r="H231" i="155"/>
  <c r="L231" i="155"/>
  <c r="N231" i="155" s="1"/>
  <c r="M231" i="155"/>
  <c r="Q231" i="155"/>
  <c r="S231" i="155" s="1"/>
  <c r="R231" i="155"/>
  <c r="V231" i="155"/>
  <c r="X231" i="155" s="1"/>
  <c r="W231" i="155"/>
  <c r="AA231" i="155"/>
  <c r="AC231" i="155" s="1"/>
  <c r="AB231" i="155"/>
  <c r="AE231" i="155"/>
  <c r="AF231" i="155"/>
  <c r="B232" i="155"/>
  <c r="D232" i="155"/>
  <c r="G232" i="155"/>
  <c r="I232" i="155" s="1"/>
  <c r="H232" i="155"/>
  <c r="L232" i="155"/>
  <c r="N232" i="155" s="1"/>
  <c r="M232" i="155"/>
  <c r="Q232" i="155"/>
  <c r="S232" i="155" s="1"/>
  <c r="R232" i="155"/>
  <c r="V232" i="155"/>
  <c r="X232" i="155" s="1"/>
  <c r="W232" i="155"/>
  <c r="AA232" i="155"/>
  <c r="AC232" i="155" s="1"/>
  <c r="AB232" i="155"/>
  <c r="AE232" i="155"/>
  <c r="AF232" i="155"/>
  <c r="B233" i="155"/>
  <c r="D233" i="155"/>
  <c r="G233" i="155"/>
  <c r="I233" i="155" s="1"/>
  <c r="H233" i="155"/>
  <c r="L233" i="155"/>
  <c r="N233" i="155" s="1"/>
  <c r="M233" i="155"/>
  <c r="Q233" i="155"/>
  <c r="S233" i="155" s="1"/>
  <c r="R233" i="155"/>
  <c r="V233" i="155"/>
  <c r="X233" i="155" s="1"/>
  <c r="W233" i="155"/>
  <c r="AA233" i="155"/>
  <c r="AC233" i="155" s="1"/>
  <c r="AB233" i="155"/>
  <c r="AE233" i="155"/>
  <c r="AF233" i="155"/>
  <c r="B234" i="155"/>
  <c r="D234" i="155"/>
  <c r="G234" i="155"/>
  <c r="I234" i="155" s="1"/>
  <c r="H234" i="155"/>
  <c r="L234" i="155"/>
  <c r="N234" i="155" s="1"/>
  <c r="M234" i="155"/>
  <c r="Q234" i="155"/>
  <c r="S234" i="155" s="1"/>
  <c r="R234" i="155"/>
  <c r="V234" i="155"/>
  <c r="X234" i="155" s="1"/>
  <c r="W234" i="155"/>
  <c r="AA234" i="155"/>
  <c r="AC234" i="155" s="1"/>
  <c r="AB234" i="155"/>
  <c r="AE234" i="155"/>
  <c r="AF234" i="155"/>
  <c r="B235" i="155"/>
  <c r="D235" i="155"/>
  <c r="G235" i="155"/>
  <c r="I235" i="155" s="1"/>
  <c r="H235" i="155"/>
  <c r="L235" i="155"/>
  <c r="N235" i="155" s="1"/>
  <c r="M235" i="155"/>
  <c r="Q235" i="155"/>
  <c r="S235" i="155" s="1"/>
  <c r="R235" i="155"/>
  <c r="V235" i="155"/>
  <c r="X235" i="155" s="1"/>
  <c r="W235" i="155"/>
  <c r="AA235" i="155"/>
  <c r="AC235" i="155" s="1"/>
  <c r="AB235" i="155"/>
  <c r="AE235" i="155"/>
  <c r="AF235" i="155"/>
  <c r="B236" i="155"/>
  <c r="D236" i="155"/>
  <c r="G236" i="155"/>
  <c r="I236" i="155" s="1"/>
  <c r="H236" i="155"/>
  <c r="L236" i="155"/>
  <c r="N236" i="155" s="1"/>
  <c r="M236" i="155"/>
  <c r="Q236" i="155"/>
  <c r="S236" i="155" s="1"/>
  <c r="R236" i="155"/>
  <c r="V236" i="155"/>
  <c r="X236" i="155" s="1"/>
  <c r="W236" i="155"/>
  <c r="AA236" i="155"/>
  <c r="AC236" i="155" s="1"/>
  <c r="AB236" i="155"/>
  <c r="AE236" i="155"/>
  <c r="AF236" i="155"/>
  <c r="B237" i="155"/>
  <c r="D237" i="155"/>
  <c r="G237" i="155"/>
  <c r="I237" i="155" s="1"/>
  <c r="H237" i="155"/>
  <c r="L237" i="155"/>
  <c r="N237" i="155" s="1"/>
  <c r="M237" i="155"/>
  <c r="Q237" i="155"/>
  <c r="S237" i="155" s="1"/>
  <c r="R237" i="155"/>
  <c r="V237" i="155"/>
  <c r="X237" i="155" s="1"/>
  <c r="W237" i="155"/>
  <c r="AA237" i="155"/>
  <c r="AC237" i="155" s="1"/>
  <c r="AB237" i="155"/>
  <c r="AE237" i="155"/>
  <c r="AF237" i="155"/>
  <c r="B238" i="155"/>
  <c r="D238" i="155"/>
  <c r="G238" i="155"/>
  <c r="I238" i="155" s="1"/>
  <c r="H238" i="155"/>
  <c r="L238" i="155"/>
  <c r="N238" i="155" s="1"/>
  <c r="M238" i="155"/>
  <c r="Q238" i="155"/>
  <c r="S238" i="155" s="1"/>
  <c r="R238" i="155"/>
  <c r="V238" i="155"/>
  <c r="X238" i="155" s="1"/>
  <c r="W238" i="155"/>
  <c r="AA238" i="155"/>
  <c r="AC238" i="155" s="1"/>
  <c r="AB238" i="155"/>
  <c r="AE238" i="155"/>
  <c r="AF238" i="155"/>
  <c r="B239" i="155"/>
  <c r="D239" i="155"/>
  <c r="G239" i="155"/>
  <c r="I239" i="155" s="1"/>
  <c r="H239" i="155"/>
  <c r="L239" i="155"/>
  <c r="N239" i="155" s="1"/>
  <c r="M239" i="155"/>
  <c r="Q239" i="155"/>
  <c r="S239" i="155" s="1"/>
  <c r="R239" i="155"/>
  <c r="V239" i="155"/>
  <c r="X239" i="155" s="1"/>
  <c r="W239" i="155"/>
  <c r="AA239" i="155"/>
  <c r="AC239" i="155" s="1"/>
  <c r="AB239" i="155"/>
  <c r="AE239" i="155"/>
  <c r="AF239" i="155"/>
  <c r="B240" i="155"/>
  <c r="D240" i="155"/>
  <c r="G240" i="155"/>
  <c r="I240" i="155" s="1"/>
  <c r="H240" i="155"/>
  <c r="L240" i="155"/>
  <c r="N240" i="155" s="1"/>
  <c r="M240" i="155"/>
  <c r="Q240" i="155"/>
  <c r="S240" i="155" s="1"/>
  <c r="R240" i="155"/>
  <c r="V240" i="155"/>
  <c r="X240" i="155" s="1"/>
  <c r="W240" i="155"/>
  <c r="AA240" i="155"/>
  <c r="AC240" i="155" s="1"/>
  <c r="AB240" i="155"/>
  <c r="AE240" i="155"/>
  <c r="AF240" i="155"/>
  <c r="B241" i="155"/>
  <c r="D241" i="155"/>
  <c r="G241" i="155"/>
  <c r="I241" i="155" s="1"/>
  <c r="H241" i="155"/>
  <c r="L241" i="155"/>
  <c r="N241" i="155" s="1"/>
  <c r="M241" i="155"/>
  <c r="Q241" i="155"/>
  <c r="S241" i="155" s="1"/>
  <c r="R241" i="155"/>
  <c r="V241" i="155"/>
  <c r="X241" i="155" s="1"/>
  <c r="W241" i="155"/>
  <c r="AA241" i="155"/>
  <c r="AC241" i="155" s="1"/>
  <c r="AB241" i="155"/>
  <c r="AE241" i="155"/>
  <c r="AF241" i="155"/>
  <c r="B242" i="155"/>
  <c r="D242" i="155"/>
  <c r="G242" i="155"/>
  <c r="I242" i="155" s="1"/>
  <c r="H242" i="155"/>
  <c r="L242" i="155"/>
  <c r="N242" i="155" s="1"/>
  <c r="M242" i="155"/>
  <c r="Q242" i="155"/>
  <c r="S242" i="155" s="1"/>
  <c r="R242" i="155"/>
  <c r="V242" i="155"/>
  <c r="X242" i="155" s="1"/>
  <c r="W242" i="155"/>
  <c r="AA242" i="155"/>
  <c r="AC242" i="155" s="1"/>
  <c r="AB242" i="155"/>
  <c r="AE242" i="155"/>
  <c r="AF242" i="155"/>
  <c r="B243" i="155"/>
  <c r="D243" i="155"/>
  <c r="G243" i="155"/>
  <c r="I243" i="155" s="1"/>
  <c r="H243" i="155"/>
  <c r="L243" i="155"/>
  <c r="N243" i="155" s="1"/>
  <c r="M243" i="155"/>
  <c r="Q243" i="155"/>
  <c r="S243" i="155" s="1"/>
  <c r="R243" i="155"/>
  <c r="V243" i="155"/>
  <c r="X243" i="155" s="1"/>
  <c r="W243" i="155"/>
  <c r="AA243" i="155"/>
  <c r="AC243" i="155" s="1"/>
  <c r="AB243" i="155"/>
  <c r="AE243" i="155"/>
  <c r="AF243" i="155"/>
  <c r="B244" i="155"/>
  <c r="D244" i="155"/>
  <c r="E244" i="155"/>
  <c r="F244" i="155"/>
  <c r="J244" i="155"/>
  <c r="K244" i="155"/>
  <c r="O244" i="155"/>
  <c r="P244" i="155"/>
  <c r="T244" i="155"/>
  <c r="U244" i="155"/>
  <c r="Z244" i="155"/>
  <c r="G245" i="155"/>
  <c r="H245" i="155"/>
  <c r="L245" i="155"/>
  <c r="M245" i="155"/>
  <c r="Q245" i="155"/>
  <c r="R245" i="155"/>
  <c r="V245" i="155"/>
  <c r="W245" i="155"/>
  <c r="B246" i="155"/>
  <c r="D246" i="155"/>
  <c r="B247" i="155"/>
  <c r="I250" i="155"/>
  <c r="N250" i="155"/>
  <c r="S250" i="155"/>
  <c r="X250" i="155"/>
  <c r="AC250" i="155"/>
  <c r="T252" i="155"/>
  <c r="B253" i="155"/>
  <c r="D253" i="155"/>
  <c r="G253" i="155"/>
  <c r="I253" i="155" s="1"/>
  <c r="H253" i="155"/>
  <c r="L253" i="155"/>
  <c r="M253" i="155"/>
  <c r="N253" i="155" s="1"/>
  <c r="Q253" i="155"/>
  <c r="R253" i="155"/>
  <c r="S253" i="155" s="1"/>
  <c r="V253" i="155"/>
  <c r="W253" i="155"/>
  <c r="X253" i="155" s="1"/>
  <c r="AA253" i="155"/>
  <c r="AC253" i="155" s="1"/>
  <c r="AB253" i="155"/>
  <c r="AE253" i="155"/>
  <c r="AF253" i="155"/>
  <c r="B254" i="155"/>
  <c r="D254" i="155"/>
  <c r="G254" i="155"/>
  <c r="H254" i="155"/>
  <c r="I254" i="155" s="1"/>
  <c r="L254" i="155"/>
  <c r="M254" i="155"/>
  <c r="N254" i="155" s="1"/>
  <c r="Q254" i="155"/>
  <c r="R254" i="155"/>
  <c r="S254" i="155" s="1"/>
  <c r="V254" i="155"/>
  <c r="X254" i="155" s="1"/>
  <c r="W254" i="155"/>
  <c r="AA254" i="155"/>
  <c r="AC254" i="155" s="1"/>
  <c r="AB254" i="155"/>
  <c r="AE254" i="155"/>
  <c r="AF254" i="155"/>
  <c r="B255" i="155"/>
  <c r="D255" i="155"/>
  <c r="G255" i="155"/>
  <c r="I255" i="155" s="1"/>
  <c r="H255" i="155"/>
  <c r="L255" i="155"/>
  <c r="M255" i="155"/>
  <c r="N255" i="155" s="1"/>
  <c r="Q255" i="155"/>
  <c r="R255" i="155"/>
  <c r="S255" i="155" s="1"/>
  <c r="V255" i="155"/>
  <c r="X255" i="155" s="1"/>
  <c r="W255" i="155"/>
  <c r="AA255" i="155"/>
  <c r="AC255" i="155" s="1"/>
  <c r="AB255" i="155"/>
  <c r="AE255" i="155"/>
  <c r="AF255" i="155"/>
  <c r="B256" i="155"/>
  <c r="D256" i="155"/>
  <c r="G256" i="155"/>
  <c r="I256" i="155" s="1"/>
  <c r="H256" i="155"/>
  <c r="L256" i="155"/>
  <c r="N256" i="155" s="1"/>
  <c r="M256" i="155"/>
  <c r="Q256" i="155"/>
  <c r="S256" i="155" s="1"/>
  <c r="R256" i="155"/>
  <c r="V256" i="155"/>
  <c r="X256" i="155" s="1"/>
  <c r="W256" i="155"/>
  <c r="AA256" i="155"/>
  <c r="AC256" i="155" s="1"/>
  <c r="AB256" i="155"/>
  <c r="AE256" i="155"/>
  <c r="AF256" i="155"/>
  <c r="B257" i="155"/>
  <c r="D257" i="155"/>
  <c r="G257" i="155"/>
  <c r="I257" i="155" s="1"/>
  <c r="H257" i="155"/>
  <c r="L257" i="155"/>
  <c r="N257" i="155" s="1"/>
  <c r="M257" i="155"/>
  <c r="Q257" i="155"/>
  <c r="S257" i="155" s="1"/>
  <c r="R257" i="155"/>
  <c r="V257" i="155"/>
  <c r="W257" i="155"/>
  <c r="X257" i="155" s="1"/>
  <c r="AA257" i="155"/>
  <c r="AC257" i="155" s="1"/>
  <c r="AB257" i="155"/>
  <c r="AE257" i="155"/>
  <c r="AF257" i="155"/>
  <c r="B258" i="155"/>
  <c r="D258" i="155"/>
  <c r="G258" i="155"/>
  <c r="I258" i="155" s="1"/>
  <c r="H258" i="155"/>
  <c r="L258" i="155"/>
  <c r="N258" i="155" s="1"/>
  <c r="M258" i="155"/>
  <c r="Q258" i="155"/>
  <c r="S258" i="155" s="1"/>
  <c r="R258" i="155"/>
  <c r="V258" i="155"/>
  <c r="X258" i="155" s="1"/>
  <c r="W258" i="155"/>
  <c r="AA258" i="155"/>
  <c r="AC258" i="155" s="1"/>
  <c r="AB258" i="155"/>
  <c r="AE258" i="155"/>
  <c r="AF258" i="155"/>
  <c r="B259" i="155"/>
  <c r="D259" i="155"/>
  <c r="G259" i="155"/>
  <c r="I259" i="155" s="1"/>
  <c r="H259" i="155"/>
  <c r="L259" i="155"/>
  <c r="N259" i="155" s="1"/>
  <c r="M259" i="155"/>
  <c r="Q259" i="155"/>
  <c r="S259" i="155" s="1"/>
  <c r="R259" i="155"/>
  <c r="V259" i="155"/>
  <c r="X259" i="155" s="1"/>
  <c r="W259" i="155"/>
  <c r="AA259" i="155"/>
  <c r="AC259" i="155" s="1"/>
  <c r="AB259" i="155"/>
  <c r="AE259" i="155"/>
  <c r="AF259" i="155"/>
  <c r="B260" i="155"/>
  <c r="D260" i="155"/>
  <c r="G260" i="155"/>
  <c r="I260" i="155" s="1"/>
  <c r="H260" i="155"/>
  <c r="L260" i="155"/>
  <c r="N260" i="155" s="1"/>
  <c r="M260" i="155"/>
  <c r="Q260" i="155"/>
  <c r="S260" i="155" s="1"/>
  <c r="R260" i="155"/>
  <c r="V260" i="155"/>
  <c r="W260" i="155"/>
  <c r="X260" i="155" s="1"/>
  <c r="AA260" i="155"/>
  <c r="AC260" i="155" s="1"/>
  <c r="AB260" i="155"/>
  <c r="AE260" i="155"/>
  <c r="AF260" i="155"/>
  <c r="B261" i="155"/>
  <c r="D261" i="155"/>
  <c r="G261" i="155"/>
  <c r="I261" i="155" s="1"/>
  <c r="H261" i="155"/>
  <c r="L261" i="155"/>
  <c r="N261" i="155" s="1"/>
  <c r="M261" i="155"/>
  <c r="Q261" i="155"/>
  <c r="S261" i="155" s="1"/>
  <c r="R261" i="155"/>
  <c r="V261" i="155"/>
  <c r="X261" i="155" s="1"/>
  <c r="W261" i="155"/>
  <c r="AA261" i="155"/>
  <c r="AC261" i="155" s="1"/>
  <c r="AB261" i="155"/>
  <c r="AE261" i="155"/>
  <c r="AF261" i="155"/>
  <c r="B262" i="155"/>
  <c r="D262" i="155"/>
  <c r="G262" i="155"/>
  <c r="I262" i="155" s="1"/>
  <c r="H262" i="155"/>
  <c r="L262" i="155"/>
  <c r="N262" i="155" s="1"/>
  <c r="M262" i="155"/>
  <c r="Q262" i="155"/>
  <c r="S262" i="155" s="1"/>
  <c r="R262" i="155"/>
  <c r="V262" i="155"/>
  <c r="X262" i="155" s="1"/>
  <c r="W262" i="155"/>
  <c r="AA262" i="155"/>
  <c r="AC262" i="155" s="1"/>
  <c r="AB262" i="155"/>
  <c r="AE262" i="155"/>
  <c r="AF262" i="155"/>
  <c r="B263" i="155"/>
  <c r="D263" i="155"/>
  <c r="G263" i="155"/>
  <c r="H263" i="155"/>
  <c r="L263" i="155"/>
  <c r="N263" i="155" s="1"/>
  <c r="M263" i="155"/>
  <c r="Q263" i="155"/>
  <c r="S263" i="155" s="1"/>
  <c r="R263" i="155"/>
  <c r="V263" i="155"/>
  <c r="X263" i="155" s="1"/>
  <c r="W263" i="155"/>
  <c r="AA263" i="155"/>
  <c r="AC263" i="155" s="1"/>
  <c r="AB263" i="155"/>
  <c r="AE263" i="155"/>
  <c r="AF263" i="155"/>
  <c r="B264" i="155"/>
  <c r="D264" i="155"/>
  <c r="G264" i="155"/>
  <c r="H264" i="155"/>
  <c r="I264" i="155" s="1"/>
  <c r="L264" i="155"/>
  <c r="M264" i="155"/>
  <c r="N264" i="155" s="1"/>
  <c r="Q264" i="155"/>
  <c r="R264" i="155"/>
  <c r="S264" i="155" s="1"/>
  <c r="V264" i="155"/>
  <c r="W264" i="155"/>
  <c r="X264" i="155" s="1"/>
  <c r="AA264" i="155"/>
  <c r="AB264" i="155"/>
  <c r="AC264" i="155" s="1"/>
  <c r="AE264" i="155"/>
  <c r="AF264" i="155"/>
  <c r="B265" i="155"/>
  <c r="D265" i="155"/>
  <c r="G265" i="155"/>
  <c r="I265" i="155" s="1"/>
  <c r="H265" i="155"/>
  <c r="L265" i="155"/>
  <c r="N265" i="155" s="1"/>
  <c r="M265" i="155"/>
  <c r="Q265" i="155"/>
  <c r="S265" i="155" s="1"/>
  <c r="R265" i="155"/>
  <c r="V265" i="155"/>
  <c r="X265" i="155" s="1"/>
  <c r="W265" i="155"/>
  <c r="AA265" i="155"/>
  <c r="AC265" i="155" s="1"/>
  <c r="AB265" i="155"/>
  <c r="AE265" i="155"/>
  <c r="AF265" i="155"/>
  <c r="B266" i="155"/>
  <c r="D266" i="155"/>
  <c r="G266" i="155"/>
  <c r="I266" i="155" s="1"/>
  <c r="H266" i="155"/>
  <c r="L266" i="155"/>
  <c r="N266" i="155" s="1"/>
  <c r="M266" i="155"/>
  <c r="Q266" i="155"/>
  <c r="S266" i="155" s="1"/>
  <c r="R266" i="155"/>
  <c r="V266" i="155"/>
  <c r="X266" i="155" s="1"/>
  <c r="W266" i="155"/>
  <c r="AA266" i="155"/>
  <c r="AC266" i="155" s="1"/>
  <c r="AB266" i="155"/>
  <c r="AE266" i="155"/>
  <c r="AF266" i="155"/>
  <c r="B267" i="155"/>
  <c r="D267" i="155"/>
  <c r="G267" i="155"/>
  <c r="I267" i="155" s="1"/>
  <c r="H267" i="155"/>
  <c r="L267" i="155"/>
  <c r="N267" i="155" s="1"/>
  <c r="M267" i="155"/>
  <c r="Q267" i="155"/>
  <c r="S267" i="155" s="1"/>
  <c r="R267" i="155"/>
  <c r="V267" i="155"/>
  <c r="X267" i="155" s="1"/>
  <c r="W267" i="155"/>
  <c r="AA267" i="155"/>
  <c r="AC267" i="155" s="1"/>
  <c r="AB267" i="155"/>
  <c r="AE267" i="155"/>
  <c r="AF267" i="155"/>
  <c r="B268" i="155"/>
  <c r="D268" i="155"/>
  <c r="G268" i="155"/>
  <c r="I268" i="155" s="1"/>
  <c r="H268" i="155"/>
  <c r="L268" i="155"/>
  <c r="N268" i="155" s="1"/>
  <c r="M268" i="155"/>
  <c r="Q268" i="155"/>
  <c r="S268" i="155" s="1"/>
  <c r="R268" i="155"/>
  <c r="V268" i="155"/>
  <c r="X268" i="155" s="1"/>
  <c r="W268" i="155"/>
  <c r="AA268" i="155"/>
  <c r="AC268" i="155" s="1"/>
  <c r="AB268" i="155"/>
  <c r="AE268" i="155"/>
  <c r="AF268" i="155"/>
  <c r="B269" i="155"/>
  <c r="D269" i="155"/>
  <c r="G269" i="155"/>
  <c r="I269" i="155" s="1"/>
  <c r="H269" i="155"/>
  <c r="L269" i="155"/>
  <c r="N269" i="155" s="1"/>
  <c r="M269" i="155"/>
  <c r="Q269" i="155"/>
  <c r="S269" i="155" s="1"/>
  <c r="R269" i="155"/>
  <c r="V269" i="155"/>
  <c r="X269" i="155" s="1"/>
  <c r="W269" i="155"/>
  <c r="AA269" i="155"/>
  <c r="AC269" i="155" s="1"/>
  <c r="AB269" i="155"/>
  <c r="AE269" i="155"/>
  <c r="AF269" i="155"/>
  <c r="B270" i="155"/>
  <c r="D270" i="155"/>
  <c r="G270" i="155"/>
  <c r="I270" i="155" s="1"/>
  <c r="H270" i="155"/>
  <c r="L270" i="155"/>
  <c r="N270" i="155" s="1"/>
  <c r="M270" i="155"/>
  <c r="Q270" i="155"/>
  <c r="S270" i="155" s="1"/>
  <c r="R270" i="155"/>
  <c r="V270" i="155"/>
  <c r="X270" i="155" s="1"/>
  <c r="W270" i="155"/>
  <c r="AA270" i="155"/>
  <c r="AC270" i="155" s="1"/>
  <c r="AB270" i="155"/>
  <c r="AE270" i="155"/>
  <c r="AF270" i="155"/>
  <c r="B271" i="155"/>
  <c r="D271" i="155"/>
  <c r="G271" i="155"/>
  <c r="I271" i="155" s="1"/>
  <c r="H271" i="155"/>
  <c r="L271" i="155"/>
  <c r="N271" i="155" s="1"/>
  <c r="M271" i="155"/>
  <c r="Q271" i="155"/>
  <c r="S271" i="155" s="1"/>
  <c r="R271" i="155"/>
  <c r="V271" i="155"/>
  <c r="X271" i="155" s="1"/>
  <c r="W271" i="155"/>
  <c r="AA271" i="155"/>
  <c r="AC271" i="155" s="1"/>
  <c r="AB271" i="155"/>
  <c r="AE271" i="155"/>
  <c r="AF271" i="155"/>
  <c r="B272" i="155"/>
  <c r="D272" i="155"/>
  <c r="G272" i="155"/>
  <c r="I272" i="155" s="1"/>
  <c r="H272" i="155"/>
  <c r="L272" i="155"/>
  <c r="N272" i="155" s="1"/>
  <c r="M272" i="155"/>
  <c r="Q272" i="155"/>
  <c r="S272" i="155" s="1"/>
  <c r="R272" i="155"/>
  <c r="V272" i="155"/>
  <c r="X272" i="155" s="1"/>
  <c r="W272" i="155"/>
  <c r="AA272" i="155"/>
  <c r="AC272" i="155" s="1"/>
  <c r="AB272" i="155"/>
  <c r="AE272" i="155"/>
  <c r="AF272" i="155"/>
  <c r="B273" i="155"/>
  <c r="D273" i="155"/>
  <c r="G273" i="155"/>
  <c r="I273" i="155" s="1"/>
  <c r="H273" i="155"/>
  <c r="L273" i="155"/>
  <c r="N273" i="155" s="1"/>
  <c r="M273" i="155"/>
  <c r="Q273" i="155"/>
  <c r="S273" i="155" s="1"/>
  <c r="R273" i="155"/>
  <c r="V273" i="155"/>
  <c r="X273" i="155" s="1"/>
  <c r="W273" i="155"/>
  <c r="AA273" i="155"/>
  <c r="AC273" i="155" s="1"/>
  <c r="AB273" i="155"/>
  <c r="AE273" i="155"/>
  <c r="AF273" i="155"/>
  <c r="B274" i="155"/>
  <c r="D274" i="155"/>
  <c r="G274" i="155"/>
  <c r="I274" i="155" s="1"/>
  <c r="H274" i="155"/>
  <c r="L274" i="155"/>
  <c r="N274" i="155" s="1"/>
  <c r="M274" i="155"/>
  <c r="Q274" i="155"/>
  <c r="S274" i="155" s="1"/>
  <c r="R274" i="155"/>
  <c r="V274" i="155"/>
  <c r="X274" i="155" s="1"/>
  <c r="W274" i="155"/>
  <c r="AA274" i="155"/>
  <c r="AC274" i="155" s="1"/>
  <c r="AB274" i="155"/>
  <c r="AE274" i="155"/>
  <c r="AF274" i="155"/>
  <c r="B275" i="155"/>
  <c r="D275" i="155"/>
  <c r="G275" i="155"/>
  <c r="I275" i="155" s="1"/>
  <c r="H275" i="155"/>
  <c r="L275" i="155"/>
  <c r="N275" i="155" s="1"/>
  <c r="M275" i="155"/>
  <c r="Q275" i="155"/>
  <c r="S275" i="155" s="1"/>
  <c r="R275" i="155"/>
  <c r="V275" i="155"/>
  <c r="X275" i="155" s="1"/>
  <c r="W275" i="155"/>
  <c r="AA275" i="155"/>
  <c r="AC275" i="155" s="1"/>
  <c r="AB275" i="155"/>
  <c r="AE275" i="155"/>
  <c r="AF275" i="155"/>
  <c r="B276" i="155"/>
  <c r="D276" i="155"/>
  <c r="G276" i="155"/>
  <c r="I276" i="155" s="1"/>
  <c r="H276" i="155"/>
  <c r="L276" i="155"/>
  <c r="N276" i="155" s="1"/>
  <c r="M276" i="155"/>
  <c r="Q276" i="155"/>
  <c r="S276" i="155" s="1"/>
  <c r="R276" i="155"/>
  <c r="V276" i="155"/>
  <c r="X276" i="155" s="1"/>
  <c r="W276" i="155"/>
  <c r="AA276" i="155"/>
  <c r="AC276" i="155" s="1"/>
  <c r="AB276" i="155"/>
  <c r="AE276" i="155"/>
  <c r="AF276" i="155"/>
  <c r="B277" i="155"/>
  <c r="D277" i="155"/>
  <c r="G277" i="155"/>
  <c r="I277" i="155" s="1"/>
  <c r="H277" i="155"/>
  <c r="L277" i="155"/>
  <c r="N277" i="155" s="1"/>
  <c r="M277" i="155"/>
  <c r="Q277" i="155"/>
  <c r="S277" i="155" s="1"/>
  <c r="R277" i="155"/>
  <c r="V277" i="155"/>
  <c r="X277" i="155" s="1"/>
  <c r="W277" i="155"/>
  <c r="AA277" i="155"/>
  <c r="AC277" i="155" s="1"/>
  <c r="AB277" i="155"/>
  <c r="AE277" i="155"/>
  <c r="AF277" i="155"/>
  <c r="B278" i="155"/>
  <c r="D278" i="155"/>
  <c r="G278" i="155"/>
  <c r="I278" i="155" s="1"/>
  <c r="H278" i="155"/>
  <c r="L278" i="155"/>
  <c r="N278" i="155" s="1"/>
  <c r="M278" i="155"/>
  <c r="Q278" i="155"/>
  <c r="S278" i="155" s="1"/>
  <c r="R278" i="155"/>
  <c r="V278" i="155"/>
  <c r="X278" i="155" s="1"/>
  <c r="W278" i="155"/>
  <c r="AA278" i="155"/>
  <c r="AC278" i="155" s="1"/>
  <c r="AB278" i="155"/>
  <c r="AE278" i="155"/>
  <c r="AF278" i="155"/>
  <c r="B279" i="155"/>
  <c r="D279" i="155"/>
  <c r="G279" i="155"/>
  <c r="I279" i="155" s="1"/>
  <c r="H279" i="155"/>
  <c r="L279" i="155"/>
  <c r="N279" i="155" s="1"/>
  <c r="M279" i="155"/>
  <c r="Q279" i="155"/>
  <c r="S279" i="155" s="1"/>
  <c r="R279" i="155"/>
  <c r="V279" i="155"/>
  <c r="X279" i="155" s="1"/>
  <c r="W279" i="155"/>
  <c r="AA279" i="155"/>
  <c r="AC279" i="155" s="1"/>
  <c r="AB279" i="155"/>
  <c r="AE279" i="155"/>
  <c r="AF279" i="155"/>
  <c r="B280" i="155"/>
  <c r="D280" i="155"/>
  <c r="G280" i="155"/>
  <c r="I280" i="155" s="1"/>
  <c r="H280" i="155"/>
  <c r="L280" i="155"/>
  <c r="N280" i="155" s="1"/>
  <c r="M280" i="155"/>
  <c r="Q280" i="155"/>
  <c r="S280" i="155" s="1"/>
  <c r="R280" i="155"/>
  <c r="V280" i="155"/>
  <c r="X280" i="155" s="1"/>
  <c r="W280" i="155"/>
  <c r="AA280" i="155"/>
  <c r="AC280" i="155" s="1"/>
  <c r="AB280" i="155"/>
  <c r="AE280" i="155"/>
  <c r="AF280" i="155"/>
  <c r="B281" i="155"/>
  <c r="D281" i="155"/>
  <c r="E281" i="155"/>
  <c r="D66" i="130" s="1"/>
  <c r="F281" i="155"/>
  <c r="E66" i="130" s="1"/>
  <c r="J281" i="155"/>
  <c r="G66" i="130" s="1"/>
  <c r="K281" i="155"/>
  <c r="H66" i="130" s="1"/>
  <c r="O281" i="155"/>
  <c r="J66" i="130" s="1"/>
  <c r="P281" i="155"/>
  <c r="T281" i="155"/>
  <c r="O66" i="130" s="1"/>
  <c r="U281" i="155"/>
  <c r="Z281" i="155"/>
  <c r="W66" i="130" s="1"/>
  <c r="B283" i="155"/>
  <c r="D283" i="155"/>
  <c r="G283" i="155"/>
  <c r="I283" i="155" s="1"/>
  <c r="H283" i="155"/>
  <c r="L283" i="155"/>
  <c r="N283" i="155" s="1"/>
  <c r="M283" i="155"/>
  <c r="Q283" i="155"/>
  <c r="S283" i="155" s="1"/>
  <c r="R283" i="155"/>
  <c r="V283" i="155"/>
  <c r="W283" i="155"/>
  <c r="X283" i="155" s="1"/>
  <c r="AA283" i="155"/>
  <c r="AB283" i="155"/>
  <c r="AC283" i="155" s="1"/>
  <c r="AE283" i="155"/>
  <c r="AF283" i="155"/>
  <c r="B284" i="155"/>
  <c r="D284" i="155"/>
  <c r="G284" i="155"/>
  <c r="I284" i="155" s="1"/>
  <c r="H284" i="155"/>
  <c r="L284" i="155"/>
  <c r="N284" i="155" s="1"/>
  <c r="M284" i="155"/>
  <c r="Q284" i="155"/>
  <c r="S284" i="155" s="1"/>
  <c r="R284" i="155"/>
  <c r="V284" i="155"/>
  <c r="X284" i="155" s="1"/>
  <c r="W284" i="155"/>
  <c r="AA284" i="155"/>
  <c r="AC284" i="155" s="1"/>
  <c r="AB284" i="155"/>
  <c r="AE284" i="155"/>
  <c r="AF284" i="155"/>
  <c r="B285" i="155"/>
  <c r="D285" i="155"/>
  <c r="G285" i="155"/>
  <c r="I285" i="155" s="1"/>
  <c r="H285" i="155"/>
  <c r="L285" i="155"/>
  <c r="N285" i="155" s="1"/>
  <c r="M285" i="155"/>
  <c r="Q285" i="155"/>
  <c r="S285" i="155" s="1"/>
  <c r="R285" i="155"/>
  <c r="V285" i="155"/>
  <c r="X285" i="155" s="1"/>
  <c r="W285" i="155"/>
  <c r="AA285" i="155"/>
  <c r="AC285" i="155" s="1"/>
  <c r="AB285" i="155"/>
  <c r="AE285" i="155"/>
  <c r="AF285" i="155"/>
  <c r="B286" i="155"/>
  <c r="D286" i="155"/>
  <c r="G286" i="155"/>
  <c r="I286" i="155" s="1"/>
  <c r="H286" i="155"/>
  <c r="L286" i="155"/>
  <c r="N286" i="155" s="1"/>
  <c r="M286" i="155"/>
  <c r="Q286" i="155"/>
  <c r="S286" i="155" s="1"/>
  <c r="R286" i="155"/>
  <c r="V286" i="155"/>
  <c r="X286" i="155" s="1"/>
  <c r="W286" i="155"/>
  <c r="AA286" i="155"/>
  <c r="AC286" i="155" s="1"/>
  <c r="AB286" i="155"/>
  <c r="AE286" i="155"/>
  <c r="AF286" i="155"/>
  <c r="B287" i="155"/>
  <c r="D287" i="155"/>
  <c r="G287" i="155"/>
  <c r="I287" i="155" s="1"/>
  <c r="H287" i="155"/>
  <c r="L287" i="155"/>
  <c r="N287" i="155" s="1"/>
  <c r="M287" i="155"/>
  <c r="Q287" i="155"/>
  <c r="S287" i="155" s="1"/>
  <c r="R287" i="155"/>
  <c r="V287" i="155"/>
  <c r="X287" i="155" s="1"/>
  <c r="W287" i="155"/>
  <c r="AA287" i="155"/>
  <c r="AC287" i="155" s="1"/>
  <c r="AB287" i="155"/>
  <c r="AE287" i="155"/>
  <c r="AF287" i="155"/>
  <c r="B288" i="155"/>
  <c r="D288" i="155"/>
  <c r="G288" i="155"/>
  <c r="I288" i="155" s="1"/>
  <c r="H288" i="155"/>
  <c r="L288" i="155"/>
  <c r="N288" i="155" s="1"/>
  <c r="M288" i="155"/>
  <c r="Q288" i="155"/>
  <c r="S288" i="155" s="1"/>
  <c r="R288" i="155"/>
  <c r="V288" i="155"/>
  <c r="X288" i="155" s="1"/>
  <c r="W288" i="155"/>
  <c r="AA288" i="155"/>
  <c r="AC288" i="155" s="1"/>
  <c r="AB288" i="155"/>
  <c r="AE288" i="155"/>
  <c r="AF288" i="155"/>
  <c r="B289" i="155"/>
  <c r="D289" i="155"/>
  <c r="G289" i="155"/>
  <c r="I289" i="155" s="1"/>
  <c r="H289" i="155"/>
  <c r="L289" i="155"/>
  <c r="N289" i="155" s="1"/>
  <c r="M289" i="155"/>
  <c r="Q289" i="155"/>
  <c r="S289" i="155" s="1"/>
  <c r="R289" i="155"/>
  <c r="V289" i="155"/>
  <c r="X289" i="155" s="1"/>
  <c r="W289" i="155"/>
  <c r="AA289" i="155"/>
  <c r="AC289" i="155" s="1"/>
  <c r="AB289" i="155"/>
  <c r="AE289" i="155"/>
  <c r="AF289" i="155"/>
  <c r="B290" i="155"/>
  <c r="D290" i="155"/>
  <c r="G290" i="155"/>
  <c r="I290" i="155" s="1"/>
  <c r="H290" i="155"/>
  <c r="L290" i="155"/>
  <c r="N290" i="155" s="1"/>
  <c r="M290" i="155"/>
  <c r="Q290" i="155"/>
  <c r="S290" i="155" s="1"/>
  <c r="R290" i="155"/>
  <c r="V290" i="155"/>
  <c r="X290" i="155" s="1"/>
  <c r="W290" i="155"/>
  <c r="AA290" i="155"/>
  <c r="AC290" i="155" s="1"/>
  <c r="AB290" i="155"/>
  <c r="AE290" i="155"/>
  <c r="AF290" i="155"/>
  <c r="B291" i="155"/>
  <c r="D291" i="155"/>
  <c r="G291" i="155"/>
  <c r="I291" i="155" s="1"/>
  <c r="H291" i="155"/>
  <c r="L291" i="155"/>
  <c r="N291" i="155" s="1"/>
  <c r="M291" i="155"/>
  <c r="Q291" i="155"/>
  <c r="S291" i="155" s="1"/>
  <c r="R291" i="155"/>
  <c r="V291" i="155"/>
  <c r="X291" i="155" s="1"/>
  <c r="W291" i="155"/>
  <c r="AA291" i="155"/>
  <c r="AC291" i="155" s="1"/>
  <c r="AB291" i="155"/>
  <c r="AE291" i="155"/>
  <c r="AF291" i="155"/>
  <c r="B292" i="155"/>
  <c r="D292" i="155"/>
  <c r="G292" i="155"/>
  <c r="I292" i="155" s="1"/>
  <c r="H292" i="155"/>
  <c r="L292" i="155"/>
  <c r="N292" i="155" s="1"/>
  <c r="M292" i="155"/>
  <c r="Q292" i="155"/>
  <c r="S292" i="155" s="1"/>
  <c r="R292" i="155"/>
  <c r="V292" i="155"/>
  <c r="X292" i="155" s="1"/>
  <c r="W292" i="155"/>
  <c r="AA292" i="155"/>
  <c r="AC292" i="155" s="1"/>
  <c r="AB292" i="155"/>
  <c r="AE292" i="155"/>
  <c r="AF292" i="155"/>
  <c r="B293" i="155"/>
  <c r="D293" i="155"/>
  <c r="G293" i="155"/>
  <c r="I293" i="155" s="1"/>
  <c r="H293" i="155"/>
  <c r="L293" i="155"/>
  <c r="N293" i="155" s="1"/>
  <c r="M293" i="155"/>
  <c r="Q293" i="155"/>
  <c r="S293" i="155" s="1"/>
  <c r="R293" i="155"/>
  <c r="V293" i="155"/>
  <c r="X293" i="155" s="1"/>
  <c r="W293" i="155"/>
  <c r="AA293" i="155"/>
  <c r="AC293" i="155" s="1"/>
  <c r="AB293" i="155"/>
  <c r="AE293" i="155"/>
  <c r="AF293" i="155"/>
  <c r="B294" i="155"/>
  <c r="D294" i="155"/>
  <c r="G294" i="155"/>
  <c r="I294" i="155" s="1"/>
  <c r="H294" i="155"/>
  <c r="L294" i="155"/>
  <c r="N294" i="155" s="1"/>
  <c r="M294" i="155"/>
  <c r="Q294" i="155"/>
  <c r="S294" i="155" s="1"/>
  <c r="R294" i="155"/>
  <c r="V294" i="155"/>
  <c r="X294" i="155" s="1"/>
  <c r="W294" i="155"/>
  <c r="AA294" i="155"/>
  <c r="AC294" i="155" s="1"/>
  <c r="AB294" i="155"/>
  <c r="AE294" i="155"/>
  <c r="AF294" i="155"/>
  <c r="B295" i="155"/>
  <c r="D295" i="155"/>
  <c r="G295" i="155"/>
  <c r="I295" i="155" s="1"/>
  <c r="H295" i="155"/>
  <c r="L295" i="155"/>
  <c r="N295" i="155" s="1"/>
  <c r="M295" i="155"/>
  <c r="Q295" i="155"/>
  <c r="S295" i="155" s="1"/>
  <c r="R295" i="155"/>
  <c r="V295" i="155"/>
  <c r="X295" i="155" s="1"/>
  <c r="W295" i="155"/>
  <c r="AA295" i="155"/>
  <c r="AC295" i="155" s="1"/>
  <c r="AB295" i="155"/>
  <c r="AE295" i="155"/>
  <c r="AF295" i="155"/>
  <c r="B296" i="155"/>
  <c r="D296" i="155"/>
  <c r="G296" i="155"/>
  <c r="I296" i="155" s="1"/>
  <c r="H296" i="155"/>
  <c r="L296" i="155"/>
  <c r="N296" i="155" s="1"/>
  <c r="M296" i="155"/>
  <c r="Q296" i="155"/>
  <c r="S296" i="155" s="1"/>
  <c r="R296" i="155"/>
  <c r="V296" i="155"/>
  <c r="X296" i="155" s="1"/>
  <c r="W296" i="155"/>
  <c r="AA296" i="155"/>
  <c r="AC296" i="155" s="1"/>
  <c r="AB296" i="155"/>
  <c r="AE296" i="155"/>
  <c r="AF296" i="155"/>
  <c r="B297" i="155"/>
  <c r="D297" i="155"/>
  <c r="G297" i="155"/>
  <c r="I297" i="155" s="1"/>
  <c r="H297" i="155"/>
  <c r="L297" i="155"/>
  <c r="N297" i="155" s="1"/>
  <c r="M297" i="155"/>
  <c r="Q297" i="155"/>
  <c r="S297" i="155" s="1"/>
  <c r="R297" i="155"/>
  <c r="V297" i="155"/>
  <c r="X297" i="155" s="1"/>
  <c r="W297" i="155"/>
  <c r="AA297" i="155"/>
  <c r="AC297" i="155" s="1"/>
  <c r="AB297" i="155"/>
  <c r="AE297" i="155"/>
  <c r="AF297" i="155"/>
  <c r="B298" i="155"/>
  <c r="D298" i="155"/>
  <c r="G298" i="155"/>
  <c r="I298" i="155" s="1"/>
  <c r="H298" i="155"/>
  <c r="L298" i="155"/>
  <c r="N298" i="155" s="1"/>
  <c r="M298" i="155"/>
  <c r="Q298" i="155"/>
  <c r="S298" i="155" s="1"/>
  <c r="R298" i="155"/>
  <c r="V298" i="155"/>
  <c r="X298" i="155" s="1"/>
  <c r="W298" i="155"/>
  <c r="AA298" i="155"/>
  <c r="AC298" i="155" s="1"/>
  <c r="AB298" i="155"/>
  <c r="AE298" i="155"/>
  <c r="AF298" i="155"/>
  <c r="B299" i="155"/>
  <c r="D299" i="155"/>
  <c r="G299" i="155"/>
  <c r="I299" i="155" s="1"/>
  <c r="H299" i="155"/>
  <c r="L299" i="155"/>
  <c r="N299" i="155" s="1"/>
  <c r="M299" i="155"/>
  <c r="Q299" i="155"/>
  <c r="S299" i="155" s="1"/>
  <c r="R299" i="155"/>
  <c r="V299" i="155"/>
  <c r="X299" i="155" s="1"/>
  <c r="W299" i="155"/>
  <c r="AA299" i="155"/>
  <c r="AC299" i="155" s="1"/>
  <c r="AB299" i="155"/>
  <c r="AE299" i="155"/>
  <c r="AF299" i="155"/>
  <c r="B300" i="155"/>
  <c r="D300" i="155"/>
  <c r="G300" i="155"/>
  <c r="I300" i="155" s="1"/>
  <c r="H300" i="155"/>
  <c r="L300" i="155"/>
  <c r="N300" i="155" s="1"/>
  <c r="M300" i="155"/>
  <c r="Q300" i="155"/>
  <c r="S300" i="155" s="1"/>
  <c r="R300" i="155"/>
  <c r="V300" i="155"/>
  <c r="X300" i="155" s="1"/>
  <c r="W300" i="155"/>
  <c r="AA300" i="155"/>
  <c r="AC300" i="155" s="1"/>
  <c r="AB300" i="155"/>
  <c r="AE300" i="155"/>
  <c r="AF300" i="155"/>
  <c r="B301" i="155"/>
  <c r="D301" i="155"/>
  <c r="G301" i="155"/>
  <c r="I301" i="155" s="1"/>
  <c r="H301" i="155"/>
  <c r="L301" i="155"/>
  <c r="N301" i="155" s="1"/>
  <c r="M301" i="155"/>
  <c r="Q301" i="155"/>
  <c r="S301" i="155" s="1"/>
  <c r="R301" i="155"/>
  <c r="V301" i="155"/>
  <c r="X301" i="155" s="1"/>
  <c r="W301" i="155"/>
  <c r="AA301" i="155"/>
  <c r="AC301" i="155" s="1"/>
  <c r="AB301" i="155"/>
  <c r="AE301" i="155"/>
  <c r="AF301" i="155"/>
  <c r="B302" i="155"/>
  <c r="D302" i="155"/>
  <c r="G302" i="155"/>
  <c r="I302" i="155" s="1"/>
  <c r="H302" i="155"/>
  <c r="L302" i="155"/>
  <c r="N302" i="155" s="1"/>
  <c r="M302" i="155"/>
  <c r="Q302" i="155"/>
  <c r="S302" i="155" s="1"/>
  <c r="R302" i="155"/>
  <c r="V302" i="155"/>
  <c r="X302" i="155" s="1"/>
  <c r="W302" i="155"/>
  <c r="AA302" i="155"/>
  <c r="AC302" i="155" s="1"/>
  <c r="AB302" i="155"/>
  <c r="AE302" i="155"/>
  <c r="AF302" i="155"/>
  <c r="B303" i="155"/>
  <c r="D303" i="155"/>
  <c r="G303" i="155"/>
  <c r="I303" i="155" s="1"/>
  <c r="H303" i="155"/>
  <c r="L303" i="155"/>
  <c r="N303" i="155" s="1"/>
  <c r="M303" i="155"/>
  <c r="Q303" i="155"/>
  <c r="S303" i="155" s="1"/>
  <c r="R303" i="155"/>
  <c r="V303" i="155"/>
  <c r="X303" i="155" s="1"/>
  <c r="W303" i="155"/>
  <c r="AA303" i="155"/>
  <c r="AC303" i="155" s="1"/>
  <c r="AB303" i="155"/>
  <c r="AE303" i="155"/>
  <c r="AF303" i="155"/>
  <c r="B304" i="155"/>
  <c r="D304" i="155"/>
  <c r="E304" i="155"/>
  <c r="D67" i="130" s="1"/>
  <c r="F304" i="155"/>
  <c r="J304" i="155"/>
  <c r="G67" i="130" s="1"/>
  <c r="K304" i="155"/>
  <c r="H67" i="130" s="1"/>
  <c r="O304" i="155"/>
  <c r="P304" i="155"/>
  <c r="K67" i="130" s="1"/>
  <c r="T304" i="155"/>
  <c r="U304" i="155"/>
  <c r="P67" i="130" s="1"/>
  <c r="Z304" i="155"/>
  <c r="B305" i="155"/>
  <c r="D305" i="155"/>
  <c r="G305" i="155"/>
  <c r="I305" i="155" s="1"/>
  <c r="H305" i="155"/>
  <c r="L305" i="155"/>
  <c r="N305" i="155" s="1"/>
  <c r="M305" i="155"/>
  <c r="Q305" i="155"/>
  <c r="S305" i="155" s="1"/>
  <c r="R305" i="155"/>
  <c r="V305" i="155"/>
  <c r="X305" i="155" s="1"/>
  <c r="W305" i="155"/>
  <c r="AA305" i="155"/>
  <c r="AC305" i="155" s="1"/>
  <c r="AB305" i="155"/>
  <c r="AE305" i="155"/>
  <c r="AF305" i="155"/>
  <c r="B306" i="155"/>
  <c r="D306" i="155"/>
  <c r="G306" i="155"/>
  <c r="I306" i="155" s="1"/>
  <c r="H306" i="155"/>
  <c r="L306" i="155"/>
  <c r="N306" i="155" s="1"/>
  <c r="M306" i="155"/>
  <c r="Q306" i="155"/>
  <c r="S306" i="155" s="1"/>
  <c r="R306" i="155"/>
  <c r="V306" i="155"/>
  <c r="X306" i="155" s="1"/>
  <c r="W306" i="155"/>
  <c r="AA306" i="155"/>
  <c r="AC306" i="155" s="1"/>
  <c r="AB306" i="155"/>
  <c r="AE306" i="155"/>
  <c r="AF306" i="155"/>
  <c r="B307" i="155"/>
  <c r="D307" i="155"/>
  <c r="G307" i="155"/>
  <c r="I307" i="155" s="1"/>
  <c r="H307" i="155"/>
  <c r="L307" i="155"/>
  <c r="N307" i="155" s="1"/>
  <c r="M307" i="155"/>
  <c r="Q307" i="155"/>
  <c r="S307" i="155" s="1"/>
  <c r="R307" i="155"/>
  <c r="V307" i="155"/>
  <c r="X307" i="155" s="1"/>
  <c r="W307" i="155"/>
  <c r="AA307" i="155"/>
  <c r="AC307" i="155" s="1"/>
  <c r="AB307" i="155"/>
  <c r="AE307" i="155"/>
  <c r="AF307" i="155"/>
  <c r="B308" i="155"/>
  <c r="D308" i="155"/>
  <c r="G308" i="155"/>
  <c r="I308" i="155" s="1"/>
  <c r="H308" i="155"/>
  <c r="L308" i="155"/>
  <c r="N308" i="155" s="1"/>
  <c r="M308" i="155"/>
  <c r="Q308" i="155"/>
  <c r="S308" i="155" s="1"/>
  <c r="R308" i="155"/>
  <c r="V308" i="155"/>
  <c r="X308" i="155" s="1"/>
  <c r="W308" i="155"/>
  <c r="AA308" i="155"/>
  <c r="AC308" i="155" s="1"/>
  <c r="AB308" i="155"/>
  <c r="AE308" i="155"/>
  <c r="AF308" i="155"/>
  <c r="B309" i="155"/>
  <c r="D309" i="155"/>
  <c r="G309" i="155"/>
  <c r="I309" i="155" s="1"/>
  <c r="H309" i="155"/>
  <c r="L309" i="155"/>
  <c r="N309" i="155" s="1"/>
  <c r="M309" i="155"/>
  <c r="Q309" i="155"/>
  <c r="S309" i="155" s="1"/>
  <c r="R309" i="155"/>
  <c r="V309" i="155"/>
  <c r="X309" i="155" s="1"/>
  <c r="W309" i="155"/>
  <c r="AA309" i="155"/>
  <c r="AC309" i="155" s="1"/>
  <c r="AB309" i="155"/>
  <c r="AE309" i="155"/>
  <c r="AF309" i="155"/>
  <c r="B310" i="155"/>
  <c r="D310" i="155"/>
  <c r="G310" i="155"/>
  <c r="I310" i="155" s="1"/>
  <c r="H310" i="155"/>
  <c r="L310" i="155"/>
  <c r="N310" i="155" s="1"/>
  <c r="M310" i="155"/>
  <c r="Q310" i="155"/>
  <c r="S310" i="155" s="1"/>
  <c r="R310" i="155"/>
  <c r="V310" i="155"/>
  <c r="X310" i="155" s="1"/>
  <c r="W310" i="155"/>
  <c r="AA310" i="155"/>
  <c r="AC310" i="155" s="1"/>
  <c r="AB310" i="155"/>
  <c r="AE310" i="155"/>
  <c r="AF310" i="155"/>
  <c r="B311" i="155"/>
  <c r="D311" i="155"/>
  <c r="G311" i="155"/>
  <c r="I311" i="155" s="1"/>
  <c r="H311" i="155"/>
  <c r="L311" i="155"/>
  <c r="N311" i="155" s="1"/>
  <c r="M311" i="155"/>
  <c r="Q311" i="155"/>
  <c r="S311" i="155" s="1"/>
  <c r="R311" i="155"/>
  <c r="V311" i="155"/>
  <c r="X311" i="155" s="1"/>
  <c r="W311" i="155"/>
  <c r="AA311" i="155"/>
  <c r="AC311" i="155" s="1"/>
  <c r="AB311" i="155"/>
  <c r="AE311" i="155"/>
  <c r="AF311" i="155"/>
  <c r="B312" i="155"/>
  <c r="D312" i="155"/>
  <c r="G312" i="155"/>
  <c r="I312" i="155" s="1"/>
  <c r="H312" i="155"/>
  <c r="L312" i="155"/>
  <c r="N312" i="155" s="1"/>
  <c r="M312" i="155"/>
  <c r="Q312" i="155"/>
  <c r="S312" i="155" s="1"/>
  <c r="R312" i="155"/>
  <c r="V312" i="155"/>
  <c r="X312" i="155" s="1"/>
  <c r="W312" i="155"/>
  <c r="AA312" i="155"/>
  <c r="AC312" i="155" s="1"/>
  <c r="AB312" i="155"/>
  <c r="AE312" i="155"/>
  <c r="AF312" i="155"/>
  <c r="B313" i="155"/>
  <c r="D313" i="155"/>
  <c r="G313" i="155"/>
  <c r="I313" i="155" s="1"/>
  <c r="H313" i="155"/>
  <c r="L313" i="155"/>
  <c r="N313" i="155" s="1"/>
  <c r="M313" i="155"/>
  <c r="Q313" i="155"/>
  <c r="S313" i="155" s="1"/>
  <c r="R313" i="155"/>
  <c r="V313" i="155"/>
  <c r="X313" i="155" s="1"/>
  <c r="W313" i="155"/>
  <c r="AA313" i="155"/>
  <c r="AC313" i="155" s="1"/>
  <c r="AB313" i="155"/>
  <c r="AE313" i="155"/>
  <c r="AF313" i="155"/>
  <c r="B314" i="155"/>
  <c r="D314" i="155"/>
  <c r="G314" i="155"/>
  <c r="I314" i="155" s="1"/>
  <c r="H314" i="155"/>
  <c r="L314" i="155"/>
  <c r="N314" i="155" s="1"/>
  <c r="M314" i="155"/>
  <c r="Q314" i="155"/>
  <c r="S314" i="155" s="1"/>
  <c r="R314" i="155"/>
  <c r="V314" i="155"/>
  <c r="X314" i="155" s="1"/>
  <c r="W314" i="155"/>
  <c r="AA314" i="155"/>
  <c r="AC314" i="155" s="1"/>
  <c r="AB314" i="155"/>
  <c r="AE314" i="155"/>
  <c r="AF314" i="155"/>
  <c r="B315" i="155"/>
  <c r="D315" i="155"/>
  <c r="G315" i="155"/>
  <c r="I315" i="155" s="1"/>
  <c r="H315" i="155"/>
  <c r="L315" i="155"/>
  <c r="N315" i="155" s="1"/>
  <c r="M315" i="155"/>
  <c r="Q315" i="155"/>
  <c r="S315" i="155" s="1"/>
  <c r="R315" i="155"/>
  <c r="V315" i="155"/>
  <c r="X315" i="155" s="1"/>
  <c r="W315" i="155"/>
  <c r="AA315" i="155"/>
  <c r="AC315" i="155" s="1"/>
  <c r="AB315" i="155"/>
  <c r="AE315" i="155"/>
  <c r="AF315" i="155"/>
  <c r="B316" i="155"/>
  <c r="D316" i="155"/>
  <c r="G316" i="155"/>
  <c r="I316" i="155" s="1"/>
  <c r="H316" i="155"/>
  <c r="L316" i="155"/>
  <c r="N316" i="155" s="1"/>
  <c r="M316" i="155"/>
  <c r="Q316" i="155"/>
  <c r="S316" i="155" s="1"/>
  <c r="R316" i="155"/>
  <c r="V316" i="155"/>
  <c r="X316" i="155" s="1"/>
  <c r="W316" i="155"/>
  <c r="AA316" i="155"/>
  <c r="AC316" i="155" s="1"/>
  <c r="AB316" i="155"/>
  <c r="AE316" i="155"/>
  <c r="AF316" i="155"/>
  <c r="B317" i="155"/>
  <c r="D317" i="155"/>
  <c r="G317" i="155"/>
  <c r="I317" i="155" s="1"/>
  <c r="H317" i="155"/>
  <c r="L317" i="155"/>
  <c r="N317" i="155" s="1"/>
  <c r="M317" i="155"/>
  <c r="Q317" i="155"/>
  <c r="S317" i="155" s="1"/>
  <c r="R317" i="155"/>
  <c r="V317" i="155"/>
  <c r="X317" i="155" s="1"/>
  <c r="W317" i="155"/>
  <c r="AA317" i="155"/>
  <c r="AC317" i="155" s="1"/>
  <c r="AB317" i="155"/>
  <c r="AE317" i="155"/>
  <c r="AF317" i="155"/>
  <c r="B318" i="155"/>
  <c r="D318" i="155"/>
  <c r="G318" i="155"/>
  <c r="I318" i="155" s="1"/>
  <c r="H318" i="155"/>
  <c r="L318" i="155"/>
  <c r="N318" i="155" s="1"/>
  <c r="M318" i="155"/>
  <c r="Q318" i="155"/>
  <c r="S318" i="155" s="1"/>
  <c r="R318" i="155"/>
  <c r="V318" i="155"/>
  <c r="X318" i="155" s="1"/>
  <c r="W318" i="155"/>
  <c r="AA318" i="155"/>
  <c r="AC318" i="155" s="1"/>
  <c r="AB318" i="155"/>
  <c r="AE318" i="155"/>
  <c r="AF318" i="155"/>
  <c r="B319" i="155"/>
  <c r="D319" i="155"/>
  <c r="G319" i="155"/>
  <c r="I319" i="155" s="1"/>
  <c r="H319" i="155"/>
  <c r="L319" i="155"/>
  <c r="N319" i="155" s="1"/>
  <c r="M319" i="155"/>
  <c r="Q319" i="155"/>
  <c r="S319" i="155" s="1"/>
  <c r="R319" i="155"/>
  <c r="V319" i="155"/>
  <c r="X319" i="155" s="1"/>
  <c r="W319" i="155"/>
  <c r="AA319" i="155"/>
  <c r="AC319" i="155" s="1"/>
  <c r="AB319" i="155"/>
  <c r="AE319" i="155"/>
  <c r="AF319" i="155"/>
  <c r="B320" i="155"/>
  <c r="D320" i="155"/>
  <c r="G320" i="155"/>
  <c r="I320" i="155" s="1"/>
  <c r="H320" i="155"/>
  <c r="L320" i="155"/>
  <c r="N320" i="155" s="1"/>
  <c r="M320" i="155"/>
  <c r="Q320" i="155"/>
  <c r="S320" i="155" s="1"/>
  <c r="R320" i="155"/>
  <c r="V320" i="155"/>
  <c r="X320" i="155" s="1"/>
  <c r="W320" i="155"/>
  <c r="AA320" i="155"/>
  <c r="AC320" i="155" s="1"/>
  <c r="AB320" i="155"/>
  <c r="AE320" i="155"/>
  <c r="AF320" i="155"/>
  <c r="B321" i="155"/>
  <c r="D321" i="155"/>
  <c r="G321" i="155"/>
  <c r="I321" i="155" s="1"/>
  <c r="H321" i="155"/>
  <c r="L321" i="155"/>
  <c r="N321" i="155" s="1"/>
  <c r="M321" i="155"/>
  <c r="Q321" i="155"/>
  <c r="S321" i="155" s="1"/>
  <c r="R321" i="155"/>
  <c r="V321" i="155"/>
  <c r="X321" i="155" s="1"/>
  <c r="W321" i="155"/>
  <c r="AA321" i="155"/>
  <c r="AC321" i="155" s="1"/>
  <c r="AB321" i="155"/>
  <c r="AE321" i="155"/>
  <c r="AF321" i="155"/>
  <c r="B322" i="155"/>
  <c r="D322" i="155"/>
  <c r="G322" i="155"/>
  <c r="I322" i="155" s="1"/>
  <c r="H322" i="155"/>
  <c r="L322" i="155"/>
  <c r="N322" i="155" s="1"/>
  <c r="M322" i="155"/>
  <c r="Q322" i="155"/>
  <c r="S322" i="155" s="1"/>
  <c r="R322" i="155"/>
  <c r="V322" i="155"/>
  <c r="X322" i="155" s="1"/>
  <c r="W322" i="155"/>
  <c r="AA322" i="155"/>
  <c r="AC322" i="155" s="1"/>
  <c r="AB322" i="155"/>
  <c r="AE322" i="155"/>
  <c r="AF322" i="155"/>
  <c r="B323" i="155"/>
  <c r="D323" i="155"/>
  <c r="G323" i="155"/>
  <c r="I323" i="155" s="1"/>
  <c r="H323" i="155"/>
  <c r="L323" i="155"/>
  <c r="N323" i="155" s="1"/>
  <c r="M323" i="155"/>
  <c r="Q323" i="155"/>
  <c r="S323" i="155" s="1"/>
  <c r="R323" i="155"/>
  <c r="V323" i="155"/>
  <c r="X323" i="155" s="1"/>
  <c r="W323" i="155"/>
  <c r="AA323" i="155"/>
  <c r="AC323" i="155" s="1"/>
  <c r="AB323" i="155"/>
  <c r="AE323" i="155"/>
  <c r="AF323" i="155"/>
  <c r="B324" i="155"/>
  <c r="D324" i="155"/>
  <c r="G324" i="155"/>
  <c r="I324" i="155" s="1"/>
  <c r="H324" i="155"/>
  <c r="L324" i="155"/>
  <c r="N324" i="155" s="1"/>
  <c r="M324" i="155"/>
  <c r="Q324" i="155"/>
  <c r="S324" i="155" s="1"/>
  <c r="R324" i="155"/>
  <c r="V324" i="155"/>
  <c r="X324" i="155" s="1"/>
  <c r="W324" i="155"/>
  <c r="AA324" i="155"/>
  <c r="AC324" i="155" s="1"/>
  <c r="AB324" i="155"/>
  <c r="AE324" i="155"/>
  <c r="AF324" i="155"/>
  <c r="B325" i="155"/>
  <c r="D325" i="155"/>
  <c r="G325" i="155"/>
  <c r="I325" i="155" s="1"/>
  <c r="H325" i="155"/>
  <c r="L325" i="155"/>
  <c r="N325" i="155" s="1"/>
  <c r="M325" i="155"/>
  <c r="Q325" i="155"/>
  <c r="S325" i="155" s="1"/>
  <c r="R325" i="155"/>
  <c r="V325" i="155"/>
  <c r="X325" i="155" s="1"/>
  <c r="W325" i="155"/>
  <c r="AA325" i="155"/>
  <c r="AC325" i="155" s="1"/>
  <c r="AB325" i="155"/>
  <c r="AE325" i="155"/>
  <c r="AF325" i="155"/>
  <c r="B326" i="155"/>
  <c r="D326" i="155"/>
  <c r="E326" i="155"/>
  <c r="F326" i="155"/>
  <c r="J326" i="155"/>
  <c r="K326" i="155"/>
  <c r="O326" i="155"/>
  <c r="P326" i="155"/>
  <c r="T326" i="155"/>
  <c r="U326" i="155"/>
  <c r="Z326" i="155"/>
  <c r="B328" i="155"/>
  <c r="D328" i="155"/>
  <c r="D329" i="155"/>
  <c r="G330" i="155"/>
  <c r="H330" i="155"/>
  <c r="I330" i="155"/>
  <c r="L330" i="155"/>
  <c r="M330" i="155"/>
  <c r="N330" i="155"/>
  <c r="Q330" i="155"/>
  <c r="R330" i="155"/>
  <c r="S330" i="155"/>
  <c r="V330" i="155"/>
  <c r="W330" i="155"/>
  <c r="X330" i="155"/>
  <c r="AA330" i="155"/>
  <c r="AB330" i="155"/>
  <c r="AC330" i="155"/>
  <c r="AE331" i="155"/>
  <c r="G332" i="155"/>
  <c r="H332" i="155"/>
  <c r="L332" i="155"/>
  <c r="M332" i="155"/>
  <c r="Q332" i="155"/>
  <c r="R332" i="155"/>
  <c r="T332" i="155"/>
  <c r="AA332" i="155"/>
  <c r="AB332" i="155"/>
  <c r="B333" i="155"/>
  <c r="D333" i="155"/>
  <c r="G333" i="155"/>
  <c r="I333" i="155" s="1"/>
  <c r="H333" i="155"/>
  <c r="L333" i="155"/>
  <c r="M333" i="155"/>
  <c r="N333" i="155" s="1"/>
  <c r="Q333" i="155"/>
  <c r="R333" i="155"/>
  <c r="S333" i="155" s="1"/>
  <c r="V333" i="155"/>
  <c r="W333" i="155"/>
  <c r="X333" i="155" s="1"/>
  <c r="AA333" i="155"/>
  <c r="AC333" i="155" s="1"/>
  <c r="AB333" i="155"/>
  <c r="AE333" i="155"/>
  <c r="AF333" i="155"/>
  <c r="B334" i="155"/>
  <c r="D334" i="155"/>
  <c r="G334" i="155"/>
  <c r="H334" i="155"/>
  <c r="I334" i="155" s="1"/>
  <c r="L334" i="155"/>
  <c r="M334" i="155"/>
  <c r="N334" i="155" s="1"/>
  <c r="Q334" i="155"/>
  <c r="R334" i="155"/>
  <c r="S334" i="155" s="1"/>
  <c r="V334" i="155"/>
  <c r="X334" i="155" s="1"/>
  <c r="W334" i="155"/>
  <c r="AA334" i="155"/>
  <c r="AC334" i="155" s="1"/>
  <c r="AB334" i="155"/>
  <c r="AE334" i="155"/>
  <c r="AF334" i="155"/>
  <c r="B335" i="155"/>
  <c r="D335" i="155"/>
  <c r="G335" i="155"/>
  <c r="I335" i="155" s="1"/>
  <c r="H335" i="155"/>
  <c r="L335" i="155"/>
  <c r="M335" i="155"/>
  <c r="N335" i="155" s="1"/>
  <c r="Q335" i="155"/>
  <c r="R335" i="155"/>
  <c r="S335" i="155" s="1"/>
  <c r="V335" i="155"/>
  <c r="X335" i="155" s="1"/>
  <c r="W335" i="155"/>
  <c r="AA335" i="155"/>
  <c r="AC335" i="155" s="1"/>
  <c r="AB335" i="155"/>
  <c r="AE335" i="155"/>
  <c r="AF335" i="155"/>
  <c r="B336" i="155"/>
  <c r="D336" i="155"/>
  <c r="G336" i="155"/>
  <c r="I336" i="155" s="1"/>
  <c r="H336" i="155"/>
  <c r="L336" i="155"/>
  <c r="N336" i="155" s="1"/>
  <c r="M336" i="155"/>
  <c r="Q336" i="155"/>
  <c r="S336" i="155" s="1"/>
  <c r="R336" i="155"/>
  <c r="V336" i="155"/>
  <c r="X336" i="155" s="1"/>
  <c r="W336" i="155"/>
  <c r="AA336" i="155"/>
  <c r="AC336" i="155" s="1"/>
  <c r="AB336" i="155"/>
  <c r="AE336" i="155"/>
  <c r="AF336" i="155"/>
  <c r="B337" i="155"/>
  <c r="D337" i="155"/>
  <c r="G337" i="155"/>
  <c r="I337" i="155" s="1"/>
  <c r="H337" i="155"/>
  <c r="L337" i="155"/>
  <c r="N337" i="155" s="1"/>
  <c r="M337" i="155"/>
  <c r="Q337" i="155"/>
  <c r="S337" i="155" s="1"/>
  <c r="R337" i="155"/>
  <c r="V337" i="155"/>
  <c r="X337" i="155" s="1"/>
  <c r="W337" i="155"/>
  <c r="AA337" i="155"/>
  <c r="AC337" i="155" s="1"/>
  <c r="AB337" i="155"/>
  <c r="AE337" i="155"/>
  <c r="AF337" i="155"/>
  <c r="B338" i="155"/>
  <c r="D338" i="155"/>
  <c r="G338" i="155"/>
  <c r="I338" i="155" s="1"/>
  <c r="H338" i="155"/>
  <c r="L338" i="155"/>
  <c r="N338" i="155" s="1"/>
  <c r="M338" i="155"/>
  <c r="Q338" i="155"/>
  <c r="S338" i="155" s="1"/>
  <c r="R338" i="155"/>
  <c r="V338" i="155"/>
  <c r="X338" i="155" s="1"/>
  <c r="W338" i="155"/>
  <c r="AA338" i="155"/>
  <c r="AC338" i="155" s="1"/>
  <c r="AB338" i="155"/>
  <c r="AE338" i="155"/>
  <c r="AF338" i="155"/>
  <c r="B339" i="155"/>
  <c r="D339" i="155"/>
  <c r="G339" i="155"/>
  <c r="I339" i="155" s="1"/>
  <c r="H339" i="155"/>
  <c r="L339" i="155"/>
  <c r="N339" i="155" s="1"/>
  <c r="M339" i="155"/>
  <c r="Q339" i="155"/>
  <c r="S339" i="155" s="1"/>
  <c r="R339" i="155"/>
  <c r="V339" i="155"/>
  <c r="X339" i="155" s="1"/>
  <c r="W339" i="155"/>
  <c r="AA339" i="155"/>
  <c r="AC339" i="155" s="1"/>
  <c r="AB339" i="155"/>
  <c r="AE339" i="155"/>
  <c r="AF339" i="155"/>
  <c r="B340" i="155"/>
  <c r="D340" i="155"/>
  <c r="G340" i="155"/>
  <c r="I340" i="155" s="1"/>
  <c r="H340" i="155"/>
  <c r="L340" i="155"/>
  <c r="N340" i="155" s="1"/>
  <c r="M340" i="155"/>
  <c r="Q340" i="155"/>
  <c r="S340" i="155" s="1"/>
  <c r="R340" i="155"/>
  <c r="V340" i="155"/>
  <c r="W340" i="155"/>
  <c r="X340" i="155" s="1"/>
  <c r="AA340" i="155"/>
  <c r="AC340" i="155" s="1"/>
  <c r="AB340" i="155"/>
  <c r="AE340" i="155"/>
  <c r="AF340" i="155"/>
  <c r="B341" i="155"/>
  <c r="D341" i="155"/>
  <c r="G341" i="155"/>
  <c r="I341" i="155" s="1"/>
  <c r="H341" i="155"/>
  <c r="L341" i="155"/>
  <c r="N341" i="155" s="1"/>
  <c r="M341" i="155"/>
  <c r="Q341" i="155"/>
  <c r="S341" i="155" s="1"/>
  <c r="R341" i="155"/>
  <c r="V341" i="155"/>
  <c r="X341" i="155" s="1"/>
  <c r="W341" i="155"/>
  <c r="AA341" i="155"/>
  <c r="AC341" i="155" s="1"/>
  <c r="AB341" i="155"/>
  <c r="AE341" i="155"/>
  <c r="AF341" i="155"/>
  <c r="B342" i="155"/>
  <c r="D342" i="155"/>
  <c r="G342" i="155"/>
  <c r="I342" i="155" s="1"/>
  <c r="H342" i="155"/>
  <c r="L342" i="155"/>
  <c r="N342" i="155" s="1"/>
  <c r="M342" i="155"/>
  <c r="Q342" i="155"/>
  <c r="S342" i="155" s="1"/>
  <c r="R342" i="155"/>
  <c r="V342" i="155"/>
  <c r="X342" i="155" s="1"/>
  <c r="W342" i="155"/>
  <c r="AA342" i="155"/>
  <c r="AC342" i="155" s="1"/>
  <c r="AB342" i="155"/>
  <c r="AE342" i="155"/>
  <c r="AF342" i="155"/>
  <c r="B343" i="155"/>
  <c r="D343" i="155"/>
  <c r="G343" i="155"/>
  <c r="H343" i="155"/>
  <c r="L343" i="155"/>
  <c r="N343" i="155" s="1"/>
  <c r="M343" i="155"/>
  <c r="Q343" i="155"/>
  <c r="S343" i="155" s="1"/>
  <c r="R343" i="155"/>
  <c r="V343" i="155"/>
  <c r="X343" i="155" s="1"/>
  <c r="W343" i="155"/>
  <c r="AA343" i="155"/>
  <c r="AC343" i="155" s="1"/>
  <c r="AB343" i="155"/>
  <c r="AE343" i="155"/>
  <c r="AF343" i="155"/>
  <c r="B344" i="155"/>
  <c r="D344" i="155"/>
  <c r="G344" i="155"/>
  <c r="H344" i="155"/>
  <c r="I344" i="155" s="1"/>
  <c r="L344" i="155"/>
  <c r="M344" i="155"/>
  <c r="N344" i="155" s="1"/>
  <c r="Q344" i="155"/>
  <c r="R344" i="155"/>
  <c r="S344" i="155" s="1"/>
  <c r="V344" i="155"/>
  <c r="W344" i="155"/>
  <c r="X344" i="155" s="1"/>
  <c r="AA344" i="155"/>
  <c r="AB344" i="155"/>
  <c r="AC344" i="155" s="1"/>
  <c r="AE344" i="155"/>
  <c r="AF344" i="155"/>
  <c r="B345" i="155"/>
  <c r="D345" i="155"/>
  <c r="G345" i="155"/>
  <c r="I345" i="155" s="1"/>
  <c r="H345" i="155"/>
  <c r="L345" i="155"/>
  <c r="N345" i="155" s="1"/>
  <c r="M345" i="155"/>
  <c r="Q345" i="155"/>
  <c r="S345" i="155" s="1"/>
  <c r="R345" i="155"/>
  <c r="V345" i="155"/>
  <c r="X345" i="155" s="1"/>
  <c r="W345" i="155"/>
  <c r="AA345" i="155"/>
  <c r="AC345" i="155" s="1"/>
  <c r="AB345" i="155"/>
  <c r="AE345" i="155"/>
  <c r="AF345" i="155"/>
  <c r="B346" i="155"/>
  <c r="D346" i="155"/>
  <c r="G346" i="155"/>
  <c r="I346" i="155" s="1"/>
  <c r="H346" i="155"/>
  <c r="L346" i="155"/>
  <c r="N346" i="155" s="1"/>
  <c r="M346" i="155"/>
  <c r="Q346" i="155"/>
  <c r="S346" i="155" s="1"/>
  <c r="R346" i="155"/>
  <c r="V346" i="155"/>
  <c r="X346" i="155" s="1"/>
  <c r="W346" i="155"/>
  <c r="AA346" i="155"/>
  <c r="AC346" i="155" s="1"/>
  <c r="AB346" i="155"/>
  <c r="AE346" i="155"/>
  <c r="AF346" i="155"/>
  <c r="B347" i="155"/>
  <c r="D347" i="155"/>
  <c r="G347" i="155"/>
  <c r="I347" i="155" s="1"/>
  <c r="H347" i="155"/>
  <c r="L347" i="155"/>
  <c r="N347" i="155" s="1"/>
  <c r="M347" i="155"/>
  <c r="Q347" i="155"/>
  <c r="S347" i="155" s="1"/>
  <c r="R347" i="155"/>
  <c r="V347" i="155"/>
  <c r="X347" i="155" s="1"/>
  <c r="W347" i="155"/>
  <c r="AA347" i="155"/>
  <c r="AC347" i="155" s="1"/>
  <c r="AB347" i="155"/>
  <c r="AE347" i="155"/>
  <c r="AF347" i="155"/>
  <c r="B348" i="155"/>
  <c r="D348" i="155"/>
  <c r="G348" i="155"/>
  <c r="I348" i="155" s="1"/>
  <c r="H348" i="155"/>
  <c r="L348" i="155"/>
  <c r="N348" i="155" s="1"/>
  <c r="M348" i="155"/>
  <c r="Q348" i="155"/>
  <c r="S348" i="155" s="1"/>
  <c r="R348" i="155"/>
  <c r="V348" i="155"/>
  <c r="X348" i="155" s="1"/>
  <c r="W348" i="155"/>
  <c r="AA348" i="155"/>
  <c r="AC348" i="155" s="1"/>
  <c r="AB348" i="155"/>
  <c r="AE348" i="155"/>
  <c r="AF348" i="155"/>
  <c r="B349" i="155"/>
  <c r="D349" i="155"/>
  <c r="G349" i="155"/>
  <c r="I349" i="155" s="1"/>
  <c r="H349" i="155"/>
  <c r="L349" i="155"/>
  <c r="N349" i="155" s="1"/>
  <c r="M349" i="155"/>
  <c r="Q349" i="155"/>
  <c r="S349" i="155" s="1"/>
  <c r="R349" i="155"/>
  <c r="V349" i="155"/>
  <c r="X349" i="155" s="1"/>
  <c r="W349" i="155"/>
  <c r="AA349" i="155"/>
  <c r="AC349" i="155" s="1"/>
  <c r="AB349" i="155"/>
  <c r="AE349" i="155"/>
  <c r="AF349" i="155"/>
  <c r="B350" i="155"/>
  <c r="D350" i="155"/>
  <c r="G350" i="155"/>
  <c r="I350" i="155" s="1"/>
  <c r="H350" i="155"/>
  <c r="L350" i="155"/>
  <c r="N350" i="155" s="1"/>
  <c r="M350" i="155"/>
  <c r="Q350" i="155"/>
  <c r="S350" i="155" s="1"/>
  <c r="R350" i="155"/>
  <c r="V350" i="155"/>
  <c r="X350" i="155" s="1"/>
  <c r="W350" i="155"/>
  <c r="AA350" i="155"/>
  <c r="AC350" i="155" s="1"/>
  <c r="AB350" i="155"/>
  <c r="AE350" i="155"/>
  <c r="AF350" i="155"/>
  <c r="B351" i="155"/>
  <c r="D351" i="155"/>
  <c r="G351" i="155"/>
  <c r="I351" i="155" s="1"/>
  <c r="H351" i="155"/>
  <c r="L351" i="155"/>
  <c r="N351" i="155" s="1"/>
  <c r="M351" i="155"/>
  <c r="Q351" i="155"/>
  <c r="S351" i="155" s="1"/>
  <c r="R351" i="155"/>
  <c r="V351" i="155"/>
  <c r="X351" i="155" s="1"/>
  <c r="W351" i="155"/>
  <c r="AA351" i="155"/>
  <c r="AC351" i="155" s="1"/>
  <c r="AB351" i="155"/>
  <c r="AE351" i="155"/>
  <c r="AF351" i="155"/>
  <c r="B352" i="155"/>
  <c r="D352" i="155"/>
  <c r="G352" i="155"/>
  <c r="I352" i="155" s="1"/>
  <c r="H352" i="155"/>
  <c r="L352" i="155"/>
  <c r="N352" i="155" s="1"/>
  <c r="M352" i="155"/>
  <c r="Q352" i="155"/>
  <c r="S352" i="155" s="1"/>
  <c r="R352" i="155"/>
  <c r="V352" i="155"/>
  <c r="X352" i="155" s="1"/>
  <c r="W352" i="155"/>
  <c r="AA352" i="155"/>
  <c r="AC352" i="155" s="1"/>
  <c r="AB352" i="155"/>
  <c r="AE352" i="155"/>
  <c r="AF352" i="155"/>
  <c r="B353" i="155"/>
  <c r="D353" i="155"/>
  <c r="G353" i="155"/>
  <c r="I353" i="155" s="1"/>
  <c r="H353" i="155"/>
  <c r="L353" i="155"/>
  <c r="N353" i="155" s="1"/>
  <c r="M353" i="155"/>
  <c r="Q353" i="155"/>
  <c r="S353" i="155" s="1"/>
  <c r="R353" i="155"/>
  <c r="V353" i="155"/>
  <c r="X353" i="155" s="1"/>
  <c r="W353" i="155"/>
  <c r="AA353" i="155"/>
  <c r="AC353" i="155" s="1"/>
  <c r="AB353" i="155"/>
  <c r="AE353" i="155"/>
  <c r="AF353" i="155"/>
  <c r="B354" i="155"/>
  <c r="D354" i="155"/>
  <c r="G354" i="155"/>
  <c r="I354" i="155" s="1"/>
  <c r="H354" i="155"/>
  <c r="L354" i="155"/>
  <c r="N354" i="155" s="1"/>
  <c r="M354" i="155"/>
  <c r="Q354" i="155"/>
  <c r="S354" i="155" s="1"/>
  <c r="R354" i="155"/>
  <c r="V354" i="155"/>
  <c r="X354" i="155" s="1"/>
  <c r="W354" i="155"/>
  <c r="AA354" i="155"/>
  <c r="AC354" i="155" s="1"/>
  <c r="AB354" i="155"/>
  <c r="AE354" i="155"/>
  <c r="AF354" i="155"/>
  <c r="B355" i="155"/>
  <c r="D355" i="155"/>
  <c r="G355" i="155"/>
  <c r="I355" i="155" s="1"/>
  <c r="H355" i="155"/>
  <c r="L355" i="155"/>
  <c r="N355" i="155" s="1"/>
  <c r="M355" i="155"/>
  <c r="Q355" i="155"/>
  <c r="S355" i="155" s="1"/>
  <c r="R355" i="155"/>
  <c r="V355" i="155"/>
  <c r="X355" i="155" s="1"/>
  <c r="W355" i="155"/>
  <c r="AA355" i="155"/>
  <c r="AC355" i="155" s="1"/>
  <c r="AB355" i="155"/>
  <c r="AE355" i="155"/>
  <c r="AF355" i="155"/>
  <c r="B356" i="155"/>
  <c r="D356" i="155"/>
  <c r="G356" i="155"/>
  <c r="I356" i="155" s="1"/>
  <c r="H356" i="155"/>
  <c r="L356" i="155"/>
  <c r="N356" i="155" s="1"/>
  <c r="M356" i="155"/>
  <c r="Q356" i="155"/>
  <c r="S356" i="155" s="1"/>
  <c r="R356" i="155"/>
  <c r="V356" i="155"/>
  <c r="X356" i="155" s="1"/>
  <c r="W356" i="155"/>
  <c r="AA356" i="155"/>
  <c r="AC356" i="155" s="1"/>
  <c r="AB356" i="155"/>
  <c r="AE356" i="155"/>
  <c r="AF356" i="155"/>
  <c r="B357" i="155"/>
  <c r="D357" i="155"/>
  <c r="G357" i="155"/>
  <c r="I357" i="155" s="1"/>
  <c r="H357" i="155"/>
  <c r="L357" i="155"/>
  <c r="N357" i="155" s="1"/>
  <c r="M357" i="155"/>
  <c r="Q357" i="155"/>
  <c r="S357" i="155" s="1"/>
  <c r="R357" i="155"/>
  <c r="V357" i="155"/>
  <c r="X357" i="155" s="1"/>
  <c r="W357" i="155"/>
  <c r="AA357" i="155"/>
  <c r="AC357" i="155" s="1"/>
  <c r="AB357" i="155"/>
  <c r="AE357" i="155"/>
  <c r="AF357" i="155"/>
  <c r="B358" i="155"/>
  <c r="D358" i="155"/>
  <c r="G358" i="155"/>
  <c r="I358" i="155" s="1"/>
  <c r="H358" i="155"/>
  <c r="L358" i="155"/>
  <c r="N358" i="155" s="1"/>
  <c r="M358" i="155"/>
  <c r="Q358" i="155"/>
  <c r="S358" i="155" s="1"/>
  <c r="R358" i="155"/>
  <c r="V358" i="155"/>
  <c r="X358" i="155" s="1"/>
  <c r="W358" i="155"/>
  <c r="AA358" i="155"/>
  <c r="AC358" i="155" s="1"/>
  <c r="AB358" i="155"/>
  <c r="AE358" i="155"/>
  <c r="AF358" i="155"/>
  <c r="B359" i="155"/>
  <c r="D359" i="155"/>
  <c r="G359" i="155"/>
  <c r="I359" i="155" s="1"/>
  <c r="H359" i="155"/>
  <c r="L359" i="155"/>
  <c r="N359" i="155" s="1"/>
  <c r="M359" i="155"/>
  <c r="Q359" i="155"/>
  <c r="S359" i="155" s="1"/>
  <c r="R359" i="155"/>
  <c r="V359" i="155"/>
  <c r="X359" i="155" s="1"/>
  <c r="W359" i="155"/>
  <c r="AA359" i="155"/>
  <c r="AC359" i="155" s="1"/>
  <c r="AB359" i="155"/>
  <c r="AE359" i="155"/>
  <c r="AF359" i="155"/>
  <c r="B360" i="155"/>
  <c r="D360" i="155"/>
  <c r="G360" i="155"/>
  <c r="I360" i="155" s="1"/>
  <c r="H360" i="155"/>
  <c r="L360" i="155"/>
  <c r="N360" i="155" s="1"/>
  <c r="M360" i="155"/>
  <c r="Q360" i="155"/>
  <c r="S360" i="155" s="1"/>
  <c r="R360" i="155"/>
  <c r="V360" i="155"/>
  <c r="X360" i="155" s="1"/>
  <c r="W360" i="155"/>
  <c r="AA360" i="155"/>
  <c r="AC360" i="155" s="1"/>
  <c r="AB360" i="155"/>
  <c r="AE360" i="155"/>
  <c r="AF360" i="155"/>
  <c r="B361" i="155"/>
  <c r="D361" i="155"/>
  <c r="E361" i="155"/>
  <c r="D71" i="130" s="1"/>
  <c r="F361" i="155"/>
  <c r="E71" i="130" s="1"/>
  <c r="J361" i="155"/>
  <c r="K361" i="155"/>
  <c r="H71" i="130" s="1"/>
  <c r="O361" i="155"/>
  <c r="J71" i="130" s="1"/>
  <c r="P361" i="155"/>
  <c r="K71" i="130" s="1"/>
  <c r="T361" i="155"/>
  <c r="U361" i="155"/>
  <c r="P71" i="130" s="1"/>
  <c r="Z361" i="155"/>
  <c r="U71" i="130" s="1"/>
  <c r="B363" i="155"/>
  <c r="D363" i="155"/>
  <c r="G363" i="155"/>
  <c r="I363" i="155" s="1"/>
  <c r="H363" i="155"/>
  <c r="L363" i="155"/>
  <c r="N363" i="155" s="1"/>
  <c r="M363" i="155"/>
  <c r="Q363" i="155"/>
  <c r="S363" i="155" s="1"/>
  <c r="R363" i="155"/>
  <c r="V363" i="155"/>
  <c r="X363" i="155" s="1"/>
  <c r="W363" i="155"/>
  <c r="AA363" i="155"/>
  <c r="AB363" i="155"/>
  <c r="AC363" i="155" s="1"/>
  <c r="AE363" i="155"/>
  <c r="AF363" i="155"/>
  <c r="B364" i="155"/>
  <c r="D364" i="155"/>
  <c r="G364" i="155"/>
  <c r="I364" i="155" s="1"/>
  <c r="H364" i="155"/>
  <c r="L364" i="155"/>
  <c r="N364" i="155" s="1"/>
  <c r="M364" i="155"/>
  <c r="Q364" i="155"/>
  <c r="S364" i="155" s="1"/>
  <c r="R364" i="155"/>
  <c r="V364" i="155"/>
  <c r="X364" i="155" s="1"/>
  <c r="W364" i="155"/>
  <c r="AA364" i="155"/>
  <c r="AC364" i="155" s="1"/>
  <c r="AB364" i="155"/>
  <c r="AE364" i="155"/>
  <c r="AF364" i="155"/>
  <c r="B365" i="155"/>
  <c r="D365" i="155"/>
  <c r="G365" i="155"/>
  <c r="I365" i="155" s="1"/>
  <c r="H365" i="155"/>
  <c r="L365" i="155"/>
  <c r="N365" i="155" s="1"/>
  <c r="M365" i="155"/>
  <c r="Q365" i="155"/>
  <c r="S365" i="155" s="1"/>
  <c r="R365" i="155"/>
  <c r="V365" i="155"/>
  <c r="X365" i="155" s="1"/>
  <c r="W365" i="155"/>
  <c r="AA365" i="155"/>
  <c r="AC365" i="155" s="1"/>
  <c r="AB365" i="155"/>
  <c r="AE365" i="155"/>
  <c r="AF365" i="155"/>
  <c r="B366" i="155"/>
  <c r="D366" i="155"/>
  <c r="G366" i="155"/>
  <c r="I366" i="155" s="1"/>
  <c r="H366" i="155"/>
  <c r="L366" i="155"/>
  <c r="N366" i="155" s="1"/>
  <c r="M366" i="155"/>
  <c r="Q366" i="155"/>
  <c r="S366" i="155" s="1"/>
  <c r="R366" i="155"/>
  <c r="V366" i="155"/>
  <c r="X366" i="155" s="1"/>
  <c r="W366" i="155"/>
  <c r="AA366" i="155"/>
  <c r="AC366" i="155" s="1"/>
  <c r="AB366" i="155"/>
  <c r="AE366" i="155"/>
  <c r="AF366" i="155"/>
  <c r="B367" i="155"/>
  <c r="D367" i="155"/>
  <c r="G367" i="155"/>
  <c r="I367" i="155" s="1"/>
  <c r="H367" i="155"/>
  <c r="L367" i="155"/>
  <c r="N367" i="155" s="1"/>
  <c r="M367" i="155"/>
  <c r="Q367" i="155"/>
  <c r="S367" i="155" s="1"/>
  <c r="R367" i="155"/>
  <c r="V367" i="155"/>
  <c r="X367" i="155" s="1"/>
  <c r="W367" i="155"/>
  <c r="AA367" i="155"/>
  <c r="AC367" i="155" s="1"/>
  <c r="AB367" i="155"/>
  <c r="AE367" i="155"/>
  <c r="AF367" i="155"/>
  <c r="B368" i="155"/>
  <c r="D368" i="155"/>
  <c r="G368" i="155"/>
  <c r="I368" i="155" s="1"/>
  <c r="H368" i="155"/>
  <c r="L368" i="155"/>
  <c r="N368" i="155" s="1"/>
  <c r="M368" i="155"/>
  <c r="Q368" i="155"/>
  <c r="S368" i="155" s="1"/>
  <c r="R368" i="155"/>
  <c r="V368" i="155"/>
  <c r="X368" i="155" s="1"/>
  <c r="W368" i="155"/>
  <c r="AA368" i="155"/>
  <c r="AC368" i="155" s="1"/>
  <c r="AB368" i="155"/>
  <c r="AE368" i="155"/>
  <c r="AF368" i="155"/>
  <c r="B369" i="155"/>
  <c r="D369" i="155"/>
  <c r="G369" i="155"/>
  <c r="I369" i="155" s="1"/>
  <c r="H369" i="155"/>
  <c r="L369" i="155"/>
  <c r="N369" i="155" s="1"/>
  <c r="M369" i="155"/>
  <c r="Q369" i="155"/>
  <c r="S369" i="155" s="1"/>
  <c r="R369" i="155"/>
  <c r="V369" i="155"/>
  <c r="X369" i="155" s="1"/>
  <c r="W369" i="155"/>
  <c r="AA369" i="155"/>
  <c r="AC369" i="155" s="1"/>
  <c r="AB369" i="155"/>
  <c r="AE369" i="155"/>
  <c r="AF369" i="155"/>
  <c r="B370" i="155"/>
  <c r="D370" i="155"/>
  <c r="G370" i="155"/>
  <c r="I370" i="155" s="1"/>
  <c r="H370" i="155"/>
  <c r="L370" i="155"/>
  <c r="N370" i="155" s="1"/>
  <c r="M370" i="155"/>
  <c r="Q370" i="155"/>
  <c r="S370" i="155" s="1"/>
  <c r="R370" i="155"/>
  <c r="V370" i="155"/>
  <c r="X370" i="155" s="1"/>
  <c r="W370" i="155"/>
  <c r="AA370" i="155"/>
  <c r="AC370" i="155" s="1"/>
  <c r="AB370" i="155"/>
  <c r="AE370" i="155"/>
  <c r="AF370" i="155"/>
  <c r="B371" i="155"/>
  <c r="D371" i="155"/>
  <c r="G371" i="155"/>
  <c r="I371" i="155" s="1"/>
  <c r="H371" i="155"/>
  <c r="L371" i="155"/>
  <c r="N371" i="155" s="1"/>
  <c r="M371" i="155"/>
  <c r="Q371" i="155"/>
  <c r="S371" i="155" s="1"/>
  <c r="R371" i="155"/>
  <c r="V371" i="155"/>
  <c r="X371" i="155" s="1"/>
  <c r="W371" i="155"/>
  <c r="AA371" i="155"/>
  <c r="AC371" i="155" s="1"/>
  <c r="AB371" i="155"/>
  <c r="AE371" i="155"/>
  <c r="AF371" i="155"/>
  <c r="B372" i="155"/>
  <c r="D372" i="155"/>
  <c r="G372" i="155"/>
  <c r="I372" i="155" s="1"/>
  <c r="H372" i="155"/>
  <c r="L372" i="155"/>
  <c r="N372" i="155" s="1"/>
  <c r="M372" i="155"/>
  <c r="Q372" i="155"/>
  <c r="S372" i="155" s="1"/>
  <c r="R372" i="155"/>
  <c r="V372" i="155"/>
  <c r="X372" i="155" s="1"/>
  <c r="W372" i="155"/>
  <c r="AA372" i="155"/>
  <c r="AC372" i="155" s="1"/>
  <c r="AB372" i="155"/>
  <c r="AE372" i="155"/>
  <c r="AF372" i="155"/>
  <c r="B373" i="155"/>
  <c r="D373" i="155"/>
  <c r="G373" i="155"/>
  <c r="I373" i="155" s="1"/>
  <c r="H373" i="155"/>
  <c r="L373" i="155"/>
  <c r="N373" i="155" s="1"/>
  <c r="M373" i="155"/>
  <c r="Q373" i="155"/>
  <c r="S373" i="155" s="1"/>
  <c r="R373" i="155"/>
  <c r="V373" i="155"/>
  <c r="X373" i="155" s="1"/>
  <c r="W373" i="155"/>
  <c r="AA373" i="155"/>
  <c r="AC373" i="155" s="1"/>
  <c r="AB373" i="155"/>
  <c r="AE373" i="155"/>
  <c r="AF373" i="155"/>
  <c r="B374" i="155"/>
  <c r="D374" i="155"/>
  <c r="G374" i="155"/>
  <c r="I374" i="155" s="1"/>
  <c r="H374" i="155"/>
  <c r="L374" i="155"/>
  <c r="N374" i="155" s="1"/>
  <c r="M374" i="155"/>
  <c r="Q374" i="155"/>
  <c r="S374" i="155" s="1"/>
  <c r="R374" i="155"/>
  <c r="V374" i="155"/>
  <c r="X374" i="155" s="1"/>
  <c r="W374" i="155"/>
  <c r="AA374" i="155"/>
  <c r="AC374" i="155" s="1"/>
  <c r="AB374" i="155"/>
  <c r="AE374" i="155"/>
  <c r="AF374" i="155"/>
  <c r="B375" i="155"/>
  <c r="D375" i="155"/>
  <c r="G375" i="155"/>
  <c r="I375" i="155" s="1"/>
  <c r="H375" i="155"/>
  <c r="L375" i="155"/>
  <c r="N375" i="155" s="1"/>
  <c r="M375" i="155"/>
  <c r="Q375" i="155"/>
  <c r="S375" i="155" s="1"/>
  <c r="R375" i="155"/>
  <c r="V375" i="155"/>
  <c r="X375" i="155" s="1"/>
  <c r="W375" i="155"/>
  <c r="AA375" i="155"/>
  <c r="AC375" i="155" s="1"/>
  <c r="AB375" i="155"/>
  <c r="AE375" i="155"/>
  <c r="AF375" i="155"/>
  <c r="B376" i="155"/>
  <c r="D376" i="155"/>
  <c r="G376" i="155"/>
  <c r="I376" i="155" s="1"/>
  <c r="H376" i="155"/>
  <c r="L376" i="155"/>
  <c r="N376" i="155" s="1"/>
  <c r="M376" i="155"/>
  <c r="Q376" i="155"/>
  <c r="S376" i="155" s="1"/>
  <c r="R376" i="155"/>
  <c r="V376" i="155"/>
  <c r="X376" i="155" s="1"/>
  <c r="W376" i="155"/>
  <c r="AA376" i="155"/>
  <c r="AC376" i="155" s="1"/>
  <c r="AB376" i="155"/>
  <c r="AE376" i="155"/>
  <c r="AF376" i="155"/>
  <c r="B377" i="155"/>
  <c r="D377" i="155"/>
  <c r="G377" i="155"/>
  <c r="I377" i="155" s="1"/>
  <c r="H377" i="155"/>
  <c r="L377" i="155"/>
  <c r="N377" i="155" s="1"/>
  <c r="M377" i="155"/>
  <c r="Q377" i="155"/>
  <c r="S377" i="155" s="1"/>
  <c r="R377" i="155"/>
  <c r="V377" i="155"/>
  <c r="X377" i="155" s="1"/>
  <c r="W377" i="155"/>
  <c r="AA377" i="155"/>
  <c r="AC377" i="155" s="1"/>
  <c r="AB377" i="155"/>
  <c r="AE377" i="155"/>
  <c r="AF377" i="155"/>
  <c r="B378" i="155"/>
  <c r="D378" i="155"/>
  <c r="G378" i="155"/>
  <c r="I378" i="155" s="1"/>
  <c r="H378" i="155"/>
  <c r="L378" i="155"/>
  <c r="N378" i="155" s="1"/>
  <c r="M378" i="155"/>
  <c r="Q378" i="155"/>
  <c r="S378" i="155" s="1"/>
  <c r="R378" i="155"/>
  <c r="V378" i="155"/>
  <c r="X378" i="155" s="1"/>
  <c r="W378" i="155"/>
  <c r="AA378" i="155"/>
  <c r="AC378" i="155" s="1"/>
  <c r="AB378" i="155"/>
  <c r="AE378" i="155"/>
  <c r="AF378" i="155"/>
  <c r="B379" i="155"/>
  <c r="D379" i="155"/>
  <c r="G379" i="155"/>
  <c r="I379" i="155" s="1"/>
  <c r="H379" i="155"/>
  <c r="L379" i="155"/>
  <c r="N379" i="155" s="1"/>
  <c r="M379" i="155"/>
  <c r="Q379" i="155"/>
  <c r="S379" i="155" s="1"/>
  <c r="R379" i="155"/>
  <c r="V379" i="155"/>
  <c r="X379" i="155" s="1"/>
  <c r="W379" i="155"/>
  <c r="AA379" i="155"/>
  <c r="AC379" i="155" s="1"/>
  <c r="AB379" i="155"/>
  <c r="AE379" i="155"/>
  <c r="AF379" i="155"/>
  <c r="B380" i="155"/>
  <c r="D380" i="155"/>
  <c r="G380" i="155"/>
  <c r="I380" i="155" s="1"/>
  <c r="H380" i="155"/>
  <c r="L380" i="155"/>
  <c r="N380" i="155" s="1"/>
  <c r="M380" i="155"/>
  <c r="Q380" i="155"/>
  <c r="S380" i="155" s="1"/>
  <c r="R380" i="155"/>
  <c r="V380" i="155"/>
  <c r="X380" i="155" s="1"/>
  <c r="W380" i="155"/>
  <c r="AA380" i="155"/>
  <c r="AC380" i="155" s="1"/>
  <c r="AB380" i="155"/>
  <c r="AE380" i="155"/>
  <c r="AF380" i="155"/>
  <c r="B381" i="155"/>
  <c r="D381" i="155"/>
  <c r="G381" i="155"/>
  <c r="I381" i="155" s="1"/>
  <c r="H381" i="155"/>
  <c r="L381" i="155"/>
  <c r="N381" i="155" s="1"/>
  <c r="M381" i="155"/>
  <c r="Q381" i="155"/>
  <c r="S381" i="155" s="1"/>
  <c r="R381" i="155"/>
  <c r="V381" i="155"/>
  <c r="X381" i="155" s="1"/>
  <c r="W381" i="155"/>
  <c r="AA381" i="155"/>
  <c r="AC381" i="155" s="1"/>
  <c r="AB381" i="155"/>
  <c r="AE381" i="155"/>
  <c r="AF381" i="155"/>
  <c r="B382" i="155"/>
  <c r="D382" i="155"/>
  <c r="G382" i="155"/>
  <c r="I382" i="155" s="1"/>
  <c r="H382" i="155"/>
  <c r="L382" i="155"/>
  <c r="N382" i="155" s="1"/>
  <c r="M382" i="155"/>
  <c r="Q382" i="155"/>
  <c r="S382" i="155" s="1"/>
  <c r="R382" i="155"/>
  <c r="V382" i="155"/>
  <c r="X382" i="155" s="1"/>
  <c r="W382" i="155"/>
  <c r="AA382" i="155"/>
  <c r="AC382" i="155" s="1"/>
  <c r="AB382" i="155"/>
  <c r="AE382" i="155"/>
  <c r="AF382" i="155"/>
  <c r="B383" i="155"/>
  <c r="D383" i="155"/>
  <c r="G383" i="155"/>
  <c r="I383" i="155" s="1"/>
  <c r="H383" i="155"/>
  <c r="L383" i="155"/>
  <c r="N383" i="155" s="1"/>
  <c r="M383" i="155"/>
  <c r="Q383" i="155"/>
  <c r="S383" i="155" s="1"/>
  <c r="R383" i="155"/>
  <c r="V383" i="155"/>
  <c r="X383" i="155" s="1"/>
  <c r="W383" i="155"/>
  <c r="AA383" i="155"/>
  <c r="AC383" i="155" s="1"/>
  <c r="AB383" i="155"/>
  <c r="AE383" i="155"/>
  <c r="AF383" i="155"/>
  <c r="B384" i="155"/>
  <c r="D384" i="155"/>
  <c r="E384" i="155"/>
  <c r="D72" i="130" s="1"/>
  <c r="F384" i="155"/>
  <c r="J384" i="155"/>
  <c r="G72" i="130" s="1"/>
  <c r="K384" i="155"/>
  <c r="O384" i="155"/>
  <c r="J72" i="130" s="1"/>
  <c r="P384" i="155"/>
  <c r="T384" i="155"/>
  <c r="U384" i="155"/>
  <c r="Z384" i="155"/>
  <c r="B385" i="155"/>
  <c r="D385" i="155"/>
  <c r="G385" i="155"/>
  <c r="I385" i="155" s="1"/>
  <c r="H385" i="155"/>
  <c r="L385" i="155"/>
  <c r="N385" i="155" s="1"/>
  <c r="M385" i="155"/>
  <c r="Q385" i="155"/>
  <c r="S385" i="155" s="1"/>
  <c r="R385" i="155"/>
  <c r="V385" i="155"/>
  <c r="X385" i="155" s="1"/>
  <c r="W385" i="155"/>
  <c r="AA385" i="155"/>
  <c r="AC385" i="155" s="1"/>
  <c r="AB385" i="155"/>
  <c r="AE385" i="155"/>
  <c r="AF385" i="155"/>
  <c r="B386" i="155"/>
  <c r="D386" i="155"/>
  <c r="G386" i="155"/>
  <c r="I386" i="155" s="1"/>
  <c r="H386" i="155"/>
  <c r="L386" i="155"/>
  <c r="N386" i="155" s="1"/>
  <c r="M386" i="155"/>
  <c r="Q386" i="155"/>
  <c r="S386" i="155" s="1"/>
  <c r="R386" i="155"/>
  <c r="V386" i="155"/>
  <c r="X386" i="155" s="1"/>
  <c r="W386" i="155"/>
  <c r="AA386" i="155"/>
  <c r="AC386" i="155" s="1"/>
  <c r="AB386" i="155"/>
  <c r="AE386" i="155"/>
  <c r="AF386" i="155"/>
  <c r="B387" i="155"/>
  <c r="D387" i="155"/>
  <c r="G387" i="155"/>
  <c r="I387" i="155" s="1"/>
  <c r="H387" i="155"/>
  <c r="L387" i="155"/>
  <c r="N387" i="155" s="1"/>
  <c r="M387" i="155"/>
  <c r="Q387" i="155"/>
  <c r="S387" i="155" s="1"/>
  <c r="R387" i="155"/>
  <c r="V387" i="155"/>
  <c r="X387" i="155" s="1"/>
  <c r="W387" i="155"/>
  <c r="AA387" i="155"/>
  <c r="AC387" i="155" s="1"/>
  <c r="AB387" i="155"/>
  <c r="AE387" i="155"/>
  <c r="AF387" i="155"/>
  <c r="B388" i="155"/>
  <c r="D388" i="155"/>
  <c r="G388" i="155"/>
  <c r="I388" i="155" s="1"/>
  <c r="H388" i="155"/>
  <c r="L388" i="155"/>
  <c r="N388" i="155" s="1"/>
  <c r="M388" i="155"/>
  <c r="Q388" i="155"/>
  <c r="S388" i="155" s="1"/>
  <c r="R388" i="155"/>
  <c r="V388" i="155"/>
  <c r="X388" i="155" s="1"/>
  <c r="W388" i="155"/>
  <c r="AA388" i="155"/>
  <c r="AC388" i="155" s="1"/>
  <c r="AB388" i="155"/>
  <c r="AE388" i="155"/>
  <c r="AF388" i="155"/>
  <c r="B389" i="155"/>
  <c r="D389" i="155"/>
  <c r="G389" i="155"/>
  <c r="I389" i="155" s="1"/>
  <c r="H389" i="155"/>
  <c r="L389" i="155"/>
  <c r="N389" i="155" s="1"/>
  <c r="M389" i="155"/>
  <c r="Q389" i="155"/>
  <c r="S389" i="155" s="1"/>
  <c r="R389" i="155"/>
  <c r="V389" i="155"/>
  <c r="X389" i="155" s="1"/>
  <c r="W389" i="155"/>
  <c r="AA389" i="155"/>
  <c r="AC389" i="155" s="1"/>
  <c r="AB389" i="155"/>
  <c r="AE389" i="155"/>
  <c r="AF389" i="155"/>
  <c r="B390" i="155"/>
  <c r="D390" i="155"/>
  <c r="G390" i="155"/>
  <c r="I390" i="155" s="1"/>
  <c r="H390" i="155"/>
  <c r="L390" i="155"/>
  <c r="N390" i="155" s="1"/>
  <c r="M390" i="155"/>
  <c r="Q390" i="155"/>
  <c r="S390" i="155" s="1"/>
  <c r="R390" i="155"/>
  <c r="V390" i="155"/>
  <c r="X390" i="155" s="1"/>
  <c r="W390" i="155"/>
  <c r="AA390" i="155"/>
  <c r="AC390" i="155" s="1"/>
  <c r="AB390" i="155"/>
  <c r="AE390" i="155"/>
  <c r="AF390" i="155"/>
  <c r="B391" i="155"/>
  <c r="D391" i="155"/>
  <c r="G391" i="155"/>
  <c r="I391" i="155" s="1"/>
  <c r="H391" i="155"/>
  <c r="L391" i="155"/>
  <c r="N391" i="155" s="1"/>
  <c r="M391" i="155"/>
  <c r="Q391" i="155"/>
  <c r="S391" i="155" s="1"/>
  <c r="R391" i="155"/>
  <c r="V391" i="155"/>
  <c r="X391" i="155" s="1"/>
  <c r="W391" i="155"/>
  <c r="AA391" i="155"/>
  <c r="AC391" i="155" s="1"/>
  <c r="AB391" i="155"/>
  <c r="AE391" i="155"/>
  <c r="AF391" i="155"/>
  <c r="B392" i="155"/>
  <c r="D392" i="155"/>
  <c r="G392" i="155"/>
  <c r="I392" i="155" s="1"/>
  <c r="H392" i="155"/>
  <c r="L392" i="155"/>
  <c r="N392" i="155" s="1"/>
  <c r="M392" i="155"/>
  <c r="Q392" i="155"/>
  <c r="S392" i="155" s="1"/>
  <c r="R392" i="155"/>
  <c r="V392" i="155"/>
  <c r="X392" i="155" s="1"/>
  <c r="W392" i="155"/>
  <c r="AA392" i="155"/>
  <c r="AC392" i="155" s="1"/>
  <c r="AB392" i="155"/>
  <c r="AE392" i="155"/>
  <c r="AF392" i="155"/>
  <c r="B393" i="155"/>
  <c r="D393" i="155"/>
  <c r="G393" i="155"/>
  <c r="I393" i="155" s="1"/>
  <c r="H393" i="155"/>
  <c r="L393" i="155"/>
  <c r="N393" i="155" s="1"/>
  <c r="M393" i="155"/>
  <c r="Q393" i="155"/>
  <c r="S393" i="155" s="1"/>
  <c r="R393" i="155"/>
  <c r="V393" i="155"/>
  <c r="X393" i="155" s="1"/>
  <c r="W393" i="155"/>
  <c r="AA393" i="155"/>
  <c r="AC393" i="155" s="1"/>
  <c r="AB393" i="155"/>
  <c r="AE393" i="155"/>
  <c r="AF393" i="155"/>
  <c r="B394" i="155"/>
  <c r="D394" i="155"/>
  <c r="G394" i="155"/>
  <c r="I394" i="155" s="1"/>
  <c r="H394" i="155"/>
  <c r="L394" i="155"/>
  <c r="N394" i="155" s="1"/>
  <c r="M394" i="155"/>
  <c r="Q394" i="155"/>
  <c r="S394" i="155" s="1"/>
  <c r="R394" i="155"/>
  <c r="V394" i="155"/>
  <c r="X394" i="155" s="1"/>
  <c r="W394" i="155"/>
  <c r="AA394" i="155"/>
  <c r="AC394" i="155" s="1"/>
  <c r="AB394" i="155"/>
  <c r="AE394" i="155"/>
  <c r="AF394" i="155"/>
  <c r="B395" i="155"/>
  <c r="D395" i="155"/>
  <c r="G395" i="155"/>
  <c r="I395" i="155" s="1"/>
  <c r="H395" i="155"/>
  <c r="L395" i="155"/>
  <c r="N395" i="155" s="1"/>
  <c r="M395" i="155"/>
  <c r="Q395" i="155"/>
  <c r="S395" i="155" s="1"/>
  <c r="R395" i="155"/>
  <c r="V395" i="155"/>
  <c r="X395" i="155" s="1"/>
  <c r="W395" i="155"/>
  <c r="AA395" i="155"/>
  <c r="AC395" i="155" s="1"/>
  <c r="AB395" i="155"/>
  <c r="AE395" i="155"/>
  <c r="AF395" i="155"/>
  <c r="B396" i="155"/>
  <c r="D396" i="155"/>
  <c r="G396" i="155"/>
  <c r="I396" i="155" s="1"/>
  <c r="H396" i="155"/>
  <c r="L396" i="155"/>
  <c r="N396" i="155" s="1"/>
  <c r="M396" i="155"/>
  <c r="Q396" i="155"/>
  <c r="S396" i="155" s="1"/>
  <c r="R396" i="155"/>
  <c r="V396" i="155"/>
  <c r="X396" i="155" s="1"/>
  <c r="W396" i="155"/>
  <c r="AA396" i="155"/>
  <c r="AC396" i="155" s="1"/>
  <c r="AB396" i="155"/>
  <c r="AE396" i="155"/>
  <c r="AF396" i="155"/>
  <c r="B397" i="155"/>
  <c r="D397" i="155"/>
  <c r="G397" i="155"/>
  <c r="I397" i="155" s="1"/>
  <c r="H397" i="155"/>
  <c r="L397" i="155"/>
  <c r="N397" i="155" s="1"/>
  <c r="M397" i="155"/>
  <c r="Q397" i="155"/>
  <c r="S397" i="155" s="1"/>
  <c r="R397" i="155"/>
  <c r="V397" i="155"/>
  <c r="X397" i="155" s="1"/>
  <c r="W397" i="155"/>
  <c r="AA397" i="155"/>
  <c r="AC397" i="155" s="1"/>
  <c r="AB397" i="155"/>
  <c r="AE397" i="155"/>
  <c r="AF397" i="155"/>
  <c r="B398" i="155"/>
  <c r="D398" i="155"/>
  <c r="G398" i="155"/>
  <c r="I398" i="155" s="1"/>
  <c r="H398" i="155"/>
  <c r="L398" i="155"/>
  <c r="N398" i="155" s="1"/>
  <c r="M398" i="155"/>
  <c r="Q398" i="155"/>
  <c r="S398" i="155" s="1"/>
  <c r="R398" i="155"/>
  <c r="V398" i="155"/>
  <c r="X398" i="155" s="1"/>
  <c r="W398" i="155"/>
  <c r="AA398" i="155"/>
  <c r="AC398" i="155" s="1"/>
  <c r="AB398" i="155"/>
  <c r="AE398" i="155"/>
  <c r="AF398" i="155"/>
  <c r="B399" i="155"/>
  <c r="D399" i="155"/>
  <c r="G399" i="155"/>
  <c r="I399" i="155" s="1"/>
  <c r="H399" i="155"/>
  <c r="L399" i="155"/>
  <c r="N399" i="155" s="1"/>
  <c r="M399" i="155"/>
  <c r="Q399" i="155"/>
  <c r="S399" i="155" s="1"/>
  <c r="R399" i="155"/>
  <c r="V399" i="155"/>
  <c r="X399" i="155" s="1"/>
  <c r="W399" i="155"/>
  <c r="AA399" i="155"/>
  <c r="AC399" i="155" s="1"/>
  <c r="AB399" i="155"/>
  <c r="AE399" i="155"/>
  <c r="AF399" i="155"/>
  <c r="B400" i="155"/>
  <c r="D400" i="155"/>
  <c r="G400" i="155"/>
  <c r="I400" i="155" s="1"/>
  <c r="H400" i="155"/>
  <c r="L400" i="155"/>
  <c r="N400" i="155" s="1"/>
  <c r="M400" i="155"/>
  <c r="Q400" i="155"/>
  <c r="S400" i="155" s="1"/>
  <c r="R400" i="155"/>
  <c r="V400" i="155"/>
  <c r="X400" i="155" s="1"/>
  <c r="W400" i="155"/>
  <c r="AA400" i="155"/>
  <c r="AC400" i="155" s="1"/>
  <c r="AB400" i="155"/>
  <c r="AE400" i="155"/>
  <c r="AF400" i="155"/>
  <c r="B401" i="155"/>
  <c r="D401" i="155"/>
  <c r="G401" i="155"/>
  <c r="I401" i="155" s="1"/>
  <c r="H401" i="155"/>
  <c r="L401" i="155"/>
  <c r="N401" i="155" s="1"/>
  <c r="M401" i="155"/>
  <c r="Q401" i="155"/>
  <c r="S401" i="155" s="1"/>
  <c r="R401" i="155"/>
  <c r="V401" i="155"/>
  <c r="X401" i="155" s="1"/>
  <c r="W401" i="155"/>
  <c r="AA401" i="155"/>
  <c r="AC401" i="155" s="1"/>
  <c r="AB401" i="155"/>
  <c r="AE401" i="155"/>
  <c r="AF401" i="155"/>
  <c r="B402" i="155"/>
  <c r="D402" i="155"/>
  <c r="G402" i="155"/>
  <c r="I402" i="155" s="1"/>
  <c r="H402" i="155"/>
  <c r="L402" i="155"/>
  <c r="N402" i="155" s="1"/>
  <c r="M402" i="155"/>
  <c r="Q402" i="155"/>
  <c r="S402" i="155" s="1"/>
  <c r="R402" i="155"/>
  <c r="V402" i="155"/>
  <c r="X402" i="155" s="1"/>
  <c r="W402" i="155"/>
  <c r="AA402" i="155"/>
  <c r="AC402" i="155" s="1"/>
  <c r="AB402" i="155"/>
  <c r="AE402" i="155"/>
  <c r="AF402" i="155"/>
  <c r="B403" i="155"/>
  <c r="D403" i="155"/>
  <c r="G403" i="155"/>
  <c r="I403" i="155" s="1"/>
  <c r="H403" i="155"/>
  <c r="L403" i="155"/>
  <c r="N403" i="155" s="1"/>
  <c r="M403" i="155"/>
  <c r="Q403" i="155"/>
  <c r="S403" i="155" s="1"/>
  <c r="R403" i="155"/>
  <c r="V403" i="155"/>
  <c r="X403" i="155" s="1"/>
  <c r="W403" i="155"/>
  <c r="AA403" i="155"/>
  <c r="AC403" i="155" s="1"/>
  <c r="AB403" i="155"/>
  <c r="AE403" i="155"/>
  <c r="AF403" i="155"/>
  <c r="B404" i="155"/>
  <c r="D404" i="155"/>
  <c r="G404" i="155"/>
  <c r="I404" i="155" s="1"/>
  <c r="H404" i="155"/>
  <c r="L404" i="155"/>
  <c r="N404" i="155" s="1"/>
  <c r="M404" i="155"/>
  <c r="Q404" i="155"/>
  <c r="S404" i="155" s="1"/>
  <c r="R404" i="155"/>
  <c r="V404" i="155"/>
  <c r="X404" i="155" s="1"/>
  <c r="W404" i="155"/>
  <c r="AA404" i="155"/>
  <c r="AC404" i="155" s="1"/>
  <c r="AB404" i="155"/>
  <c r="AE404" i="155"/>
  <c r="AF404" i="155"/>
  <c r="B405" i="155"/>
  <c r="D405" i="155"/>
  <c r="G405" i="155"/>
  <c r="I405" i="155" s="1"/>
  <c r="H405" i="155"/>
  <c r="L405" i="155"/>
  <c r="N405" i="155" s="1"/>
  <c r="M405" i="155"/>
  <c r="Q405" i="155"/>
  <c r="S405" i="155" s="1"/>
  <c r="R405" i="155"/>
  <c r="V405" i="155"/>
  <c r="X405" i="155" s="1"/>
  <c r="W405" i="155"/>
  <c r="AA405" i="155"/>
  <c r="AC405" i="155" s="1"/>
  <c r="AB405" i="155"/>
  <c r="AE405" i="155"/>
  <c r="AF405" i="155"/>
  <c r="B406" i="155"/>
  <c r="D406" i="155"/>
  <c r="E406" i="155"/>
  <c r="F406" i="155"/>
  <c r="J406" i="155"/>
  <c r="K406" i="155"/>
  <c r="O406" i="155"/>
  <c r="P406" i="155"/>
  <c r="T406" i="155"/>
  <c r="U406" i="155"/>
  <c r="Z406" i="155"/>
  <c r="B408" i="155"/>
  <c r="D408" i="155"/>
  <c r="A4" i="70"/>
  <c r="B8" i="70"/>
  <c r="D8" i="70"/>
  <c r="G8" i="70"/>
  <c r="I8" i="70" s="1"/>
  <c r="H8" i="70"/>
  <c r="L8" i="70"/>
  <c r="O8" i="70"/>
  <c r="Q8" i="70" s="1"/>
  <c r="P8" i="70"/>
  <c r="T8" i="70"/>
  <c r="V8" i="70" s="1"/>
  <c r="U8" i="70"/>
  <c r="Y8" i="70"/>
  <c r="AA8" i="70" s="1"/>
  <c r="Z8" i="70"/>
  <c r="B9" i="70"/>
  <c r="D9" i="70"/>
  <c r="G9" i="70"/>
  <c r="I9" i="70" s="1"/>
  <c r="H9" i="70"/>
  <c r="L9" i="70"/>
  <c r="O9" i="70"/>
  <c r="Q9" i="70" s="1"/>
  <c r="P9" i="70"/>
  <c r="T9" i="70"/>
  <c r="V9" i="70" s="1"/>
  <c r="U9" i="70"/>
  <c r="Y9" i="70"/>
  <c r="AA9" i="70" s="1"/>
  <c r="Z9" i="70"/>
  <c r="B10" i="70"/>
  <c r="D10" i="70"/>
  <c r="G10" i="70"/>
  <c r="I10" i="70" s="1"/>
  <c r="H10" i="70"/>
  <c r="L10" i="70"/>
  <c r="O10" i="70"/>
  <c r="Q10" i="70" s="1"/>
  <c r="P10" i="70"/>
  <c r="T10" i="70"/>
  <c r="V10" i="70" s="1"/>
  <c r="U10" i="70"/>
  <c r="Y10" i="70"/>
  <c r="AA10" i="70" s="1"/>
  <c r="Z10" i="70"/>
  <c r="B11" i="70"/>
  <c r="D11" i="70"/>
  <c r="G11" i="70"/>
  <c r="I11" i="70" s="1"/>
  <c r="H11" i="70"/>
  <c r="L11" i="70"/>
  <c r="O11" i="70"/>
  <c r="Q11" i="70" s="1"/>
  <c r="P11" i="70"/>
  <c r="T11" i="70"/>
  <c r="V11" i="70" s="1"/>
  <c r="U11" i="70"/>
  <c r="Y11" i="70"/>
  <c r="AA11" i="70" s="1"/>
  <c r="Z11" i="70"/>
  <c r="B12" i="70"/>
  <c r="D12" i="70"/>
  <c r="G12" i="70"/>
  <c r="I12" i="70" s="1"/>
  <c r="H12" i="70"/>
  <c r="L12" i="70"/>
  <c r="O12" i="70"/>
  <c r="Q12" i="70" s="1"/>
  <c r="P12" i="70"/>
  <c r="T12" i="70"/>
  <c r="V12" i="70" s="1"/>
  <c r="U12" i="70"/>
  <c r="Y12" i="70"/>
  <c r="AA12" i="70" s="1"/>
  <c r="Z12" i="70"/>
  <c r="B13" i="70"/>
  <c r="D13" i="70"/>
  <c r="G13" i="70"/>
  <c r="I13" i="70" s="1"/>
  <c r="H13" i="70"/>
  <c r="L13" i="70"/>
  <c r="O13" i="70"/>
  <c r="Q13" i="70" s="1"/>
  <c r="P13" i="70"/>
  <c r="T13" i="70"/>
  <c r="V13" i="70" s="1"/>
  <c r="U13" i="70"/>
  <c r="Y13" i="70"/>
  <c r="AA13" i="70" s="1"/>
  <c r="Z13" i="70"/>
  <c r="B14" i="70"/>
  <c r="D14" i="70"/>
  <c r="G14" i="70"/>
  <c r="I14" i="70" s="1"/>
  <c r="H14" i="70"/>
  <c r="L14" i="70"/>
  <c r="O14" i="70"/>
  <c r="Q14" i="70" s="1"/>
  <c r="P14" i="70"/>
  <c r="T14" i="70"/>
  <c r="V14" i="70" s="1"/>
  <c r="U14" i="70"/>
  <c r="Y14" i="70"/>
  <c r="AA14" i="70" s="1"/>
  <c r="Z14" i="70"/>
  <c r="B15" i="70"/>
  <c r="D15" i="70"/>
  <c r="G15" i="70"/>
  <c r="I15" i="70" s="1"/>
  <c r="H15" i="70"/>
  <c r="L15" i="70"/>
  <c r="O15" i="70"/>
  <c r="Q15" i="70" s="1"/>
  <c r="P15" i="70"/>
  <c r="T15" i="70"/>
  <c r="V15" i="70" s="1"/>
  <c r="U15" i="70"/>
  <c r="Y15" i="70"/>
  <c r="AA15" i="70" s="1"/>
  <c r="Z15" i="70"/>
  <c r="B16" i="70"/>
  <c r="D16" i="70"/>
  <c r="G16" i="70"/>
  <c r="I16" i="70" s="1"/>
  <c r="H16" i="70"/>
  <c r="L16" i="70"/>
  <c r="O16" i="70"/>
  <c r="Q16" i="70" s="1"/>
  <c r="P16" i="70"/>
  <c r="T16" i="70"/>
  <c r="V16" i="70" s="1"/>
  <c r="U16" i="70"/>
  <c r="Y16" i="70"/>
  <c r="AA16" i="70" s="1"/>
  <c r="Z16" i="70"/>
  <c r="B17" i="70"/>
  <c r="D17" i="70"/>
  <c r="G17" i="70"/>
  <c r="I17" i="70" s="1"/>
  <c r="H17" i="70"/>
  <c r="L17" i="70"/>
  <c r="O17" i="70"/>
  <c r="Q17" i="70" s="1"/>
  <c r="P17" i="70"/>
  <c r="T17" i="70"/>
  <c r="V17" i="70" s="1"/>
  <c r="U17" i="70"/>
  <c r="Y17" i="70"/>
  <c r="AA17" i="70" s="1"/>
  <c r="Z17" i="70"/>
  <c r="B18" i="70"/>
  <c r="D18" i="70"/>
  <c r="G18" i="70"/>
  <c r="H18" i="70"/>
  <c r="L18" i="70"/>
  <c r="O18" i="70"/>
  <c r="Q18" i="70" s="1"/>
  <c r="P18" i="70"/>
  <c r="T18" i="70"/>
  <c r="V18" i="70" s="1"/>
  <c r="U18" i="70"/>
  <c r="Y18" i="70"/>
  <c r="AA18" i="70" s="1"/>
  <c r="Z18" i="70"/>
  <c r="B19" i="70"/>
  <c r="D19" i="70"/>
  <c r="G19" i="70"/>
  <c r="I19" i="70" s="1"/>
  <c r="H19" i="70"/>
  <c r="L19" i="70"/>
  <c r="O19" i="70"/>
  <c r="Q19" i="70" s="1"/>
  <c r="P19" i="70"/>
  <c r="T19" i="70"/>
  <c r="V19" i="70" s="1"/>
  <c r="U19" i="70"/>
  <c r="Y19" i="70"/>
  <c r="AA19" i="70" s="1"/>
  <c r="Z19" i="70"/>
  <c r="B20" i="70"/>
  <c r="D20" i="70"/>
  <c r="G20" i="70"/>
  <c r="I20" i="70" s="1"/>
  <c r="H20" i="70"/>
  <c r="L20" i="70"/>
  <c r="O20" i="70"/>
  <c r="Q20" i="70" s="1"/>
  <c r="P20" i="70"/>
  <c r="T20" i="70"/>
  <c r="V20" i="70" s="1"/>
  <c r="U20" i="70"/>
  <c r="Y20" i="70"/>
  <c r="AA20" i="70" s="1"/>
  <c r="Z20" i="70"/>
  <c r="B21" i="70"/>
  <c r="D21" i="70"/>
  <c r="G21" i="70"/>
  <c r="I21" i="70" s="1"/>
  <c r="H21" i="70"/>
  <c r="L21" i="70"/>
  <c r="O21" i="70"/>
  <c r="Q21" i="70" s="1"/>
  <c r="P21" i="70"/>
  <c r="T21" i="70"/>
  <c r="V21" i="70" s="1"/>
  <c r="U21" i="70"/>
  <c r="Y21" i="70"/>
  <c r="AA21" i="70" s="1"/>
  <c r="Z21" i="70"/>
  <c r="B22" i="70"/>
  <c r="D22" i="70"/>
  <c r="G22" i="70"/>
  <c r="I22" i="70" s="1"/>
  <c r="H22" i="70"/>
  <c r="L22" i="70"/>
  <c r="O22" i="70"/>
  <c r="Q22" i="70" s="1"/>
  <c r="P22" i="70"/>
  <c r="T22" i="70"/>
  <c r="V22" i="70" s="1"/>
  <c r="U22" i="70"/>
  <c r="Y22" i="70"/>
  <c r="AA22" i="70" s="1"/>
  <c r="Z22" i="70"/>
  <c r="B23" i="70"/>
  <c r="D23" i="70"/>
  <c r="G23" i="70"/>
  <c r="I23" i="70" s="1"/>
  <c r="H23" i="70"/>
  <c r="L23" i="70"/>
  <c r="O23" i="70"/>
  <c r="Q23" i="70" s="1"/>
  <c r="P23" i="70"/>
  <c r="T23" i="70"/>
  <c r="V23" i="70" s="1"/>
  <c r="U23" i="70"/>
  <c r="Y23" i="70"/>
  <c r="AA23" i="70" s="1"/>
  <c r="Z23" i="70"/>
  <c r="B24" i="70"/>
  <c r="D24" i="70"/>
  <c r="G24" i="70"/>
  <c r="I24" i="70" s="1"/>
  <c r="H24" i="70"/>
  <c r="L24" i="70"/>
  <c r="O24" i="70"/>
  <c r="Q24" i="70" s="1"/>
  <c r="P24" i="70"/>
  <c r="T24" i="70"/>
  <c r="V24" i="70" s="1"/>
  <c r="U24" i="70"/>
  <c r="Y24" i="70"/>
  <c r="AA24" i="70" s="1"/>
  <c r="Z24" i="70"/>
  <c r="B25" i="70"/>
  <c r="D25" i="70"/>
  <c r="G25" i="70"/>
  <c r="I25" i="70" s="1"/>
  <c r="H25" i="70"/>
  <c r="L25" i="70"/>
  <c r="O25" i="70"/>
  <c r="Q25" i="70" s="1"/>
  <c r="P25" i="70"/>
  <c r="T25" i="70"/>
  <c r="V25" i="70" s="1"/>
  <c r="U25" i="70"/>
  <c r="Y25" i="70"/>
  <c r="AA25" i="70" s="1"/>
  <c r="Z25" i="70"/>
  <c r="B26" i="70"/>
  <c r="D26" i="70"/>
  <c r="G26" i="70"/>
  <c r="I26" i="70" s="1"/>
  <c r="H26" i="70"/>
  <c r="L26" i="70"/>
  <c r="O26" i="70"/>
  <c r="Q26" i="70" s="1"/>
  <c r="P26" i="70"/>
  <c r="T26" i="70"/>
  <c r="V26" i="70" s="1"/>
  <c r="U26" i="70"/>
  <c r="Y26" i="70"/>
  <c r="AA26" i="70" s="1"/>
  <c r="Z26" i="70"/>
  <c r="B27" i="70"/>
  <c r="D27" i="70"/>
  <c r="G27" i="70"/>
  <c r="I27" i="70" s="1"/>
  <c r="H27" i="70"/>
  <c r="L27" i="70"/>
  <c r="O27" i="70"/>
  <c r="Q27" i="70" s="1"/>
  <c r="P27" i="70"/>
  <c r="T27" i="70"/>
  <c r="V27" i="70" s="1"/>
  <c r="U27" i="70"/>
  <c r="Y27" i="70"/>
  <c r="AA27" i="70" s="1"/>
  <c r="Z27" i="70"/>
  <c r="B28" i="70"/>
  <c r="D28" i="70"/>
  <c r="G28" i="70"/>
  <c r="I28" i="70" s="1"/>
  <c r="H28" i="70"/>
  <c r="L28" i="70"/>
  <c r="O28" i="70"/>
  <c r="Q28" i="70" s="1"/>
  <c r="P28" i="70"/>
  <c r="T28" i="70"/>
  <c r="V28" i="70" s="1"/>
  <c r="U28" i="70"/>
  <c r="Y28" i="70"/>
  <c r="AA28" i="70" s="1"/>
  <c r="Z28" i="70"/>
  <c r="B29" i="70"/>
  <c r="D29" i="70"/>
  <c r="G29" i="70"/>
  <c r="I29" i="70" s="1"/>
  <c r="H29" i="70"/>
  <c r="L29" i="70"/>
  <c r="O29" i="70"/>
  <c r="Q29" i="70" s="1"/>
  <c r="P29" i="70"/>
  <c r="T29" i="70"/>
  <c r="V29" i="70" s="1"/>
  <c r="U29" i="70"/>
  <c r="Y29" i="70"/>
  <c r="AA29" i="70" s="1"/>
  <c r="Z29" i="70"/>
  <c r="B30" i="70"/>
  <c r="D30" i="70"/>
  <c r="G30" i="70"/>
  <c r="I30" i="70" s="1"/>
  <c r="H30" i="70"/>
  <c r="L30" i="70"/>
  <c r="O30" i="70"/>
  <c r="Q30" i="70" s="1"/>
  <c r="P30" i="70"/>
  <c r="T30" i="70"/>
  <c r="V30" i="70" s="1"/>
  <c r="U30" i="70"/>
  <c r="Y30" i="70"/>
  <c r="AA30" i="70" s="1"/>
  <c r="Z30" i="70"/>
  <c r="B31" i="70"/>
  <c r="D31" i="70"/>
  <c r="G31" i="70"/>
  <c r="I31" i="70" s="1"/>
  <c r="H31" i="70"/>
  <c r="L31" i="70"/>
  <c r="O31" i="70"/>
  <c r="Q31" i="70" s="1"/>
  <c r="P31" i="70"/>
  <c r="T31" i="70"/>
  <c r="V31" i="70" s="1"/>
  <c r="U31" i="70"/>
  <c r="Y31" i="70"/>
  <c r="AA31" i="70" s="1"/>
  <c r="Z31" i="70"/>
  <c r="B32" i="70"/>
  <c r="D32" i="70"/>
  <c r="G32" i="70"/>
  <c r="I32" i="70" s="1"/>
  <c r="H32" i="70"/>
  <c r="L32" i="70"/>
  <c r="O32" i="70"/>
  <c r="Q32" i="70" s="1"/>
  <c r="P32" i="70"/>
  <c r="T32" i="70"/>
  <c r="V32" i="70" s="1"/>
  <c r="U32" i="70"/>
  <c r="Y32" i="70"/>
  <c r="AA32" i="70" s="1"/>
  <c r="Z32" i="70"/>
  <c r="B33" i="70"/>
  <c r="D33" i="70"/>
  <c r="G33" i="70"/>
  <c r="I33" i="70" s="1"/>
  <c r="H33" i="70"/>
  <c r="L33" i="70"/>
  <c r="O33" i="70"/>
  <c r="Q33" i="70" s="1"/>
  <c r="P33" i="70"/>
  <c r="T33" i="70"/>
  <c r="V33" i="70" s="1"/>
  <c r="U33" i="70"/>
  <c r="Y33" i="70"/>
  <c r="AA33" i="70" s="1"/>
  <c r="Z33" i="70"/>
  <c r="B34" i="70"/>
  <c r="D34" i="70"/>
  <c r="G34" i="70"/>
  <c r="I34" i="70" s="1"/>
  <c r="H34" i="70"/>
  <c r="L34" i="70"/>
  <c r="O34" i="70"/>
  <c r="Q34" i="70" s="1"/>
  <c r="P34" i="70"/>
  <c r="T34" i="70"/>
  <c r="V34" i="70" s="1"/>
  <c r="U34" i="70"/>
  <c r="Y34" i="70"/>
  <c r="AA34" i="70" s="1"/>
  <c r="Z34" i="70"/>
  <c r="B35" i="70"/>
  <c r="D35" i="70"/>
  <c r="G35" i="70"/>
  <c r="I35" i="70" s="1"/>
  <c r="H35" i="70"/>
  <c r="L35" i="70"/>
  <c r="O35" i="70"/>
  <c r="Q35" i="70" s="1"/>
  <c r="P35" i="70"/>
  <c r="T35" i="70"/>
  <c r="V35" i="70" s="1"/>
  <c r="U35" i="70"/>
  <c r="Y35" i="70"/>
  <c r="AA35" i="70" s="1"/>
  <c r="Z35" i="70"/>
  <c r="B36" i="70"/>
  <c r="D36" i="70"/>
  <c r="B9" i="130" s="1"/>
  <c r="B14" i="130" s="1"/>
  <c r="E36" i="70"/>
  <c r="D9" i="130" s="1"/>
  <c r="F36" i="70"/>
  <c r="E9" i="130" s="1"/>
  <c r="J36" i="70"/>
  <c r="G9" i="130" s="1"/>
  <c r="K36" i="70"/>
  <c r="H9" i="130" s="1"/>
  <c r="M36" i="70"/>
  <c r="J9" i="130" s="1"/>
  <c r="N36" i="70"/>
  <c r="K9" i="130" s="1"/>
  <c r="R36" i="70"/>
  <c r="O9" i="130" s="1"/>
  <c r="S36" i="70"/>
  <c r="X36" i="70"/>
  <c r="U9" i="130" s="1"/>
  <c r="B38" i="70"/>
  <c r="D38" i="70"/>
  <c r="G38" i="70"/>
  <c r="I38" i="70" s="1"/>
  <c r="H38" i="70"/>
  <c r="L38" i="70"/>
  <c r="O38" i="70"/>
  <c r="Q38" i="70" s="1"/>
  <c r="P38" i="70"/>
  <c r="T38" i="70"/>
  <c r="V38" i="70" s="1"/>
  <c r="U38" i="70"/>
  <c r="Y38" i="70"/>
  <c r="AA38" i="70" s="1"/>
  <c r="Z38" i="70"/>
  <c r="B39" i="70"/>
  <c r="D39" i="70"/>
  <c r="G39" i="70"/>
  <c r="I39" i="70" s="1"/>
  <c r="H39" i="70"/>
  <c r="L39" i="70"/>
  <c r="O39" i="70"/>
  <c r="Q39" i="70" s="1"/>
  <c r="P39" i="70"/>
  <c r="T39" i="70"/>
  <c r="V39" i="70" s="1"/>
  <c r="U39" i="70"/>
  <c r="Y39" i="70"/>
  <c r="AA39" i="70" s="1"/>
  <c r="Z39" i="70"/>
  <c r="B40" i="70"/>
  <c r="D40" i="70"/>
  <c r="G40" i="70"/>
  <c r="I40" i="70" s="1"/>
  <c r="H40" i="70"/>
  <c r="L40" i="70"/>
  <c r="O40" i="70"/>
  <c r="Q40" i="70" s="1"/>
  <c r="P40" i="70"/>
  <c r="T40" i="70"/>
  <c r="V40" i="70" s="1"/>
  <c r="U40" i="70"/>
  <c r="Y40" i="70"/>
  <c r="AA40" i="70" s="1"/>
  <c r="Z40" i="70"/>
  <c r="B41" i="70"/>
  <c r="D41" i="70"/>
  <c r="G41" i="70"/>
  <c r="I41" i="70" s="1"/>
  <c r="H41" i="70"/>
  <c r="L41" i="70"/>
  <c r="O41" i="70"/>
  <c r="Q41" i="70" s="1"/>
  <c r="P41" i="70"/>
  <c r="T41" i="70"/>
  <c r="V41" i="70" s="1"/>
  <c r="U41" i="70"/>
  <c r="Y41" i="70"/>
  <c r="AA41" i="70" s="1"/>
  <c r="Z41" i="70"/>
  <c r="B42" i="70"/>
  <c r="D42" i="70"/>
  <c r="G42" i="70"/>
  <c r="I42" i="70" s="1"/>
  <c r="H42" i="70"/>
  <c r="L42" i="70"/>
  <c r="O42" i="70"/>
  <c r="Q42" i="70" s="1"/>
  <c r="P42" i="70"/>
  <c r="T42" i="70"/>
  <c r="V42" i="70" s="1"/>
  <c r="U42" i="70"/>
  <c r="Y42" i="70"/>
  <c r="AA42" i="70" s="1"/>
  <c r="Z42" i="70"/>
  <c r="B43" i="70"/>
  <c r="D43" i="70"/>
  <c r="G43" i="70"/>
  <c r="I43" i="70" s="1"/>
  <c r="H43" i="70"/>
  <c r="L43" i="70"/>
  <c r="O43" i="70"/>
  <c r="Q43" i="70" s="1"/>
  <c r="P43" i="70"/>
  <c r="T43" i="70"/>
  <c r="V43" i="70" s="1"/>
  <c r="U43" i="70"/>
  <c r="Y43" i="70"/>
  <c r="AA43" i="70" s="1"/>
  <c r="Z43" i="70"/>
  <c r="B44" i="70"/>
  <c r="D44" i="70"/>
  <c r="G44" i="70"/>
  <c r="I44" i="70" s="1"/>
  <c r="H44" i="70"/>
  <c r="L44" i="70"/>
  <c r="O44" i="70"/>
  <c r="Q44" i="70" s="1"/>
  <c r="P44" i="70"/>
  <c r="T44" i="70"/>
  <c r="V44" i="70" s="1"/>
  <c r="U44" i="70"/>
  <c r="Y44" i="70"/>
  <c r="AA44" i="70" s="1"/>
  <c r="Z44" i="70"/>
  <c r="B45" i="70"/>
  <c r="D45" i="70"/>
  <c r="G45" i="70"/>
  <c r="I45" i="70" s="1"/>
  <c r="H45" i="70"/>
  <c r="L45" i="70"/>
  <c r="O45" i="70"/>
  <c r="Q45" i="70" s="1"/>
  <c r="P45" i="70"/>
  <c r="T45" i="70"/>
  <c r="V45" i="70" s="1"/>
  <c r="U45" i="70"/>
  <c r="Y45" i="70"/>
  <c r="AA45" i="70" s="1"/>
  <c r="Z45" i="70"/>
  <c r="B46" i="70"/>
  <c r="D46" i="70"/>
  <c r="G46" i="70"/>
  <c r="I46" i="70" s="1"/>
  <c r="H46" i="70"/>
  <c r="L46" i="70"/>
  <c r="O46" i="70"/>
  <c r="Q46" i="70" s="1"/>
  <c r="P46" i="70"/>
  <c r="T46" i="70"/>
  <c r="V46" i="70" s="1"/>
  <c r="U46" i="70"/>
  <c r="Y46" i="70"/>
  <c r="AA46" i="70" s="1"/>
  <c r="Z46" i="70"/>
  <c r="B47" i="70"/>
  <c r="D47" i="70"/>
  <c r="G47" i="70"/>
  <c r="I47" i="70" s="1"/>
  <c r="H47" i="70"/>
  <c r="L47" i="70"/>
  <c r="O47" i="70"/>
  <c r="Q47" i="70" s="1"/>
  <c r="P47" i="70"/>
  <c r="T47" i="70"/>
  <c r="V47" i="70" s="1"/>
  <c r="U47" i="70"/>
  <c r="Y47" i="70"/>
  <c r="AA47" i="70" s="1"/>
  <c r="Z47" i="70"/>
  <c r="B48" i="70"/>
  <c r="D48" i="70"/>
  <c r="G48" i="70"/>
  <c r="I48" i="70" s="1"/>
  <c r="H48" i="70"/>
  <c r="L48" i="70"/>
  <c r="O48" i="70"/>
  <c r="Q48" i="70" s="1"/>
  <c r="P48" i="70"/>
  <c r="T48" i="70"/>
  <c r="V48" i="70" s="1"/>
  <c r="U48" i="70"/>
  <c r="Y48" i="70"/>
  <c r="AA48" i="70" s="1"/>
  <c r="Z48" i="70"/>
  <c r="B49" i="70"/>
  <c r="D49" i="70"/>
  <c r="G49" i="70"/>
  <c r="I49" i="70" s="1"/>
  <c r="H49" i="70"/>
  <c r="L49" i="70"/>
  <c r="O49" i="70"/>
  <c r="Q49" i="70" s="1"/>
  <c r="P49" i="70"/>
  <c r="T49" i="70"/>
  <c r="V49" i="70" s="1"/>
  <c r="U49" i="70"/>
  <c r="Y49" i="70"/>
  <c r="AA49" i="70" s="1"/>
  <c r="Z49" i="70"/>
  <c r="B50" i="70"/>
  <c r="D50" i="70"/>
  <c r="G50" i="70"/>
  <c r="I50" i="70" s="1"/>
  <c r="H50" i="70"/>
  <c r="L50" i="70"/>
  <c r="O50" i="70"/>
  <c r="Q50" i="70" s="1"/>
  <c r="P50" i="70"/>
  <c r="T50" i="70"/>
  <c r="V50" i="70" s="1"/>
  <c r="U50" i="70"/>
  <c r="Y50" i="70"/>
  <c r="AA50" i="70" s="1"/>
  <c r="Z50" i="70"/>
  <c r="B51" i="70"/>
  <c r="D51" i="70"/>
  <c r="G51" i="70"/>
  <c r="I51" i="70" s="1"/>
  <c r="H51" i="70"/>
  <c r="L51" i="70"/>
  <c r="O51" i="70"/>
  <c r="Q51" i="70" s="1"/>
  <c r="P51" i="70"/>
  <c r="T51" i="70"/>
  <c r="V51" i="70" s="1"/>
  <c r="U51" i="70"/>
  <c r="Y51" i="70"/>
  <c r="AA51" i="70" s="1"/>
  <c r="Z51" i="70"/>
  <c r="B52" i="70"/>
  <c r="D52" i="70"/>
  <c r="G52" i="70"/>
  <c r="I52" i="70" s="1"/>
  <c r="H52" i="70"/>
  <c r="L52" i="70"/>
  <c r="O52" i="70"/>
  <c r="Q52" i="70" s="1"/>
  <c r="P52" i="70"/>
  <c r="T52" i="70"/>
  <c r="V52" i="70" s="1"/>
  <c r="U52" i="70"/>
  <c r="Y52" i="70"/>
  <c r="AA52" i="70" s="1"/>
  <c r="Z52" i="70"/>
  <c r="B53" i="70"/>
  <c r="D53" i="70"/>
  <c r="G53" i="70"/>
  <c r="I53" i="70" s="1"/>
  <c r="H53" i="70"/>
  <c r="L53" i="70"/>
  <c r="O53" i="70"/>
  <c r="Q53" i="70" s="1"/>
  <c r="P53" i="70"/>
  <c r="T53" i="70"/>
  <c r="V53" i="70" s="1"/>
  <c r="U53" i="70"/>
  <c r="Y53" i="70"/>
  <c r="AA53" i="70" s="1"/>
  <c r="Z53" i="70"/>
  <c r="B54" i="70"/>
  <c r="D54" i="70"/>
  <c r="G54" i="70"/>
  <c r="I54" i="70" s="1"/>
  <c r="H54" i="70"/>
  <c r="L54" i="70"/>
  <c r="O54" i="70"/>
  <c r="Q54" i="70" s="1"/>
  <c r="P54" i="70"/>
  <c r="T54" i="70"/>
  <c r="V54" i="70" s="1"/>
  <c r="U54" i="70"/>
  <c r="Y54" i="70"/>
  <c r="AA54" i="70" s="1"/>
  <c r="Z54" i="70"/>
  <c r="B55" i="70"/>
  <c r="D55" i="70"/>
  <c r="G55" i="70"/>
  <c r="I55" i="70" s="1"/>
  <c r="H55" i="70"/>
  <c r="L55" i="70"/>
  <c r="O55" i="70"/>
  <c r="Q55" i="70" s="1"/>
  <c r="P55" i="70"/>
  <c r="T55" i="70"/>
  <c r="V55" i="70" s="1"/>
  <c r="U55" i="70"/>
  <c r="Y55" i="70"/>
  <c r="AA55" i="70" s="1"/>
  <c r="Z55" i="70"/>
  <c r="B56" i="70"/>
  <c r="D56" i="70"/>
  <c r="G56" i="70"/>
  <c r="I56" i="70" s="1"/>
  <c r="H56" i="70"/>
  <c r="L56" i="70"/>
  <c r="O56" i="70"/>
  <c r="Q56" i="70" s="1"/>
  <c r="P56" i="70"/>
  <c r="T56" i="70"/>
  <c r="V56" i="70" s="1"/>
  <c r="U56" i="70"/>
  <c r="Y56" i="70"/>
  <c r="AA56" i="70" s="1"/>
  <c r="Z56" i="70"/>
  <c r="B57" i="70"/>
  <c r="D57" i="70"/>
  <c r="G57" i="70"/>
  <c r="I57" i="70" s="1"/>
  <c r="H57" i="70"/>
  <c r="L57" i="70"/>
  <c r="O57" i="70"/>
  <c r="Q57" i="70" s="1"/>
  <c r="P57" i="70"/>
  <c r="T57" i="70"/>
  <c r="V57" i="70" s="1"/>
  <c r="U57" i="70"/>
  <c r="Y57" i="70"/>
  <c r="AA57" i="70" s="1"/>
  <c r="Z57" i="70"/>
  <c r="B58" i="70"/>
  <c r="D58" i="70"/>
  <c r="G58" i="70"/>
  <c r="I58" i="70" s="1"/>
  <c r="H58" i="70"/>
  <c r="L58" i="70"/>
  <c r="O58" i="70"/>
  <c r="Q58" i="70" s="1"/>
  <c r="P58" i="70"/>
  <c r="T58" i="70"/>
  <c r="V58" i="70" s="1"/>
  <c r="U58" i="70"/>
  <c r="Y58" i="70"/>
  <c r="AA58" i="70" s="1"/>
  <c r="Z58" i="70"/>
  <c r="B59" i="70"/>
  <c r="D59" i="70"/>
  <c r="B10" i="130" s="1"/>
  <c r="E59" i="70"/>
  <c r="D10" i="130" s="1"/>
  <c r="F59" i="70"/>
  <c r="E10" i="130" s="1"/>
  <c r="J59" i="70"/>
  <c r="G10" i="130" s="1"/>
  <c r="K59" i="70"/>
  <c r="H10" i="130" s="1"/>
  <c r="M59" i="70"/>
  <c r="N59" i="70"/>
  <c r="K10" i="130" s="1"/>
  <c r="R59" i="70"/>
  <c r="O10" i="130" s="1"/>
  <c r="S59" i="70"/>
  <c r="X59" i="70"/>
  <c r="U10" i="130" s="1"/>
  <c r="B60" i="70"/>
  <c r="D60" i="70"/>
  <c r="G60" i="70"/>
  <c r="I60" i="70" s="1"/>
  <c r="H60" i="70"/>
  <c r="L60" i="70"/>
  <c r="O60" i="70"/>
  <c r="Q60" i="70" s="1"/>
  <c r="P60" i="70"/>
  <c r="T60" i="70"/>
  <c r="V60" i="70" s="1"/>
  <c r="U60" i="70"/>
  <c r="Y60" i="70"/>
  <c r="AA60" i="70" s="1"/>
  <c r="Z60" i="70"/>
  <c r="B61" i="70"/>
  <c r="D61" i="70"/>
  <c r="G61" i="70"/>
  <c r="I61" i="70" s="1"/>
  <c r="H61" i="70"/>
  <c r="L61" i="70"/>
  <c r="O61" i="70"/>
  <c r="Q61" i="70" s="1"/>
  <c r="P61" i="70"/>
  <c r="T61" i="70"/>
  <c r="V61" i="70" s="1"/>
  <c r="U61" i="70"/>
  <c r="Y61" i="70"/>
  <c r="AA61" i="70" s="1"/>
  <c r="Z61" i="70"/>
  <c r="B62" i="70"/>
  <c r="D62" i="70"/>
  <c r="G62" i="70"/>
  <c r="I62" i="70" s="1"/>
  <c r="H62" i="70"/>
  <c r="L62" i="70"/>
  <c r="O62" i="70"/>
  <c r="Q62" i="70" s="1"/>
  <c r="P62" i="70"/>
  <c r="T62" i="70"/>
  <c r="V62" i="70" s="1"/>
  <c r="U62" i="70"/>
  <c r="Y62" i="70"/>
  <c r="AA62" i="70" s="1"/>
  <c r="Z62" i="70"/>
  <c r="B63" i="70"/>
  <c r="D63" i="70"/>
  <c r="G63" i="70"/>
  <c r="I63" i="70" s="1"/>
  <c r="H63" i="70"/>
  <c r="L63" i="70"/>
  <c r="O63" i="70"/>
  <c r="Q63" i="70" s="1"/>
  <c r="P63" i="70"/>
  <c r="T63" i="70"/>
  <c r="V63" i="70" s="1"/>
  <c r="U63" i="70"/>
  <c r="Y63" i="70"/>
  <c r="AA63" i="70" s="1"/>
  <c r="Z63" i="70"/>
  <c r="B64" i="70"/>
  <c r="D64" i="70"/>
  <c r="G64" i="70"/>
  <c r="I64" i="70" s="1"/>
  <c r="H64" i="70"/>
  <c r="L64" i="70"/>
  <c r="O64" i="70"/>
  <c r="Q64" i="70" s="1"/>
  <c r="P64" i="70"/>
  <c r="T64" i="70"/>
  <c r="V64" i="70" s="1"/>
  <c r="U64" i="70"/>
  <c r="Y64" i="70"/>
  <c r="AA64" i="70" s="1"/>
  <c r="Z64" i="70"/>
  <c r="B65" i="70"/>
  <c r="D65" i="70"/>
  <c r="G65" i="70"/>
  <c r="I65" i="70" s="1"/>
  <c r="H65" i="70"/>
  <c r="L65" i="70"/>
  <c r="O65" i="70"/>
  <c r="Q65" i="70" s="1"/>
  <c r="P65" i="70"/>
  <c r="T65" i="70"/>
  <c r="V65" i="70" s="1"/>
  <c r="U65" i="70"/>
  <c r="Y65" i="70"/>
  <c r="AA65" i="70" s="1"/>
  <c r="Z65" i="70"/>
  <c r="B66" i="70"/>
  <c r="D66" i="70"/>
  <c r="G66" i="70"/>
  <c r="I66" i="70" s="1"/>
  <c r="H66" i="70"/>
  <c r="L66" i="70"/>
  <c r="O66" i="70"/>
  <c r="Q66" i="70" s="1"/>
  <c r="P66" i="70"/>
  <c r="T66" i="70"/>
  <c r="V66" i="70" s="1"/>
  <c r="U66" i="70"/>
  <c r="Y66" i="70"/>
  <c r="AA66" i="70" s="1"/>
  <c r="Z66" i="70"/>
  <c r="B67" i="70"/>
  <c r="D67" i="70"/>
  <c r="G67" i="70"/>
  <c r="I67" i="70" s="1"/>
  <c r="H67" i="70"/>
  <c r="L67" i="70"/>
  <c r="O67" i="70"/>
  <c r="Q67" i="70" s="1"/>
  <c r="P67" i="70"/>
  <c r="T67" i="70"/>
  <c r="V67" i="70" s="1"/>
  <c r="U67" i="70"/>
  <c r="Y67" i="70"/>
  <c r="AA67" i="70" s="1"/>
  <c r="Z67" i="70"/>
  <c r="B68" i="70"/>
  <c r="D68" i="70"/>
  <c r="G68" i="70"/>
  <c r="I68" i="70" s="1"/>
  <c r="H68" i="70"/>
  <c r="L68" i="70"/>
  <c r="O68" i="70"/>
  <c r="Q68" i="70" s="1"/>
  <c r="P68" i="70"/>
  <c r="T68" i="70"/>
  <c r="V68" i="70" s="1"/>
  <c r="U68" i="70"/>
  <c r="Y68" i="70"/>
  <c r="AA68" i="70" s="1"/>
  <c r="Z68" i="70"/>
  <c r="B69" i="70"/>
  <c r="D69" i="70"/>
  <c r="G69" i="70"/>
  <c r="I69" i="70" s="1"/>
  <c r="H69" i="70"/>
  <c r="L69" i="70"/>
  <c r="O69" i="70"/>
  <c r="Q69" i="70" s="1"/>
  <c r="P69" i="70"/>
  <c r="T69" i="70"/>
  <c r="V69" i="70" s="1"/>
  <c r="U69" i="70"/>
  <c r="Y69" i="70"/>
  <c r="AA69" i="70" s="1"/>
  <c r="Z69" i="70"/>
  <c r="B70" i="70"/>
  <c r="D70" i="70"/>
  <c r="G70" i="70"/>
  <c r="I70" i="70" s="1"/>
  <c r="H70" i="70"/>
  <c r="L70" i="70"/>
  <c r="O70" i="70"/>
  <c r="Q70" i="70" s="1"/>
  <c r="P70" i="70"/>
  <c r="T70" i="70"/>
  <c r="V70" i="70" s="1"/>
  <c r="U70" i="70"/>
  <c r="Y70" i="70"/>
  <c r="AA70" i="70" s="1"/>
  <c r="Z70" i="70"/>
  <c r="B71" i="70"/>
  <c r="D71" i="70"/>
  <c r="G71" i="70"/>
  <c r="I71" i="70" s="1"/>
  <c r="H71" i="70"/>
  <c r="L71" i="70"/>
  <c r="O71" i="70"/>
  <c r="Q71" i="70" s="1"/>
  <c r="P71" i="70"/>
  <c r="T71" i="70"/>
  <c r="V71" i="70" s="1"/>
  <c r="U71" i="70"/>
  <c r="Y71" i="70"/>
  <c r="AA71" i="70" s="1"/>
  <c r="Z71" i="70"/>
  <c r="B72" i="70"/>
  <c r="D72" i="70"/>
  <c r="G72" i="70"/>
  <c r="I72" i="70" s="1"/>
  <c r="H72" i="70"/>
  <c r="L72" i="70"/>
  <c r="O72" i="70"/>
  <c r="Q72" i="70" s="1"/>
  <c r="P72" i="70"/>
  <c r="T72" i="70"/>
  <c r="V72" i="70" s="1"/>
  <c r="U72" i="70"/>
  <c r="Y72" i="70"/>
  <c r="AA72" i="70" s="1"/>
  <c r="Z72" i="70"/>
  <c r="B73" i="70"/>
  <c r="D73" i="70"/>
  <c r="G73" i="70"/>
  <c r="I73" i="70" s="1"/>
  <c r="H73" i="70"/>
  <c r="L73" i="70"/>
  <c r="O73" i="70"/>
  <c r="Q73" i="70" s="1"/>
  <c r="P73" i="70"/>
  <c r="T73" i="70"/>
  <c r="V73" i="70" s="1"/>
  <c r="U73" i="70"/>
  <c r="Y73" i="70"/>
  <c r="AA73" i="70" s="1"/>
  <c r="Z73" i="70"/>
  <c r="B74" i="70"/>
  <c r="D74" i="70"/>
  <c r="G74" i="70"/>
  <c r="I74" i="70" s="1"/>
  <c r="H74" i="70"/>
  <c r="L74" i="70"/>
  <c r="O74" i="70"/>
  <c r="Q74" i="70" s="1"/>
  <c r="P74" i="70"/>
  <c r="T74" i="70"/>
  <c r="V74" i="70" s="1"/>
  <c r="U74" i="70"/>
  <c r="Y74" i="70"/>
  <c r="AA74" i="70" s="1"/>
  <c r="Z74" i="70"/>
  <c r="B75" i="70"/>
  <c r="D75" i="70"/>
  <c r="G75" i="70"/>
  <c r="I75" i="70" s="1"/>
  <c r="H75" i="70"/>
  <c r="L75" i="70"/>
  <c r="O75" i="70"/>
  <c r="Q75" i="70" s="1"/>
  <c r="P75" i="70"/>
  <c r="T75" i="70"/>
  <c r="V75" i="70" s="1"/>
  <c r="U75" i="70"/>
  <c r="Y75" i="70"/>
  <c r="AA75" i="70" s="1"/>
  <c r="Z75" i="70"/>
  <c r="B76" i="70"/>
  <c r="D76" i="70"/>
  <c r="G76" i="70"/>
  <c r="I76" i="70" s="1"/>
  <c r="H76" i="70"/>
  <c r="L76" i="70"/>
  <c r="O76" i="70"/>
  <c r="Q76" i="70" s="1"/>
  <c r="P76" i="70"/>
  <c r="T76" i="70"/>
  <c r="V76" i="70" s="1"/>
  <c r="U76" i="70"/>
  <c r="Y76" i="70"/>
  <c r="AA76" i="70" s="1"/>
  <c r="Z76" i="70"/>
  <c r="B77" i="70"/>
  <c r="D77" i="70"/>
  <c r="G77" i="70"/>
  <c r="I77" i="70" s="1"/>
  <c r="H77" i="70"/>
  <c r="L77" i="70"/>
  <c r="O77" i="70"/>
  <c r="Q77" i="70" s="1"/>
  <c r="P77" i="70"/>
  <c r="T77" i="70"/>
  <c r="V77" i="70" s="1"/>
  <c r="U77" i="70"/>
  <c r="Y77" i="70"/>
  <c r="AA77" i="70" s="1"/>
  <c r="Z77" i="70"/>
  <c r="B78" i="70"/>
  <c r="D78" i="70"/>
  <c r="G78" i="70"/>
  <c r="I78" i="70" s="1"/>
  <c r="H78" i="70"/>
  <c r="L78" i="70"/>
  <c r="O78" i="70"/>
  <c r="Q78" i="70" s="1"/>
  <c r="P78" i="70"/>
  <c r="T78" i="70"/>
  <c r="V78" i="70" s="1"/>
  <c r="U78" i="70"/>
  <c r="Y78" i="70"/>
  <c r="AA78" i="70" s="1"/>
  <c r="Z78" i="70"/>
  <c r="B79" i="70"/>
  <c r="D79" i="70"/>
  <c r="G79" i="70"/>
  <c r="I79" i="70" s="1"/>
  <c r="H79" i="70"/>
  <c r="L79" i="70"/>
  <c r="O79" i="70"/>
  <c r="Q79" i="70" s="1"/>
  <c r="P79" i="70"/>
  <c r="T79" i="70"/>
  <c r="V79" i="70" s="1"/>
  <c r="U79" i="70"/>
  <c r="Y79" i="70"/>
  <c r="AA79" i="70" s="1"/>
  <c r="Z79" i="70"/>
  <c r="B80" i="70"/>
  <c r="D80" i="70"/>
  <c r="G80" i="70"/>
  <c r="I80" i="70" s="1"/>
  <c r="H80" i="70"/>
  <c r="L80" i="70"/>
  <c r="O80" i="70"/>
  <c r="Q80" i="70" s="1"/>
  <c r="P80" i="70"/>
  <c r="T80" i="70"/>
  <c r="V80" i="70" s="1"/>
  <c r="U80" i="70"/>
  <c r="Y80" i="70"/>
  <c r="AA80" i="70" s="1"/>
  <c r="Z80" i="70"/>
  <c r="B81" i="70"/>
  <c r="D81" i="70"/>
  <c r="E81" i="70"/>
  <c r="F81" i="70"/>
  <c r="J81" i="70"/>
  <c r="K81" i="70"/>
  <c r="M81" i="70"/>
  <c r="AC244" i="70" s="1"/>
  <c r="N81" i="70"/>
  <c r="R81" i="70"/>
  <c r="S81" i="70"/>
  <c r="X81" i="70"/>
  <c r="B83" i="70"/>
  <c r="D83" i="70"/>
  <c r="I87" i="70"/>
  <c r="I168" i="70" s="1"/>
  <c r="L87" i="70"/>
  <c r="L168" i="70" s="1"/>
  <c r="Q87" i="70"/>
  <c r="V87" i="70"/>
  <c r="V168" i="70" s="1"/>
  <c r="R89" i="70"/>
  <c r="B90" i="70"/>
  <c r="D90" i="70"/>
  <c r="G90" i="70"/>
  <c r="I90" i="70" s="1"/>
  <c r="H90" i="70"/>
  <c r="L90" i="70"/>
  <c r="O90" i="70"/>
  <c r="Q90" i="70" s="1"/>
  <c r="P90" i="70"/>
  <c r="T90" i="70"/>
  <c r="V90" i="70" s="1"/>
  <c r="U90" i="70"/>
  <c r="Y90" i="70"/>
  <c r="AA90" i="70" s="1"/>
  <c r="Z90" i="70"/>
  <c r="AC90" i="70"/>
  <c r="AD90" i="70"/>
  <c r="B91" i="70"/>
  <c r="D91" i="70"/>
  <c r="G91" i="70"/>
  <c r="I91" i="70" s="1"/>
  <c r="H91" i="70"/>
  <c r="L91" i="70"/>
  <c r="O91" i="70"/>
  <c r="P91" i="70"/>
  <c r="Q91" i="70" s="1"/>
  <c r="T91" i="70"/>
  <c r="V91" i="70" s="1"/>
  <c r="U91" i="70"/>
  <c r="Y91" i="70"/>
  <c r="AA91" i="70" s="1"/>
  <c r="Z91" i="70"/>
  <c r="AC91" i="70"/>
  <c r="AD91" i="70"/>
  <c r="B92" i="70"/>
  <c r="D92" i="70"/>
  <c r="G92" i="70"/>
  <c r="I92" i="70" s="1"/>
  <c r="H92" i="70"/>
  <c r="L92" i="70"/>
  <c r="O92" i="70"/>
  <c r="P92" i="70"/>
  <c r="Q92" i="70" s="1"/>
  <c r="T92" i="70"/>
  <c r="V92" i="70" s="1"/>
  <c r="U92" i="70"/>
  <c r="Y92" i="70"/>
  <c r="AA92" i="70" s="1"/>
  <c r="Z92" i="70"/>
  <c r="AC92" i="70"/>
  <c r="AD92" i="70"/>
  <c r="B93" i="70"/>
  <c r="D93" i="70"/>
  <c r="G93" i="70"/>
  <c r="I93" i="70" s="1"/>
  <c r="H93" i="70"/>
  <c r="L93" i="70"/>
  <c r="O93" i="70"/>
  <c r="Q93" i="70" s="1"/>
  <c r="P93" i="70"/>
  <c r="T93" i="70"/>
  <c r="V93" i="70" s="1"/>
  <c r="U93" i="70"/>
  <c r="Y93" i="70"/>
  <c r="AA93" i="70" s="1"/>
  <c r="Z93" i="70"/>
  <c r="AC93" i="70"/>
  <c r="AD93" i="70"/>
  <c r="B94" i="70"/>
  <c r="D94" i="70"/>
  <c r="G94" i="70"/>
  <c r="I94" i="70" s="1"/>
  <c r="H94" i="70"/>
  <c r="L94" i="70"/>
  <c r="O94" i="70"/>
  <c r="Q94" i="70" s="1"/>
  <c r="P94" i="70"/>
  <c r="T94" i="70"/>
  <c r="V94" i="70" s="1"/>
  <c r="U94" i="70"/>
  <c r="Y94" i="70"/>
  <c r="AA94" i="70" s="1"/>
  <c r="Z94" i="70"/>
  <c r="AC94" i="70"/>
  <c r="AD94" i="70"/>
  <c r="B95" i="70"/>
  <c r="D95" i="70"/>
  <c r="G95" i="70"/>
  <c r="I95" i="70" s="1"/>
  <c r="H95" i="70"/>
  <c r="L95" i="70"/>
  <c r="O95" i="70"/>
  <c r="Q95" i="70" s="1"/>
  <c r="P95" i="70"/>
  <c r="T95" i="70"/>
  <c r="V95" i="70" s="1"/>
  <c r="U95" i="70"/>
  <c r="Y95" i="70"/>
  <c r="AA95" i="70" s="1"/>
  <c r="Z95" i="70"/>
  <c r="AC95" i="70"/>
  <c r="AD95" i="70"/>
  <c r="B96" i="70"/>
  <c r="D96" i="70"/>
  <c r="G96" i="70"/>
  <c r="I96" i="70" s="1"/>
  <c r="H96" i="70"/>
  <c r="L96" i="70"/>
  <c r="O96" i="70"/>
  <c r="Q96" i="70" s="1"/>
  <c r="P96" i="70"/>
  <c r="T96" i="70"/>
  <c r="V96" i="70" s="1"/>
  <c r="U96" i="70"/>
  <c r="Y96" i="70"/>
  <c r="AA96" i="70" s="1"/>
  <c r="Z96" i="70"/>
  <c r="AC96" i="70"/>
  <c r="AD96" i="70"/>
  <c r="B97" i="70"/>
  <c r="D97" i="70"/>
  <c r="G97" i="70"/>
  <c r="I97" i="70" s="1"/>
  <c r="H97" i="70"/>
  <c r="L97" i="70"/>
  <c r="O97" i="70"/>
  <c r="Q97" i="70" s="1"/>
  <c r="P97" i="70"/>
  <c r="T97" i="70"/>
  <c r="U97" i="70"/>
  <c r="V97" i="70" s="1"/>
  <c r="Y97" i="70"/>
  <c r="AA97" i="70" s="1"/>
  <c r="Z97" i="70"/>
  <c r="AC97" i="70"/>
  <c r="AD97" i="70"/>
  <c r="B98" i="70"/>
  <c r="D98" i="70"/>
  <c r="G98" i="70"/>
  <c r="I98" i="70" s="1"/>
  <c r="H98" i="70"/>
  <c r="L98" i="70"/>
  <c r="O98" i="70"/>
  <c r="Q98" i="70" s="1"/>
  <c r="P98" i="70"/>
  <c r="T98" i="70"/>
  <c r="V98" i="70" s="1"/>
  <c r="U98" i="70"/>
  <c r="Y98" i="70"/>
  <c r="AA98" i="70" s="1"/>
  <c r="Z98" i="70"/>
  <c r="AC98" i="70"/>
  <c r="AD98" i="70"/>
  <c r="B99" i="70"/>
  <c r="D99" i="70"/>
  <c r="G99" i="70"/>
  <c r="I99" i="70" s="1"/>
  <c r="H99" i="70"/>
  <c r="L99" i="70"/>
  <c r="O99" i="70"/>
  <c r="Q99" i="70" s="1"/>
  <c r="P99" i="70"/>
  <c r="T99" i="70"/>
  <c r="V99" i="70" s="1"/>
  <c r="U99" i="70"/>
  <c r="Y99" i="70"/>
  <c r="AA99" i="70" s="1"/>
  <c r="Z99" i="70"/>
  <c r="AC99" i="70"/>
  <c r="AD99" i="70"/>
  <c r="B100" i="70"/>
  <c r="D100" i="70"/>
  <c r="G100" i="70"/>
  <c r="H100" i="70"/>
  <c r="L100" i="70"/>
  <c r="O100" i="70"/>
  <c r="Q100" i="70" s="1"/>
  <c r="P100" i="70"/>
  <c r="T100" i="70"/>
  <c r="V100" i="70" s="1"/>
  <c r="U100" i="70"/>
  <c r="Y100" i="70"/>
  <c r="AA100" i="70" s="1"/>
  <c r="Z100" i="70"/>
  <c r="AC100" i="70"/>
  <c r="AD100" i="70"/>
  <c r="B101" i="70"/>
  <c r="D101" i="70"/>
  <c r="G101" i="70"/>
  <c r="H101" i="70"/>
  <c r="I101" i="70" s="1"/>
  <c r="L101" i="70"/>
  <c r="O101" i="70"/>
  <c r="P101" i="70"/>
  <c r="Q101" i="70" s="1"/>
  <c r="T101" i="70"/>
  <c r="U101" i="70"/>
  <c r="V101" i="70" s="1"/>
  <c r="Y101" i="70"/>
  <c r="AA101" i="70" s="1"/>
  <c r="Z101" i="70"/>
  <c r="AC101" i="70"/>
  <c r="AD101" i="70"/>
  <c r="B102" i="70"/>
  <c r="D102" i="70"/>
  <c r="G102" i="70"/>
  <c r="I102" i="70" s="1"/>
  <c r="H102" i="70"/>
  <c r="L102" i="70"/>
  <c r="O102" i="70"/>
  <c r="Q102" i="70" s="1"/>
  <c r="P102" i="70"/>
  <c r="T102" i="70"/>
  <c r="V102" i="70" s="1"/>
  <c r="U102" i="70"/>
  <c r="Y102" i="70"/>
  <c r="AA102" i="70" s="1"/>
  <c r="Z102" i="70"/>
  <c r="AC102" i="70"/>
  <c r="AD102" i="70"/>
  <c r="B103" i="70"/>
  <c r="D103" i="70"/>
  <c r="G103" i="70"/>
  <c r="I103" i="70" s="1"/>
  <c r="H103" i="70"/>
  <c r="L103" i="70"/>
  <c r="O103" i="70"/>
  <c r="Q103" i="70" s="1"/>
  <c r="P103" i="70"/>
  <c r="T103" i="70"/>
  <c r="V103" i="70" s="1"/>
  <c r="U103" i="70"/>
  <c r="Y103" i="70"/>
  <c r="AA103" i="70" s="1"/>
  <c r="Z103" i="70"/>
  <c r="AC103" i="70"/>
  <c r="AD103" i="70"/>
  <c r="B104" i="70"/>
  <c r="D104" i="70"/>
  <c r="G104" i="70"/>
  <c r="I104" i="70" s="1"/>
  <c r="H104" i="70"/>
  <c r="L104" i="70"/>
  <c r="O104" i="70"/>
  <c r="Q104" i="70" s="1"/>
  <c r="P104" i="70"/>
  <c r="T104" i="70"/>
  <c r="V104" i="70" s="1"/>
  <c r="U104" i="70"/>
  <c r="Y104" i="70"/>
  <c r="AA104" i="70" s="1"/>
  <c r="Z104" i="70"/>
  <c r="AC104" i="70"/>
  <c r="AD104" i="70"/>
  <c r="B105" i="70"/>
  <c r="D105" i="70"/>
  <c r="G105" i="70"/>
  <c r="I105" i="70" s="1"/>
  <c r="H105" i="70"/>
  <c r="L105" i="70"/>
  <c r="O105" i="70"/>
  <c r="Q105" i="70" s="1"/>
  <c r="P105" i="70"/>
  <c r="T105" i="70"/>
  <c r="V105" i="70" s="1"/>
  <c r="U105" i="70"/>
  <c r="Y105" i="70"/>
  <c r="AA105" i="70" s="1"/>
  <c r="Z105" i="70"/>
  <c r="AC105" i="70"/>
  <c r="AD105" i="70"/>
  <c r="B106" i="70"/>
  <c r="D106" i="70"/>
  <c r="G106" i="70"/>
  <c r="I106" i="70" s="1"/>
  <c r="H106" i="70"/>
  <c r="L106" i="70"/>
  <c r="O106" i="70"/>
  <c r="Q106" i="70" s="1"/>
  <c r="P106" i="70"/>
  <c r="T106" i="70"/>
  <c r="V106" i="70" s="1"/>
  <c r="U106" i="70"/>
  <c r="Y106" i="70"/>
  <c r="AA106" i="70" s="1"/>
  <c r="Z106" i="70"/>
  <c r="AC106" i="70"/>
  <c r="AD106" i="70"/>
  <c r="B107" i="70"/>
  <c r="D107" i="70"/>
  <c r="G107" i="70"/>
  <c r="I107" i="70" s="1"/>
  <c r="H107" i="70"/>
  <c r="L107" i="70"/>
  <c r="O107" i="70"/>
  <c r="Q107" i="70" s="1"/>
  <c r="P107" i="70"/>
  <c r="T107" i="70"/>
  <c r="V107" i="70" s="1"/>
  <c r="U107" i="70"/>
  <c r="Y107" i="70"/>
  <c r="AA107" i="70" s="1"/>
  <c r="Z107" i="70"/>
  <c r="AC107" i="70"/>
  <c r="AD107" i="70"/>
  <c r="B108" i="70"/>
  <c r="D108" i="70"/>
  <c r="G108" i="70"/>
  <c r="I108" i="70" s="1"/>
  <c r="H108" i="70"/>
  <c r="L108" i="70"/>
  <c r="O108" i="70"/>
  <c r="Q108" i="70" s="1"/>
  <c r="P108" i="70"/>
  <c r="T108" i="70"/>
  <c r="V108" i="70" s="1"/>
  <c r="U108" i="70"/>
  <c r="Y108" i="70"/>
  <c r="AA108" i="70" s="1"/>
  <c r="Z108" i="70"/>
  <c r="AC108" i="70"/>
  <c r="AD108" i="70"/>
  <c r="B109" i="70"/>
  <c r="D109" i="70"/>
  <c r="G109" i="70"/>
  <c r="I109" i="70" s="1"/>
  <c r="H109" i="70"/>
  <c r="L109" i="70"/>
  <c r="O109" i="70"/>
  <c r="Q109" i="70" s="1"/>
  <c r="P109" i="70"/>
  <c r="T109" i="70"/>
  <c r="V109" i="70" s="1"/>
  <c r="U109" i="70"/>
  <c r="Y109" i="70"/>
  <c r="AA109" i="70" s="1"/>
  <c r="Z109" i="70"/>
  <c r="AC109" i="70"/>
  <c r="AD109" i="70"/>
  <c r="B110" i="70"/>
  <c r="D110" i="70"/>
  <c r="G110" i="70"/>
  <c r="I110" i="70" s="1"/>
  <c r="H110" i="70"/>
  <c r="L110" i="70"/>
  <c r="O110" i="70"/>
  <c r="Q110" i="70" s="1"/>
  <c r="P110" i="70"/>
  <c r="T110" i="70"/>
  <c r="V110" i="70" s="1"/>
  <c r="U110" i="70"/>
  <c r="Y110" i="70"/>
  <c r="AA110" i="70" s="1"/>
  <c r="Z110" i="70"/>
  <c r="AC110" i="70"/>
  <c r="AD110" i="70"/>
  <c r="B111" i="70"/>
  <c r="D111" i="70"/>
  <c r="G111" i="70"/>
  <c r="I111" i="70" s="1"/>
  <c r="H111" i="70"/>
  <c r="L111" i="70"/>
  <c r="O111" i="70"/>
  <c r="Q111" i="70" s="1"/>
  <c r="P111" i="70"/>
  <c r="T111" i="70"/>
  <c r="V111" i="70" s="1"/>
  <c r="U111" i="70"/>
  <c r="Y111" i="70"/>
  <c r="AA111" i="70" s="1"/>
  <c r="Z111" i="70"/>
  <c r="AC111" i="70"/>
  <c r="AD111" i="70"/>
  <c r="B112" i="70"/>
  <c r="D112" i="70"/>
  <c r="G112" i="70"/>
  <c r="I112" i="70" s="1"/>
  <c r="H112" i="70"/>
  <c r="L112" i="70"/>
  <c r="O112" i="70"/>
  <c r="Q112" i="70" s="1"/>
  <c r="P112" i="70"/>
  <c r="T112" i="70"/>
  <c r="V112" i="70" s="1"/>
  <c r="U112" i="70"/>
  <c r="Y112" i="70"/>
  <c r="AA112" i="70" s="1"/>
  <c r="Z112" i="70"/>
  <c r="AC112" i="70"/>
  <c r="AD112" i="70"/>
  <c r="B113" i="70"/>
  <c r="D113" i="70"/>
  <c r="G113" i="70"/>
  <c r="I113" i="70" s="1"/>
  <c r="H113" i="70"/>
  <c r="L113" i="70"/>
  <c r="O113" i="70"/>
  <c r="Q113" i="70" s="1"/>
  <c r="P113" i="70"/>
  <c r="T113" i="70"/>
  <c r="V113" i="70" s="1"/>
  <c r="U113" i="70"/>
  <c r="Y113" i="70"/>
  <c r="AA113" i="70" s="1"/>
  <c r="Z113" i="70"/>
  <c r="AC113" i="70"/>
  <c r="AD113" i="70"/>
  <c r="B114" i="70"/>
  <c r="D114" i="70"/>
  <c r="G114" i="70"/>
  <c r="I114" i="70" s="1"/>
  <c r="H114" i="70"/>
  <c r="L114" i="70"/>
  <c r="O114" i="70"/>
  <c r="Q114" i="70" s="1"/>
  <c r="P114" i="70"/>
  <c r="T114" i="70"/>
  <c r="V114" i="70" s="1"/>
  <c r="U114" i="70"/>
  <c r="Y114" i="70"/>
  <c r="AA114" i="70" s="1"/>
  <c r="Z114" i="70"/>
  <c r="AC114" i="70"/>
  <c r="AD114" i="70"/>
  <c r="B115" i="70"/>
  <c r="D115" i="70"/>
  <c r="G115" i="70"/>
  <c r="I115" i="70" s="1"/>
  <c r="H115" i="70"/>
  <c r="L115" i="70"/>
  <c r="O115" i="70"/>
  <c r="Q115" i="70" s="1"/>
  <c r="P115" i="70"/>
  <c r="T115" i="70"/>
  <c r="V115" i="70" s="1"/>
  <c r="U115" i="70"/>
  <c r="Y115" i="70"/>
  <c r="AA115" i="70" s="1"/>
  <c r="Z115" i="70"/>
  <c r="AC115" i="70"/>
  <c r="AD115" i="70"/>
  <c r="B116" i="70"/>
  <c r="D116" i="70"/>
  <c r="G116" i="70"/>
  <c r="I116" i="70" s="1"/>
  <c r="H116" i="70"/>
  <c r="L116" i="70"/>
  <c r="O116" i="70"/>
  <c r="Q116" i="70" s="1"/>
  <c r="P116" i="70"/>
  <c r="T116" i="70"/>
  <c r="V116" i="70" s="1"/>
  <c r="U116" i="70"/>
  <c r="Y116" i="70"/>
  <c r="AA116" i="70" s="1"/>
  <c r="Z116" i="70"/>
  <c r="AC116" i="70"/>
  <c r="AD116" i="70"/>
  <c r="B117" i="70"/>
  <c r="D117" i="70"/>
  <c r="G117" i="70"/>
  <c r="I117" i="70" s="1"/>
  <c r="H117" i="70"/>
  <c r="L117" i="70"/>
  <c r="O117" i="70"/>
  <c r="Q117" i="70" s="1"/>
  <c r="P117" i="70"/>
  <c r="T117" i="70"/>
  <c r="V117" i="70" s="1"/>
  <c r="U117" i="70"/>
  <c r="Y117" i="70"/>
  <c r="AA117" i="70" s="1"/>
  <c r="Z117" i="70"/>
  <c r="AC117" i="70"/>
  <c r="AD117" i="70"/>
  <c r="B118" i="70"/>
  <c r="D118" i="70"/>
  <c r="E118" i="70"/>
  <c r="D14" i="130" s="1"/>
  <c r="F118" i="70"/>
  <c r="E14" i="130" s="1"/>
  <c r="J118" i="70"/>
  <c r="K118" i="70"/>
  <c r="H14" i="130" s="1"/>
  <c r="M118" i="70"/>
  <c r="N118" i="70"/>
  <c r="K14" i="130" s="1"/>
  <c r="R118" i="70"/>
  <c r="O14" i="130" s="1"/>
  <c r="S118" i="70"/>
  <c r="P14" i="130" s="1"/>
  <c r="X118" i="70"/>
  <c r="U14" i="130" s="1"/>
  <c r="B120" i="70"/>
  <c r="D120" i="70"/>
  <c r="G120" i="70"/>
  <c r="I120" i="70" s="1"/>
  <c r="H120" i="70"/>
  <c r="L120" i="70"/>
  <c r="O120" i="70"/>
  <c r="Q120" i="70" s="1"/>
  <c r="P120" i="70"/>
  <c r="T120" i="70"/>
  <c r="V120" i="70" s="1"/>
  <c r="U120" i="70"/>
  <c r="Y120" i="70"/>
  <c r="AA120" i="70" s="1"/>
  <c r="Z120" i="70"/>
  <c r="AC120" i="70"/>
  <c r="AD120" i="70"/>
  <c r="B121" i="70"/>
  <c r="D121" i="70"/>
  <c r="G121" i="70"/>
  <c r="I121" i="70" s="1"/>
  <c r="H121" i="70"/>
  <c r="L121" i="70"/>
  <c r="O121" i="70"/>
  <c r="Q121" i="70" s="1"/>
  <c r="P121" i="70"/>
  <c r="T121" i="70"/>
  <c r="V121" i="70" s="1"/>
  <c r="U121" i="70"/>
  <c r="Y121" i="70"/>
  <c r="AA121" i="70" s="1"/>
  <c r="Z121" i="70"/>
  <c r="AC121" i="70"/>
  <c r="AD121" i="70"/>
  <c r="B122" i="70"/>
  <c r="D122" i="70"/>
  <c r="G122" i="70"/>
  <c r="I122" i="70" s="1"/>
  <c r="H122" i="70"/>
  <c r="L122" i="70"/>
  <c r="O122" i="70"/>
  <c r="Q122" i="70" s="1"/>
  <c r="P122" i="70"/>
  <c r="T122" i="70"/>
  <c r="V122" i="70" s="1"/>
  <c r="U122" i="70"/>
  <c r="Y122" i="70"/>
  <c r="AA122" i="70" s="1"/>
  <c r="Z122" i="70"/>
  <c r="AC122" i="70"/>
  <c r="AD122" i="70"/>
  <c r="B123" i="70"/>
  <c r="D123" i="70"/>
  <c r="G123" i="70"/>
  <c r="I123" i="70" s="1"/>
  <c r="H123" i="70"/>
  <c r="L123" i="70"/>
  <c r="O123" i="70"/>
  <c r="Q123" i="70" s="1"/>
  <c r="P123" i="70"/>
  <c r="T123" i="70"/>
  <c r="V123" i="70" s="1"/>
  <c r="U123" i="70"/>
  <c r="Y123" i="70"/>
  <c r="AA123" i="70" s="1"/>
  <c r="Z123" i="70"/>
  <c r="AC123" i="70"/>
  <c r="AD123" i="70"/>
  <c r="B124" i="70"/>
  <c r="D124" i="70"/>
  <c r="G124" i="70"/>
  <c r="I124" i="70" s="1"/>
  <c r="H124" i="70"/>
  <c r="L124" i="70"/>
  <c r="O124" i="70"/>
  <c r="Q124" i="70" s="1"/>
  <c r="P124" i="70"/>
  <c r="T124" i="70"/>
  <c r="V124" i="70" s="1"/>
  <c r="U124" i="70"/>
  <c r="Y124" i="70"/>
  <c r="AA124" i="70" s="1"/>
  <c r="Z124" i="70"/>
  <c r="AC124" i="70"/>
  <c r="AD124" i="70"/>
  <c r="B125" i="70"/>
  <c r="D125" i="70"/>
  <c r="G125" i="70"/>
  <c r="I125" i="70" s="1"/>
  <c r="H125" i="70"/>
  <c r="L125" i="70"/>
  <c r="O125" i="70"/>
  <c r="Q125" i="70" s="1"/>
  <c r="P125" i="70"/>
  <c r="T125" i="70"/>
  <c r="V125" i="70" s="1"/>
  <c r="U125" i="70"/>
  <c r="Y125" i="70"/>
  <c r="AA125" i="70" s="1"/>
  <c r="Z125" i="70"/>
  <c r="AC125" i="70"/>
  <c r="AD125" i="70"/>
  <c r="B126" i="70"/>
  <c r="D126" i="70"/>
  <c r="G126" i="70"/>
  <c r="I126" i="70" s="1"/>
  <c r="H126" i="70"/>
  <c r="L126" i="70"/>
  <c r="O126" i="70"/>
  <c r="Q126" i="70" s="1"/>
  <c r="P126" i="70"/>
  <c r="T126" i="70"/>
  <c r="V126" i="70" s="1"/>
  <c r="U126" i="70"/>
  <c r="Y126" i="70"/>
  <c r="AA126" i="70" s="1"/>
  <c r="Z126" i="70"/>
  <c r="AC126" i="70"/>
  <c r="AD126" i="70"/>
  <c r="B127" i="70"/>
  <c r="D127" i="70"/>
  <c r="G127" i="70"/>
  <c r="I127" i="70" s="1"/>
  <c r="H127" i="70"/>
  <c r="L127" i="70"/>
  <c r="O127" i="70"/>
  <c r="Q127" i="70" s="1"/>
  <c r="P127" i="70"/>
  <c r="T127" i="70"/>
  <c r="V127" i="70" s="1"/>
  <c r="U127" i="70"/>
  <c r="Y127" i="70"/>
  <c r="AA127" i="70" s="1"/>
  <c r="Z127" i="70"/>
  <c r="AC127" i="70"/>
  <c r="AD127" i="70"/>
  <c r="B128" i="70"/>
  <c r="D128" i="70"/>
  <c r="G128" i="70"/>
  <c r="I128" i="70" s="1"/>
  <c r="H128" i="70"/>
  <c r="L128" i="70"/>
  <c r="O128" i="70"/>
  <c r="Q128" i="70" s="1"/>
  <c r="P128" i="70"/>
  <c r="T128" i="70"/>
  <c r="V128" i="70" s="1"/>
  <c r="U128" i="70"/>
  <c r="Y128" i="70"/>
  <c r="AA128" i="70" s="1"/>
  <c r="Z128" i="70"/>
  <c r="AC128" i="70"/>
  <c r="AD128" i="70"/>
  <c r="B129" i="70"/>
  <c r="D129" i="70"/>
  <c r="G129" i="70"/>
  <c r="I129" i="70" s="1"/>
  <c r="H129" i="70"/>
  <c r="L129" i="70"/>
  <c r="O129" i="70"/>
  <c r="Q129" i="70" s="1"/>
  <c r="P129" i="70"/>
  <c r="T129" i="70"/>
  <c r="V129" i="70" s="1"/>
  <c r="U129" i="70"/>
  <c r="Y129" i="70"/>
  <c r="AA129" i="70" s="1"/>
  <c r="Z129" i="70"/>
  <c r="AC129" i="70"/>
  <c r="AD129" i="70"/>
  <c r="B130" i="70"/>
  <c r="D130" i="70"/>
  <c r="G130" i="70"/>
  <c r="I130" i="70" s="1"/>
  <c r="H130" i="70"/>
  <c r="L130" i="70"/>
  <c r="O130" i="70"/>
  <c r="Q130" i="70" s="1"/>
  <c r="P130" i="70"/>
  <c r="T130" i="70"/>
  <c r="V130" i="70" s="1"/>
  <c r="U130" i="70"/>
  <c r="Y130" i="70"/>
  <c r="AA130" i="70" s="1"/>
  <c r="Z130" i="70"/>
  <c r="AC130" i="70"/>
  <c r="AD130" i="70"/>
  <c r="B131" i="70"/>
  <c r="D131" i="70"/>
  <c r="G131" i="70"/>
  <c r="I131" i="70" s="1"/>
  <c r="H131" i="70"/>
  <c r="L131" i="70"/>
  <c r="O131" i="70"/>
  <c r="Q131" i="70" s="1"/>
  <c r="P131" i="70"/>
  <c r="T131" i="70"/>
  <c r="V131" i="70" s="1"/>
  <c r="U131" i="70"/>
  <c r="Y131" i="70"/>
  <c r="AA131" i="70" s="1"/>
  <c r="Z131" i="70"/>
  <c r="AC131" i="70"/>
  <c r="AD131" i="70"/>
  <c r="B132" i="70"/>
  <c r="D132" i="70"/>
  <c r="G132" i="70"/>
  <c r="I132" i="70" s="1"/>
  <c r="H132" i="70"/>
  <c r="L132" i="70"/>
  <c r="O132" i="70"/>
  <c r="Q132" i="70" s="1"/>
  <c r="P132" i="70"/>
  <c r="T132" i="70"/>
  <c r="V132" i="70" s="1"/>
  <c r="U132" i="70"/>
  <c r="Y132" i="70"/>
  <c r="AA132" i="70" s="1"/>
  <c r="Z132" i="70"/>
  <c r="AC132" i="70"/>
  <c r="AD132" i="70"/>
  <c r="B133" i="70"/>
  <c r="D133" i="70"/>
  <c r="G133" i="70"/>
  <c r="I133" i="70" s="1"/>
  <c r="H133" i="70"/>
  <c r="L133" i="70"/>
  <c r="O133" i="70"/>
  <c r="Q133" i="70" s="1"/>
  <c r="P133" i="70"/>
  <c r="T133" i="70"/>
  <c r="V133" i="70" s="1"/>
  <c r="U133" i="70"/>
  <c r="Y133" i="70"/>
  <c r="AA133" i="70" s="1"/>
  <c r="Z133" i="70"/>
  <c r="AC133" i="70"/>
  <c r="AD133" i="70"/>
  <c r="B134" i="70"/>
  <c r="D134" i="70"/>
  <c r="G134" i="70"/>
  <c r="I134" i="70" s="1"/>
  <c r="H134" i="70"/>
  <c r="L134" i="70"/>
  <c r="O134" i="70"/>
  <c r="Q134" i="70" s="1"/>
  <c r="P134" i="70"/>
  <c r="T134" i="70"/>
  <c r="V134" i="70" s="1"/>
  <c r="U134" i="70"/>
  <c r="Y134" i="70"/>
  <c r="AA134" i="70" s="1"/>
  <c r="Z134" i="70"/>
  <c r="AC134" i="70"/>
  <c r="AD134" i="70"/>
  <c r="B135" i="70"/>
  <c r="D135" i="70"/>
  <c r="G135" i="70"/>
  <c r="I135" i="70" s="1"/>
  <c r="H135" i="70"/>
  <c r="L135" i="70"/>
  <c r="O135" i="70"/>
  <c r="Q135" i="70" s="1"/>
  <c r="P135" i="70"/>
  <c r="T135" i="70"/>
  <c r="V135" i="70" s="1"/>
  <c r="U135" i="70"/>
  <c r="Y135" i="70"/>
  <c r="AA135" i="70" s="1"/>
  <c r="Z135" i="70"/>
  <c r="AC135" i="70"/>
  <c r="AD135" i="70"/>
  <c r="B136" i="70"/>
  <c r="D136" i="70"/>
  <c r="G136" i="70"/>
  <c r="I136" i="70" s="1"/>
  <c r="H136" i="70"/>
  <c r="L136" i="70"/>
  <c r="O136" i="70"/>
  <c r="Q136" i="70" s="1"/>
  <c r="P136" i="70"/>
  <c r="T136" i="70"/>
  <c r="V136" i="70" s="1"/>
  <c r="U136" i="70"/>
  <c r="Y136" i="70"/>
  <c r="AA136" i="70" s="1"/>
  <c r="Z136" i="70"/>
  <c r="AC136" i="70"/>
  <c r="AD136" i="70"/>
  <c r="B137" i="70"/>
  <c r="D137" i="70"/>
  <c r="G137" i="70"/>
  <c r="I137" i="70" s="1"/>
  <c r="H137" i="70"/>
  <c r="L137" i="70"/>
  <c r="O137" i="70"/>
  <c r="Q137" i="70" s="1"/>
  <c r="P137" i="70"/>
  <c r="T137" i="70"/>
  <c r="V137" i="70" s="1"/>
  <c r="U137" i="70"/>
  <c r="Y137" i="70"/>
  <c r="AA137" i="70" s="1"/>
  <c r="Z137" i="70"/>
  <c r="AC137" i="70"/>
  <c r="AD137" i="70"/>
  <c r="B138" i="70"/>
  <c r="D138" i="70"/>
  <c r="G138" i="70"/>
  <c r="I138" i="70" s="1"/>
  <c r="H138" i="70"/>
  <c r="L138" i="70"/>
  <c r="O138" i="70"/>
  <c r="Q138" i="70" s="1"/>
  <c r="P138" i="70"/>
  <c r="T138" i="70"/>
  <c r="V138" i="70" s="1"/>
  <c r="U138" i="70"/>
  <c r="Y138" i="70"/>
  <c r="AA138" i="70" s="1"/>
  <c r="Z138" i="70"/>
  <c r="AC138" i="70"/>
  <c r="AD138" i="70"/>
  <c r="B139" i="70"/>
  <c r="D139" i="70"/>
  <c r="G139" i="70"/>
  <c r="I139" i="70" s="1"/>
  <c r="H139" i="70"/>
  <c r="L139" i="70"/>
  <c r="O139" i="70"/>
  <c r="Q139" i="70" s="1"/>
  <c r="P139" i="70"/>
  <c r="T139" i="70"/>
  <c r="V139" i="70" s="1"/>
  <c r="U139" i="70"/>
  <c r="Y139" i="70"/>
  <c r="AA139" i="70" s="1"/>
  <c r="Z139" i="70"/>
  <c r="AC139" i="70"/>
  <c r="AD139" i="70"/>
  <c r="B140" i="70"/>
  <c r="D140" i="70"/>
  <c r="G140" i="70"/>
  <c r="I140" i="70" s="1"/>
  <c r="H140" i="70"/>
  <c r="L140" i="70"/>
  <c r="O140" i="70"/>
  <c r="Q140" i="70" s="1"/>
  <c r="P140" i="70"/>
  <c r="T140" i="70"/>
  <c r="V140" i="70" s="1"/>
  <c r="U140" i="70"/>
  <c r="Y140" i="70"/>
  <c r="AA140" i="70" s="1"/>
  <c r="Z140" i="70"/>
  <c r="AC140" i="70"/>
  <c r="AD140" i="70"/>
  <c r="B141" i="70"/>
  <c r="D141" i="70"/>
  <c r="E141" i="70"/>
  <c r="D15" i="130" s="1"/>
  <c r="F141" i="70"/>
  <c r="E15" i="130" s="1"/>
  <c r="J141" i="70"/>
  <c r="K141" i="70"/>
  <c r="H15" i="130" s="1"/>
  <c r="M141" i="70"/>
  <c r="N141" i="70"/>
  <c r="R141" i="70"/>
  <c r="S141" i="70"/>
  <c r="P15" i="130" s="1"/>
  <c r="X141" i="70"/>
  <c r="U15" i="130" s="1"/>
  <c r="B142" i="70"/>
  <c r="D142" i="70"/>
  <c r="AC142" i="70"/>
  <c r="AD142" i="70"/>
  <c r="B143" i="70"/>
  <c r="D143" i="70"/>
  <c r="AC143" i="70"/>
  <c r="AD143" i="70"/>
  <c r="B144" i="70"/>
  <c r="D144" i="70"/>
  <c r="AC144" i="70"/>
  <c r="AD144" i="70"/>
  <c r="B145" i="70"/>
  <c r="D145" i="70"/>
  <c r="AC145" i="70"/>
  <c r="AD145" i="70"/>
  <c r="B146" i="70"/>
  <c r="D146" i="70"/>
  <c r="AC146" i="70"/>
  <c r="AD146" i="70"/>
  <c r="B147" i="70"/>
  <c r="D147" i="70"/>
  <c r="AC147" i="70"/>
  <c r="AD147" i="70"/>
  <c r="B148" i="70"/>
  <c r="D148" i="70"/>
  <c r="AC148" i="70"/>
  <c r="AD148" i="70"/>
  <c r="B149" i="70"/>
  <c r="D149" i="70"/>
  <c r="AC149" i="70"/>
  <c r="AD149" i="70"/>
  <c r="B150" i="70"/>
  <c r="D150" i="70"/>
  <c r="AC150" i="70"/>
  <c r="AD150" i="70"/>
  <c r="B151" i="70"/>
  <c r="D151" i="70"/>
  <c r="AC151" i="70"/>
  <c r="AD151" i="70"/>
  <c r="B152" i="70"/>
  <c r="D152" i="70"/>
  <c r="AC152" i="70"/>
  <c r="AD152" i="70"/>
  <c r="B153" i="70"/>
  <c r="D153" i="70"/>
  <c r="AC153" i="70"/>
  <c r="AD153" i="70"/>
  <c r="B154" i="70"/>
  <c r="D154" i="70"/>
  <c r="AC154" i="70"/>
  <c r="AD154" i="70"/>
  <c r="B155" i="70"/>
  <c r="D155" i="70"/>
  <c r="AC155" i="70"/>
  <c r="AD155" i="70"/>
  <c r="B156" i="70"/>
  <c r="D156" i="70"/>
  <c r="AC156" i="70"/>
  <c r="AD156" i="70"/>
  <c r="B157" i="70"/>
  <c r="D157" i="70"/>
  <c r="AC157" i="70"/>
  <c r="AD157" i="70"/>
  <c r="B158" i="70"/>
  <c r="D158" i="70"/>
  <c r="AC158" i="70"/>
  <c r="AD158" i="70"/>
  <c r="B159" i="70"/>
  <c r="D159" i="70"/>
  <c r="AC159" i="70"/>
  <c r="AD159" i="70"/>
  <c r="B160" i="70"/>
  <c r="D160" i="70"/>
  <c r="AC160" i="70"/>
  <c r="AD160" i="70"/>
  <c r="B161" i="70"/>
  <c r="D161" i="70"/>
  <c r="AC161" i="70"/>
  <c r="AD161" i="70"/>
  <c r="B162" i="70"/>
  <c r="D162" i="70"/>
  <c r="AC162" i="70"/>
  <c r="AD162" i="70"/>
  <c r="B163" i="70"/>
  <c r="D163" i="70"/>
  <c r="E163" i="70"/>
  <c r="F163" i="70"/>
  <c r="J163" i="70"/>
  <c r="K163" i="70"/>
  <c r="M163" i="70"/>
  <c r="N163" i="70"/>
  <c r="T163" i="70"/>
  <c r="V163" i="70" s="1"/>
  <c r="U163" i="70"/>
  <c r="Y163" i="70"/>
  <c r="Z163" i="70"/>
  <c r="AA163" i="70"/>
  <c r="AC163" i="70"/>
  <c r="AC164" i="70"/>
  <c r="AD164" i="70"/>
  <c r="D165" i="70"/>
  <c r="AA168" i="70"/>
  <c r="Q169" i="70"/>
  <c r="R170" i="70"/>
  <c r="B171" i="70"/>
  <c r="D171" i="70"/>
  <c r="G171" i="70"/>
  <c r="I171" i="70" s="1"/>
  <c r="H171" i="70"/>
  <c r="L171" i="70"/>
  <c r="O171" i="70"/>
  <c r="Q171" i="70" s="1"/>
  <c r="P171" i="70"/>
  <c r="T171" i="70"/>
  <c r="V171" i="70" s="1"/>
  <c r="U171" i="70"/>
  <c r="Y171" i="70"/>
  <c r="AA171" i="70" s="1"/>
  <c r="Z171" i="70"/>
  <c r="AC171" i="70"/>
  <c r="AD171" i="70"/>
  <c r="B172" i="70"/>
  <c r="D172" i="70"/>
  <c r="G172" i="70"/>
  <c r="I172" i="70" s="1"/>
  <c r="H172" i="70"/>
  <c r="L172" i="70"/>
  <c r="O172" i="70"/>
  <c r="P172" i="70"/>
  <c r="Q172" i="70" s="1"/>
  <c r="T172" i="70"/>
  <c r="V172" i="70" s="1"/>
  <c r="U172" i="70"/>
  <c r="Y172" i="70"/>
  <c r="AA172" i="70" s="1"/>
  <c r="Z172" i="70"/>
  <c r="AC172" i="70"/>
  <c r="AD172" i="70"/>
  <c r="B173" i="70"/>
  <c r="D173" i="70"/>
  <c r="G173" i="70"/>
  <c r="I173" i="70" s="1"/>
  <c r="H173" i="70"/>
  <c r="L173" i="70"/>
  <c r="O173" i="70"/>
  <c r="P173" i="70"/>
  <c r="Q173" i="70" s="1"/>
  <c r="T173" i="70"/>
  <c r="V173" i="70" s="1"/>
  <c r="U173" i="70"/>
  <c r="Y173" i="70"/>
  <c r="AA173" i="70" s="1"/>
  <c r="Z173" i="70"/>
  <c r="AC173" i="70"/>
  <c r="AD173" i="70"/>
  <c r="B174" i="70"/>
  <c r="D174" i="70"/>
  <c r="G174" i="70"/>
  <c r="I174" i="70" s="1"/>
  <c r="H174" i="70"/>
  <c r="L174" i="70"/>
  <c r="O174" i="70"/>
  <c r="Q174" i="70" s="1"/>
  <c r="P174" i="70"/>
  <c r="T174" i="70"/>
  <c r="V174" i="70" s="1"/>
  <c r="U174" i="70"/>
  <c r="Y174" i="70"/>
  <c r="AA174" i="70" s="1"/>
  <c r="Z174" i="70"/>
  <c r="AC174" i="70"/>
  <c r="AD174" i="70"/>
  <c r="B175" i="70"/>
  <c r="D175" i="70"/>
  <c r="G175" i="70"/>
  <c r="I175" i="70" s="1"/>
  <c r="H175" i="70"/>
  <c r="L175" i="70"/>
  <c r="O175" i="70"/>
  <c r="Q175" i="70" s="1"/>
  <c r="P175" i="70"/>
  <c r="T175" i="70"/>
  <c r="V175" i="70" s="1"/>
  <c r="U175" i="70"/>
  <c r="Y175" i="70"/>
  <c r="AA175" i="70" s="1"/>
  <c r="Z175" i="70"/>
  <c r="AC175" i="70"/>
  <c r="AD175" i="70"/>
  <c r="B176" i="70"/>
  <c r="D176" i="70"/>
  <c r="G176" i="70"/>
  <c r="I176" i="70" s="1"/>
  <c r="H176" i="70"/>
  <c r="L176" i="70"/>
  <c r="O176" i="70"/>
  <c r="Q176" i="70" s="1"/>
  <c r="P176" i="70"/>
  <c r="T176" i="70"/>
  <c r="V176" i="70" s="1"/>
  <c r="U176" i="70"/>
  <c r="Y176" i="70"/>
  <c r="AA176" i="70" s="1"/>
  <c r="Z176" i="70"/>
  <c r="AC176" i="70"/>
  <c r="AD176" i="70"/>
  <c r="B177" i="70"/>
  <c r="D177" i="70"/>
  <c r="G177" i="70"/>
  <c r="I177" i="70" s="1"/>
  <c r="H177" i="70"/>
  <c r="L177" i="70"/>
  <c r="O177" i="70"/>
  <c r="Q177" i="70" s="1"/>
  <c r="P177" i="70"/>
  <c r="T177" i="70"/>
  <c r="V177" i="70" s="1"/>
  <c r="U177" i="70"/>
  <c r="Y177" i="70"/>
  <c r="AA177" i="70" s="1"/>
  <c r="Z177" i="70"/>
  <c r="AC177" i="70"/>
  <c r="AD177" i="70"/>
  <c r="B178" i="70"/>
  <c r="D178" i="70"/>
  <c r="G178" i="70"/>
  <c r="I178" i="70" s="1"/>
  <c r="H178" i="70"/>
  <c r="L178" i="70"/>
  <c r="O178" i="70"/>
  <c r="Q178" i="70" s="1"/>
  <c r="P178" i="70"/>
  <c r="T178" i="70"/>
  <c r="V178" i="70" s="1"/>
  <c r="U178" i="70"/>
  <c r="Y178" i="70"/>
  <c r="AA178" i="70" s="1"/>
  <c r="Z178" i="70"/>
  <c r="AC178" i="70"/>
  <c r="AD178" i="70"/>
  <c r="B179" i="70"/>
  <c r="D179" i="70"/>
  <c r="G179" i="70"/>
  <c r="I179" i="70" s="1"/>
  <c r="H179" i="70"/>
  <c r="L179" i="70"/>
  <c r="O179" i="70"/>
  <c r="Q179" i="70" s="1"/>
  <c r="P179" i="70"/>
  <c r="T179" i="70"/>
  <c r="V179" i="70" s="1"/>
  <c r="U179" i="70"/>
  <c r="Y179" i="70"/>
  <c r="AA179" i="70" s="1"/>
  <c r="Z179" i="70"/>
  <c r="AC179" i="70"/>
  <c r="AD179" i="70"/>
  <c r="B180" i="70"/>
  <c r="D180" i="70"/>
  <c r="G180" i="70"/>
  <c r="I180" i="70" s="1"/>
  <c r="H180" i="70"/>
  <c r="L180" i="70"/>
  <c r="O180" i="70"/>
  <c r="Q180" i="70" s="1"/>
  <c r="P180" i="70"/>
  <c r="T180" i="70"/>
  <c r="V180" i="70" s="1"/>
  <c r="U180" i="70"/>
  <c r="Y180" i="70"/>
  <c r="AA180" i="70" s="1"/>
  <c r="Z180" i="70"/>
  <c r="AC180" i="70"/>
  <c r="AD180" i="70"/>
  <c r="B181" i="70"/>
  <c r="D181" i="70"/>
  <c r="G181" i="70"/>
  <c r="H181" i="70"/>
  <c r="L181" i="70"/>
  <c r="O181" i="70"/>
  <c r="Q181" i="70" s="1"/>
  <c r="P181" i="70"/>
  <c r="T181" i="70"/>
  <c r="V181" i="70" s="1"/>
  <c r="U181" i="70"/>
  <c r="Y181" i="70"/>
  <c r="AA181" i="70" s="1"/>
  <c r="Z181" i="70"/>
  <c r="AC181" i="70"/>
  <c r="AD181" i="70"/>
  <c r="B182" i="70"/>
  <c r="D182" i="70"/>
  <c r="G182" i="70"/>
  <c r="H182" i="70"/>
  <c r="I182" i="70" s="1"/>
  <c r="L182" i="70"/>
  <c r="O182" i="70"/>
  <c r="P182" i="70"/>
  <c r="Q182" i="70" s="1"/>
  <c r="T182" i="70"/>
  <c r="U182" i="70"/>
  <c r="V182" i="70" s="1"/>
  <c r="Y182" i="70"/>
  <c r="AA182" i="70" s="1"/>
  <c r="Z182" i="70"/>
  <c r="AC182" i="70"/>
  <c r="AD182" i="70"/>
  <c r="B183" i="70"/>
  <c r="D183" i="70"/>
  <c r="G183" i="70"/>
  <c r="I183" i="70" s="1"/>
  <c r="H183" i="70"/>
  <c r="L183" i="70"/>
  <c r="O183" i="70"/>
  <c r="Q183" i="70" s="1"/>
  <c r="P183" i="70"/>
  <c r="T183" i="70"/>
  <c r="V183" i="70" s="1"/>
  <c r="U183" i="70"/>
  <c r="Y183" i="70"/>
  <c r="AA183" i="70" s="1"/>
  <c r="Z183" i="70"/>
  <c r="AC183" i="70"/>
  <c r="AD183" i="70"/>
  <c r="B184" i="70"/>
  <c r="D184" i="70"/>
  <c r="G184" i="70"/>
  <c r="I184" i="70" s="1"/>
  <c r="H184" i="70"/>
  <c r="L184" i="70"/>
  <c r="O184" i="70"/>
  <c r="Q184" i="70" s="1"/>
  <c r="P184" i="70"/>
  <c r="T184" i="70"/>
  <c r="V184" i="70" s="1"/>
  <c r="U184" i="70"/>
  <c r="Y184" i="70"/>
  <c r="AA184" i="70" s="1"/>
  <c r="Z184" i="70"/>
  <c r="AC184" i="70"/>
  <c r="AD184" i="70"/>
  <c r="B185" i="70"/>
  <c r="D185" i="70"/>
  <c r="G185" i="70"/>
  <c r="I185" i="70" s="1"/>
  <c r="H185" i="70"/>
  <c r="L185" i="70"/>
  <c r="O185" i="70"/>
  <c r="Q185" i="70" s="1"/>
  <c r="P185" i="70"/>
  <c r="T185" i="70"/>
  <c r="V185" i="70" s="1"/>
  <c r="U185" i="70"/>
  <c r="Y185" i="70"/>
  <c r="AA185" i="70" s="1"/>
  <c r="Z185" i="70"/>
  <c r="AC185" i="70"/>
  <c r="AD185" i="70"/>
  <c r="B186" i="70"/>
  <c r="D186" i="70"/>
  <c r="G186" i="70"/>
  <c r="I186" i="70" s="1"/>
  <c r="H186" i="70"/>
  <c r="L186" i="70"/>
  <c r="O186" i="70"/>
  <c r="Q186" i="70" s="1"/>
  <c r="P186" i="70"/>
  <c r="T186" i="70"/>
  <c r="V186" i="70" s="1"/>
  <c r="U186" i="70"/>
  <c r="Y186" i="70"/>
  <c r="AA186" i="70" s="1"/>
  <c r="Z186" i="70"/>
  <c r="AC186" i="70"/>
  <c r="AD186" i="70"/>
  <c r="B187" i="70"/>
  <c r="D187" i="70"/>
  <c r="G187" i="70"/>
  <c r="I187" i="70" s="1"/>
  <c r="H187" i="70"/>
  <c r="L187" i="70"/>
  <c r="O187" i="70"/>
  <c r="Q187" i="70" s="1"/>
  <c r="P187" i="70"/>
  <c r="T187" i="70"/>
  <c r="V187" i="70" s="1"/>
  <c r="U187" i="70"/>
  <c r="Y187" i="70"/>
  <c r="AA187" i="70" s="1"/>
  <c r="Z187" i="70"/>
  <c r="AC187" i="70"/>
  <c r="AD187" i="70"/>
  <c r="B188" i="70"/>
  <c r="D188" i="70"/>
  <c r="G188" i="70"/>
  <c r="I188" i="70" s="1"/>
  <c r="H188" i="70"/>
  <c r="L188" i="70"/>
  <c r="O188" i="70"/>
  <c r="Q188" i="70" s="1"/>
  <c r="P188" i="70"/>
  <c r="T188" i="70"/>
  <c r="V188" i="70" s="1"/>
  <c r="U188" i="70"/>
  <c r="Y188" i="70"/>
  <c r="AA188" i="70" s="1"/>
  <c r="Z188" i="70"/>
  <c r="AC188" i="70"/>
  <c r="AD188" i="70"/>
  <c r="B189" i="70"/>
  <c r="D189" i="70"/>
  <c r="G189" i="70"/>
  <c r="I189" i="70" s="1"/>
  <c r="H189" i="70"/>
  <c r="L189" i="70"/>
  <c r="O189" i="70"/>
  <c r="Q189" i="70" s="1"/>
  <c r="P189" i="70"/>
  <c r="T189" i="70"/>
  <c r="V189" i="70" s="1"/>
  <c r="U189" i="70"/>
  <c r="Y189" i="70"/>
  <c r="AA189" i="70" s="1"/>
  <c r="Z189" i="70"/>
  <c r="AC189" i="70"/>
  <c r="AD189" i="70"/>
  <c r="B190" i="70"/>
  <c r="D190" i="70"/>
  <c r="G190" i="70"/>
  <c r="I190" i="70" s="1"/>
  <c r="H190" i="70"/>
  <c r="L190" i="70"/>
  <c r="O190" i="70"/>
  <c r="Q190" i="70" s="1"/>
  <c r="P190" i="70"/>
  <c r="T190" i="70"/>
  <c r="V190" i="70" s="1"/>
  <c r="U190" i="70"/>
  <c r="Y190" i="70"/>
  <c r="AA190" i="70" s="1"/>
  <c r="Z190" i="70"/>
  <c r="AC190" i="70"/>
  <c r="AD190" i="70"/>
  <c r="B191" i="70"/>
  <c r="D191" i="70"/>
  <c r="G191" i="70"/>
  <c r="I191" i="70" s="1"/>
  <c r="H191" i="70"/>
  <c r="L191" i="70"/>
  <c r="O191" i="70"/>
  <c r="Q191" i="70" s="1"/>
  <c r="P191" i="70"/>
  <c r="T191" i="70"/>
  <c r="V191" i="70" s="1"/>
  <c r="U191" i="70"/>
  <c r="Y191" i="70"/>
  <c r="AA191" i="70" s="1"/>
  <c r="Z191" i="70"/>
  <c r="AC191" i="70"/>
  <c r="AD191" i="70"/>
  <c r="B192" i="70"/>
  <c r="D192" i="70"/>
  <c r="G192" i="70"/>
  <c r="I192" i="70" s="1"/>
  <c r="H192" i="70"/>
  <c r="L192" i="70"/>
  <c r="O192" i="70"/>
  <c r="Q192" i="70" s="1"/>
  <c r="P192" i="70"/>
  <c r="T192" i="70"/>
  <c r="V192" i="70" s="1"/>
  <c r="U192" i="70"/>
  <c r="Y192" i="70"/>
  <c r="AA192" i="70" s="1"/>
  <c r="Z192" i="70"/>
  <c r="AC192" i="70"/>
  <c r="AD192" i="70"/>
  <c r="B193" i="70"/>
  <c r="D193" i="70"/>
  <c r="G193" i="70"/>
  <c r="I193" i="70" s="1"/>
  <c r="H193" i="70"/>
  <c r="L193" i="70"/>
  <c r="O193" i="70"/>
  <c r="Q193" i="70" s="1"/>
  <c r="P193" i="70"/>
  <c r="T193" i="70"/>
  <c r="V193" i="70" s="1"/>
  <c r="U193" i="70"/>
  <c r="Y193" i="70"/>
  <c r="AA193" i="70" s="1"/>
  <c r="Z193" i="70"/>
  <c r="AC193" i="70"/>
  <c r="AD193" i="70"/>
  <c r="B194" i="70"/>
  <c r="D194" i="70"/>
  <c r="G194" i="70"/>
  <c r="I194" i="70" s="1"/>
  <c r="H194" i="70"/>
  <c r="L194" i="70"/>
  <c r="O194" i="70"/>
  <c r="Q194" i="70" s="1"/>
  <c r="P194" i="70"/>
  <c r="T194" i="70"/>
  <c r="V194" i="70" s="1"/>
  <c r="U194" i="70"/>
  <c r="Y194" i="70"/>
  <c r="AA194" i="70" s="1"/>
  <c r="Z194" i="70"/>
  <c r="AC194" i="70"/>
  <c r="AD194" i="70"/>
  <c r="B195" i="70"/>
  <c r="D195" i="70"/>
  <c r="G195" i="70"/>
  <c r="I195" i="70" s="1"/>
  <c r="H195" i="70"/>
  <c r="L195" i="70"/>
  <c r="O195" i="70"/>
  <c r="Q195" i="70" s="1"/>
  <c r="P195" i="70"/>
  <c r="T195" i="70"/>
  <c r="V195" i="70" s="1"/>
  <c r="U195" i="70"/>
  <c r="Y195" i="70"/>
  <c r="AA195" i="70" s="1"/>
  <c r="Z195" i="70"/>
  <c r="AC195" i="70"/>
  <c r="AD195" i="70"/>
  <c r="B196" i="70"/>
  <c r="D196" i="70"/>
  <c r="G196" i="70"/>
  <c r="I196" i="70" s="1"/>
  <c r="H196" i="70"/>
  <c r="L196" i="70"/>
  <c r="O196" i="70"/>
  <c r="Q196" i="70" s="1"/>
  <c r="P196" i="70"/>
  <c r="T196" i="70"/>
  <c r="V196" i="70" s="1"/>
  <c r="U196" i="70"/>
  <c r="Y196" i="70"/>
  <c r="AA196" i="70" s="1"/>
  <c r="Z196" i="70"/>
  <c r="AC196" i="70"/>
  <c r="AD196" i="70"/>
  <c r="B197" i="70"/>
  <c r="D197" i="70"/>
  <c r="G197" i="70"/>
  <c r="I197" i="70" s="1"/>
  <c r="H197" i="70"/>
  <c r="L197" i="70"/>
  <c r="O197" i="70"/>
  <c r="Q197" i="70" s="1"/>
  <c r="P197" i="70"/>
  <c r="T197" i="70"/>
  <c r="V197" i="70" s="1"/>
  <c r="U197" i="70"/>
  <c r="Y197" i="70"/>
  <c r="AA197" i="70" s="1"/>
  <c r="Z197" i="70"/>
  <c r="AC197" i="70"/>
  <c r="AD197" i="70"/>
  <c r="B198" i="70"/>
  <c r="D198" i="70"/>
  <c r="G198" i="70"/>
  <c r="I198" i="70" s="1"/>
  <c r="H198" i="70"/>
  <c r="L198" i="70"/>
  <c r="O198" i="70"/>
  <c r="Q198" i="70" s="1"/>
  <c r="P198" i="70"/>
  <c r="T198" i="70"/>
  <c r="V198" i="70" s="1"/>
  <c r="U198" i="70"/>
  <c r="Y198" i="70"/>
  <c r="AA198" i="70" s="1"/>
  <c r="Z198" i="70"/>
  <c r="AC198" i="70"/>
  <c r="AD198" i="70"/>
  <c r="B199" i="70"/>
  <c r="D199" i="70"/>
  <c r="E199" i="70"/>
  <c r="F199" i="70"/>
  <c r="E19" i="130" s="1"/>
  <c r="J199" i="70"/>
  <c r="G19" i="130" s="1"/>
  <c r="K199" i="70"/>
  <c r="H19" i="130" s="1"/>
  <c r="M199" i="70"/>
  <c r="J19" i="130" s="1"/>
  <c r="N199" i="70"/>
  <c r="R199" i="70"/>
  <c r="O19" i="130" s="1"/>
  <c r="S199" i="70"/>
  <c r="P19" i="130" s="1"/>
  <c r="X199" i="70"/>
  <c r="U19" i="130" s="1"/>
  <c r="B201" i="70"/>
  <c r="D201" i="70"/>
  <c r="G201" i="70"/>
  <c r="I201" i="70" s="1"/>
  <c r="H201" i="70"/>
  <c r="L201" i="70"/>
  <c r="O201" i="70"/>
  <c r="Q201" i="70" s="1"/>
  <c r="P201" i="70"/>
  <c r="T201" i="70"/>
  <c r="V201" i="70" s="1"/>
  <c r="U201" i="70"/>
  <c r="Y201" i="70"/>
  <c r="AA201" i="70" s="1"/>
  <c r="Z201" i="70"/>
  <c r="AC201" i="70"/>
  <c r="AD201" i="70"/>
  <c r="B202" i="70"/>
  <c r="D202" i="70"/>
  <c r="G202" i="70"/>
  <c r="I202" i="70" s="1"/>
  <c r="H202" i="70"/>
  <c r="L202" i="70"/>
  <c r="O202" i="70"/>
  <c r="Q202" i="70" s="1"/>
  <c r="P202" i="70"/>
  <c r="T202" i="70"/>
  <c r="V202" i="70" s="1"/>
  <c r="U202" i="70"/>
  <c r="Y202" i="70"/>
  <c r="AA202" i="70" s="1"/>
  <c r="Z202" i="70"/>
  <c r="AC202" i="70"/>
  <c r="AD202" i="70"/>
  <c r="B203" i="70"/>
  <c r="D203" i="70"/>
  <c r="G203" i="70"/>
  <c r="I203" i="70" s="1"/>
  <c r="H203" i="70"/>
  <c r="L203" i="70"/>
  <c r="O203" i="70"/>
  <c r="Q203" i="70" s="1"/>
  <c r="P203" i="70"/>
  <c r="T203" i="70"/>
  <c r="V203" i="70" s="1"/>
  <c r="U203" i="70"/>
  <c r="Y203" i="70"/>
  <c r="AA203" i="70" s="1"/>
  <c r="Z203" i="70"/>
  <c r="AC203" i="70"/>
  <c r="AD203" i="70"/>
  <c r="B204" i="70"/>
  <c r="D204" i="70"/>
  <c r="G204" i="70"/>
  <c r="I204" i="70" s="1"/>
  <c r="H204" i="70"/>
  <c r="L204" i="70"/>
  <c r="O204" i="70"/>
  <c r="Q204" i="70" s="1"/>
  <c r="P204" i="70"/>
  <c r="T204" i="70"/>
  <c r="V204" i="70" s="1"/>
  <c r="U204" i="70"/>
  <c r="Y204" i="70"/>
  <c r="AA204" i="70" s="1"/>
  <c r="Z204" i="70"/>
  <c r="AC204" i="70"/>
  <c r="AD204" i="70"/>
  <c r="B205" i="70"/>
  <c r="D205" i="70"/>
  <c r="G205" i="70"/>
  <c r="I205" i="70" s="1"/>
  <c r="H205" i="70"/>
  <c r="L205" i="70"/>
  <c r="O205" i="70"/>
  <c r="Q205" i="70" s="1"/>
  <c r="P205" i="70"/>
  <c r="T205" i="70"/>
  <c r="V205" i="70" s="1"/>
  <c r="U205" i="70"/>
  <c r="Y205" i="70"/>
  <c r="AA205" i="70" s="1"/>
  <c r="Z205" i="70"/>
  <c r="AC205" i="70"/>
  <c r="AD205" i="70"/>
  <c r="B206" i="70"/>
  <c r="D206" i="70"/>
  <c r="G206" i="70"/>
  <c r="I206" i="70" s="1"/>
  <c r="H206" i="70"/>
  <c r="L206" i="70"/>
  <c r="O206" i="70"/>
  <c r="Q206" i="70" s="1"/>
  <c r="P206" i="70"/>
  <c r="T206" i="70"/>
  <c r="V206" i="70" s="1"/>
  <c r="U206" i="70"/>
  <c r="Y206" i="70"/>
  <c r="AA206" i="70" s="1"/>
  <c r="Z206" i="70"/>
  <c r="AC206" i="70"/>
  <c r="AD206" i="70"/>
  <c r="B207" i="70"/>
  <c r="D207" i="70"/>
  <c r="G207" i="70"/>
  <c r="I207" i="70" s="1"/>
  <c r="H207" i="70"/>
  <c r="L207" i="70"/>
  <c r="O207" i="70"/>
  <c r="Q207" i="70" s="1"/>
  <c r="P207" i="70"/>
  <c r="T207" i="70"/>
  <c r="V207" i="70" s="1"/>
  <c r="U207" i="70"/>
  <c r="Y207" i="70"/>
  <c r="AA207" i="70" s="1"/>
  <c r="Z207" i="70"/>
  <c r="AC207" i="70"/>
  <c r="AD207" i="70"/>
  <c r="B208" i="70"/>
  <c r="D208" i="70"/>
  <c r="G208" i="70"/>
  <c r="I208" i="70" s="1"/>
  <c r="H208" i="70"/>
  <c r="L208" i="70"/>
  <c r="O208" i="70"/>
  <c r="Q208" i="70" s="1"/>
  <c r="P208" i="70"/>
  <c r="T208" i="70"/>
  <c r="V208" i="70" s="1"/>
  <c r="U208" i="70"/>
  <c r="Y208" i="70"/>
  <c r="AA208" i="70" s="1"/>
  <c r="Z208" i="70"/>
  <c r="AC208" i="70"/>
  <c r="AD208" i="70"/>
  <c r="B209" i="70"/>
  <c r="D209" i="70"/>
  <c r="G209" i="70"/>
  <c r="I209" i="70" s="1"/>
  <c r="H209" i="70"/>
  <c r="L209" i="70"/>
  <c r="O209" i="70"/>
  <c r="Q209" i="70" s="1"/>
  <c r="P209" i="70"/>
  <c r="T209" i="70"/>
  <c r="V209" i="70" s="1"/>
  <c r="U209" i="70"/>
  <c r="Y209" i="70"/>
  <c r="AA209" i="70" s="1"/>
  <c r="Z209" i="70"/>
  <c r="AC209" i="70"/>
  <c r="AD209" i="70"/>
  <c r="B210" i="70"/>
  <c r="D210" i="70"/>
  <c r="G210" i="70"/>
  <c r="I210" i="70" s="1"/>
  <c r="H210" i="70"/>
  <c r="L210" i="70"/>
  <c r="O210" i="70"/>
  <c r="Q210" i="70" s="1"/>
  <c r="P210" i="70"/>
  <c r="T210" i="70"/>
  <c r="V210" i="70" s="1"/>
  <c r="U210" i="70"/>
  <c r="Y210" i="70"/>
  <c r="AA210" i="70" s="1"/>
  <c r="Z210" i="70"/>
  <c r="AC210" i="70"/>
  <c r="AD210" i="70"/>
  <c r="B211" i="70"/>
  <c r="D211" i="70"/>
  <c r="G211" i="70"/>
  <c r="I211" i="70" s="1"/>
  <c r="H211" i="70"/>
  <c r="L211" i="70"/>
  <c r="O211" i="70"/>
  <c r="Q211" i="70" s="1"/>
  <c r="P211" i="70"/>
  <c r="T211" i="70"/>
  <c r="V211" i="70" s="1"/>
  <c r="U211" i="70"/>
  <c r="Y211" i="70"/>
  <c r="AA211" i="70" s="1"/>
  <c r="Z211" i="70"/>
  <c r="W34" i="130" s="1"/>
  <c r="AC211" i="70"/>
  <c r="AD211" i="70"/>
  <c r="B212" i="70"/>
  <c r="D212" i="70"/>
  <c r="G212" i="70"/>
  <c r="I212" i="70" s="1"/>
  <c r="H212" i="70"/>
  <c r="L212" i="70"/>
  <c r="O212" i="70"/>
  <c r="Q212" i="70" s="1"/>
  <c r="P212" i="70"/>
  <c r="T212" i="70"/>
  <c r="V212" i="70" s="1"/>
  <c r="U212" i="70"/>
  <c r="Y212" i="70"/>
  <c r="AA212" i="70" s="1"/>
  <c r="Z212" i="70"/>
  <c r="W35" i="130" s="1"/>
  <c r="AC212" i="70"/>
  <c r="AD212" i="70"/>
  <c r="B213" i="70"/>
  <c r="D213" i="70"/>
  <c r="G213" i="70"/>
  <c r="I213" i="70" s="1"/>
  <c r="H213" i="70"/>
  <c r="L213" i="70"/>
  <c r="O213" i="70"/>
  <c r="Q213" i="70" s="1"/>
  <c r="P213" i="70"/>
  <c r="T213" i="70"/>
  <c r="V213" i="70" s="1"/>
  <c r="U213" i="70"/>
  <c r="Y213" i="70"/>
  <c r="AA213" i="70" s="1"/>
  <c r="Z213" i="70"/>
  <c r="AC213" i="70"/>
  <c r="AD213" i="70"/>
  <c r="B214" i="70"/>
  <c r="D214" i="70"/>
  <c r="G214" i="70"/>
  <c r="I214" i="70" s="1"/>
  <c r="H214" i="70"/>
  <c r="L214" i="70"/>
  <c r="O214" i="70"/>
  <c r="Q214" i="70" s="1"/>
  <c r="P214" i="70"/>
  <c r="T214" i="70"/>
  <c r="V214" i="70" s="1"/>
  <c r="U214" i="70"/>
  <c r="Y214" i="70"/>
  <c r="AA214" i="70" s="1"/>
  <c r="Z214" i="70"/>
  <c r="AC214" i="70"/>
  <c r="AD214" i="70"/>
  <c r="B215" i="70"/>
  <c r="D215" i="70"/>
  <c r="G215" i="70"/>
  <c r="I215" i="70" s="1"/>
  <c r="H215" i="70"/>
  <c r="L215" i="70"/>
  <c r="O215" i="70"/>
  <c r="Q215" i="70" s="1"/>
  <c r="P215" i="70"/>
  <c r="T215" i="70"/>
  <c r="V215" i="70" s="1"/>
  <c r="U215" i="70"/>
  <c r="Y215" i="70"/>
  <c r="Z215" i="70"/>
  <c r="W39" i="130" s="1"/>
  <c r="AC215" i="70"/>
  <c r="AD215" i="70"/>
  <c r="B216" i="70"/>
  <c r="D216" i="70"/>
  <c r="G216" i="70"/>
  <c r="I216" i="70" s="1"/>
  <c r="H216" i="70"/>
  <c r="L216" i="70"/>
  <c r="O216" i="70"/>
  <c r="Q216" i="70" s="1"/>
  <c r="P216" i="70"/>
  <c r="T216" i="70"/>
  <c r="V216" i="70" s="1"/>
  <c r="U216" i="70"/>
  <c r="Y216" i="70"/>
  <c r="AA216" i="70" s="1"/>
  <c r="Z216" i="70"/>
  <c r="W40" i="130" s="1"/>
  <c r="AC216" i="70"/>
  <c r="AD216" i="70"/>
  <c r="B217" i="70"/>
  <c r="D217" i="70"/>
  <c r="G217" i="70"/>
  <c r="I217" i="70" s="1"/>
  <c r="H217" i="70"/>
  <c r="L217" i="70"/>
  <c r="O217" i="70"/>
  <c r="Q217" i="70" s="1"/>
  <c r="P217" i="70"/>
  <c r="T217" i="70"/>
  <c r="V217" i="70" s="1"/>
  <c r="U217" i="70"/>
  <c r="Y217" i="70"/>
  <c r="AA217" i="70" s="1"/>
  <c r="Z217" i="70"/>
  <c r="AC217" i="70"/>
  <c r="AD217" i="70"/>
  <c r="B218" i="70"/>
  <c r="D218" i="70"/>
  <c r="G218" i="70"/>
  <c r="I218" i="70" s="1"/>
  <c r="H218" i="70"/>
  <c r="L218" i="70"/>
  <c r="O218" i="70"/>
  <c r="Q218" i="70" s="1"/>
  <c r="P218" i="70"/>
  <c r="T218" i="70"/>
  <c r="V218" i="70" s="1"/>
  <c r="U218" i="70"/>
  <c r="Y218" i="70"/>
  <c r="AA218" i="70" s="1"/>
  <c r="Z218" i="70"/>
  <c r="AC218" i="70"/>
  <c r="AD218" i="70"/>
  <c r="B219" i="70"/>
  <c r="D219" i="70"/>
  <c r="G219" i="70"/>
  <c r="I219" i="70" s="1"/>
  <c r="H219" i="70"/>
  <c r="L219" i="70"/>
  <c r="O219" i="70"/>
  <c r="Q219" i="70" s="1"/>
  <c r="P219" i="70"/>
  <c r="T219" i="70"/>
  <c r="V219" i="70" s="1"/>
  <c r="U219" i="70"/>
  <c r="Y219" i="70"/>
  <c r="AA219" i="70" s="1"/>
  <c r="Z219" i="70"/>
  <c r="W44" i="130" s="1"/>
  <c r="AC219" i="70"/>
  <c r="AD219" i="70"/>
  <c r="B220" i="70"/>
  <c r="D220" i="70"/>
  <c r="G220" i="70"/>
  <c r="I220" i="70" s="1"/>
  <c r="H220" i="70"/>
  <c r="L220" i="70"/>
  <c r="O220" i="70"/>
  <c r="Q220" i="70" s="1"/>
  <c r="P220" i="70"/>
  <c r="T220" i="70"/>
  <c r="V220" i="70" s="1"/>
  <c r="U220" i="70"/>
  <c r="Y220" i="70"/>
  <c r="AA220" i="70" s="1"/>
  <c r="Z220" i="70"/>
  <c r="W45" i="130" s="1"/>
  <c r="AC220" i="70"/>
  <c r="AD220" i="70"/>
  <c r="B221" i="70"/>
  <c r="D221" i="70"/>
  <c r="G221" i="70"/>
  <c r="I221" i="70" s="1"/>
  <c r="H221" i="70"/>
  <c r="L221" i="70"/>
  <c r="O221" i="70"/>
  <c r="Q221" i="70" s="1"/>
  <c r="P221" i="70"/>
  <c r="T221" i="70"/>
  <c r="V221" i="70" s="1"/>
  <c r="U221" i="70"/>
  <c r="Y221" i="70"/>
  <c r="AA221" i="70" s="1"/>
  <c r="Z221" i="70"/>
  <c r="AC221" i="70"/>
  <c r="AD221" i="70"/>
  <c r="B222" i="70"/>
  <c r="D222" i="70"/>
  <c r="E222" i="70"/>
  <c r="F222" i="70"/>
  <c r="J222" i="70"/>
  <c r="G20" i="130" s="1"/>
  <c r="K222" i="70"/>
  <c r="H20" i="130" s="1"/>
  <c r="M222" i="70"/>
  <c r="J20" i="130" s="1"/>
  <c r="N222" i="70"/>
  <c r="K20" i="130" s="1"/>
  <c r="R222" i="70"/>
  <c r="O20" i="130" s="1"/>
  <c r="S222" i="70"/>
  <c r="P20" i="130" s="1"/>
  <c r="X222" i="70"/>
  <c r="U20" i="130" s="1"/>
  <c r="B223" i="70"/>
  <c r="D223" i="70"/>
  <c r="G223" i="70"/>
  <c r="I223" i="70" s="1"/>
  <c r="H223" i="70"/>
  <c r="L223" i="70"/>
  <c r="O223" i="70"/>
  <c r="Q223" i="70" s="1"/>
  <c r="P223" i="70"/>
  <c r="T223" i="70"/>
  <c r="V223" i="70" s="1"/>
  <c r="U223" i="70"/>
  <c r="Y223" i="70"/>
  <c r="AA223" i="70" s="1"/>
  <c r="Z223" i="70"/>
  <c r="AC223" i="70"/>
  <c r="AD223" i="70"/>
  <c r="B224" i="70"/>
  <c r="D224" i="70"/>
  <c r="G224" i="70"/>
  <c r="I224" i="70" s="1"/>
  <c r="H224" i="70"/>
  <c r="L224" i="70"/>
  <c r="O224" i="70"/>
  <c r="Q224" i="70" s="1"/>
  <c r="P224" i="70"/>
  <c r="T224" i="70"/>
  <c r="V224" i="70" s="1"/>
  <c r="U224" i="70"/>
  <c r="Y224" i="70"/>
  <c r="AA224" i="70" s="1"/>
  <c r="Z224" i="70"/>
  <c r="AC224" i="70"/>
  <c r="AD224" i="70"/>
  <c r="B225" i="70"/>
  <c r="D225" i="70"/>
  <c r="G225" i="70"/>
  <c r="I225" i="70" s="1"/>
  <c r="H225" i="70"/>
  <c r="L225" i="70"/>
  <c r="O225" i="70"/>
  <c r="Q225" i="70" s="1"/>
  <c r="P225" i="70"/>
  <c r="T225" i="70"/>
  <c r="V225" i="70" s="1"/>
  <c r="U225" i="70"/>
  <c r="Y225" i="70"/>
  <c r="AA225" i="70" s="1"/>
  <c r="Z225" i="70"/>
  <c r="AC225" i="70"/>
  <c r="AD225" i="70"/>
  <c r="B226" i="70"/>
  <c r="D226" i="70"/>
  <c r="G226" i="70"/>
  <c r="I226" i="70" s="1"/>
  <c r="H226" i="70"/>
  <c r="L226" i="70"/>
  <c r="O226" i="70"/>
  <c r="Q226" i="70" s="1"/>
  <c r="P226" i="70"/>
  <c r="T226" i="70"/>
  <c r="V226" i="70" s="1"/>
  <c r="U226" i="70"/>
  <c r="Y226" i="70"/>
  <c r="AA226" i="70" s="1"/>
  <c r="Z226" i="70"/>
  <c r="AC226" i="70"/>
  <c r="AD226" i="70"/>
  <c r="B227" i="70"/>
  <c r="D227" i="70"/>
  <c r="G227" i="70"/>
  <c r="I227" i="70" s="1"/>
  <c r="H227" i="70"/>
  <c r="L227" i="70"/>
  <c r="O227" i="70"/>
  <c r="Q227" i="70" s="1"/>
  <c r="P227" i="70"/>
  <c r="T227" i="70"/>
  <c r="V227" i="70" s="1"/>
  <c r="U227" i="70"/>
  <c r="Y227" i="70"/>
  <c r="AA227" i="70" s="1"/>
  <c r="Z227" i="70"/>
  <c r="AC227" i="70"/>
  <c r="AD227" i="70"/>
  <c r="B228" i="70"/>
  <c r="D228" i="70"/>
  <c r="G228" i="70"/>
  <c r="I228" i="70" s="1"/>
  <c r="H228" i="70"/>
  <c r="L228" i="70"/>
  <c r="O228" i="70"/>
  <c r="Q228" i="70" s="1"/>
  <c r="P228" i="70"/>
  <c r="T228" i="70"/>
  <c r="V228" i="70" s="1"/>
  <c r="U228" i="70"/>
  <c r="Y228" i="70"/>
  <c r="AA228" i="70" s="1"/>
  <c r="Z228" i="70"/>
  <c r="AC228" i="70"/>
  <c r="AD228" i="70"/>
  <c r="B229" i="70"/>
  <c r="D229" i="70"/>
  <c r="G229" i="70"/>
  <c r="I229" i="70" s="1"/>
  <c r="H229" i="70"/>
  <c r="L229" i="70"/>
  <c r="O229" i="70"/>
  <c r="Q229" i="70" s="1"/>
  <c r="P229" i="70"/>
  <c r="T229" i="70"/>
  <c r="V229" i="70" s="1"/>
  <c r="U229" i="70"/>
  <c r="Y229" i="70"/>
  <c r="AA229" i="70" s="1"/>
  <c r="Z229" i="70"/>
  <c r="AC229" i="70"/>
  <c r="AD229" i="70"/>
  <c r="B230" i="70"/>
  <c r="D230" i="70"/>
  <c r="G230" i="70"/>
  <c r="I230" i="70" s="1"/>
  <c r="H230" i="70"/>
  <c r="L230" i="70"/>
  <c r="O230" i="70"/>
  <c r="Q230" i="70" s="1"/>
  <c r="P230" i="70"/>
  <c r="T230" i="70"/>
  <c r="V230" i="70" s="1"/>
  <c r="U230" i="70"/>
  <c r="Y230" i="70"/>
  <c r="AA230" i="70" s="1"/>
  <c r="Z230" i="70"/>
  <c r="AC230" i="70"/>
  <c r="AD230" i="70"/>
  <c r="B231" i="70"/>
  <c r="D231" i="70"/>
  <c r="G231" i="70"/>
  <c r="I231" i="70" s="1"/>
  <c r="H231" i="70"/>
  <c r="L231" i="70"/>
  <c r="O231" i="70"/>
  <c r="Q231" i="70" s="1"/>
  <c r="P231" i="70"/>
  <c r="T231" i="70"/>
  <c r="V231" i="70" s="1"/>
  <c r="U231" i="70"/>
  <c r="Y231" i="70"/>
  <c r="AA231" i="70" s="1"/>
  <c r="Z231" i="70"/>
  <c r="AC231" i="70"/>
  <c r="AD231" i="70"/>
  <c r="B232" i="70"/>
  <c r="D232" i="70"/>
  <c r="G232" i="70"/>
  <c r="I232" i="70" s="1"/>
  <c r="H232" i="70"/>
  <c r="L232" i="70"/>
  <c r="O232" i="70"/>
  <c r="Q232" i="70" s="1"/>
  <c r="P232" i="70"/>
  <c r="T232" i="70"/>
  <c r="V232" i="70" s="1"/>
  <c r="U232" i="70"/>
  <c r="Y232" i="70"/>
  <c r="AA232" i="70" s="1"/>
  <c r="Z232" i="70"/>
  <c r="AC232" i="70"/>
  <c r="AD232" i="70"/>
  <c r="B233" i="70"/>
  <c r="D233" i="70"/>
  <c r="G233" i="70"/>
  <c r="I233" i="70" s="1"/>
  <c r="H233" i="70"/>
  <c r="L233" i="70"/>
  <c r="O233" i="70"/>
  <c r="Q233" i="70" s="1"/>
  <c r="P233" i="70"/>
  <c r="T233" i="70"/>
  <c r="V233" i="70" s="1"/>
  <c r="U233" i="70"/>
  <c r="Y233" i="70"/>
  <c r="AA233" i="70" s="1"/>
  <c r="Z233" i="70"/>
  <c r="AC233" i="70"/>
  <c r="AD233" i="70"/>
  <c r="B234" i="70"/>
  <c r="D234" i="70"/>
  <c r="G234" i="70"/>
  <c r="I234" i="70" s="1"/>
  <c r="H234" i="70"/>
  <c r="L234" i="70"/>
  <c r="O234" i="70"/>
  <c r="Q234" i="70" s="1"/>
  <c r="P234" i="70"/>
  <c r="T234" i="70"/>
  <c r="V234" i="70" s="1"/>
  <c r="U234" i="70"/>
  <c r="Y234" i="70"/>
  <c r="AA234" i="70" s="1"/>
  <c r="Z234" i="70"/>
  <c r="AC234" i="70"/>
  <c r="AD234" i="70"/>
  <c r="B235" i="70"/>
  <c r="D235" i="70"/>
  <c r="G235" i="70"/>
  <c r="I235" i="70" s="1"/>
  <c r="H235" i="70"/>
  <c r="L235" i="70"/>
  <c r="O235" i="70"/>
  <c r="Q235" i="70" s="1"/>
  <c r="P235" i="70"/>
  <c r="T235" i="70"/>
  <c r="V235" i="70" s="1"/>
  <c r="U235" i="70"/>
  <c r="Y235" i="70"/>
  <c r="AA235" i="70" s="1"/>
  <c r="Z235" i="70"/>
  <c r="AC235" i="70"/>
  <c r="AD235" i="70"/>
  <c r="B236" i="70"/>
  <c r="D236" i="70"/>
  <c r="G236" i="70"/>
  <c r="I236" i="70" s="1"/>
  <c r="H236" i="70"/>
  <c r="L236" i="70"/>
  <c r="O236" i="70"/>
  <c r="Q236" i="70" s="1"/>
  <c r="P236" i="70"/>
  <c r="T236" i="70"/>
  <c r="V236" i="70" s="1"/>
  <c r="U236" i="70"/>
  <c r="Y236" i="70"/>
  <c r="AA236" i="70" s="1"/>
  <c r="Z236" i="70"/>
  <c r="AC236" i="70"/>
  <c r="AD236" i="70"/>
  <c r="B237" i="70"/>
  <c r="D237" i="70"/>
  <c r="G237" i="70"/>
  <c r="I237" i="70" s="1"/>
  <c r="H237" i="70"/>
  <c r="L237" i="70"/>
  <c r="O237" i="70"/>
  <c r="Q237" i="70" s="1"/>
  <c r="P237" i="70"/>
  <c r="T237" i="70"/>
  <c r="V237" i="70" s="1"/>
  <c r="U237" i="70"/>
  <c r="Y237" i="70"/>
  <c r="AA237" i="70" s="1"/>
  <c r="Z237" i="70"/>
  <c r="AC237" i="70"/>
  <c r="AD237" i="70"/>
  <c r="B238" i="70"/>
  <c r="D238" i="70"/>
  <c r="G238" i="70"/>
  <c r="I238" i="70" s="1"/>
  <c r="H238" i="70"/>
  <c r="L238" i="70"/>
  <c r="O238" i="70"/>
  <c r="Q238" i="70" s="1"/>
  <c r="P238" i="70"/>
  <c r="T238" i="70"/>
  <c r="V238" i="70" s="1"/>
  <c r="U238" i="70"/>
  <c r="Y238" i="70"/>
  <c r="AA238" i="70" s="1"/>
  <c r="Z238" i="70"/>
  <c r="AC238" i="70"/>
  <c r="AD238" i="70"/>
  <c r="B239" i="70"/>
  <c r="D239" i="70"/>
  <c r="G239" i="70"/>
  <c r="I239" i="70" s="1"/>
  <c r="H239" i="70"/>
  <c r="L239" i="70"/>
  <c r="O239" i="70"/>
  <c r="Q239" i="70" s="1"/>
  <c r="P239" i="70"/>
  <c r="T239" i="70"/>
  <c r="V239" i="70" s="1"/>
  <c r="U239" i="70"/>
  <c r="Y239" i="70"/>
  <c r="AA239" i="70" s="1"/>
  <c r="Z239" i="70"/>
  <c r="AC239" i="70"/>
  <c r="AD239" i="70"/>
  <c r="B240" i="70"/>
  <c r="D240" i="70"/>
  <c r="G240" i="70"/>
  <c r="I240" i="70" s="1"/>
  <c r="H240" i="70"/>
  <c r="L240" i="70"/>
  <c r="O240" i="70"/>
  <c r="Q240" i="70" s="1"/>
  <c r="P240" i="70"/>
  <c r="T240" i="70"/>
  <c r="V240" i="70" s="1"/>
  <c r="U240" i="70"/>
  <c r="Y240" i="70"/>
  <c r="AA240" i="70" s="1"/>
  <c r="Z240" i="70"/>
  <c r="AC240" i="70"/>
  <c r="AD240" i="70"/>
  <c r="B241" i="70"/>
  <c r="D241" i="70"/>
  <c r="G241" i="70"/>
  <c r="I241" i="70" s="1"/>
  <c r="H241" i="70"/>
  <c r="L241" i="70"/>
  <c r="O241" i="70"/>
  <c r="Q241" i="70" s="1"/>
  <c r="P241" i="70"/>
  <c r="T241" i="70"/>
  <c r="V241" i="70" s="1"/>
  <c r="U241" i="70"/>
  <c r="Y241" i="70"/>
  <c r="AA241" i="70" s="1"/>
  <c r="Z241" i="70"/>
  <c r="AC241" i="70"/>
  <c r="AD241" i="70"/>
  <c r="B242" i="70"/>
  <c r="D242" i="70"/>
  <c r="G242" i="70"/>
  <c r="I242" i="70" s="1"/>
  <c r="H242" i="70"/>
  <c r="L242" i="70"/>
  <c r="O242" i="70"/>
  <c r="Q242" i="70" s="1"/>
  <c r="P242" i="70"/>
  <c r="T242" i="70"/>
  <c r="V242" i="70" s="1"/>
  <c r="U242" i="70"/>
  <c r="Y242" i="70"/>
  <c r="AA242" i="70" s="1"/>
  <c r="Z242" i="70"/>
  <c r="AC242" i="70"/>
  <c r="AD242" i="70"/>
  <c r="B243" i="70"/>
  <c r="D243" i="70"/>
  <c r="G243" i="70"/>
  <c r="I243" i="70" s="1"/>
  <c r="H243" i="70"/>
  <c r="L243" i="70"/>
  <c r="O243" i="70"/>
  <c r="Q243" i="70" s="1"/>
  <c r="P243" i="70"/>
  <c r="T243" i="70"/>
  <c r="V243" i="70" s="1"/>
  <c r="U243" i="70"/>
  <c r="Y243" i="70"/>
  <c r="AA243" i="70" s="1"/>
  <c r="Z243" i="70"/>
  <c r="AC243" i="70"/>
  <c r="AD243" i="70"/>
  <c r="B244" i="70"/>
  <c r="D244" i="70"/>
  <c r="E244" i="70"/>
  <c r="F244" i="70"/>
  <c r="J244" i="70"/>
  <c r="K244" i="70"/>
  <c r="M244" i="70"/>
  <c r="N244" i="70"/>
  <c r="R244" i="70"/>
  <c r="S244" i="70"/>
  <c r="X244" i="70"/>
  <c r="B246" i="70"/>
  <c r="D246" i="70"/>
  <c r="B247" i="70"/>
  <c r="I250" i="70"/>
  <c r="L250" i="70"/>
  <c r="Q250" i="70"/>
  <c r="V250" i="70"/>
  <c r="AA250" i="70"/>
  <c r="R252" i="70"/>
  <c r="B253" i="70"/>
  <c r="D253" i="70"/>
  <c r="G253" i="70"/>
  <c r="I253" i="70" s="1"/>
  <c r="H253" i="70"/>
  <c r="L253" i="70"/>
  <c r="O253" i="70"/>
  <c r="P253" i="70"/>
  <c r="Q253" i="70" s="1"/>
  <c r="T253" i="70"/>
  <c r="U253" i="70"/>
  <c r="V253" i="70" s="1"/>
  <c r="Y253" i="70"/>
  <c r="AA253" i="70" s="1"/>
  <c r="Z253" i="70"/>
  <c r="AC253" i="70"/>
  <c r="AD253" i="70"/>
  <c r="B254" i="70"/>
  <c r="D254" i="70"/>
  <c r="G254" i="70"/>
  <c r="H254" i="70"/>
  <c r="I254" i="70" s="1"/>
  <c r="L254" i="70"/>
  <c r="O254" i="70"/>
  <c r="P254" i="70"/>
  <c r="Q254" i="70" s="1"/>
  <c r="T254" i="70"/>
  <c r="V254" i="70" s="1"/>
  <c r="U254" i="70"/>
  <c r="Y254" i="70"/>
  <c r="AA254" i="70" s="1"/>
  <c r="Z254" i="70"/>
  <c r="AC254" i="70"/>
  <c r="AD254" i="70"/>
  <c r="B255" i="70"/>
  <c r="D255" i="70"/>
  <c r="G255" i="70"/>
  <c r="I255" i="70" s="1"/>
  <c r="H255" i="70"/>
  <c r="L255" i="70"/>
  <c r="O255" i="70"/>
  <c r="P255" i="70"/>
  <c r="Q255" i="70" s="1"/>
  <c r="T255" i="70"/>
  <c r="V255" i="70" s="1"/>
  <c r="U255" i="70"/>
  <c r="Y255" i="70"/>
  <c r="AA255" i="70" s="1"/>
  <c r="Z255" i="70"/>
  <c r="AC255" i="70"/>
  <c r="AD255" i="70"/>
  <c r="B256" i="70"/>
  <c r="D256" i="70"/>
  <c r="G256" i="70"/>
  <c r="I256" i="70" s="1"/>
  <c r="H256" i="70"/>
  <c r="L256" i="70"/>
  <c r="O256" i="70"/>
  <c r="Q256" i="70" s="1"/>
  <c r="P256" i="70"/>
  <c r="T256" i="70"/>
  <c r="V256" i="70" s="1"/>
  <c r="U256" i="70"/>
  <c r="Y256" i="70"/>
  <c r="AA256" i="70" s="1"/>
  <c r="Z256" i="70"/>
  <c r="AC256" i="70"/>
  <c r="AD256" i="70"/>
  <c r="B257" i="70"/>
  <c r="D257" i="70"/>
  <c r="G257" i="70"/>
  <c r="I257" i="70" s="1"/>
  <c r="H257" i="70"/>
  <c r="L257" i="70"/>
  <c r="O257" i="70"/>
  <c r="Q257" i="70" s="1"/>
  <c r="P257" i="70"/>
  <c r="T257" i="70"/>
  <c r="U257" i="70"/>
  <c r="V257" i="70" s="1"/>
  <c r="Y257" i="70"/>
  <c r="AA257" i="70" s="1"/>
  <c r="Z257" i="70"/>
  <c r="AC257" i="70"/>
  <c r="AD257" i="70"/>
  <c r="B258" i="70"/>
  <c r="D258" i="70"/>
  <c r="G258" i="70"/>
  <c r="I258" i="70" s="1"/>
  <c r="H258" i="70"/>
  <c r="L258" i="70"/>
  <c r="O258" i="70"/>
  <c r="Q258" i="70" s="1"/>
  <c r="P258" i="70"/>
  <c r="T258" i="70"/>
  <c r="V258" i="70" s="1"/>
  <c r="U258" i="70"/>
  <c r="Y258" i="70"/>
  <c r="AA258" i="70" s="1"/>
  <c r="Z258" i="70"/>
  <c r="AC258" i="70"/>
  <c r="AD258" i="70"/>
  <c r="B259" i="70"/>
  <c r="D259" i="70"/>
  <c r="G259" i="70"/>
  <c r="I259" i="70" s="1"/>
  <c r="H259" i="70"/>
  <c r="L259" i="70"/>
  <c r="O259" i="70"/>
  <c r="Q259" i="70" s="1"/>
  <c r="P259" i="70"/>
  <c r="T259" i="70"/>
  <c r="V259" i="70" s="1"/>
  <c r="U259" i="70"/>
  <c r="Y259" i="70"/>
  <c r="AA259" i="70" s="1"/>
  <c r="Z259" i="70"/>
  <c r="AC259" i="70"/>
  <c r="AD259" i="70"/>
  <c r="B260" i="70"/>
  <c r="D260" i="70"/>
  <c r="G260" i="70"/>
  <c r="I260" i="70" s="1"/>
  <c r="H260" i="70"/>
  <c r="L260" i="70"/>
  <c r="O260" i="70"/>
  <c r="Q260" i="70" s="1"/>
  <c r="P260" i="70"/>
  <c r="T260" i="70"/>
  <c r="U260" i="70"/>
  <c r="V260" i="70" s="1"/>
  <c r="Y260" i="70"/>
  <c r="Z260" i="70"/>
  <c r="W36" i="130" s="1"/>
  <c r="AC260" i="70"/>
  <c r="AD260" i="70"/>
  <c r="B261" i="70"/>
  <c r="D261" i="70"/>
  <c r="G261" i="70"/>
  <c r="I261" i="70" s="1"/>
  <c r="H261" i="70"/>
  <c r="L261" i="70"/>
  <c r="O261" i="70"/>
  <c r="Q261" i="70" s="1"/>
  <c r="P261" i="70"/>
  <c r="T261" i="70"/>
  <c r="V261" i="70" s="1"/>
  <c r="U261" i="70"/>
  <c r="Y261" i="70"/>
  <c r="AA261" i="70" s="1"/>
  <c r="Z261" i="70"/>
  <c r="AC261" i="70"/>
  <c r="AD261" i="70"/>
  <c r="B262" i="70"/>
  <c r="D262" i="70"/>
  <c r="G262" i="70"/>
  <c r="I262" i="70" s="1"/>
  <c r="H262" i="70"/>
  <c r="L262" i="70"/>
  <c r="O262" i="70"/>
  <c r="Q262" i="70" s="1"/>
  <c r="P262" i="70"/>
  <c r="T262" i="70"/>
  <c r="V262" i="70" s="1"/>
  <c r="U262" i="70"/>
  <c r="Y262" i="70"/>
  <c r="AA262" i="70" s="1"/>
  <c r="Z262" i="70"/>
  <c r="AC262" i="70"/>
  <c r="AD262" i="70"/>
  <c r="B263" i="70"/>
  <c r="D263" i="70"/>
  <c r="G263" i="70"/>
  <c r="H263" i="70"/>
  <c r="L263" i="70"/>
  <c r="O263" i="70"/>
  <c r="Q263" i="70" s="1"/>
  <c r="P263" i="70"/>
  <c r="T263" i="70"/>
  <c r="V263" i="70" s="1"/>
  <c r="U263" i="70"/>
  <c r="Y263" i="70"/>
  <c r="AA263" i="70" s="1"/>
  <c r="Z263" i="70"/>
  <c r="AC263" i="70"/>
  <c r="AD263" i="70"/>
  <c r="B264" i="70"/>
  <c r="D264" i="70"/>
  <c r="G264" i="70"/>
  <c r="H264" i="70"/>
  <c r="I264" i="70" s="1"/>
  <c r="L264" i="70"/>
  <c r="O264" i="70"/>
  <c r="P264" i="70"/>
  <c r="Q264" i="70" s="1"/>
  <c r="T264" i="70"/>
  <c r="U264" i="70"/>
  <c r="V264" i="70" s="1"/>
  <c r="Y264" i="70"/>
  <c r="V41" i="130" s="1"/>
  <c r="Z264" i="70"/>
  <c r="AC264" i="70"/>
  <c r="AD264" i="70"/>
  <c r="B265" i="70"/>
  <c r="D265" i="70"/>
  <c r="G265" i="70"/>
  <c r="I265" i="70" s="1"/>
  <c r="H265" i="70"/>
  <c r="L265" i="70"/>
  <c r="O265" i="70"/>
  <c r="Q265" i="70" s="1"/>
  <c r="P265" i="70"/>
  <c r="T265" i="70"/>
  <c r="V265" i="70" s="1"/>
  <c r="U265" i="70"/>
  <c r="Y265" i="70"/>
  <c r="AA265" i="70" s="1"/>
  <c r="Z265" i="70"/>
  <c r="AC265" i="70"/>
  <c r="AD265" i="70"/>
  <c r="B266" i="70"/>
  <c r="D266" i="70"/>
  <c r="G266" i="70"/>
  <c r="I266" i="70" s="1"/>
  <c r="H266" i="70"/>
  <c r="L266" i="70"/>
  <c r="O266" i="70"/>
  <c r="Q266" i="70" s="1"/>
  <c r="P266" i="70"/>
  <c r="T266" i="70"/>
  <c r="V266" i="70" s="1"/>
  <c r="U266" i="70"/>
  <c r="Y266" i="70"/>
  <c r="AA266" i="70" s="1"/>
  <c r="Z266" i="70"/>
  <c r="AC266" i="70"/>
  <c r="AD266" i="70"/>
  <c r="B267" i="70"/>
  <c r="D267" i="70"/>
  <c r="G267" i="70"/>
  <c r="I267" i="70" s="1"/>
  <c r="H267" i="70"/>
  <c r="L267" i="70"/>
  <c r="O267" i="70"/>
  <c r="Q267" i="70" s="1"/>
  <c r="P267" i="70"/>
  <c r="T267" i="70"/>
  <c r="V267" i="70" s="1"/>
  <c r="U267" i="70"/>
  <c r="Y267" i="70"/>
  <c r="AA267" i="70" s="1"/>
  <c r="Z267" i="70"/>
  <c r="AC267" i="70"/>
  <c r="AD267" i="70"/>
  <c r="B268" i="70"/>
  <c r="D268" i="70"/>
  <c r="G268" i="70"/>
  <c r="I268" i="70" s="1"/>
  <c r="H268" i="70"/>
  <c r="L268" i="70"/>
  <c r="O268" i="70"/>
  <c r="Q268" i="70" s="1"/>
  <c r="P268" i="70"/>
  <c r="T268" i="70"/>
  <c r="V268" i="70" s="1"/>
  <c r="U268" i="70"/>
  <c r="Y268" i="70"/>
  <c r="AA268" i="70" s="1"/>
  <c r="Z268" i="70"/>
  <c r="W46" i="130" s="1"/>
  <c r="AC268" i="70"/>
  <c r="AD268" i="70"/>
  <c r="B269" i="70"/>
  <c r="D269" i="70"/>
  <c r="G269" i="70"/>
  <c r="I269" i="70" s="1"/>
  <c r="H269" i="70"/>
  <c r="L269" i="70"/>
  <c r="O269" i="70"/>
  <c r="Q269" i="70" s="1"/>
  <c r="P269" i="70"/>
  <c r="T269" i="70"/>
  <c r="V269" i="70" s="1"/>
  <c r="U269" i="70"/>
  <c r="Y269" i="70"/>
  <c r="AA269" i="70" s="1"/>
  <c r="Z269" i="70"/>
  <c r="AC269" i="70"/>
  <c r="AD269" i="70"/>
  <c r="B270" i="70"/>
  <c r="D270" i="70"/>
  <c r="G270" i="70"/>
  <c r="I270" i="70" s="1"/>
  <c r="H270" i="70"/>
  <c r="L270" i="70"/>
  <c r="O270" i="70"/>
  <c r="Q270" i="70" s="1"/>
  <c r="P270" i="70"/>
  <c r="T270" i="70"/>
  <c r="V270" i="70" s="1"/>
  <c r="U270" i="70"/>
  <c r="Y270" i="70"/>
  <c r="AA270" i="70" s="1"/>
  <c r="Z270" i="70"/>
  <c r="AC270" i="70"/>
  <c r="AD270" i="70"/>
  <c r="B271" i="70"/>
  <c r="D271" i="70"/>
  <c r="G271" i="70"/>
  <c r="I271" i="70" s="1"/>
  <c r="H271" i="70"/>
  <c r="L271" i="70"/>
  <c r="O271" i="70"/>
  <c r="Q271" i="70" s="1"/>
  <c r="P271" i="70"/>
  <c r="T271" i="70"/>
  <c r="V271" i="70" s="1"/>
  <c r="U271" i="70"/>
  <c r="Y271" i="70"/>
  <c r="AA271" i="70" s="1"/>
  <c r="Z271" i="70"/>
  <c r="AC271" i="70"/>
  <c r="AD271" i="70"/>
  <c r="B272" i="70"/>
  <c r="D272" i="70"/>
  <c r="G272" i="70"/>
  <c r="I272" i="70" s="1"/>
  <c r="H272" i="70"/>
  <c r="L272" i="70"/>
  <c r="O272" i="70"/>
  <c r="Q272" i="70" s="1"/>
  <c r="P272" i="70"/>
  <c r="T272" i="70"/>
  <c r="V272" i="70" s="1"/>
  <c r="U272" i="70"/>
  <c r="Y272" i="70"/>
  <c r="AA272" i="70" s="1"/>
  <c r="Z272" i="70"/>
  <c r="AC272" i="70"/>
  <c r="AD272" i="70"/>
  <c r="B273" i="70"/>
  <c r="D273" i="70"/>
  <c r="G273" i="70"/>
  <c r="I273" i="70" s="1"/>
  <c r="H273" i="70"/>
  <c r="L273" i="70"/>
  <c r="O273" i="70"/>
  <c r="Q273" i="70" s="1"/>
  <c r="P273" i="70"/>
  <c r="T273" i="70"/>
  <c r="V273" i="70" s="1"/>
  <c r="U273" i="70"/>
  <c r="Y273" i="70"/>
  <c r="AA273" i="70" s="1"/>
  <c r="Z273" i="70"/>
  <c r="AC273" i="70"/>
  <c r="AD273" i="70"/>
  <c r="B274" i="70"/>
  <c r="D274" i="70"/>
  <c r="G274" i="70"/>
  <c r="I274" i="70" s="1"/>
  <c r="H274" i="70"/>
  <c r="L274" i="70"/>
  <c r="O274" i="70"/>
  <c r="Q274" i="70" s="1"/>
  <c r="P274" i="70"/>
  <c r="T274" i="70"/>
  <c r="V274" i="70" s="1"/>
  <c r="U274" i="70"/>
  <c r="Y274" i="70"/>
  <c r="AA274" i="70" s="1"/>
  <c r="Z274" i="70"/>
  <c r="AC274" i="70"/>
  <c r="AD274" i="70"/>
  <c r="B275" i="70"/>
  <c r="D275" i="70"/>
  <c r="G275" i="70"/>
  <c r="I275" i="70" s="1"/>
  <c r="H275" i="70"/>
  <c r="L275" i="70"/>
  <c r="O275" i="70"/>
  <c r="Q275" i="70" s="1"/>
  <c r="P275" i="70"/>
  <c r="T275" i="70"/>
  <c r="V275" i="70" s="1"/>
  <c r="U275" i="70"/>
  <c r="Y275" i="70"/>
  <c r="AA275" i="70" s="1"/>
  <c r="Z275" i="70"/>
  <c r="AC275" i="70"/>
  <c r="AD275" i="70"/>
  <c r="B276" i="70"/>
  <c r="D276" i="70"/>
  <c r="G276" i="70"/>
  <c r="I276" i="70" s="1"/>
  <c r="H276" i="70"/>
  <c r="L276" i="70"/>
  <c r="O276" i="70"/>
  <c r="Q276" i="70" s="1"/>
  <c r="P276" i="70"/>
  <c r="T276" i="70"/>
  <c r="V276" i="70" s="1"/>
  <c r="U276" i="70"/>
  <c r="Y276" i="70"/>
  <c r="AA276" i="70" s="1"/>
  <c r="Z276" i="70"/>
  <c r="AC276" i="70"/>
  <c r="AD276" i="70"/>
  <c r="B277" i="70"/>
  <c r="D277" i="70"/>
  <c r="G277" i="70"/>
  <c r="I277" i="70" s="1"/>
  <c r="H277" i="70"/>
  <c r="L277" i="70"/>
  <c r="O277" i="70"/>
  <c r="Q277" i="70" s="1"/>
  <c r="P277" i="70"/>
  <c r="T277" i="70"/>
  <c r="V277" i="70" s="1"/>
  <c r="U277" i="70"/>
  <c r="Y277" i="70"/>
  <c r="AA277" i="70" s="1"/>
  <c r="Z277" i="70"/>
  <c r="AC277" i="70"/>
  <c r="AD277" i="70"/>
  <c r="B278" i="70"/>
  <c r="D278" i="70"/>
  <c r="G278" i="70"/>
  <c r="I278" i="70" s="1"/>
  <c r="H278" i="70"/>
  <c r="L278" i="70"/>
  <c r="O278" i="70"/>
  <c r="Q278" i="70" s="1"/>
  <c r="P278" i="70"/>
  <c r="T278" i="70"/>
  <c r="V278" i="70" s="1"/>
  <c r="U278" i="70"/>
  <c r="Y278" i="70"/>
  <c r="AA278" i="70" s="1"/>
  <c r="Z278" i="70"/>
  <c r="AC278" i="70"/>
  <c r="AD278" i="70"/>
  <c r="B279" i="70"/>
  <c r="D279" i="70"/>
  <c r="G279" i="70"/>
  <c r="I279" i="70" s="1"/>
  <c r="H279" i="70"/>
  <c r="L279" i="70"/>
  <c r="O279" i="70"/>
  <c r="Q279" i="70" s="1"/>
  <c r="P279" i="70"/>
  <c r="T279" i="70"/>
  <c r="V279" i="70" s="1"/>
  <c r="U279" i="70"/>
  <c r="Y279" i="70"/>
  <c r="AA279" i="70" s="1"/>
  <c r="Z279" i="70"/>
  <c r="AC279" i="70"/>
  <c r="AD279" i="70"/>
  <c r="B280" i="70"/>
  <c r="D280" i="70"/>
  <c r="G280" i="70"/>
  <c r="I280" i="70" s="1"/>
  <c r="H280" i="70"/>
  <c r="L280" i="70"/>
  <c r="O280" i="70"/>
  <c r="Q280" i="70" s="1"/>
  <c r="P280" i="70"/>
  <c r="T280" i="70"/>
  <c r="V280" i="70" s="1"/>
  <c r="U280" i="70"/>
  <c r="Y280" i="70"/>
  <c r="AA280" i="70" s="1"/>
  <c r="Z280" i="70"/>
  <c r="AC280" i="70"/>
  <c r="AD280" i="70"/>
  <c r="B281" i="70"/>
  <c r="D281" i="70"/>
  <c r="E281" i="70"/>
  <c r="F281" i="70"/>
  <c r="E24" i="130" s="1"/>
  <c r="J281" i="70"/>
  <c r="K281" i="70"/>
  <c r="H24" i="130" s="1"/>
  <c r="M281" i="70"/>
  <c r="N281" i="70"/>
  <c r="K24" i="130" s="1"/>
  <c r="R281" i="70"/>
  <c r="O24" i="130" s="1"/>
  <c r="S281" i="70"/>
  <c r="X281" i="70"/>
  <c r="U24" i="130" s="1"/>
  <c r="B283" i="70"/>
  <c r="D283" i="70"/>
  <c r="G283" i="70"/>
  <c r="I283" i="70" s="1"/>
  <c r="H283" i="70"/>
  <c r="L283" i="70"/>
  <c r="O283" i="70"/>
  <c r="Q283" i="70" s="1"/>
  <c r="P283" i="70"/>
  <c r="T283" i="70"/>
  <c r="U283" i="70"/>
  <c r="V283" i="70" s="1"/>
  <c r="Y283" i="70"/>
  <c r="Z283" i="70"/>
  <c r="AA283" i="70" s="1"/>
  <c r="AC283" i="70"/>
  <c r="AD283" i="70"/>
  <c r="B284" i="70"/>
  <c r="D284" i="70"/>
  <c r="G284" i="70"/>
  <c r="I284" i="70" s="1"/>
  <c r="H284" i="70"/>
  <c r="L284" i="70"/>
  <c r="O284" i="70"/>
  <c r="Q284" i="70" s="1"/>
  <c r="P284" i="70"/>
  <c r="T284" i="70"/>
  <c r="V284" i="70" s="1"/>
  <c r="U284" i="70"/>
  <c r="Y284" i="70"/>
  <c r="AA284" i="70" s="1"/>
  <c r="Z284" i="70"/>
  <c r="AC284" i="70"/>
  <c r="AD284" i="70"/>
  <c r="B285" i="70"/>
  <c r="D285" i="70"/>
  <c r="G285" i="70"/>
  <c r="I285" i="70" s="1"/>
  <c r="H285" i="70"/>
  <c r="L285" i="70"/>
  <c r="O285" i="70"/>
  <c r="Q285" i="70" s="1"/>
  <c r="P285" i="70"/>
  <c r="T285" i="70"/>
  <c r="V285" i="70" s="1"/>
  <c r="U285" i="70"/>
  <c r="Y285" i="70"/>
  <c r="AA285" i="70" s="1"/>
  <c r="Z285" i="70"/>
  <c r="AC285" i="70"/>
  <c r="AD285" i="70"/>
  <c r="B286" i="70"/>
  <c r="D286" i="70"/>
  <c r="G286" i="70"/>
  <c r="I286" i="70" s="1"/>
  <c r="H286" i="70"/>
  <c r="L286" i="70"/>
  <c r="O286" i="70"/>
  <c r="Q286" i="70" s="1"/>
  <c r="P286" i="70"/>
  <c r="T286" i="70"/>
  <c r="V286" i="70" s="1"/>
  <c r="U286" i="70"/>
  <c r="Y286" i="70"/>
  <c r="AA286" i="70" s="1"/>
  <c r="Z286" i="70"/>
  <c r="AC286" i="70"/>
  <c r="AD286" i="70"/>
  <c r="B287" i="70"/>
  <c r="D287" i="70"/>
  <c r="G287" i="70"/>
  <c r="I287" i="70" s="1"/>
  <c r="H287" i="70"/>
  <c r="L287" i="70"/>
  <c r="O287" i="70"/>
  <c r="Q287" i="70" s="1"/>
  <c r="P287" i="70"/>
  <c r="T287" i="70"/>
  <c r="V287" i="70" s="1"/>
  <c r="U287" i="70"/>
  <c r="Y287" i="70"/>
  <c r="AA287" i="70" s="1"/>
  <c r="Z287" i="70"/>
  <c r="AC287" i="70"/>
  <c r="AD287" i="70"/>
  <c r="B288" i="70"/>
  <c r="D288" i="70"/>
  <c r="G288" i="70"/>
  <c r="I288" i="70" s="1"/>
  <c r="H288" i="70"/>
  <c r="L288" i="70"/>
  <c r="O288" i="70"/>
  <c r="Q288" i="70" s="1"/>
  <c r="P288" i="70"/>
  <c r="T288" i="70"/>
  <c r="V288" i="70" s="1"/>
  <c r="U288" i="70"/>
  <c r="Y288" i="70"/>
  <c r="AA288" i="70" s="1"/>
  <c r="Z288" i="70"/>
  <c r="AC288" i="70"/>
  <c r="AD288" i="70"/>
  <c r="B289" i="70"/>
  <c r="D289" i="70"/>
  <c r="G289" i="70"/>
  <c r="I289" i="70" s="1"/>
  <c r="H289" i="70"/>
  <c r="L289" i="70"/>
  <c r="O289" i="70"/>
  <c r="Q289" i="70" s="1"/>
  <c r="P289" i="70"/>
  <c r="T289" i="70"/>
  <c r="V289" i="70" s="1"/>
  <c r="U289" i="70"/>
  <c r="Y289" i="70"/>
  <c r="AA289" i="70" s="1"/>
  <c r="Z289" i="70"/>
  <c r="AC289" i="70"/>
  <c r="AD289" i="70"/>
  <c r="B290" i="70"/>
  <c r="D290" i="70"/>
  <c r="G290" i="70"/>
  <c r="I290" i="70" s="1"/>
  <c r="H290" i="70"/>
  <c r="L290" i="70"/>
  <c r="O290" i="70"/>
  <c r="Q290" i="70" s="1"/>
  <c r="P290" i="70"/>
  <c r="T290" i="70"/>
  <c r="V290" i="70" s="1"/>
  <c r="U290" i="70"/>
  <c r="Y290" i="70"/>
  <c r="AA290" i="70" s="1"/>
  <c r="Z290" i="70"/>
  <c r="AC290" i="70"/>
  <c r="AD290" i="70"/>
  <c r="B291" i="70"/>
  <c r="D291" i="70"/>
  <c r="G291" i="70"/>
  <c r="I291" i="70" s="1"/>
  <c r="H291" i="70"/>
  <c r="L291" i="70"/>
  <c r="O291" i="70"/>
  <c r="Q291" i="70" s="1"/>
  <c r="P291" i="70"/>
  <c r="T291" i="70"/>
  <c r="V291" i="70" s="1"/>
  <c r="U291" i="70"/>
  <c r="Y291" i="70"/>
  <c r="AA291" i="70" s="1"/>
  <c r="Z291" i="70"/>
  <c r="AC291" i="70"/>
  <c r="AD291" i="70"/>
  <c r="B292" i="70"/>
  <c r="D292" i="70"/>
  <c r="G292" i="70"/>
  <c r="I292" i="70" s="1"/>
  <c r="H292" i="70"/>
  <c r="L292" i="70"/>
  <c r="O292" i="70"/>
  <c r="Q292" i="70" s="1"/>
  <c r="P292" i="70"/>
  <c r="T292" i="70"/>
  <c r="V292" i="70" s="1"/>
  <c r="U292" i="70"/>
  <c r="Y292" i="70"/>
  <c r="AA292" i="70" s="1"/>
  <c r="Z292" i="70"/>
  <c r="AC292" i="70"/>
  <c r="AD292" i="70"/>
  <c r="B293" i="70"/>
  <c r="D293" i="70"/>
  <c r="G293" i="70"/>
  <c r="I293" i="70" s="1"/>
  <c r="H293" i="70"/>
  <c r="L293" i="70"/>
  <c r="O293" i="70"/>
  <c r="Q293" i="70" s="1"/>
  <c r="P293" i="70"/>
  <c r="T293" i="70"/>
  <c r="V293" i="70" s="1"/>
  <c r="U293" i="70"/>
  <c r="Y293" i="70"/>
  <c r="AA293" i="70" s="1"/>
  <c r="Z293" i="70"/>
  <c r="AC293" i="70"/>
  <c r="AD293" i="70"/>
  <c r="B294" i="70"/>
  <c r="D294" i="70"/>
  <c r="G294" i="70"/>
  <c r="I294" i="70" s="1"/>
  <c r="H294" i="70"/>
  <c r="L294" i="70"/>
  <c r="O294" i="70"/>
  <c r="Q294" i="70" s="1"/>
  <c r="P294" i="70"/>
  <c r="T294" i="70"/>
  <c r="V294" i="70" s="1"/>
  <c r="U294" i="70"/>
  <c r="Y294" i="70"/>
  <c r="AA294" i="70" s="1"/>
  <c r="Z294" i="70"/>
  <c r="AC294" i="70"/>
  <c r="AD294" i="70"/>
  <c r="B295" i="70"/>
  <c r="D295" i="70"/>
  <c r="G295" i="70"/>
  <c r="I295" i="70" s="1"/>
  <c r="H295" i="70"/>
  <c r="L295" i="70"/>
  <c r="O295" i="70"/>
  <c r="Q295" i="70" s="1"/>
  <c r="P295" i="70"/>
  <c r="T295" i="70"/>
  <c r="V295" i="70" s="1"/>
  <c r="U295" i="70"/>
  <c r="Y295" i="70"/>
  <c r="AA295" i="70" s="1"/>
  <c r="Z295" i="70"/>
  <c r="AC295" i="70"/>
  <c r="AD295" i="70"/>
  <c r="B296" i="70"/>
  <c r="D296" i="70"/>
  <c r="G296" i="70"/>
  <c r="I296" i="70" s="1"/>
  <c r="H296" i="70"/>
  <c r="L296" i="70"/>
  <c r="O296" i="70"/>
  <c r="Q296" i="70" s="1"/>
  <c r="P296" i="70"/>
  <c r="T296" i="70"/>
  <c r="V296" i="70" s="1"/>
  <c r="U296" i="70"/>
  <c r="Y296" i="70"/>
  <c r="AA296" i="70" s="1"/>
  <c r="Z296" i="70"/>
  <c r="AC296" i="70"/>
  <c r="AD296" i="70"/>
  <c r="B297" i="70"/>
  <c r="D297" i="70"/>
  <c r="G297" i="70"/>
  <c r="I297" i="70" s="1"/>
  <c r="H297" i="70"/>
  <c r="L297" i="70"/>
  <c r="O297" i="70"/>
  <c r="Q297" i="70" s="1"/>
  <c r="P297" i="70"/>
  <c r="T297" i="70"/>
  <c r="V297" i="70" s="1"/>
  <c r="U297" i="70"/>
  <c r="Y297" i="70"/>
  <c r="AA297" i="70" s="1"/>
  <c r="Z297" i="70"/>
  <c r="AC297" i="70"/>
  <c r="AD297" i="70"/>
  <c r="B298" i="70"/>
  <c r="D298" i="70"/>
  <c r="G298" i="70"/>
  <c r="I298" i="70" s="1"/>
  <c r="H298" i="70"/>
  <c r="L298" i="70"/>
  <c r="O298" i="70"/>
  <c r="Q298" i="70" s="1"/>
  <c r="P298" i="70"/>
  <c r="T298" i="70"/>
  <c r="V298" i="70" s="1"/>
  <c r="U298" i="70"/>
  <c r="Y298" i="70"/>
  <c r="AA298" i="70" s="1"/>
  <c r="Z298" i="70"/>
  <c r="AC298" i="70"/>
  <c r="AD298" i="70"/>
  <c r="B299" i="70"/>
  <c r="D299" i="70"/>
  <c r="G299" i="70"/>
  <c r="I299" i="70" s="1"/>
  <c r="H299" i="70"/>
  <c r="L299" i="70"/>
  <c r="O299" i="70"/>
  <c r="Q299" i="70" s="1"/>
  <c r="P299" i="70"/>
  <c r="T299" i="70"/>
  <c r="V299" i="70" s="1"/>
  <c r="U299" i="70"/>
  <c r="Y299" i="70"/>
  <c r="AA299" i="70" s="1"/>
  <c r="Z299" i="70"/>
  <c r="AC299" i="70"/>
  <c r="AD299" i="70"/>
  <c r="B300" i="70"/>
  <c r="D300" i="70"/>
  <c r="G300" i="70"/>
  <c r="I300" i="70" s="1"/>
  <c r="H300" i="70"/>
  <c r="L300" i="70"/>
  <c r="O300" i="70"/>
  <c r="Q300" i="70" s="1"/>
  <c r="P300" i="70"/>
  <c r="T300" i="70"/>
  <c r="V300" i="70" s="1"/>
  <c r="U300" i="70"/>
  <c r="Y300" i="70"/>
  <c r="AA300" i="70" s="1"/>
  <c r="Z300" i="70"/>
  <c r="AC300" i="70"/>
  <c r="AD300" i="70"/>
  <c r="B301" i="70"/>
  <c r="D301" i="70"/>
  <c r="G301" i="70"/>
  <c r="I301" i="70" s="1"/>
  <c r="H301" i="70"/>
  <c r="L301" i="70"/>
  <c r="O301" i="70"/>
  <c r="Q301" i="70" s="1"/>
  <c r="P301" i="70"/>
  <c r="T301" i="70"/>
  <c r="V301" i="70" s="1"/>
  <c r="U301" i="70"/>
  <c r="Y301" i="70"/>
  <c r="AA301" i="70" s="1"/>
  <c r="Z301" i="70"/>
  <c r="AC301" i="70"/>
  <c r="AD301" i="70"/>
  <c r="B302" i="70"/>
  <c r="D302" i="70"/>
  <c r="G302" i="70"/>
  <c r="I302" i="70" s="1"/>
  <c r="H302" i="70"/>
  <c r="L302" i="70"/>
  <c r="O302" i="70"/>
  <c r="Q302" i="70" s="1"/>
  <c r="P302" i="70"/>
  <c r="T302" i="70"/>
  <c r="V302" i="70" s="1"/>
  <c r="U302" i="70"/>
  <c r="Y302" i="70"/>
  <c r="AA302" i="70" s="1"/>
  <c r="Z302" i="70"/>
  <c r="AC302" i="70"/>
  <c r="AD302" i="70"/>
  <c r="B303" i="70"/>
  <c r="D303" i="70"/>
  <c r="G303" i="70"/>
  <c r="I303" i="70" s="1"/>
  <c r="H303" i="70"/>
  <c r="L303" i="70"/>
  <c r="O303" i="70"/>
  <c r="Q303" i="70" s="1"/>
  <c r="P303" i="70"/>
  <c r="T303" i="70"/>
  <c r="V303" i="70" s="1"/>
  <c r="U303" i="70"/>
  <c r="Y303" i="70"/>
  <c r="AA303" i="70" s="1"/>
  <c r="Z303" i="70"/>
  <c r="AC303" i="70"/>
  <c r="AD303" i="70"/>
  <c r="B304" i="70"/>
  <c r="D304" i="70"/>
  <c r="E304" i="70"/>
  <c r="F304" i="70"/>
  <c r="E25" i="130" s="1"/>
  <c r="J304" i="70"/>
  <c r="G25" i="130" s="1"/>
  <c r="K304" i="70"/>
  <c r="H25" i="130" s="1"/>
  <c r="M304" i="70"/>
  <c r="J25" i="130" s="1"/>
  <c r="N304" i="70"/>
  <c r="R304" i="70"/>
  <c r="S304" i="70"/>
  <c r="X304" i="70"/>
  <c r="U25" i="130" s="1"/>
  <c r="B305" i="70"/>
  <c r="D305" i="70"/>
  <c r="AC305" i="70"/>
  <c r="AD305" i="70"/>
  <c r="B306" i="70"/>
  <c r="D306" i="70"/>
  <c r="AC306" i="70"/>
  <c r="AD306" i="70"/>
  <c r="B307" i="70"/>
  <c r="D307" i="70"/>
  <c r="AC307" i="70"/>
  <c r="AD307" i="70"/>
  <c r="B308" i="70"/>
  <c r="D308" i="70"/>
  <c r="AC308" i="70"/>
  <c r="AD308" i="70"/>
  <c r="B309" i="70"/>
  <c r="D309" i="70"/>
  <c r="AC309" i="70"/>
  <c r="AD309" i="70"/>
  <c r="B310" i="70"/>
  <c r="D310" i="70"/>
  <c r="AC310" i="70"/>
  <c r="AD310" i="70"/>
  <c r="B311" i="70"/>
  <c r="D311" i="70"/>
  <c r="AC311" i="70"/>
  <c r="AD311" i="70"/>
  <c r="B312" i="70"/>
  <c r="D312" i="70"/>
  <c r="AC312" i="70"/>
  <c r="AD312" i="70"/>
  <c r="B313" i="70"/>
  <c r="D313" i="70"/>
  <c r="AC313" i="70"/>
  <c r="AD313" i="70"/>
  <c r="B314" i="70"/>
  <c r="D314" i="70"/>
  <c r="AC314" i="70"/>
  <c r="AD314" i="70"/>
  <c r="B315" i="70"/>
  <c r="D315" i="70"/>
  <c r="AC315" i="70"/>
  <c r="AD315" i="70"/>
  <c r="B316" i="70"/>
  <c r="D316" i="70"/>
  <c r="AC316" i="70"/>
  <c r="AD316" i="70"/>
  <c r="B317" i="70"/>
  <c r="D317" i="70"/>
  <c r="AC317" i="70"/>
  <c r="AD317" i="70"/>
  <c r="B318" i="70"/>
  <c r="D318" i="70"/>
  <c r="AC318" i="70"/>
  <c r="AD318" i="70"/>
  <c r="B319" i="70"/>
  <c r="D319" i="70"/>
  <c r="AC319" i="70"/>
  <c r="AD319" i="70"/>
  <c r="B320" i="70"/>
  <c r="D320" i="70"/>
  <c r="AC320" i="70"/>
  <c r="AD320" i="70"/>
  <c r="B321" i="70"/>
  <c r="D321" i="70"/>
  <c r="AC321" i="70"/>
  <c r="AD321" i="70"/>
  <c r="B322" i="70"/>
  <c r="D322" i="70"/>
  <c r="AC322" i="70"/>
  <c r="AD322" i="70"/>
  <c r="B323" i="70"/>
  <c r="D323" i="70"/>
  <c r="AC323" i="70"/>
  <c r="AD323" i="70"/>
  <c r="B324" i="70"/>
  <c r="D324" i="70"/>
  <c r="AC324" i="70"/>
  <c r="AD324" i="70"/>
  <c r="B325" i="70"/>
  <c r="D325" i="70"/>
  <c r="AC325" i="70"/>
  <c r="AD325" i="70"/>
  <c r="B326" i="70"/>
  <c r="D326" i="70"/>
  <c r="E326" i="70"/>
  <c r="F326" i="70"/>
  <c r="J326" i="70"/>
  <c r="K326" i="70"/>
  <c r="M326" i="70"/>
  <c r="N326" i="70"/>
  <c r="R326" i="70"/>
  <c r="S326" i="70"/>
  <c r="X326" i="70"/>
  <c r="B328" i="70"/>
  <c r="D328" i="70"/>
  <c r="G331" i="70"/>
  <c r="H331" i="70"/>
  <c r="I331" i="70"/>
  <c r="L331" i="70"/>
  <c r="O331" i="70"/>
  <c r="P331" i="70"/>
  <c r="Q331" i="70"/>
  <c r="T331" i="70"/>
  <c r="U331" i="70"/>
  <c r="V331" i="70"/>
  <c r="Y331" i="70"/>
  <c r="Z331" i="70"/>
  <c r="AA331" i="70"/>
  <c r="O333" i="70"/>
  <c r="P333" i="70"/>
  <c r="R333" i="70"/>
  <c r="Y333" i="70"/>
  <c r="Z333" i="70"/>
  <c r="B334" i="70"/>
  <c r="D334" i="70"/>
  <c r="G334" i="70"/>
  <c r="I334" i="70" s="1"/>
  <c r="H334" i="70"/>
  <c r="L334" i="70"/>
  <c r="O334" i="70"/>
  <c r="P334" i="70"/>
  <c r="Q334" i="70" s="1"/>
  <c r="R334" i="70"/>
  <c r="Y334" i="70"/>
  <c r="AA334" i="70" s="1"/>
  <c r="Z334" i="70"/>
  <c r="AC334" i="70"/>
  <c r="AD334" i="70"/>
  <c r="B335" i="70"/>
  <c r="D335" i="70"/>
  <c r="G335" i="70"/>
  <c r="H335" i="70"/>
  <c r="I335" i="70" s="1"/>
  <c r="L335" i="70"/>
  <c r="O335" i="70"/>
  <c r="P335" i="70"/>
  <c r="Q335" i="70" s="1"/>
  <c r="R335" i="70"/>
  <c r="T335" i="70" s="1"/>
  <c r="Y335" i="70"/>
  <c r="AA335" i="70" s="1"/>
  <c r="Z335" i="70"/>
  <c r="AC335" i="70"/>
  <c r="AD335" i="70"/>
  <c r="B336" i="70"/>
  <c r="D336" i="70"/>
  <c r="G336" i="70"/>
  <c r="I336" i="70" s="1"/>
  <c r="H336" i="70"/>
  <c r="L336" i="70"/>
  <c r="O336" i="70"/>
  <c r="P336" i="70"/>
  <c r="Q336" i="70" s="1"/>
  <c r="R336" i="70"/>
  <c r="Y336" i="70"/>
  <c r="AA336" i="70" s="1"/>
  <c r="Z336" i="70"/>
  <c r="AC336" i="70"/>
  <c r="AD336" i="70"/>
  <c r="B337" i="70"/>
  <c r="D337" i="70"/>
  <c r="G337" i="70"/>
  <c r="I337" i="70" s="1"/>
  <c r="H337" i="70"/>
  <c r="L337" i="70"/>
  <c r="O337" i="70"/>
  <c r="Q337" i="70" s="1"/>
  <c r="P337" i="70"/>
  <c r="R337" i="70"/>
  <c r="T337" i="70" s="1"/>
  <c r="Y337" i="70"/>
  <c r="AA337" i="70" s="1"/>
  <c r="Z337" i="70"/>
  <c r="AC337" i="70"/>
  <c r="AD337" i="70"/>
  <c r="B338" i="70"/>
  <c r="D338" i="70"/>
  <c r="G338" i="70"/>
  <c r="I338" i="70" s="1"/>
  <c r="H338" i="70"/>
  <c r="L338" i="70"/>
  <c r="O338" i="70"/>
  <c r="Q338" i="70" s="1"/>
  <c r="P338" i="70"/>
  <c r="R338" i="70"/>
  <c r="Y338" i="70"/>
  <c r="AA338" i="70" s="1"/>
  <c r="Z338" i="70"/>
  <c r="AC338" i="70"/>
  <c r="AD338" i="70"/>
  <c r="B339" i="70"/>
  <c r="D339" i="70"/>
  <c r="G339" i="70"/>
  <c r="I339" i="70" s="1"/>
  <c r="H339" i="70"/>
  <c r="L339" i="70"/>
  <c r="O339" i="70"/>
  <c r="Q339" i="70" s="1"/>
  <c r="P339" i="70"/>
  <c r="R339" i="70"/>
  <c r="T339" i="70" s="1"/>
  <c r="Y339" i="70"/>
  <c r="AA339" i="70" s="1"/>
  <c r="Z339" i="70"/>
  <c r="AC339" i="70"/>
  <c r="AD339" i="70"/>
  <c r="B340" i="70"/>
  <c r="D340" i="70"/>
  <c r="G340" i="70"/>
  <c r="I340" i="70" s="1"/>
  <c r="H340" i="70"/>
  <c r="L340" i="70"/>
  <c r="O340" i="70"/>
  <c r="Q340" i="70" s="1"/>
  <c r="P340" i="70"/>
  <c r="R340" i="70"/>
  <c r="Y340" i="70"/>
  <c r="AA340" i="70" s="1"/>
  <c r="Z340" i="70"/>
  <c r="AC340" i="70"/>
  <c r="AD340" i="70"/>
  <c r="B341" i="70"/>
  <c r="D341" i="70"/>
  <c r="G341" i="70"/>
  <c r="I341" i="70" s="1"/>
  <c r="H341" i="70"/>
  <c r="L341" i="70"/>
  <c r="O341" i="70"/>
  <c r="Q341" i="70" s="1"/>
  <c r="P341" i="70"/>
  <c r="R341" i="70"/>
  <c r="Y341" i="70"/>
  <c r="AA341" i="70" s="1"/>
  <c r="Z341" i="70"/>
  <c r="AC341" i="70"/>
  <c r="AD341" i="70"/>
  <c r="B342" i="70"/>
  <c r="D342" i="70"/>
  <c r="G342" i="70"/>
  <c r="I342" i="70" s="1"/>
  <c r="H342" i="70"/>
  <c r="L342" i="70"/>
  <c r="O342" i="70"/>
  <c r="Q342" i="70" s="1"/>
  <c r="P342" i="70"/>
  <c r="R342" i="70"/>
  <c r="Y342" i="70"/>
  <c r="AA342" i="70" s="1"/>
  <c r="Z342" i="70"/>
  <c r="AC342" i="70"/>
  <c r="AD342" i="70"/>
  <c r="B343" i="70"/>
  <c r="D343" i="70"/>
  <c r="G343" i="70"/>
  <c r="I343" i="70" s="1"/>
  <c r="H343" i="70"/>
  <c r="L343" i="70"/>
  <c r="O343" i="70"/>
  <c r="Q343" i="70" s="1"/>
  <c r="P343" i="70"/>
  <c r="R343" i="70"/>
  <c r="U343" i="70" s="1"/>
  <c r="Y343" i="70"/>
  <c r="AA343" i="70" s="1"/>
  <c r="Z343" i="70"/>
  <c r="AC343" i="70"/>
  <c r="AD343" i="70"/>
  <c r="B344" i="70"/>
  <c r="D344" i="70"/>
  <c r="G344" i="70"/>
  <c r="H344" i="70"/>
  <c r="L344" i="70"/>
  <c r="O344" i="70"/>
  <c r="Q344" i="70" s="1"/>
  <c r="P344" i="70"/>
  <c r="R344" i="70"/>
  <c r="Y344" i="70"/>
  <c r="AA344" i="70" s="1"/>
  <c r="Z344" i="70"/>
  <c r="AC344" i="70"/>
  <c r="AD344" i="70"/>
  <c r="B345" i="70"/>
  <c r="D345" i="70"/>
  <c r="G345" i="70"/>
  <c r="H345" i="70"/>
  <c r="I345" i="70" s="1"/>
  <c r="L345" i="70"/>
  <c r="O345" i="70"/>
  <c r="P345" i="70"/>
  <c r="Q345" i="70" s="1"/>
  <c r="R345" i="70"/>
  <c r="T345" i="70" s="1"/>
  <c r="Y345" i="70"/>
  <c r="Z345" i="70"/>
  <c r="AA345" i="70" s="1"/>
  <c r="AC345" i="70"/>
  <c r="AD345" i="70"/>
  <c r="B346" i="70"/>
  <c r="D346" i="70"/>
  <c r="G346" i="70"/>
  <c r="I346" i="70" s="1"/>
  <c r="H346" i="70"/>
  <c r="L346" i="70"/>
  <c r="O346" i="70"/>
  <c r="Q346" i="70" s="1"/>
  <c r="P346" i="70"/>
  <c r="R346" i="70"/>
  <c r="T346" i="70" s="1"/>
  <c r="Y346" i="70"/>
  <c r="AA346" i="70" s="1"/>
  <c r="Z346" i="70"/>
  <c r="AC346" i="70"/>
  <c r="AD346" i="70"/>
  <c r="B347" i="70"/>
  <c r="D347" i="70"/>
  <c r="G347" i="70"/>
  <c r="I347" i="70" s="1"/>
  <c r="H347" i="70"/>
  <c r="L347" i="70"/>
  <c r="O347" i="70"/>
  <c r="Q347" i="70" s="1"/>
  <c r="P347" i="70"/>
  <c r="R347" i="70"/>
  <c r="U347" i="70" s="1"/>
  <c r="Y347" i="70"/>
  <c r="AA347" i="70" s="1"/>
  <c r="Z347" i="70"/>
  <c r="AC347" i="70"/>
  <c r="AD347" i="70"/>
  <c r="B348" i="70"/>
  <c r="D348" i="70"/>
  <c r="G348" i="70"/>
  <c r="I348" i="70" s="1"/>
  <c r="H348" i="70"/>
  <c r="L348" i="70"/>
  <c r="O348" i="70"/>
  <c r="Q348" i="70" s="1"/>
  <c r="P348" i="70"/>
  <c r="R348" i="70"/>
  <c r="T348" i="70" s="1"/>
  <c r="Y348" i="70"/>
  <c r="AA348" i="70" s="1"/>
  <c r="Z348" i="70"/>
  <c r="AC348" i="70"/>
  <c r="AD348" i="70"/>
  <c r="B349" i="70"/>
  <c r="D349" i="70"/>
  <c r="G349" i="70"/>
  <c r="I349" i="70" s="1"/>
  <c r="H349" i="70"/>
  <c r="L349" i="70"/>
  <c r="O349" i="70"/>
  <c r="Q349" i="70" s="1"/>
  <c r="P349" i="70"/>
  <c r="R349" i="70"/>
  <c r="T349" i="70" s="1"/>
  <c r="V349" i="70" s="1"/>
  <c r="Y349" i="70"/>
  <c r="AA349" i="70" s="1"/>
  <c r="Z349" i="70"/>
  <c r="AC349" i="70"/>
  <c r="AD349" i="70"/>
  <c r="B350" i="70"/>
  <c r="D350" i="70"/>
  <c r="G350" i="70"/>
  <c r="I350" i="70" s="1"/>
  <c r="H350" i="70"/>
  <c r="L350" i="70"/>
  <c r="O350" i="70"/>
  <c r="Q350" i="70" s="1"/>
  <c r="P350" i="70"/>
  <c r="R350" i="70"/>
  <c r="Y350" i="70"/>
  <c r="AA350" i="70" s="1"/>
  <c r="Z350" i="70"/>
  <c r="AC350" i="70"/>
  <c r="AD350" i="70"/>
  <c r="B351" i="70"/>
  <c r="D351" i="70"/>
  <c r="G351" i="70"/>
  <c r="I351" i="70" s="1"/>
  <c r="H351" i="70"/>
  <c r="L351" i="70"/>
  <c r="O351" i="70"/>
  <c r="Q351" i="70" s="1"/>
  <c r="P351" i="70"/>
  <c r="R351" i="70"/>
  <c r="U351" i="70" s="1"/>
  <c r="Y351" i="70"/>
  <c r="AA351" i="70" s="1"/>
  <c r="Z351" i="70"/>
  <c r="AC351" i="70"/>
  <c r="AD351" i="70"/>
  <c r="B352" i="70"/>
  <c r="D352" i="70"/>
  <c r="G352" i="70"/>
  <c r="I352" i="70" s="1"/>
  <c r="H352" i="70"/>
  <c r="L352" i="70"/>
  <c r="O352" i="70"/>
  <c r="Q352" i="70" s="1"/>
  <c r="P352" i="70"/>
  <c r="R352" i="70"/>
  <c r="T352" i="70" s="1"/>
  <c r="Y352" i="70"/>
  <c r="AA352" i="70" s="1"/>
  <c r="Z352" i="70"/>
  <c r="AC352" i="70"/>
  <c r="AD352" i="70"/>
  <c r="B353" i="70"/>
  <c r="D353" i="70"/>
  <c r="G353" i="70"/>
  <c r="I353" i="70" s="1"/>
  <c r="H353" i="70"/>
  <c r="L353" i="70"/>
  <c r="O353" i="70"/>
  <c r="Q353" i="70" s="1"/>
  <c r="P353" i="70"/>
  <c r="R353" i="70"/>
  <c r="U353" i="70" s="1"/>
  <c r="Y353" i="70"/>
  <c r="AA353" i="70" s="1"/>
  <c r="Z353" i="70"/>
  <c r="AC353" i="70"/>
  <c r="AD353" i="70"/>
  <c r="B354" i="70"/>
  <c r="D354" i="70"/>
  <c r="G354" i="70"/>
  <c r="I354" i="70" s="1"/>
  <c r="H354" i="70"/>
  <c r="L354" i="70"/>
  <c r="O354" i="70"/>
  <c r="Q354" i="70" s="1"/>
  <c r="P354" i="70"/>
  <c r="R354" i="70"/>
  <c r="T354" i="70" s="1"/>
  <c r="Y354" i="70"/>
  <c r="AA354" i="70" s="1"/>
  <c r="Z354" i="70"/>
  <c r="AC354" i="70"/>
  <c r="AD354" i="70"/>
  <c r="B355" i="70"/>
  <c r="D355" i="70"/>
  <c r="G355" i="70"/>
  <c r="I355" i="70" s="1"/>
  <c r="H355" i="70"/>
  <c r="L355" i="70"/>
  <c r="O355" i="70"/>
  <c r="Q355" i="70" s="1"/>
  <c r="P355" i="70"/>
  <c r="R355" i="70"/>
  <c r="Y355" i="70"/>
  <c r="AA355" i="70" s="1"/>
  <c r="Z355" i="70"/>
  <c r="AC355" i="70"/>
  <c r="AD355" i="70"/>
  <c r="B356" i="70"/>
  <c r="D356" i="70"/>
  <c r="G356" i="70"/>
  <c r="I356" i="70" s="1"/>
  <c r="H356" i="70"/>
  <c r="L356" i="70"/>
  <c r="O356" i="70"/>
  <c r="Q356" i="70" s="1"/>
  <c r="P356" i="70"/>
  <c r="R356" i="70"/>
  <c r="U356" i="70" s="1"/>
  <c r="Y356" i="70"/>
  <c r="AA356" i="70" s="1"/>
  <c r="Z356" i="70"/>
  <c r="AC356" i="70"/>
  <c r="AD356" i="70"/>
  <c r="B357" i="70"/>
  <c r="D357" i="70"/>
  <c r="G357" i="70"/>
  <c r="I357" i="70" s="1"/>
  <c r="H357" i="70"/>
  <c r="L357" i="70"/>
  <c r="O357" i="70"/>
  <c r="Q357" i="70" s="1"/>
  <c r="P357" i="70"/>
  <c r="R357" i="70"/>
  <c r="T357" i="70" s="1"/>
  <c r="V357" i="70" s="1"/>
  <c r="Y357" i="70"/>
  <c r="AA357" i="70" s="1"/>
  <c r="Z357" i="70"/>
  <c r="AC357" i="70"/>
  <c r="AD357" i="70"/>
  <c r="B358" i="70"/>
  <c r="D358" i="70"/>
  <c r="G358" i="70"/>
  <c r="I358" i="70" s="1"/>
  <c r="H358" i="70"/>
  <c r="L358" i="70"/>
  <c r="O358" i="70"/>
  <c r="Q358" i="70" s="1"/>
  <c r="P358" i="70"/>
  <c r="R358" i="70"/>
  <c r="U358" i="70" s="1"/>
  <c r="Y358" i="70"/>
  <c r="AA358" i="70" s="1"/>
  <c r="Z358" i="70"/>
  <c r="AC358" i="70"/>
  <c r="AD358" i="70"/>
  <c r="B359" i="70"/>
  <c r="D359" i="70"/>
  <c r="G359" i="70"/>
  <c r="I359" i="70" s="1"/>
  <c r="H359" i="70"/>
  <c r="L359" i="70"/>
  <c r="O359" i="70"/>
  <c r="Q359" i="70" s="1"/>
  <c r="P359" i="70"/>
  <c r="R359" i="70"/>
  <c r="U359" i="70" s="1"/>
  <c r="Y359" i="70"/>
  <c r="AA359" i="70" s="1"/>
  <c r="Z359" i="70"/>
  <c r="AC359" i="70"/>
  <c r="AD359" i="70"/>
  <c r="B360" i="70"/>
  <c r="D360" i="70"/>
  <c r="G360" i="70"/>
  <c r="I360" i="70" s="1"/>
  <c r="H360" i="70"/>
  <c r="L360" i="70"/>
  <c r="O360" i="70"/>
  <c r="Q360" i="70" s="1"/>
  <c r="P360" i="70"/>
  <c r="R360" i="70"/>
  <c r="U360" i="70" s="1"/>
  <c r="Y360" i="70"/>
  <c r="AA360" i="70" s="1"/>
  <c r="Z360" i="70"/>
  <c r="AC360" i="70"/>
  <c r="AD360" i="70"/>
  <c r="B361" i="70"/>
  <c r="D361" i="70"/>
  <c r="G361" i="70"/>
  <c r="I361" i="70" s="1"/>
  <c r="H361" i="70"/>
  <c r="L361" i="70"/>
  <c r="O361" i="70"/>
  <c r="Q361" i="70" s="1"/>
  <c r="P361" i="70"/>
  <c r="R361" i="70"/>
  <c r="U361" i="70" s="1"/>
  <c r="Y361" i="70"/>
  <c r="AA361" i="70" s="1"/>
  <c r="Z361" i="70"/>
  <c r="AC361" i="70"/>
  <c r="AD361" i="70"/>
  <c r="B362" i="70"/>
  <c r="D362" i="70"/>
  <c r="E362" i="70"/>
  <c r="D29" i="130" s="1"/>
  <c r="F362" i="70"/>
  <c r="E29" i="130" s="1"/>
  <c r="J362" i="70"/>
  <c r="G29" i="130" s="1"/>
  <c r="K362" i="70"/>
  <c r="H29" i="130" s="1"/>
  <c r="M362" i="70"/>
  <c r="J29" i="130" s="1"/>
  <c r="N362" i="70"/>
  <c r="K29" i="130" s="1"/>
  <c r="S362" i="70"/>
  <c r="X362" i="70"/>
  <c r="U29" i="130" s="1"/>
  <c r="B364" i="70"/>
  <c r="D364" i="70"/>
  <c r="G364" i="70"/>
  <c r="I364" i="70" s="1"/>
  <c r="H364" i="70"/>
  <c r="L364" i="70"/>
  <c r="O364" i="70"/>
  <c r="Q364" i="70" s="1"/>
  <c r="P364" i="70"/>
  <c r="R364" i="70"/>
  <c r="U364" i="70" s="1"/>
  <c r="Y364" i="70"/>
  <c r="Z364" i="70"/>
  <c r="AA364" i="70" s="1"/>
  <c r="AC364" i="70"/>
  <c r="AD364" i="70"/>
  <c r="B365" i="70"/>
  <c r="D365" i="70"/>
  <c r="G365" i="70"/>
  <c r="I365" i="70" s="1"/>
  <c r="H365" i="70"/>
  <c r="L365" i="70"/>
  <c r="O365" i="70"/>
  <c r="Q365" i="70" s="1"/>
  <c r="P365" i="70"/>
  <c r="R365" i="70"/>
  <c r="T365" i="70" s="1"/>
  <c r="V365" i="70" s="1"/>
  <c r="Y365" i="70"/>
  <c r="AA365" i="70" s="1"/>
  <c r="Z365" i="70"/>
  <c r="AC365" i="70"/>
  <c r="AD365" i="70"/>
  <c r="B366" i="70"/>
  <c r="D366" i="70"/>
  <c r="G366" i="70"/>
  <c r="I366" i="70" s="1"/>
  <c r="H366" i="70"/>
  <c r="L366" i="70"/>
  <c r="O366" i="70"/>
  <c r="Q366" i="70" s="1"/>
  <c r="P366" i="70"/>
  <c r="R366" i="70"/>
  <c r="T366" i="70" s="1"/>
  <c r="V366" i="70" s="1"/>
  <c r="Y366" i="70"/>
  <c r="AA366" i="70" s="1"/>
  <c r="Z366" i="70"/>
  <c r="AC366" i="70"/>
  <c r="AD366" i="70"/>
  <c r="B367" i="70"/>
  <c r="D367" i="70"/>
  <c r="G367" i="70"/>
  <c r="I367" i="70" s="1"/>
  <c r="H367" i="70"/>
  <c r="L367" i="70"/>
  <c r="O367" i="70"/>
  <c r="Q367" i="70" s="1"/>
  <c r="P367" i="70"/>
  <c r="R367" i="70"/>
  <c r="U367" i="70" s="1"/>
  <c r="Y367" i="70"/>
  <c r="AA367" i="70" s="1"/>
  <c r="Z367" i="70"/>
  <c r="AC367" i="70"/>
  <c r="AD367" i="70"/>
  <c r="B368" i="70"/>
  <c r="D368" i="70"/>
  <c r="G368" i="70"/>
  <c r="I368" i="70" s="1"/>
  <c r="H368" i="70"/>
  <c r="L368" i="70"/>
  <c r="O368" i="70"/>
  <c r="Q368" i="70" s="1"/>
  <c r="P368" i="70"/>
  <c r="R368" i="70"/>
  <c r="Y368" i="70"/>
  <c r="AA368" i="70" s="1"/>
  <c r="Z368" i="70"/>
  <c r="AC368" i="70"/>
  <c r="AD368" i="70"/>
  <c r="B369" i="70"/>
  <c r="D369" i="70"/>
  <c r="G369" i="70"/>
  <c r="I369" i="70" s="1"/>
  <c r="H369" i="70"/>
  <c r="L369" i="70"/>
  <c r="O369" i="70"/>
  <c r="Q369" i="70" s="1"/>
  <c r="P369" i="70"/>
  <c r="R369" i="70"/>
  <c r="U369" i="70" s="1"/>
  <c r="Y369" i="70"/>
  <c r="AA369" i="70" s="1"/>
  <c r="Z369" i="70"/>
  <c r="AC369" i="70"/>
  <c r="AD369" i="70"/>
  <c r="B370" i="70"/>
  <c r="D370" i="70"/>
  <c r="G370" i="70"/>
  <c r="I370" i="70" s="1"/>
  <c r="H370" i="70"/>
  <c r="L370" i="70"/>
  <c r="O370" i="70"/>
  <c r="Q370" i="70" s="1"/>
  <c r="P370" i="70"/>
  <c r="R370" i="70"/>
  <c r="T370" i="70" s="1"/>
  <c r="V370" i="70" s="1"/>
  <c r="Y370" i="70"/>
  <c r="AA370" i="70" s="1"/>
  <c r="Z370" i="70"/>
  <c r="AC370" i="70"/>
  <c r="AD370" i="70"/>
  <c r="B371" i="70"/>
  <c r="D371" i="70"/>
  <c r="G371" i="70"/>
  <c r="I371" i="70" s="1"/>
  <c r="H371" i="70"/>
  <c r="L371" i="70"/>
  <c r="O371" i="70"/>
  <c r="Q371" i="70" s="1"/>
  <c r="P371" i="70"/>
  <c r="R371" i="70"/>
  <c r="U371" i="70" s="1"/>
  <c r="Y371" i="70"/>
  <c r="AA371" i="70" s="1"/>
  <c r="Z371" i="70"/>
  <c r="AC371" i="70"/>
  <c r="AD371" i="70"/>
  <c r="B372" i="70"/>
  <c r="D372" i="70"/>
  <c r="G372" i="70"/>
  <c r="I372" i="70" s="1"/>
  <c r="H372" i="70"/>
  <c r="L372" i="70"/>
  <c r="O372" i="70"/>
  <c r="Q372" i="70" s="1"/>
  <c r="P372" i="70"/>
  <c r="R372" i="70"/>
  <c r="U372" i="70" s="1"/>
  <c r="Y372" i="70"/>
  <c r="AA372" i="70" s="1"/>
  <c r="Z372" i="70"/>
  <c r="AC372" i="70"/>
  <c r="AD372" i="70"/>
  <c r="B373" i="70"/>
  <c r="D373" i="70"/>
  <c r="G373" i="70"/>
  <c r="I373" i="70" s="1"/>
  <c r="H373" i="70"/>
  <c r="L373" i="70"/>
  <c r="O373" i="70"/>
  <c r="Q373" i="70" s="1"/>
  <c r="P373" i="70"/>
  <c r="R373" i="70"/>
  <c r="Y373" i="70"/>
  <c r="AA373" i="70" s="1"/>
  <c r="Z373" i="70"/>
  <c r="AC373" i="70"/>
  <c r="AD373" i="70"/>
  <c r="B374" i="70"/>
  <c r="D374" i="70"/>
  <c r="G374" i="70"/>
  <c r="I374" i="70" s="1"/>
  <c r="H374" i="70"/>
  <c r="L374" i="70"/>
  <c r="O374" i="70"/>
  <c r="Q374" i="70" s="1"/>
  <c r="P374" i="70"/>
  <c r="R374" i="70"/>
  <c r="T374" i="70" s="1"/>
  <c r="V374" i="70" s="1"/>
  <c r="Y374" i="70"/>
  <c r="AA374" i="70" s="1"/>
  <c r="Z374" i="70"/>
  <c r="AC374" i="70"/>
  <c r="AD374" i="70"/>
  <c r="B375" i="70"/>
  <c r="D375" i="70"/>
  <c r="G375" i="70"/>
  <c r="I375" i="70" s="1"/>
  <c r="H375" i="70"/>
  <c r="L375" i="70"/>
  <c r="O375" i="70"/>
  <c r="Q375" i="70" s="1"/>
  <c r="P375" i="70"/>
  <c r="R375" i="70"/>
  <c r="U375" i="70" s="1"/>
  <c r="Y375" i="70"/>
  <c r="AA375" i="70" s="1"/>
  <c r="Z375" i="70"/>
  <c r="AC375" i="70"/>
  <c r="AD375" i="70"/>
  <c r="B376" i="70"/>
  <c r="D376" i="70"/>
  <c r="G376" i="70"/>
  <c r="I376" i="70" s="1"/>
  <c r="H376" i="70"/>
  <c r="L376" i="70"/>
  <c r="O376" i="70"/>
  <c r="Q376" i="70" s="1"/>
  <c r="P376" i="70"/>
  <c r="R376" i="70"/>
  <c r="Y376" i="70"/>
  <c r="AA376" i="70" s="1"/>
  <c r="Z376" i="70"/>
  <c r="AC376" i="70"/>
  <c r="AD376" i="70"/>
  <c r="B377" i="70"/>
  <c r="D377" i="70"/>
  <c r="G377" i="70"/>
  <c r="I377" i="70" s="1"/>
  <c r="H377" i="70"/>
  <c r="L377" i="70"/>
  <c r="O377" i="70"/>
  <c r="Q377" i="70" s="1"/>
  <c r="P377" i="70"/>
  <c r="R377" i="70"/>
  <c r="U377" i="70" s="1"/>
  <c r="Y377" i="70"/>
  <c r="AA377" i="70" s="1"/>
  <c r="Z377" i="70"/>
  <c r="AC377" i="70"/>
  <c r="AD377" i="70"/>
  <c r="B378" i="70"/>
  <c r="D378" i="70"/>
  <c r="G378" i="70"/>
  <c r="I378" i="70" s="1"/>
  <c r="H378" i="70"/>
  <c r="L378" i="70"/>
  <c r="O378" i="70"/>
  <c r="Q378" i="70" s="1"/>
  <c r="P378" i="70"/>
  <c r="R378" i="70"/>
  <c r="T378" i="70" s="1"/>
  <c r="V378" i="70" s="1"/>
  <c r="Y378" i="70"/>
  <c r="AA378" i="70" s="1"/>
  <c r="Z378" i="70"/>
  <c r="AC378" i="70"/>
  <c r="AD378" i="70"/>
  <c r="B379" i="70"/>
  <c r="D379" i="70"/>
  <c r="G379" i="70"/>
  <c r="I379" i="70" s="1"/>
  <c r="H379" i="70"/>
  <c r="L379" i="70"/>
  <c r="O379" i="70"/>
  <c r="Q379" i="70" s="1"/>
  <c r="P379" i="70"/>
  <c r="R379" i="70"/>
  <c r="U379" i="70" s="1"/>
  <c r="Y379" i="70"/>
  <c r="AA379" i="70" s="1"/>
  <c r="Z379" i="70"/>
  <c r="AC379" i="70"/>
  <c r="AD379" i="70"/>
  <c r="B380" i="70"/>
  <c r="D380" i="70"/>
  <c r="G380" i="70"/>
  <c r="I380" i="70" s="1"/>
  <c r="H380" i="70"/>
  <c r="L380" i="70"/>
  <c r="O380" i="70"/>
  <c r="Q380" i="70" s="1"/>
  <c r="P380" i="70"/>
  <c r="R380" i="70"/>
  <c r="U380" i="70" s="1"/>
  <c r="Y380" i="70"/>
  <c r="AA380" i="70" s="1"/>
  <c r="Z380" i="70"/>
  <c r="AC380" i="70"/>
  <c r="AD380" i="70"/>
  <c r="B381" i="70"/>
  <c r="D381" i="70"/>
  <c r="G381" i="70"/>
  <c r="I381" i="70" s="1"/>
  <c r="H381" i="70"/>
  <c r="L381" i="70"/>
  <c r="O381" i="70"/>
  <c r="Q381" i="70" s="1"/>
  <c r="P381" i="70"/>
  <c r="R381" i="70"/>
  <c r="Y381" i="70"/>
  <c r="AA381" i="70" s="1"/>
  <c r="Z381" i="70"/>
  <c r="AC381" i="70"/>
  <c r="AD381" i="70"/>
  <c r="B382" i="70"/>
  <c r="D382" i="70"/>
  <c r="G382" i="70"/>
  <c r="I382" i="70" s="1"/>
  <c r="H382" i="70"/>
  <c r="L382" i="70"/>
  <c r="O382" i="70"/>
  <c r="Q382" i="70" s="1"/>
  <c r="P382" i="70"/>
  <c r="R382" i="70"/>
  <c r="T382" i="70" s="1"/>
  <c r="V382" i="70" s="1"/>
  <c r="Y382" i="70"/>
  <c r="AA382" i="70" s="1"/>
  <c r="Z382" i="70"/>
  <c r="AC382" i="70"/>
  <c r="AD382" i="70"/>
  <c r="B383" i="70"/>
  <c r="D383" i="70"/>
  <c r="G383" i="70"/>
  <c r="I383" i="70" s="1"/>
  <c r="H383" i="70"/>
  <c r="L383" i="70"/>
  <c r="O383" i="70"/>
  <c r="Q383" i="70" s="1"/>
  <c r="P383" i="70"/>
  <c r="R383" i="70"/>
  <c r="U383" i="70" s="1"/>
  <c r="Y383" i="70"/>
  <c r="AA383" i="70" s="1"/>
  <c r="Z383" i="70"/>
  <c r="AC383" i="70"/>
  <c r="AD383" i="70"/>
  <c r="B384" i="70"/>
  <c r="D384" i="70"/>
  <c r="G384" i="70"/>
  <c r="I384" i="70" s="1"/>
  <c r="H384" i="70"/>
  <c r="L384" i="70"/>
  <c r="O384" i="70"/>
  <c r="Q384" i="70" s="1"/>
  <c r="P384" i="70"/>
  <c r="R384" i="70"/>
  <c r="Y384" i="70"/>
  <c r="AA384" i="70" s="1"/>
  <c r="Z384" i="70"/>
  <c r="AC384" i="70"/>
  <c r="AD384" i="70"/>
  <c r="B385" i="70"/>
  <c r="D385" i="70"/>
  <c r="E385" i="70"/>
  <c r="F385" i="70"/>
  <c r="E30" i="130" s="1"/>
  <c r="J385" i="70"/>
  <c r="K385" i="70"/>
  <c r="H30" i="130" s="1"/>
  <c r="M385" i="70"/>
  <c r="N385" i="70"/>
  <c r="K30" i="130" s="1"/>
  <c r="S385" i="70"/>
  <c r="X385" i="70"/>
  <c r="B386" i="70"/>
  <c r="D386" i="70"/>
  <c r="AC386" i="70"/>
  <c r="AD386" i="70"/>
  <c r="B387" i="70"/>
  <c r="D387" i="70"/>
  <c r="AC387" i="70"/>
  <c r="AD387" i="70"/>
  <c r="B388" i="70"/>
  <c r="D388" i="70"/>
  <c r="AC388" i="70"/>
  <c r="AD388" i="70"/>
  <c r="B389" i="70"/>
  <c r="D389" i="70"/>
  <c r="AC389" i="70"/>
  <c r="AD389" i="70"/>
  <c r="B390" i="70"/>
  <c r="D390" i="70"/>
  <c r="AC390" i="70"/>
  <c r="AD390" i="70"/>
  <c r="B391" i="70"/>
  <c r="D391" i="70"/>
  <c r="AC391" i="70"/>
  <c r="AD391" i="70"/>
  <c r="B392" i="70"/>
  <c r="D392" i="70"/>
  <c r="AC392" i="70"/>
  <c r="AD392" i="70"/>
  <c r="B393" i="70"/>
  <c r="D393" i="70"/>
  <c r="AC393" i="70"/>
  <c r="AD393" i="70"/>
  <c r="B394" i="70"/>
  <c r="D394" i="70"/>
  <c r="AC394" i="70"/>
  <c r="AD394" i="70"/>
  <c r="B395" i="70"/>
  <c r="D395" i="70"/>
  <c r="AC395" i="70"/>
  <c r="AD395" i="70"/>
  <c r="B396" i="70"/>
  <c r="D396" i="70"/>
  <c r="AC396" i="70"/>
  <c r="AD396" i="70"/>
  <c r="B397" i="70"/>
  <c r="D397" i="70"/>
  <c r="AC397" i="70"/>
  <c r="AD397" i="70"/>
  <c r="B398" i="70"/>
  <c r="D398" i="70"/>
  <c r="AC398" i="70"/>
  <c r="AD398" i="70"/>
  <c r="B399" i="70"/>
  <c r="D399" i="70"/>
  <c r="AC399" i="70"/>
  <c r="AD399" i="70"/>
  <c r="B400" i="70"/>
  <c r="D400" i="70"/>
  <c r="AC400" i="70"/>
  <c r="AD400" i="70"/>
  <c r="B401" i="70"/>
  <c r="D401" i="70"/>
  <c r="AC401" i="70"/>
  <c r="AD401" i="70"/>
  <c r="B402" i="70"/>
  <c r="D402" i="70"/>
  <c r="AC402" i="70"/>
  <c r="AD402" i="70"/>
  <c r="B403" i="70"/>
  <c r="D403" i="70"/>
  <c r="AC403" i="70"/>
  <c r="AD403" i="70"/>
  <c r="B404" i="70"/>
  <c r="D404" i="70"/>
  <c r="AC404" i="70"/>
  <c r="AD404" i="70"/>
  <c r="B405" i="70"/>
  <c r="D405" i="70"/>
  <c r="AC405" i="70"/>
  <c r="AD405" i="70"/>
  <c r="B406" i="70"/>
  <c r="D406" i="70"/>
  <c r="AC406" i="70"/>
  <c r="AD406" i="70"/>
  <c r="B407" i="70"/>
  <c r="D407" i="70"/>
  <c r="E407" i="70"/>
  <c r="F407" i="70"/>
  <c r="J407" i="70"/>
  <c r="K407" i="70"/>
  <c r="M407" i="70"/>
  <c r="N407" i="70"/>
  <c r="S407" i="70"/>
  <c r="X407" i="70"/>
  <c r="B409" i="70"/>
  <c r="D409" i="70"/>
  <c r="C4" i="140"/>
  <c r="C22" i="140" s="1"/>
  <c r="D4" i="140"/>
  <c r="D22" i="140" s="1"/>
  <c r="E4" i="140"/>
  <c r="E22" i="140" s="1"/>
  <c r="F4" i="140"/>
  <c r="F22" i="140" s="1"/>
  <c r="G4" i="140"/>
  <c r="G22" i="140" s="1"/>
  <c r="H4" i="140"/>
  <c r="H22" i="140" s="1"/>
  <c r="I4" i="140"/>
  <c r="I22" i="140" s="1"/>
  <c r="J4" i="140"/>
  <c r="J22" i="140" s="1"/>
  <c r="F33" i="140"/>
  <c r="AG4" i="150"/>
  <c r="AL4" i="150" s="1"/>
  <c r="AG5" i="150"/>
  <c r="AL5" i="150" s="1"/>
  <c r="AG6" i="150"/>
  <c r="AL6" i="150" s="1"/>
  <c r="AG7" i="150"/>
  <c r="AL7" i="150" s="1"/>
  <c r="AG8" i="150"/>
  <c r="AL8" i="150" s="1"/>
  <c r="AA9" i="150"/>
  <c r="AG9" i="150"/>
  <c r="AL9" i="150" s="1"/>
  <c r="AA10" i="150"/>
  <c r="AG10" i="150"/>
  <c r="AL10" i="150" s="1"/>
  <c r="AA11" i="150"/>
  <c r="AG11" i="150"/>
  <c r="AL11" i="150" s="1"/>
  <c r="AA12" i="150"/>
  <c r="AG12" i="150"/>
  <c r="AL12" i="150" s="1"/>
  <c r="AA13" i="150"/>
  <c r="AG13" i="150"/>
  <c r="AL13" i="150" s="1"/>
  <c r="AA14" i="150"/>
  <c r="AG14" i="150"/>
  <c r="AL14" i="150" s="1"/>
  <c r="AA15" i="150"/>
  <c r="AG15" i="150"/>
  <c r="AL15" i="150" s="1"/>
  <c r="AA16" i="150"/>
  <c r="AG16" i="150"/>
  <c r="AL16" i="150" s="1"/>
  <c r="AA17" i="150"/>
  <c r="AG17" i="150"/>
  <c r="AL17" i="150" s="1"/>
  <c r="AA18" i="150"/>
  <c r="AG18" i="150"/>
  <c r="AL18" i="150" s="1"/>
  <c r="AA19" i="150"/>
  <c r="AG19" i="150"/>
  <c r="AL19" i="150" s="1"/>
  <c r="AA20" i="150"/>
  <c r="AF20" i="150"/>
  <c r="AG20" i="150" s="1"/>
  <c r="AL20" i="150" s="1"/>
  <c r="AA21" i="150"/>
  <c r="AG21" i="150"/>
  <c r="AL21" i="150" s="1"/>
  <c r="AA22" i="150"/>
  <c r="AG22" i="150"/>
  <c r="AL22" i="150" s="1"/>
  <c r="AA23" i="150"/>
  <c r="AG23" i="150"/>
  <c r="AL23" i="150" s="1"/>
  <c r="AA24" i="150"/>
  <c r="AG24" i="150"/>
  <c r="AL24" i="150" s="1"/>
  <c r="AA25" i="150"/>
  <c r="AG25" i="150"/>
  <c r="AL25" i="150" s="1"/>
  <c r="AA26" i="150"/>
  <c r="AG26" i="150"/>
  <c r="AL26" i="150" s="1"/>
  <c r="AA27" i="150"/>
  <c r="AG27" i="150"/>
  <c r="AL27" i="150" s="1"/>
  <c r="AE28" i="150"/>
  <c r="AF28" i="150"/>
  <c r="AD54" i="150"/>
  <c r="AH54" i="150"/>
  <c r="AD55" i="150"/>
  <c r="AH55" i="150"/>
  <c r="AD56" i="150"/>
  <c r="AH56" i="150"/>
  <c r="AF57" i="150"/>
  <c r="AH57" i="150"/>
  <c r="AC58" i="150"/>
  <c r="AD58" i="150"/>
  <c r="AH58" i="150"/>
  <c r="AC59" i="150"/>
  <c r="AD59" i="150"/>
  <c r="AH59" i="150"/>
  <c r="AC60" i="150"/>
  <c r="AD60" i="150"/>
  <c r="AH60" i="150"/>
  <c r="AF61" i="150"/>
  <c r="AH61" i="150"/>
  <c r="AD62" i="150"/>
  <c r="AE62" i="150"/>
  <c r="AH62" i="150"/>
  <c r="AD63" i="150"/>
  <c r="AE63" i="150"/>
  <c r="AH63" i="150"/>
  <c r="AD64" i="150"/>
  <c r="AE64" i="150"/>
  <c r="AH64" i="150"/>
  <c r="AF65" i="150"/>
  <c r="AC66" i="150"/>
  <c r="AD66" i="150"/>
  <c r="AH66" i="150"/>
  <c r="AC67" i="150"/>
  <c r="AD67" i="150"/>
  <c r="AH67" i="150"/>
  <c r="AC68" i="150"/>
  <c r="AD68" i="150"/>
  <c r="AH68" i="150"/>
  <c r="AF69" i="150"/>
  <c r="AH69" i="150"/>
  <c r="AC70" i="150"/>
  <c r="AD70" i="150"/>
  <c r="AH70" i="150"/>
  <c r="AC71" i="150"/>
  <c r="AD71" i="150"/>
  <c r="AH71" i="150"/>
  <c r="AC72" i="150"/>
  <c r="AD72" i="150"/>
  <c r="AH72" i="150"/>
  <c r="AF73" i="150"/>
  <c r="AI73" i="150" s="1"/>
  <c r="AC75" i="150"/>
  <c r="AF75" i="150" s="1"/>
  <c r="AI75" i="150" s="1"/>
  <c r="AC76" i="150"/>
  <c r="AF76" i="150" s="1"/>
  <c r="AI76" i="150" s="1"/>
  <c r="AC77" i="150"/>
  <c r="AC56" i="150" s="1"/>
  <c r="AF56" i="150" s="1"/>
  <c r="AF78" i="150"/>
  <c r="AI78" i="150" s="1"/>
  <c r="AF79" i="150"/>
  <c r="AI79" i="150" s="1"/>
  <c r="AF80" i="150"/>
  <c r="AI80" i="150" s="1"/>
  <c r="AF81" i="150"/>
  <c r="AI81" i="150" s="1"/>
  <c r="AC82" i="150"/>
  <c r="AF82" i="150" s="1"/>
  <c r="AI82" i="150" s="1"/>
  <c r="AC83" i="150"/>
  <c r="AF83" i="150" s="1"/>
  <c r="AI83" i="150" s="1"/>
  <c r="AF84" i="150"/>
  <c r="AI84" i="150" s="1"/>
  <c r="AF85" i="150"/>
  <c r="AI85" i="150" s="1"/>
  <c r="AF86" i="150"/>
  <c r="AI86" i="150" s="1"/>
  <c r="AF87" i="150"/>
  <c r="AI87" i="150" s="1"/>
  <c r="AF88" i="150"/>
  <c r="AI88" i="150" s="1"/>
  <c r="AF89" i="150"/>
  <c r="AI89" i="150" s="1"/>
  <c r="AF90" i="150"/>
  <c r="AI90" i="150" s="1"/>
  <c r="AF91" i="150"/>
  <c r="A24" i="79"/>
  <c r="A25" i="79"/>
  <c r="A26" i="79"/>
  <c r="A27" i="79"/>
  <c r="A28" i="79"/>
  <c r="A29" i="79"/>
  <c r="A30" i="79"/>
  <c r="A31" i="79"/>
  <c r="A32" i="79"/>
  <c r="A33" i="79"/>
  <c r="B34" i="79"/>
  <c r="C34" i="79"/>
  <c r="D34" i="79"/>
  <c r="E34" i="79"/>
  <c r="F34" i="79"/>
  <c r="G34" i="79"/>
  <c r="H34" i="79"/>
  <c r="I34" i="79"/>
  <c r="J34" i="79"/>
  <c r="A3" i="144"/>
  <c r="F27" i="144"/>
  <c r="F33" i="144" s="1"/>
  <c r="F39" i="144" s="1"/>
  <c r="F42" i="144" s="1"/>
  <c r="G27" i="144"/>
  <c r="G33" i="144" s="1"/>
  <c r="G39" i="144" s="1"/>
  <c r="G42" i="144" s="1"/>
  <c r="H27" i="144"/>
  <c r="AC28" i="150" s="1"/>
  <c r="I27" i="144"/>
  <c r="J27" i="144"/>
  <c r="K27" i="144"/>
  <c r="N27" i="144"/>
  <c r="O27" i="144"/>
  <c r="P27" i="144"/>
  <c r="Q27" i="144"/>
  <c r="R27" i="144"/>
  <c r="S27" i="144"/>
  <c r="T27" i="144"/>
  <c r="U27" i="144"/>
  <c r="H33" i="144"/>
  <c r="AD28" i="150" s="1"/>
  <c r="I33" i="144"/>
  <c r="I39" i="144" s="1"/>
  <c r="I42" i="144" s="1"/>
  <c r="J33" i="144"/>
  <c r="J39" i="144" s="1"/>
  <c r="J42" i="144" s="1"/>
  <c r="K33" i="144"/>
  <c r="N33" i="144"/>
  <c r="O33" i="144"/>
  <c r="P33" i="144"/>
  <c r="P39" i="144" s="1"/>
  <c r="P42" i="144" s="1"/>
  <c r="Q33" i="144"/>
  <c r="R33" i="144"/>
  <c r="S33" i="144"/>
  <c r="T33" i="144"/>
  <c r="T39" i="144" s="1"/>
  <c r="T42" i="144" s="1"/>
  <c r="U33" i="144"/>
  <c r="L39" i="144"/>
  <c r="M39" i="144"/>
  <c r="L44" i="130"/>
  <c r="M44" i="130"/>
  <c r="Q44" i="130"/>
  <c r="R44" i="130"/>
  <c r="L45" i="130"/>
  <c r="M45" i="130"/>
  <c r="Q45" i="130"/>
  <c r="R45" i="130"/>
  <c r="L46" i="130"/>
  <c r="M46" i="130"/>
  <c r="Q46" i="130"/>
  <c r="R46" i="130"/>
  <c r="T51" i="130"/>
  <c r="V51" i="130"/>
  <c r="T52" i="130"/>
  <c r="V52" i="130"/>
  <c r="T53" i="130"/>
  <c r="V53" i="130"/>
  <c r="T56" i="130"/>
  <c r="V56" i="130"/>
  <c r="T57" i="130"/>
  <c r="V57" i="130"/>
  <c r="T58" i="130"/>
  <c r="V58" i="130"/>
  <c r="T61" i="130"/>
  <c r="V61" i="130"/>
  <c r="T62" i="130"/>
  <c r="V62" i="130"/>
  <c r="T63" i="130"/>
  <c r="V63" i="130"/>
  <c r="T66" i="130"/>
  <c r="V66" i="130"/>
  <c r="T67" i="130"/>
  <c r="V67" i="130"/>
  <c r="T68" i="130"/>
  <c r="V68" i="130"/>
  <c r="T71" i="130"/>
  <c r="V71" i="130"/>
  <c r="T72" i="130"/>
  <c r="V72" i="130"/>
  <c r="T73" i="130"/>
  <c r="V73" i="130"/>
  <c r="Q76" i="130"/>
  <c r="R76" i="130"/>
  <c r="S76" i="130"/>
  <c r="T76" i="130"/>
  <c r="V76" i="130"/>
  <c r="W76" i="130"/>
  <c r="X76" i="130"/>
  <c r="Q77" i="130"/>
  <c r="R77" i="130"/>
  <c r="S77" i="130"/>
  <c r="T77" i="130"/>
  <c r="V77" i="130"/>
  <c r="W77" i="130"/>
  <c r="X77" i="130"/>
  <c r="Q78" i="130"/>
  <c r="R78" i="130"/>
  <c r="S78" i="130"/>
  <c r="T78" i="130"/>
  <c r="V78" i="130"/>
  <c r="W78" i="130"/>
  <c r="X78" i="130"/>
  <c r="Q81" i="130"/>
  <c r="R81" i="130"/>
  <c r="S81" i="130"/>
  <c r="T81" i="130"/>
  <c r="V81" i="130"/>
  <c r="W81" i="130"/>
  <c r="X81" i="130"/>
  <c r="Q82" i="130"/>
  <c r="R82" i="130"/>
  <c r="S82" i="130"/>
  <c r="T82" i="130"/>
  <c r="V82" i="130"/>
  <c r="W82" i="130"/>
  <c r="X82" i="130"/>
  <c r="Q83" i="130"/>
  <c r="R83" i="130"/>
  <c r="S83" i="130"/>
  <c r="T83" i="130"/>
  <c r="V83" i="130"/>
  <c r="W83" i="130"/>
  <c r="X83" i="130"/>
  <c r="D110" i="161" l="1"/>
  <c r="D192" i="161"/>
  <c r="O86" i="160"/>
  <c r="H10" i="140" s="1"/>
  <c r="AI69" i="158"/>
  <c r="AA68" i="158"/>
  <c r="AI65" i="158"/>
  <c r="AI61" i="158"/>
  <c r="AA60" i="158"/>
  <c r="AI57" i="158"/>
  <c r="AA56" i="158"/>
  <c r="AO23" i="158"/>
  <c r="AO19" i="158"/>
  <c r="AO15" i="158"/>
  <c r="AM56" i="158"/>
  <c r="M91" i="160"/>
  <c r="V9" i="160"/>
  <c r="V91" i="160" s="1"/>
  <c r="I220" i="159"/>
  <c r="M82" i="130"/>
  <c r="AM85" i="157"/>
  <c r="AA81" i="157"/>
  <c r="Q91" i="160"/>
  <c r="J39" i="160"/>
  <c r="P77" i="130"/>
  <c r="AI68" i="158"/>
  <c r="AA67" i="158"/>
  <c r="AM65" i="158"/>
  <c r="AI64" i="158"/>
  <c r="AI60" i="158"/>
  <c r="AA59" i="158"/>
  <c r="AI56" i="158"/>
  <c r="D197" i="161"/>
  <c r="AI70" i="95"/>
  <c r="D201" i="161"/>
  <c r="D100" i="161"/>
  <c r="D193" i="161"/>
  <c r="D186" i="161"/>
  <c r="U51" i="130"/>
  <c r="AF406" i="155"/>
  <c r="U66" i="130"/>
  <c r="T91" i="160"/>
  <c r="P91" i="160"/>
  <c r="D120" i="161"/>
  <c r="D105" i="161"/>
  <c r="Z207" i="161"/>
  <c r="AB207" i="161" s="1"/>
  <c r="M72" i="95"/>
  <c r="D198" i="161"/>
  <c r="D190" i="161"/>
  <c r="J82" i="130"/>
  <c r="K84" i="159"/>
  <c r="O78" i="130" s="1"/>
  <c r="K221" i="159"/>
  <c r="AF326" i="155"/>
  <c r="AM67" i="158"/>
  <c r="AM100" i="157"/>
  <c r="AI99" i="157"/>
  <c r="AA98" i="157"/>
  <c r="AA94" i="157"/>
  <c r="AM92" i="157"/>
  <c r="AI91" i="157"/>
  <c r="AA90" i="157"/>
  <c r="AM88" i="157"/>
  <c r="AI87" i="157"/>
  <c r="AM84" i="157"/>
  <c r="AI83" i="157"/>
  <c r="AM80" i="157"/>
  <c r="AA78" i="157"/>
  <c r="AM76" i="157"/>
  <c r="AA74" i="157"/>
  <c r="W9" i="160"/>
  <c r="W91" i="160" s="1"/>
  <c r="N91" i="81"/>
  <c r="U148" i="161"/>
  <c r="W148" i="161" s="1"/>
  <c r="D109" i="161"/>
  <c r="AZ33" i="103"/>
  <c r="AW32" i="103"/>
  <c r="AO33" i="91"/>
  <c r="AO28" i="91"/>
  <c r="AO24" i="91"/>
  <c r="AO20" i="91"/>
  <c r="AO16" i="91"/>
  <c r="AO12" i="91"/>
  <c r="AO8" i="91"/>
  <c r="AE406" i="155"/>
  <c r="W57" i="130"/>
  <c r="AE326" i="155"/>
  <c r="P408" i="155"/>
  <c r="K73" i="130" s="1"/>
  <c r="V35" i="130"/>
  <c r="AC407" i="70"/>
  <c r="AM99" i="157"/>
  <c r="AA93" i="157"/>
  <c r="AI90" i="157"/>
  <c r="AA73" i="157"/>
  <c r="AE44" i="132"/>
  <c r="V125" i="161"/>
  <c r="AI58" i="95"/>
  <c r="AA384" i="155"/>
  <c r="X72" i="130" s="1"/>
  <c r="R59" i="155"/>
  <c r="M52" i="130" s="1"/>
  <c r="AO18" i="158"/>
  <c r="AO14" i="158"/>
  <c r="AM63" i="158"/>
  <c r="AI70" i="158"/>
  <c r="AA69" i="158"/>
  <c r="AI66" i="158"/>
  <c r="AA65" i="158"/>
  <c r="AI62" i="158"/>
  <c r="AI58" i="158"/>
  <c r="AM69" i="158"/>
  <c r="AO20" i="158"/>
  <c r="AO16" i="158"/>
  <c r="AO12" i="158"/>
  <c r="K72" i="158"/>
  <c r="AI67" i="158"/>
  <c r="AI63" i="158"/>
  <c r="AA62" i="158"/>
  <c r="AI59" i="158"/>
  <c r="AO25" i="158"/>
  <c r="AO21" i="158"/>
  <c r="AO17" i="158"/>
  <c r="AO13" i="158"/>
  <c r="AI94" i="157"/>
  <c r="AA89" i="157"/>
  <c r="AM83" i="157"/>
  <c r="AB39" i="160"/>
  <c r="J39" i="81"/>
  <c r="V121" i="81"/>
  <c r="AI71" i="132"/>
  <c r="AK71" i="132" s="1"/>
  <c r="N254" i="161"/>
  <c r="U170" i="161"/>
  <c r="W170" i="161" s="1"/>
  <c r="AI66" i="95"/>
  <c r="AI62" i="95"/>
  <c r="AM70" i="95"/>
  <c r="AM66" i="95"/>
  <c r="AM62" i="95"/>
  <c r="AM58" i="95"/>
  <c r="P82" i="130"/>
  <c r="M197" i="115"/>
  <c r="U72" i="130"/>
  <c r="K52" i="130"/>
  <c r="AF222" i="155"/>
  <c r="AF304" i="155"/>
  <c r="AF244" i="155"/>
  <c r="R164" i="155"/>
  <c r="U62" i="130"/>
  <c r="U56" i="130"/>
  <c r="AF361" i="155"/>
  <c r="AE244" i="155"/>
  <c r="T364" i="70"/>
  <c r="V364" i="70" s="1"/>
  <c r="T359" i="70"/>
  <c r="V359" i="70" s="1"/>
  <c r="T361" i="70"/>
  <c r="V361" i="70" s="1"/>
  <c r="AF77" i="150"/>
  <c r="AI77" i="150" s="1"/>
  <c r="AF70" i="150"/>
  <c r="AI70" i="150" s="1"/>
  <c r="AF67" i="150"/>
  <c r="AI67" i="150" s="1"/>
  <c r="AF58" i="150"/>
  <c r="AI58" i="150" s="1"/>
  <c r="M72" i="158"/>
  <c r="AM58" i="158"/>
  <c r="AO24" i="158"/>
  <c r="AO22" i="158"/>
  <c r="AO11" i="158"/>
  <c r="U72" i="158"/>
  <c r="I72" i="158"/>
  <c r="AA61" i="158"/>
  <c r="Q72" i="158"/>
  <c r="E72" i="158"/>
  <c r="AA99" i="157"/>
  <c r="AA87" i="157"/>
  <c r="AM77" i="157"/>
  <c r="AA75" i="157"/>
  <c r="T121" i="160"/>
  <c r="P121" i="160"/>
  <c r="R39" i="160"/>
  <c r="F39" i="160"/>
  <c r="S91" i="160"/>
  <c r="P91" i="81"/>
  <c r="O91" i="81"/>
  <c r="AD21" i="132"/>
  <c r="AF21" i="132" s="1"/>
  <c r="AD16" i="132"/>
  <c r="AF16" i="132" s="1"/>
  <c r="D205" i="161"/>
  <c r="D200" i="161"/>
  <c r="U65" i="161"/>
  <c r="W65" i="161" s="1"/>
  <c r="M65" i="161"/>
  <c r="AE207" i="161"/>
  <c r="D107" i="161"/>
  <c r="U61" i="130"/>
  <c r="T166" i="155"/>
  <c r="O58" i="130" s="1"/>
  <c r="AB384" i="155"/>
  <c r="AC384" i="155" s="1"/>
  <c r="P72" i="130"/>
  <c r="T328" i="155"/>
  <c r="O68" i="130" s="1"/>
  <c r="T369" i="70"/>
  <c r="V369" i="70" s="1"/>
  <c r="S246" i="70"/>
  <c r="P21" i="130" s="1"/>
  <c r="F34" i="140"/>
  <c r="AO36" i="157"/>
  <c r="AO32" i="157"/>
  <c r="AO28" i="157"/>
  <c r="AO24" i="157"/>
  <c r="AO20" i="157"/>
  <c r="AO16" i="157"/>
  <c r="AO12" i="157"/>
  <c r="AI100" i="157"/>
  <c r="AM97" i="157"/>
  <c r="AM93" i="157"/>
  <c r="AI92" i="157"/>
  <c r="AM89" i="157"/>
  <c r="AI88" i="157"/>
  <c r="AI84" i="157"/>
  <c r="AA83" i="157"/>
  <c r="AM81" i="157"/>
  <c r="AI80" i="157"/>
  <c r="AI76" i="157"/>
  <c r="AM73" i="157"/>
  <c r="AD48" i="132"/>
  <c r="AE23" i="132"/>
  <c r="AD24" i="132"/>
  <c r="AF24" i="132" s="1"/>
  <c r="J207" i="161"/>
  <c r="M230" i="161"/>
  <c r="AM69" i="95"/>
  <c r="AN100" i="91"/>
  <c r="AN86" i="91"/>
  <c r="AO31" i="91"/>
  <c r="AO27" i="91"/>
  <c r="AO23" i="91"/>
  <c r="AO19" i="91"/>
  <c r="AO15" i="91"/>
  <c r="AO11" i="91"/>
  <c r="L164" i="115"/>
  <c r="P41" i="130" s="1"/>
  <c r="H164" i="115"/>
  <c r="H41" i="130" s="1"/>
  <c r="I197" i="115"/>
  <c r="E197" i="115"/>
  <c r="H384" i="155"/>
  <c r="V361" i="155"/>
  <c r="Q71" i="130" s="1"/>
  <c r="U374" i="70"/>
  <c r="U349" i="70"/>
  <c r="U335" i="70"/>
  <c r="S328" i="70"/>
  <c r="P26" i="130" s="1"/>
  <c r="M83" i="70"/>
  <c r="J11" i="130" s="1"/>
  <c r="R407" i="70"/>
  <c r="T407" i="70" s="1"/>
  <c r="AC222" i="70"/>
  <c r="U366" i="70"/>
  <c r="T358" i="70"/>
  <c r="V358" i="70" s="1"/>
  <c r="U345" i="70"/>
  <c r="V345" i="70" s="1"/>
  <c r="N39" i="144"/>
  <c r="N42" i="144" s="1"/>
  <c r="AM98" i="157"/>
  <c r="AI97" i="157"/>
  <c r="AM94" i="157"/>
  <c r="AI93" i="157"/>
  <c r="AM90" i="157"/>
  <c r="AI89" i="157"/>
  <c r="AI85" i="157"/>
  <c r="AI81" i="157"/>
  <c r="AM78" i="157"/>
  <c r="AI77" i="157"/>
  <c r="AM74" i="157"/>
  <c r="AI73" i="157"/>
  <c r="H95" i="157"/>
  <c r="X121" i="160"/>
  <c r="O168" i="160"/>
  <c r="H18" i="140" s="1"/>
  <c r="F26" i="140"/>
  <c r="X168" i="81"/>
  <c r="Z86" i="81"/>
  <c r="V86" i="81"/>
  <c r="AB9" i="81"/>
  <c r="AB91" i="81" s="1"/>
  <c r="AD15" i="132"/>
  <c r="AF15" i="132" s="1"/>
  <c r="D209" i="161"/>
  <c r="D97" i="161"/>
  <c r="Y89" i="161"/>
  <c r="H89" i="161"/>
  <c r="T89" i="161"/>
  <c r="D194" i="161"/>
  <c r="O72" i="95"/>
  <c r="L72" i="95"/>
  <c r="AO64" i="91"/>
  <c r="AO60" i="91"/>
  <c r="AO56" i="91"/>
  <c r="AO52" i="91"/>
  <c r="AO48" i="91"/>
  <c r="AO44" i="91"/>
  <c r="AI86" i="91"/>
  <c r="AN74" i="91"/>
  <c r="M197" i="159"/>
  <c r="U81" i="130"/>
  <c r="U86" i="130" s="1"/>
  <c r="P40" i="130"/>
  <c r="P45" i="130" s="1"/>
  <c r="L244" i="115"/>
  <c r="H244" i="115"/>
  <c r="K220" i="115"/>
  <c r="G220" i="115"/>
  <c r="U39" i="130"/>
  <c r="H40" i="130"/>
  <c r="H45" i="130" s="1"/>
  <c r="D34" i="130"/>
  <c r="D44" i="130" s="1"/>
  <c r="K244" i="115"/>
  <c r="G244" i="115"/>
  <c r="J221" i="115"/>
  <c r="F220" i="115"/>
  <c r="M142" i="155"/>
  <c r="W72" i="130"/>
  <c r="L199" i="155"/>
  <c r="N199" i="155" s="1"/>
  <c r="I61" i="130" s="1"/>
  <c r="M81" i="155"/>
  <c r="R36" i="155"/>
  <c r="M51" i="130" s="1"/>
  <c r="P222" i="70"/>
  <c r="M20" i="130" s="1"/>
  <c r="G385" i="70"/>
  <c r="I385" i="70" s="1"/>
  <c r="F30" i="130" s="1"/>
  <c r="L222" i="70"/>
  <c r="I20" i="130" s="1"/>
  <c r="T380" i="70"/>
  <c r="V380" i="70" s="1"/>
  <c r="T372" i="70"/>
  <c r="V372" i="70" s="1"/>
  <c r="T353" i="70"/>
  <c r="V353" i="70" s="1"/>
  <c r="T343" i="70"/>
  <c r="V343" i="70" s="1"/>
  <c r="Z244" i="70"/>
  <c r="H244" i="70"/>
  <c r="P118" i="70"/>
  <c r="M14" i="130" s="1"/>
  <c r="Z81" i="70"/>
  <c r="AC199" i="70"/>
  <c r="H36" i="70"/>
  <c r="AF71" i="150"/>
  <c r="AI71" i="150" s="1"/>
  <c r="AF68" i="150"/>
  <c r="AI68" i="150" s="1"/>
  <c r="R86" i="130"/>
  <c r="AM70" i="158"/>
  <c r="AM66" i="158"/>
  <c r="AM62" i="158"/>
  <c r="AM60" i="158"/>
  <c r="AM59" i="158"/>
  <c r="AI46" i="158"/>
  <c r="AO43" i="158"/>
  <c r="AO39" i="158"/>
  <c r="AO66" i="158" s="1"/>
  <c r="AO31" i="158"/>
  <c r="L95" i="157"/>
  <c r="AE95" i="157"/>
  <c r="T95" i="157"/>
  <c r="H79" i="157"/>
  <c r="H82" i="157" s="1"/>
  <c r="H86" i="157" s="1"/>
  <c r="AK95" i="157"/>
  <c r="AI98" i="157"/>
  <c r="AA97" i="157"/>
  <c r="AM91" i="157"/>
  <c r="AM87" i="157"/>
  <c r="AA85" i="157"/>
  <c r="AI78" i="157"/>
  <c r="AA77" i="157"/>
  <c r="AM75" i="157"/>
  <c r="AI74" i="157"/>
  <c r="AA168" i="160"/>
  <c r="K168" i="160"/>
  <c r="S86" i="160"/>
  <c r="J10" i="140" s="1"/>
  <c r="L39" i="160"/>
  <c r="W86" i="160"/>
  <c r="G86" i="160"/>
  <c r="AB121" i="160"/>
  <c r="W168" i="160"/>
  <c r="S168" i="160"/>
  <c r="J18" i="140" s="1"/>
  <c r="L121" i="160"/>
  <c r="H121" i="160"/>
  <c r="R91" i="160"/>
  <c r="F36" i="140"/>
  <c r="F37" i="140" s="1"/>
  <c r="M168" i="81"/>
  <c r="G15" i="140" s="1"/>
  <c r="N39" i="81"/>
  <c r="Z39" i="81"/>
  <c r="V39" i="81"/>
  <c r="R39" i="81"/>
  <c r="J86" i="81"/>
  <c r="E6" i="140" s="1"/>
  <c r="Z16" i="149" s="1"/>
  <c r="C26" i="140"/>
  <c r="F121" i="81"/>
  <c r="Y86" i="81"/>
  <c r="U86" i="81"/>
  <c r="V87" i="81" s="1"/>
  <c r="Q86" i="81"/>
  <c r="I7" i="140" s="1"/>
  <c r="M86" i="81"/>
  <c r="G7" i="140" s="1"/>
  <c r="AA38" i="149" s="1"/>
  <c r="I86" i="81"/>
  <c r="I6" i="140" s="1"/>
  <c r="E86" i="81"/>
  <c r="G6" i="140" s="1"/>
  <c r="Z18" i="149" s="1"/>
  <c r="N86" i="81"/>
  <c r="C7" i="140" s="1"/>
  <c r="F86" i="81"/>
  <c r="C6" i="140" s="1"/>
  <c r="Z14" i="149" s="1"/>
  <c r="O71" i="132"/>
  <c r="Q71" i="132" s="1"/>
  <c r="AD70" i="132"/>
  <c r="AF70" i="132" s="1"/>
  <c r="AE57" i="132"/>
  <c r="AF53" i="132"/>
  <c r="AE53" i="132"/>
  <c r="AN71" i="132"/>
  <c r="AE19" i="132"/>
  <c r="AD13" i="132"/>
  <c r="AF13" i="132" s="1"/>
  <c r="D206" i="161"/>
  <c r="U125" i="161"/>
  <c r="W125" i="161" s="1"/>
  <c r="Z87" i="161"/>
  <c r="AB87" i="161" s="1"/>
  <c r="M42" i="161"/>
  <c r="AE230" i="161"/>
  <c r="D199" i="161"/>
  <c r="Y172" i="161"/>
  <c r="I172" i="161"/>
  <c r="AE125" i="161"/>
  <c r="H172" i="161"/>
  <c r="AM61" i="95"/>
  <c r="Q72" i="95"/>
  <c r="AM65" i="95"/>
  <c r="AA67" i="95"/>
  <c r="AN79" i="91"/>
  <c r="AG96" i="91"/>
  <c r="AO34" i="91"/>
  <c r="AO29" i="91"/>
  <c r="AO25" i="91"/>
  <c r="AO21" i="91"/>
  <c r="AO17" i="91"/>
  <c r="AO13" i="91"/>
  <c r="AO9" i="91"/>
  <c r="I80" i="91"/>
  <c r="I83" i="91" s="1"/>
  <c r="I87" i="91" s="1"/>
  <c r="AI100" i="91"/>
  <c r="AO68" i="91"/>
  <c r="AO63" i="91"/>
  <c r="AO59" i="91"/>
  <c r="AO55" i="91"/>
  <c r="AO51" i="91"/>
  <c r="AO47" i="91"/>
  <c r="AO43" i="91"/>
  <c r="AO35" i="91"/>
  <c r="AO30" i="91"/>
  <c r="AO26" i="91"/>
  <c r="AO22" i="91"/>
  <c r="AO18" i="91"/>
  <c r="AO14" i="91"/>
  <c r="AO10" i="91"/>
  <c r="R87" i="130"/>
  <c r="K244" i="159"/>
  <c r="G244" i="159"/>
  <c r="J221" i="159"/>
  <c r="J84" i="159"/>
  <c r="K78" i="130" s="1"/>
  <c r="F244" i="159"/>
  <c r="M220" i="159"/>
  <c r="I84" i="159"/>
  <c r="J78" i="130" s="1"/>
  <c r="E84" i="159"/>
  <c r="D78" i="130" s="1"/>
  <c r="L197" i="159"/>
  <c r="L81" i="130"/>
  <c r="M76" i="130"/>
  <c r="M86" i="130" s="1"/>
  <c r="L164" i="159"/>
  <c r="P83" i="130" s="1"/>
  <c r="H164" i="159"/>
  <c r="H83" i="130" s="1"/>
  <c r="L244" i="159"/>
  <c r="H244" i="159"/>
  <c r="K220" i="159"/>
  <c r="G220" i="159"/>
  <c r="K221" i="115"/>
  <c r="J84" i="115"/>
  <c r="K36" i="130" s="1"/>
  <c r="F244" i="115"/>
  <c r="M84" i="115"/>
  <c r="U36" i="130" s="1"/>
  <c r="I84" i="115"/>
  <c r="J36" i="130" s="1"/>
  <c r="E84" i="115"/>
  <c r="D36" i="130" s="1"/>
  <c r="L84" i="115"/>
  <c r="P36" i="130" s="1"/>
  <c r="H84" i="115"/>
  <c r="H36" i="130" s="1"/>
  <c r="G35" i="130"/>
  <c r="G45" i="130" s="1"/>
  <c r="G221" i="115"/>
  <c r="R326" i="155"/>
  <c r="G326" i="155"/>
  <c r="I326" i="155" s="1"/>
  <c r="M164" i="155"/>
  <c r="AA361" i="155"/>
  <c r="X71" i="130" s="1"/>
  <c r="W71" i="130"/>
  <c r="L244" i="155"/>
  <c r="N244" i="155" s="1"/>
  <c r="AB36" i="155"/>
  <c r="P51" i="130"/>
  <c r="G222" i="155"/>
  <c r="I222" i="155" s="1"/>
  <c r="F62" i="130" s="1"/>
  <c r="O166" i="155"/>
  <c r="J58" i="130" s="1"/>
  <c r="J57" i="130"/>
  <c r="H406" i="155"/>
  <c r="AB406" i="155"/>
  <c r="AB361" i="155"/>
  <c r="L142" i="155"/>
  <c r="N142" i="155" s="1"/>
  <c r="I57" i="130" s="1"/>
  <c r="Q36" i="155"/>
  <c r="W199" i="155"/>
  <c r="R61" i="130" s="1"/>
  <c r="L281" i="70"/>
  <c r="I24" i="130" s="1"/>
  <c r="P141" i="70"/>
  <c r="M15" i="130" s="1"/>
  <c r="L118" i="70"/>
  <c r="I14" i="130" s="1"/>
  <c r="V44" i="130"/>
  <c r="J10" i="130"/>
  <c r="K328" i="70"/>
  <c r="H26" i="130" s="1"/>
  <c r="U199" i="70"/>
  <c r="R19" i="130" s="1"/>
  <c r="T222" i="70"/>
  <c r="Q20" i="130" s="1"/>
  <c r="H199" i="70"/>
  <c r="Y59" i="70"/>
  <c r="V10" i="130" s="1"/>
  <c r="G14" i="130"/>
  <c r="T377" i="70"/>
  <c r="V377" i="70" s="1"/>
  <c r="T351" i="70"/>
  <c r="V351" i="70" s="1"/>
  <c r="U337" i="70"/>
  <c r="O304" i="70"/>
  <c r="L25" i="130" s="1"/>
  <c r="O199" i="70"/>
  <c r="L19" i="130" s="1"/>
  <c r="G199" i="70"/>
  <c r="I199" i="70" s="1"/>
  <c r="F19" i="130" s="1"/>
  <c r="L163" i="70"/>
  <c r="Z118" i="70"/>
  <c r="W14" i="130" s="1"/>
  <c r="E83" i="70"/>
  <c r="D11" i="130" s="1"/>
  <c r="C34" i="140"/>
  <c r="AG28" i="150"/>
  <c r="AL28" i="150" s="1"/>
  <c r="X86" i="130"/>
  <c r="K86" i="130"/>
  <c r="U44" i="130"/>
  <c r="P72" i="158"/>
  <c r="AA58" i="158"/>
  <c r="L49" i="158"/>
  <c r="L75" i="158" s="1"/>
  <c r="AO41" i="158"/>
  <c r="AO68" i="158" s="1"/>
  <c r="AO37" i="158"/>
  <c r="AO29" i="158"/>
  <c r="AA70" i="158"/>
  <c r="AO36" i="158"/>
  <c r="AO32" i="158"/>
  <c r="AM68" i="158"/>
  <c r="AM64" i="158"/>
  <c r="AM61" i="158"/>
  <c r="AM57" i="158"/>
  <c r="O72" i="158"/>
  <c r="AA63" i="158"/>
  <c r="T49" i="158"/>
  <c r="T75" i="158" s="1"/>
  <c r="AO38" i="158"/>
  <c r="AO34" i="158"/>
  <c r="AO46" i="158" s="1"/>
  <c r="AO49" i="158" s="1"/>
  <c r="AO30" i="158"/>
  <c r="S95" i="157"/>
  <c r="AJ95" i="157"/>
  <c r="X95" i="157"/>
  <c r="P95" i="157"/>
  <c r="Z95" i="157"/>
  <c r="V95" i="157"/>
  <c r="AL79" i="157"/>
  <c r="AL82" i="157" s="1"/>
  <c r="AL86" i="157" s="1"/>
  <c r="AF95" i="157"/>
  <c r="AK79" i="157"/>
  <c r="AK82" i="157" s="1"/>
  <c r="AK86" i="157" s="1"/>
  <c r="AJ79" i="157"/>
  <c r="AJ82" i="157" s="1"/>
  <c r="AJ86" i="157" s="1"/>
  <c r="AJ96" i="157" s="1"/>
  <c r="AG95" i="157"/>
  <c r="X79" i="157"/>
  <c r="X82" i="157" s="1"/>
  <c r="X86" i="157" s="1"/>
  <c r="M79" i="157"/>
  <c r="M82" i="157" s="1"/>
  <c r="M86" i="157" s="1"/>
  <c r="T86" i="160"/>
  <c r="F10" i="140" s="1"/>
  <c r="AB37" i="149" s="1"/>
  <c r="G168" i="160"/>
  <c r="L86" i="160"/>
  <c r="AA86" i="160"/>
  <c r="K86" i="160"/>
  <c r="T39" i="160"/>
  <c r="AB86" i="160"/>
  <c r="X86" i="160"/>
  <c r="H86" i="160"/>
  <c r="D36" i="140"/>
  <c r="AB168" i="160"/>
  <c r="X168" i="160"/>
  <c r="T168" i="160"/>
  <c r="F18" i="140" s="1"/>
  <c r="P168" i="160"/>
  <c r="L168" i="160"/>
  <c r="H168" i="160"/>
  <c r="N39" i="160"/>
  <c r="T168" i="81"/>
  <c r="F15" i="140" s="1"/>
  <c r="L168" i="81"/>
  <c r="F14" i="140" s="1"/>
  <c r="S91" i="81"/>
  <c r="Z121" i="81"/>
  <c r="U168" i="81"/>
  <c r="R121" i="81"/>
  <c r="N121" i="81"/>
  <c r="E168" i="81"/>
  <c r="G14" i="140" s="1"/>
  <c r="R91" i="81"/>
  <c r="R86" i="81"/>
  <c r="E7" i="140" s="1"/>
  <c r="AA36" i="149" s="1"/>
  <c r="F39" i="81"/>
  <c r="C29" i="140"/>
  <c r="AB168" i="81"/>
  <c r="P168" i="81"/>
  <c r="D15" i="140" s="1"/>
  <c r="H168" i="81"/>
  <c r="D14" i="140" s="1"/>
  <c r="F29" i="140"/>
  <c r="I26" i="140"/>
  <c r="E25" i="140"/>
  <c r="E26" i="140" s="1"/>
  <c r="D29" i="140"/>
  <c r="AE56" i="132"/>
  <c r="P38" i="132"/>
  <c r="AJ38" i="132"/>
  <c r="AJ71" i="132"/>
  <c r="AE45" i="132"/>
  <c r="AI38" i="132"/>
  <c r="AK38" i="132" s="1"/>
  <c r="AD12" i="132"/>
  <c r="AF12" i="132" s="1"/>
  <c r="AD252" i="161"/>
  <c r="Y254" i="161"/>
  <c r="D183" i="161"/>
  <c r="D181" i="161"/>
  <c r="Z170" i="161"/>
  <c r="J125" i="161"/>
  <c r="J87" i="161"/>
  <c r="Z252" i="161"/>
  <c r="AA87" i="161"/>
  <c r="L89" i="161"/>
  <c r="I254" i="161"/>
  <c r="D204" i="161"/>
  <c r="Z125" i="161"/>
  <c r="AB125" i="161" s="1"/>
  <c r="M125" i="161"/>
  <c r="I89" i="161"/>
  <c r="BA33" i="103"/>
  <c r="P72" i="95"/>
  <c r="AO43" i="95"/>
  <c r="AO39" i="95"/>
  <c r="AO35" i="95"/>
  <c r="AO31" i="95"/>
  <c r="H72" i="95"/>
  <c r="AA59" i="95"/>
  <c r="U49" i="95"/>
  <c r="U75" i="95" s="1"/>
  <c r="E49" i="95"/>
  <c r="E75" i="95" s="1"/>
  <c r="T72" i="95"/>
  <c r="AA63" i="95"/>
  <c r="AM57" i="95"/>
  <c r="AM68" i="95"/>
  <c r="AM64" i="95"/>
  <c r="Y80" i="91"/>
  <c r="Y83" i="91" s="1"/>
  <c r="Y87" i="91" s="1"/>
  <c r="AA75" i="91"/>
  <c r="AA101" i="91"/>
  <c r="AA94" i="91"/>
  <c r="K96" i="91"/>
  <c r="AL96" i="91"/>
  <c r="AN90" i="91"/>
  <c r="AA90" i="91"/>
  <c r="AI78" i="91"/>
  <c r="AN77" i="91"/>
  <c r="M80" i="91"/>
  <c r="M83" i="91" s="1"/>
  <c r="M87" i="91" s="1"/>
  <c r="AO66" i="91"/>
  <c r="AO61" i="91"/>
  <c r="AO57" i="91"/>
  <c r="AO53" i="91"/>
  <c r="AO49" i="91"/>
  <c r="AO45" i="91"/>
  <c r="AO41" i="91"/>
  <c r="AA79" i="91"/>
  <c r="U80" i="91"/>
  <c r="U83" i="91" s="1"/>
  <c r="U87" i="91" s="1"/>
  <c r="T80" i="91"/>
  <c r="T83" i="91" s="1"/>
  <c r="T87" i="91" s="1"/>
  <c r="AN95" i="91"/>
  <c r="AN85" i="91"/>
  <c r="AN78" i="91"/>
  <c r="AI74" i="91"/>
  <c r="AO67" i="91"/>
  <c r="AO62" i="91"/>
  <c r="AO58" i="91"/>
  <c r="AO54" i="91"/>
  <c r="AO50" i="91"/>
  <c r="AO46" i="91"/>
  <c r="AO42" i="91"/>
  <c r="G164" i="159"/>
  <c r="G83" i="130" s="1"/>
  <c r="X88" i="130"/>
  <c r="V88" i="130"/>
  <c r="T88" i="130"/>
  <c r="P76" i="130"/>
  <c r="P86" i="130" s="1"/>
  <c r="S87" i="130"/>
  <c r="M77" i="130"/>
  <c r="H197" i="159"/>
  <c r="K164" i="159"/>
  <c r="O83" i="130" s="1"/>
  <c r="S88" i="130"/>
  <c r="Q88" i="130"/>
  <c r="F221" i="159"/>
  <c r="G164" i="115"/>
  <c r="G41" i="130" s="1"/>
  <c r="K40" i="130"/>
  <c r="K45" i="130" s="1"/>
  <c r="E40" i="130"/>
  <c r="E45" i="130" s="1"/>
  <c r="J44" i="130"/>
  <c r="J220" i="115"/>
  <c r="K164" i="115"/>
  <c r="O41" i="130" s="1"/>
  <c r="G406" i="155"/>
  <c r="I406" i="155" s="1"/>
  <c r="V304" i="155"/>
  <c r="Q67" i="130" s="1"/>
  <c r="AA281" i="155"/>
  <c r="X66" i="130" s="1"/>
  <c r="AB326" i="155"/>
  <c r="K328" i="155"/>
  <c r="H68" i="130" s="1"/>
  <c r="H244" i="155"/>
  <c r="D52" i="130"/>
  <c r="G59" i="155"/>
  <c r="I59" i="155" s="1"/>
  <c r="F52" i="130" s="1"/>
  <c r="L326" i="155"/>
  <c r="N326" i="155" s="1"/>
  <c r="AB304" i="155"/>
  <c r="AC304" i="155" s="1"/>
  <c r="V384" i="155"/>
  <c r="Q72" i="130" s="1"/>
  <c r="J328" i="155"/>
  <c r="E246" i="155"/>
  <c r="D63" i="130" s="1"/>
  <c r="AB222" i="155"/>
  <c r="H222" i="155"/>
  <c r="H142" i="155"/>
  <c r="Q164" i="155"/>
  <c r="S164" i="155" s="1"/>
  <c r="F166" i="155"/>
  <c r="E58" i="130" s="1"/>
  <c r="Z166" i="155"/>
  <c r="AE142" i="155"/>
  <c r="AA36" i="155"/>
  <c r="X51" i="130" s="1"/>
  <c r="G142" i="155"/>
  <c r="I142" i="155" s="1"/>
  <c r="F57" i="130" s="1"/>
  <c r="H119" i="155"/>
  <c r="M36" i="155"/>
  <c r="AB119" i="155"/>
  <c r="K166" i="155"/>
  <c r="H58" i="130" s="1"/>
  <c r="U368" i="70"/>
  <c r="T368" i="70"/>
  <c r="V368" i="70" s="1"/>
  <c r="AD163" i="70"/>
  <c r="AD244" i="70"/>
  <c r="J14" i="130"/>
  <c r="U381" i="70"/>
  <c r="T381" i="70"/>
  <c r="V381" i="70" s="1"/>
  <c r="U376" i="70"/>
  <c r="T376" i="70"/>
  <c r="V376" i="70" s="1"/>
  <c r="L36" i="70"/>
  <c r="I9" i="130" s="1"/>
  <c r="G24" i="130"/>
  <c r="P10" i="130"/>
  <c r="K409" i="70"/>
  <c r="H31" i="130" s="1"/>
  <c r="U384" i="70"/>
  <c r="T384" i="70"/>
  <c r="V384" i="70" s="1"/>
  <c r="U378" i="70"/>
  <c r="P244" i="70"/>
  <c r="N246" i="70"/>
  <c r="K21" i="130" s="1"/>
  <c r="F246" i="70"/>
  <c r="E21" i="130" s="1"/>
  <c r="U373" i="70"/>
  <c r="T373" i="70"/>
  <c r="V373" i="70" s="1"/>
  <c r="B86" i="130"/>
  <c r="H222" i="70"/>
  <c r="G222" i="70"/>
  <c r="I222" i="70" s="1"/>
  <c r="F20" i="130" s="1"/>
  <c r="U59" i="70"/>
  <c r="R10" i="130" s="1"/>
  <c r="T59" i="70"/>
  <c r="V59" i="70" s="1"/>
  <c r="S10" i="130" s="1"/>
  <c r="B61" i="130"/>
  <c r="V45" i="130"/>
  <c r="V40" i="130"/>
  <c r="B34" i="130"/>
  <c r="Z407" i="70"/>
  <c r="P407" i="70"/>
  <c r="G30" i="130"/>
  <c r="L385" i="70"/>
  <c r="I30" i="130" s="1"/>
  <c r="U370" i="70"/>
  <c r="T341" i="70"/>
  <c r="U341" i="70"/>
  <c r="V341" i="70" s="1"/>
  <c r="Y326" i="70"/>
  <c r="AA326" i="70" s="1"/>
  <c r="AD304" i="70"/>
  <c r="AD362" i="70"/>
  <c r="U382" i="70"/>
  <c r="Z326" i="70"/>
  <c r="H304" i="70"/>
  <c r="K246" i="70"/>
  <c r="H21" i="130" s="1"/>
  <c r="Y118" i="70"/>
  <c r="V14" i="130" s="1"/>
  <c r="Z59" i="70"/>
  <c r="W10" i="130" s="1"/>
  <c r="T244" i="70"/>
  <c r="V244" i="70" s="1"/>
  <c r="L244" i="70"/>
  <c r="O222" i="70"/>
  <c r="L20" i="130" s="1"/>
  <c r="K83" i="70"/>
  <c r="H11" i="130" s="1"/>
  <c r="T36" i="70"/>
  <c r="Q9" i="130" s="1"/>
  <c r="G29" i="140"/>
  <c r="G26" i="140"/>
  <c r="H26" i="140"/>
  <c r="J34" i="140"/>
  <c r="D34" i="140"/>
  <c r="AF66" i="150"/>
  <c r="AI66" i="150" s="1"/>
  <c r="AI61" i="150"/>
  <c r="U39" i="144"/>
  <c r="U42" i="144" s="1"/>
  <c r="Q39" i="144"/>
  <c r="Q42" i="144" s="1"/>
  <c r="K39" i="144"/>
  <c r="K42" i="144" s="1"/>
  <c r="S39" i="144"/>
  <c r="S42" i="144" s="1"/>
  <c r="O45" i="130"/>
  <c r="Q86" i="130"/>
  <c r="H87" i="130"/>
  <c r="S72" i="158"/>
  <c r="H72" i="158"/>
  <c r="AA66" i="158"/>
  <c r="AA64" i="158"/>
  <c r="AA57" i="158"/>
  <c r="AO42" i="158"/>
  <c r="AO40" i="158"/>
  <c r="AO35" i="158"/>
  <c r="AO33" i="158"/>
  <c r="AO60" i="158" s="1"/>
  <c r="G72" i="158"/>
  <c r="L79" i="157"/>
  <c r="L82" i="157" s="1"/>
  <c r="L86" i="157" s="1"/>
  <c r="AA92" i="157"/>
  <c r="AD79" i="157"/>
  <c r="AD82" i="157" s="1"/>
  <c r="AD86" i="157" s="1"/>
  <c r="AL95" i="157"/>
  <c r="AG79" i="157"/>
  <c r="AG82" i="157" s="1"/>
  <c r="AG86" i="157" s="1"/>
  <c r="T79" i="157"/>
  <c r="T82" i="157" s="1"/>
  <c r="T86" i="157" s="1"/>
  <c r="AA100" i="157"/>
  <c r="R95" i="157"/>
  <c r="AA88" i="157"/>
  <c r="AA84" i="157"/>
  <c r="AO67" i="157"/>
  <c r="AO63" i="157"/>
  <c r="AO55" i="157"/>
  <c r="AO51" i="157"/>
  <c r="AO47" i="157"/>
  <c r="AO43" i="157"/>
  <c r="AC79" i="157"/>
  <c r="AC82" i="157" s="1"/>
  <c r="AC86" i="157" s="1"/>
  <c r="P79" i="157"/>
  <c r="P82" i="157" s="1"/>
  <c r="P86" i="157" s="1"/>
  <c r="W95" i="157"/>
  <c r="O95" i="157"/>
  <c r="K95" i="157"/>
  <c r="G95" i="157"/>
  <c r="AC95" i="157"/>
  <c r="AA80" i="157"/>
  <c r="AA76" i="157"/>
  <c r="AF79" i="157"/>
  <c r="AF82" i="157" s="1"/>
  <c r="AF86" i="157" s="1"/>
  <c r="W79" i="157"/>
  <c r="W82" i="157" s="1"/>
  <c r="W86" i="157" s="1"/>
  <c r="S79" i="157"/>
  <c r="S82" i="157" s="1"/>
  <c r="S86" i="157" s="1"/>
  <c r="O79" i="157"/>
  <c r="O82" i="157" s="1"/>
  <c r="O86" i="157" s="1"/>
  <c r="K79" i="157"/>
  <c r="K82" i="157" s="1"/>
  <c r="K86" i="157" s="1"/>
  <c r="G79" i="157"/>
  <c r="G82" i="157" s="1"/>
  <c r="G86" i="157" s="1"/>
  <c r="AI75" i="157"/>
  <c r="I29" i="140"/>
  <c r="C37" i="140"/>
  <c r="J29" i="140"/>
  <c r="Z86" i="160"/>
  <c r="V86" i="160"/>
  <c r="R86" i="160"/>
  <c r="E10" i="140" s="1"/>
  <c r="AB36" i="149" s="1"/>
  <c r="N86" i="160"/>
  <c r="C10" i="140" s="1"/>
  <c r="AB34" i="149" s="1"/>
  <c r="J86" i="160"/>
  <c r="F86" i="160"/>
  <c r="I37" i="140"/>
  <c r="U168" i="160"/>
  <c r="M168" i="160"/>
  <c r="G18" i="140" s="1"/>
  <c r="E168" i="160"/>
  <c r="V39" i="160"/>
  <c r="E28" i="140"/>
  <c r="E29" i="140" s="1"/>
  <c r="P86" i="160"/>
  <c r="D10" i="140" s="1"/>
  <c r="AB35" i="149" s="1"/>
  <c r="H37" i="140"/>
  <c r="G33" i="140"/>
  <c r="G32" i="140"/>
  <c r="G37" i="140" s="1"/>
  <c r="Y168" i="81"/>
  <c r="Q168" i="81"/>
  <c r="I168" i="81"/>
  <c r="J121" i="81"/>
  <c r="Z168" i="81"/>
  <c r="V168" i="81"/>
  <c r="R168" i="81"/>
  <c r="E15" i="140" s="1"/>
  <c r="N168" i="81"/>
  <c r="C15" i="140" s="1"/>
  <c r="J168" i="81"/>
  <c r="E14" i="140" s="1"/>
  <c r="F168" i="81"/>
  <c r="C14" i="140" s="1"/>
  <c r="Y9" i="81"/>
  <c r="Y91" i="81" s="1"/>
  <c r="U9" i="81"/>
  <c r="U91" i="81" s="1"/>
  <c r="J37" i="140"/>
  <c r="I33" i="140"/>
  <c r="I34" i="140" s="1"/>
  <c r="AB86" i="81"/>
  <c r="X86" i="81"/>
  <c r="T86" i="81"/>
  <c r="F7" i="140" s="1"/>
  <c r="AA37" i="149" s="1"/>
  <c r="P86" i="81"/>
  <c r="D7" i="140" s="1"/>
  <c r="L86" i="81"/>
  <c r="F6" i="140" s="1"/>
  <c r="H86" i="81"/>
  <c r="D6" i="140" s="1"/>
  <c r="AO71" i="132"/>
  <c r="AF57" i="132"/>
  <c r="AF56" i="132"/>
  <c r="AD49" i="132"/>
  <c r="AF45" i="132"/>
  <c r="AF44" i="132"/>
  <c r="AD20" i="132"/>
  <c r="AF20" i="132" s="1"/>
  <c r="AD11" i="132"/>
  <c r="AF11" i="132" s="1"/>
  <c r="AE9" i="132"/>
  <c r="AF52" i="132"/>
  <c r="AF37" i="132"/>
  <c r="AF49" i="132"/>
  <c r="AD17" i="132"/>
  <c r="AF17" i="132" s="1"/>
  <c r="P71" i="132"/>
  <c r="AE52" i="132"/>
  <c r="O38" i="132"/>
  <c r="Q38" i="132" s="1"/>
  <c r="AE37" i="132"/>
  <c r="AF9" i="132"/>
  <c r="Q148" i="161"/>
  <c r="AE148" i="161"/>
  <c r="AE252" i="161"/>
  <c r="Q230" i="161"/>
  <c r="J230" i="161"/>
  <c r="S172" i="161"/>
  <c r="P148" i="161"/>
  <c r="R148" i="161" s="1"/>
  <c r="AA65" i="161"/>
  <c r="J65" i="161"/>
  <c r="AA42" i="161"/>
  <c r="V42" i="161"/>
  <c r="J42" i="161"/>
  <c r="D114" i="161"/>
  <c r="D196" i="161"/>
  <c r="P252" i="161"/>
  <c r="R252" i="161" s="1"/>
  <c r="D185" i="161"/>
  <c r="U42" i="161"/>
  <c r="W42" i="161" s="1"/>
  <c r="D203" i="161"/>
  <c r="D121" i="161"/>
  <c r="AD230" i="161"/>
  <c r="P230" i="161"/>
  <c r="R230" i="161" s="1"/>
  <c r="AA207" i="161"/>
  <c r="S254" i="161"/>
  <c r="V207" i="161"/>
  <c r="D113" i="161"/>
  <c r="Z65" i="161"/>
  <c r="AB65" i="161" s="1"/>
  <c r="Z42" i="161"/>
  <c r="AB42" i="161" s="1"/>
  <c r="AA125" i="161"/>
  <c r="V148" i="161"/>
  <c r="L172" i="161"/>
  <c r="V65" i="161"/>
  <c r="Q207" i="161"/>
  <c r="J170" i="161"/>
  <c r="Z148" i="161"/>
  <c r="AB148" i="161" s="1"/>
  <c r="AD148" i="161"/>
  <c r="AU9" i="103"/>
  <c r="K72" i="95"/>
  <c r="G49" i="95"/>
  <c r="G75" i="95" s="1"/>
  <c r="S72" i="95"/>
  <c r="AO24" i="95"/>
  <c r="AM67" i="95"/>
  <c r="AO20" i="95"/>
  <c r="AM63" i="95"/>
  <c r="AO16" i="95"/>
  <c r="AM59" i="95"/>
  <c r="AO12" i="95"/>
  <c r="AO25" i="95"/>
  <c r="AO21" i="95"/>
  <c r="AO17" i="95"/>
  <c r="AM60" i="95"/>
  <c r="AO13" i="95"/>
  <c r="AM56" i="95"/>
  <c r="AA76" i="91"/>
  <c r="AN94" i="91"/>
  <c r="W96" i="91"/>
  <c r="S96" i="91"/>
  <c r="O96" i="91"/>
  <c r="G96" i="91"/>
  <c r="AN88" i="91"/>
  <c r="AN82" i="91"/>
  <c r="AN81" i="91"/>
  <c r="AN75" i="91"/>
  <c r="AI102" i="91"/>
  <c r="AN99" i="91"/>
  <c r="AN93" i="91"/>
  <c r="E80" i="91"/>
  <c r="E83" i="91" s="1"/>
  <c r="AD80" i="91"/>
  <c r="AD83" i="91" s="1"/>
  <c r="AD87" i="91" s="1"/>
  <c r="P80" i="91"/>
  <c r="P83" i="91" s="1"/>
  <c r="P87" i="91" s="1"/>
  <c r="Q80" i="91"/>
  <c r="Q83" i="91" s="1"/>
  <c r="Q87" i="91" s="1"/>
  <c r="AI94" i="91"/>
  <c r="AN92" i="91"/>
  <c r="U96" i="91"/>
  <c r="AN89" i="91"/>
  <c r="AA84" i="91"/>
  <c r="AI81" i="91"/>
  <c r="AM80" i="91"/>
  <c r="AM83" i="91" s="1"/>
  <c r="AM87" i="91" s="1"/>
  <c r="AF80" i="91"/>
  <c r="AF83" i="91" s="1"/>
  <c r="AF87" i="91" s="1"/>
  <c r="O80" i="91"/>
  <c r="O83" i="91" s="1"/>
  <c r="O87" i="91" s="1"/>
  <c r="K80" i="91"/>
  <c r="K83" i="91" s="1"/>
  <c r="K87" i="91" s="1"/>
  <c r="AH80" i="91"/>
  <c r="AH83" i="91" s="1"/>
  <c r="AH87" i="91" s="1"/>
  <c r="T86" i="130"/>
  <c r="K82" i="130"/>
  <c r="K87" i="130" s="1"/>
  <c r="G81" i="130"/>
  <c r="G86" i="130" s="1"/>
  <c r="W88" i="130"/>
  <c r="R88" i="130"/>
  <c r="O87" i="130"/>
  <c r="J77" i="130"/>
  <c r="D77" i="130"/>
  <c r="D87" i="130" s="1"/>
  <c r="L76" i="130"/>
  <c r="I221" i="159"/>
  <c r="J220" i="159"/>
  <c r="O81" i="130"/>
  <c r="O86" i="130" s="1"/>
  <c r="U77" i="130"/>
  <c r="U87" i="130" s="1"/>
  <c r="Q87" i="130"/>
  <c r="E221" i="159"/>
  <c r="F220" i="159"/>
  <c r="J164" i="159"/>
  <c r="K83" i="130" s="1"/>
  <c r="F164" i="159"/>
  <c r="E83" i="130" s="1"/>
  <c r="I244" i="159"/>
  <c r="E244" i="159"/>
  <c r="K197" i="159"/>
  <c r="V87" i="130"/>
  <c r="E86" i="130"/>
  <c r="J244" i="159"/>
  <c r="E220" i="159"/>
  <c r="F84" i="159"/>
  <c r="E78" i="130" s="1"/>
  <c r="J197" i="159"/>
  <c r="O39" i="130"/>
  <c r="O44" i="130" s="1"/>
  <c r="G39" i="130"/>
  <c r="G44" i="130" s="1"/>
  <c r="P34" i="130"/>
  <c r="P44" i="130" s="1"/>
  <c r="H34" i="130"/>
  <c r="H44" i="130" s="1"/>
  <c r="F221" i="115"/>
  <c r="H197" i="115"/>
  <c r="J244" i="115"/>
  <c r="M221" i="115"/>
  <c r="I221" i="115"/>
  <c r="E221" i="115"/>
  <c r="M244" i="115"/>
  <c r="I244" i="115"/>
  <c r="E244" i="115"/>
  <c r="J35" i="130"/>
  <c r="J45" i="130" s="1"/>
  <c r="E220" i="115"/>
  <c r="F84" i="115"/>
  <c r="E36" i="130" s="1"/>
  <c r="U35" i="130"/>
  <c r="U45" i="130" s="1"/>
  <c r="D35" i="130"/>
  <c r="D45" i="130" s="1"/>
  <c r="K44" i="130"/>
  <c r="E44" i="130"/>
  <c r="M220" i="115"/>
  <c r="L197" i="115"/>
  <c r="W361" i="155"/>
  <c r="R71" i="130" s="1"/>
  <c r="O71" i="130"/>
  <c r="M244" i="155"/>
  <c r="J246" i="155"/>
  <c r="G63" i="130" s="1"/>
  <c r="K83" i="155"/>
  <c r="H53" i="130" s="1"/>
  <c r="H52" i="130"/>
  <c r="P62" i="130"/>
  <c r="D62" i="130"/>
  <c r="G384" i="155"/>
  <c r="I384" i="155" s="1"/>
  <c r="F72" i="130" s="1"/>
  <c r="E72" i="130"/>
  <c r="W304" i="155"/>
  <c r="R67" i="130" s="1"/>
  <c r="O67" i="130"/>
  <c r="AB281" i="155"/>
  <c r="P66" i="130"/>
  <c r="R199" i="155"/>
  <c r="M61" i="130" s="1"/>
  <c r="AF199" i="155"/>
  <c r="W384" i="155"/>
  <c r="R72" i="130" s="1"/>
  <c r="O72" i="130"/>
  <c r="L384" i="155"/>
  <c r="N384" i="155" s="1"/>
  <c r="I72" i="130" s="1"/>
  <c r="H72" i="130"/>
  <c r="V326" i="155"/>
  <c r="X326" i="155" s="1"/>
  <c r="AA326" i="155"/>
  <c r="AC326" i="155" s="1"/>
  <c r="Z328" i="155"/>
  <c r="W67" i="130"/>
  <c r="AA304" i="155"/>
  <c r="X67" i="130" s="1"/>
  <c r="U67" i="130"/>
  <c r="G304" i="155"/>
  <c r="I304" i="155" s="1"/>
  <c r="F67" i="130" s="1"/>
  <c r="F328" i="155"/>
  <c r="E68" i="130" s="1"/>
  <c r="E67" i="130"/>
  <c r="AA199" i="155"/>
  <c r="AB199" i="155"/>
  <c r="G199" i="155"/>
  <c r="I199" i="155" s="1"/>
  <c r="F61" i="130" s="1"/>
  <c r="E61" i="130"/>
  <c r="H199" i="155"/>
  <c r="AB59" i="155"/>
  <c r="Z83" i="155"/>
  <c r="U52" i="130"/>
  <c r="W52" i="130"/>
  <c r="K62" i="130"/>
  <c r="R384" i="155"/>
  <c r="M72" i="130" s="1"/>
  <c r="AF384" i="155"/>
  <c r="K72" i="130"/>
  <c r="AF281" i="155"/>
  <c r="P328" i="155"/>
  <c r="K68" i="130" s="1"/>
  <c r="K66" i="130"/>
  <c r="G36" i="155"/>
  <c r="I36" i="155" s="1"/>
  <c r="F51" i="130" s="1"/>
  <c r="Z408" i="155"/>
  <c r="W326" i="155"/>
  <c r="H326" i="155"/>
  <c r="H304" i="155"/>
  <c r="F246" i="155"/>
  <c r="E63" i="130" s="1"/>
  <c r="V199" i="155"/>
  <c r="G119" i="155"/>
  <c r="I119" i="155" s="1"/>
  <c r="F56" i="130" s="1"/>
  <c r="W406" i="155"/>
  <c r="W281" i="155"/>
  <c r="R66" i="130" s="1"/>
  <c r="L281" i="155"/>
  <c r="N281" i="155" s="1"/>
  <c r="I66" i="130" s="1"/>
  <c r="Z246" i="155"/>
  <c r="Q222" i="155"/>
  <c r="L62" i="130" s="1"/>
  <c r="V59" i="155"/>
  <c r="AA59" i="155"/>
  <c r="V36" i="155"/>
  <c r="Q51" i="130" s="1"/>
  <c r="Q142" i="155"/>
  <c r="L57" i="130" s="1"/>
  <c r="L81" i="155"/>
  <c r="N81" i="155" s="1"/>
  <c r="L59" i="155"/>
  <c r="N59" i="155" s="1"/>
  <c r="I52" i="130" s="1"/>
  <c r="W59" i="155"/>
  <c r="R52" i="130" s="1"/>
  <c r="G81" i="155"/>
  <c r="I81" i="155" s="1"/>
  <c r="O362" i="70"/>
  <c r="Q362" i="70" s="1"/>
  <c r="N29" i="130" s="1"/>
  <c r="T355" i="70"/>
  <c r="V355" i="70" s="1"/>
  <c r="G304" i="70"/>
  <c r="I304" i="70" s="1"/>
  <c r="F25" i="130" s="1"/>
  <c r="D25" i="130"/>
  <c r="U357" i="70"/>
  <c r="T347" i="70"/>
  <c r="V347" i="70" s="1"/>
  <c r="P304" i="70"/>
  <c r="M25" i="130" s="1"/>
  <c r="AC304" i="70"/>
  <c r="AC281" i="70"/>
  <c r="J24" i="130"/>
  <c r="G281" i="70"/>
  <c r="I281" i="70" s="1"/>
  <c r="F24" i="130" s="1"/>
  <c r="J246" i="70"/>
  <c r="G21" i="130" s="1"/>
  <c r="U244" i="70"/>
  <c r="R246" i="70"/>
  <c r="O21" i="130" s="1"/>
  <c r="U30" i="130"/>
  <c r="X409" i="70"/>
  <c r="U31" i="130" s="1"/>
  <c r="U355" i="70"/>
  <c r="F328" i="70"/>
  <c r="E26" i="130" s="1"/>
  <c r="Y244" i="70"/>
  <c r="AA244" i="70" s="1"/>
  <c r="X246" i="70"/>
  <c r="U21" i="130" s="1"/>
  <c r="B40" i="130"/>
  <c r="B57" i="130"/>
  <c r="B30" i="130"/>
  <c r="AD141" i="70"/>
  <c r="P59" i="70"/>
  <c r="M10" i="130" s="1"/>
  <c r="D20" i="130"/>
  <c r="N409" i="70"/>
  <c r="K31" i="130" s="1"/>
  <c r="F409" i="70"/>
  <c r="E31" i="130" s="1"/>
  <c r="AD385" i="70"/>
  <c r="O385" i="70"/>
  <c r="L30" i="130" s="1"/>
  <c r="L362" i="70"/>
  <c r="I29" i="130" s="1"/>
  <c r="H362" i="70"/>
  <c r="V339" i="70"/>
  <c r="L304" i="70"/>
  <c r="I25" i="130" s="1"/>
  <c r="AD222" i="70"/>
  <c r="H118" i="70"/>
  <c r="E165" i="70"/>
  <c r="D16" i="130" s="1"/>
  <c r="S83" i="70"/>
  <c r="P11" i="130" s="1"/>
  <c r="U36" i="70"/>
  <c r="R9" i="130" s="1"/>
  <c r="AC141" i="70"/>
  <c r="O141" i="70"/>
  <c r="L15" i="130" s="1"/>
  <c r="K19" i="130"/>
  <c r="D19" i="130"/>
  <c r="J15" i="130"/>
  <c r="P9" i="130"/>
  <c r="G362" i="70"/>
  <c r="I362" i="70" s="1"/>
  <c r="F29" i="130" s="1"/>
  <c r="U339" i="70"/>
  <c r="V335" i="70"/>
  <c r="O281" i="70"/>
  <c r="L24" i="130" s="1"/>
  <c r="Y222" i="70"/>
  <c r="V20" i="130" s="1"/>
  <c r="U222" i="70"/>
  <c r="R20" i="130" s="1"/>
  <c r="M165" i="70"/>
  <c r="J16" i="130" s="1"/>
  <c r="Y81" i="70"/>
  <c r="AA81" i="70" s="1"/>
  <c r="K165" i="70"/>
  <c r="H16" i="130" s="1"/>
  <c r="H141" i="70"/>
  <c r="L59" i="70"/>
  <c r="I10" i="130" s="1"/>
  <c r="P199" i="70"/>
  <c r="M19" i="130" s="1"/>
  <c r="X165" i="70"/>
  <c r="U16" i="130" s="1"/>
  <c r="G141" i="70"/>
  <c r="I141" i="70" s="1"/>
  <c r="F15" i="130" s="1"/>
  <c r="L81" i="70"/>
  <c r="H59" i="70"/>
  <c r="P36" i="70"/>
  <c r="M9" i="130" s="1"/>
  <c r="H29" i="140"/>
  <c r="L24" i="140"/>
  <c r="E34" i="140"/>
  <c r="L32" i="140"/>
  <c r="AH65" i="150"/>
  <c r="AI65" i="150" s="1"/>
  <c r="AC55" i="150"/>
  <c r="AF55" i="150" s="1"/>
  <c r="AI55" i="150" s="1"/>
  <c r="AI56" i="150"/>
  <c r="AF72" i="150"/>
  <c r="AI72" i="150" s="1"/>
  <c r="AI69" i="150"/>
  <c r="AF59" i="150"/>
  <c r="AI59" i="150" s="1"/>
  <c r="AH4" i="150"/>
  <c r="AF60" i="150"/>
  <c r="AI60" i="150" s="1"/>
  <c r="AI57" i="150"/>
  <c r="AC54" i="150"/>
  <c r="AF54" i="150" s="1"/>
  <c r="AI54" i="150" s="1"/>
  <c r="R39" i="144"/>
  <c r="R42" i="144" s="1"/>
  <c r="O39" i="144"/>
  <c r="O42" i="144" s="1"/>
  <c r="L87" i="130"/>
  <c r="G87" i="130"/>
  <c r="W86" i="130"/>
  <c r="S86" i="130"/>
  <c r="J86" i="130"/>
  <c r="D86" i="130"/>
  <c r="X87" i="130"/>
  <c r="T87" i="130"/>
  <c r="E87" i="130"/>
  <c r="V86" i="130"/>
  <c r="H86" i="130"/>
  <c r="B76" i="130"/>
  <c r="B35" i="130"/>
  <c r="B29" i="130"/>
  <c r="W87" i="130"/>
  <c r="B87" i="130"/>
  <c r="B56" i="130"/>
  <c r="B44" i="130"/>
  <c r="C35" i="79"/>
  <c r="I35" i="79"/>
  <c r="U344" i="70"/>
  <c r="Z304" i="70"/>
  <c r="W25" i="130" s="1"/>
  <c r="V46" i="130"/>
  <c r="D30" i="130"/>
  <c r="B15" i="130"/>
  <c r="B25" i="130"/>
  <c r="B62" i="130"/>
  <c r="B77" i="130"/>
  <c r="E37" i="140"/>
  <c r="D26" i="140"/>
  <c r="S409" i="70"/>
  <c r="M409" i="70"/>
  <c r="G407" i="70"/>
  <c r="I407" i="70" s="1"/>
  <c r="Y385" i="70"/>
  <c r="V30" i="130" s="1"/>
  <c r="Z362" i="70"/>
  <c r="W29" i="130" s="1"/>
  <c r="T360" i="70"/>
  <c r="V360" i="70" s="1"/>
  <c r="T356" i="70"/>
  <c r="V356" i="70" s="1"/>
  <c r="U350" i="70"/>
  <c r="T344" i="70"/>
  <c r="V344" i="70" s="1"/>
  <c r="P326" i="70"/>
  <c r="O326" i="70"/>
  <c r="Q326" i="70" s="1"/>
  <c r="M328" i="70"/>
  <c r="T304" i="70"/>
  <c r="Q25" i="130" s="1"/>
  <c r="AA264" i="70"/>
  <c r="W41" i="130"/>
  <c r="AA260" i="70"/>
  <c r="V36" i="130"/>
  <c r="AA215" i="70"/>
  <c r="V39" i="130"/>
  <c r="Z199" i="70"/>
  <c r="W19" i="130" s="1"/>
  <c r="Y199" i="70"/>
  <c r="V19" i="130" s="1"/>
  <c r="G163" i="70"/>
  <c r="I163" i="70" s="1"/>
  <c r="H163" i="70"/>
  <c r="Q361" i="155"/>
  <c r="L71" i="130" s="1"/>
  <c r="R361" i="155"/>
  <c r="M71" i="130" s="1"/>
  <c r="H361" i="155"/>
  <c r="G361" i="155"/>
  <c r="I361" i="155" s="1"/>
  <c r="F71" i="130" s="1"/>
  <c r="E408" i="155"/>
  <c r="Q304" i="155"/>
  <c r="L67" i="130" s="1"/>
  <c r="AE304" i="155"/>
  <c r="R304" i="155"/>
  <c r="M67" i="130" s="1"/>
  <c r="O328" i="155"/>
  <c r="J67" i="130"/>
  <c r="Y362" i="70"/>
  <c r="V29" i="130" s="1"/>
  <c r="U334" i="70"/>
  <c r="V334" i="70" s="1"/>
  <c r="T334" i="70"/>
  <c r="R362" i="70"/>
  <c r="T326" i="70"/>
  <c r="V326" i="70" s="1"/>
  <c r="R328" i="70"/>
  <c r="Z141" i="70"/>
  <c r="W15" i="130" s="1"/>
  <c r="S165" i="70"/>
  <c r="Y141" i="70"/>
  <c r="V15" i="130" s="1"/>
  <c r="T81" i="70"/>
  <c r="V81" i="70" s="1"/>
  <c r="U81" i="70"/>
  <c r="B67" i="130"/>
  <c r="P30" i="130"/>
  <c r="P25" i="130"/>
  <c r="B20" i="130"/>
  <c r="B51" i="130"/>
  <c r="B71" i="130"/>
  <c r="H39" i="144"/>
  <c r="H42" i="144" s="1"/>
  <c r="AC63" i="150"/>
  <c r="AF63" i="150" s="1"/>
  <c r="AI63" i="150" s="1"/>
  <c r="AC62" i="150"/>
  <c r="AF62" i="150" s="1"/>
  <c r="AI62" i="150" s="1"/>
  <c r="AA28" i="150"/>
  <c r="L33" i="140"/>
  <c r="E409" i="70"/>
  <c r="O407" i="70"/>
  <c r="Q407" i="70" s="1"/>
  <c r="L407" i="70"/>
  <c r="J409" i="70"/>
  <c r="H407" i="70"/>
  <c r="AC385" i="70"/>
  <c r="P385" i="70"/>
  <c r="M30" i="130" s="1"/>
  <c r="H385" i="70"/>
  <c r="U365" i="70"/>
  <c r="R385" i="70"/>
  <c r="U354" i="70"/>
  <c r="V354" i="70"/>
  <c r="U346" i="70"/>
  <c r="V346" i="70"/>
  <c r="V337" i="70"/>
  <c r="L326" i="70"/>
  <c r="J328" i="70"/>
  <c r="Y304" i="70"/>
  <c r="V25" i="130" s="1"/>
  <c r="U304" i="70"/>
  <c r="R25" i="130" s="1"/>
  <c r="Y281" i="70"/>
  <c r="V24" i="130" s="1"/>
  <c r="P24" i="130"/>
  <c r="Z281" i="70"/>
  <c r="W24" i="130" s="1"/>
  <c r="P281" i="70"/>
  <c r="M24" i="130" s="1"/>
  <c r="G244" i="70"/>
  <c r="I244" i="70" s="1"/>
  <c r="E246" i="70"/>
  <c r="L199" i="70"/>
  <c r="I19" i="130" s="1"/>
  <c r="O163" i="70"/>
  <c r="Q163" i="70" s="1"/>
  <c r="P163" i="70"/>
  <c r="U141" i="70"/>
  <c r="R15" i="130" s="1"/>
  <c r="T118" i="70"/>
  <c r="U118" i="70"/>
  <c r="R14" i="130" s="1"/>
  <c r="R83" i="70"/>
  <c r="J83" i="70"/>
  <c r="AD407" i="70"/>
  <c r="AD326" i="70"/>
  <c r="Q406" i="155"/>
  <c r="S406" i="155" s="1"/>
  <c r="AE361" i="155"/>
  <c r="L361" i="155"/>
  <c r="N361" i="155" s="1"/>
  <c r="I71" i="130" s="1"/>
  <c r="M361" i="155"/>
  <c r="G71" i="130"/>
  <c r="AB244" i="155"/>
  <c r="U246" i="155"/>
  <c r="AA244" i="155"/>
  <c r="AC244" i="155" s="1"/>
  <c r="AF119" i="155"/>
  <c r="U352" i="70"/>
  <c r="V352" i="70"/>
  <c r="T342" i="70"/>
  <c r="V342" i="70" s="1"/>
  <c r="U342" i="70"/>
  <c r="T338" i="70"/>
  <c r="V338" i="70" s="1"/>
  <c r="U338" i="70"/>
  <c r="H326" i="70"/>
  <c r="G326" i="70"/>
  <c r="I326" i="70" s="1"/>
  <c r="E328" i="70"/>
  <c r="AD281" i="70"/>
  <c r="B72" i="130"/>
  <c r="B52" i="130"/>
  <c r="B66" i="130"/>
  <c r="B45" i="130"/>
  <c r="B39" i="130"/>
  <c r="V34" i="130"/>
  <c r="J30" i="130"/>
  <c r="P29" i="130"/>
  <c r="B24" i="130"/>
  <c r="B19" i="130"/>
  <c r="F35" i="79"/>
  <c r="AC64" i="150"/>
  <c r="AF64" i="150" s="1"/>
  <c r="AI64" i="150" s="1"/>
  <c r="Y407" i="70"/>
  <c r="AA407" i="70" s="1"/>
  <c r="Z385" i="70"/>
  <c r="W30" i="130" s="1"/>
  <c r="T383" i="70"/>
  <c r="V383" i="70" s="1"/>
  <c r="T379" i="70"/>
  <c r="V379" i="70" s="1"/>
  <c r="T375" i="70"/>
  <c r="V375" i="70" s="1"/>
  <c r="T371" i="70"/>
  <c r="V371" i="70" s="1"/>
  <c r="T367" i="70"/>
  <c r="V367" i="70" s="1"/>
  <c r="AC362" i="70"/>
  <c r="P362" i="70"/>
  <c r="M29" i="130" s="1"/>
  <c r="T350" i="70"/>
  <c r="V350" i="70" s="1"/>
  <c r="U348" i="70"/>
  <c r="V348" i="70"/>
  <c r="T340" i="70"/>
  <c r="V340" i="70" s="1"/>
  <c r="U340" i="70"/>
  <c r="T336" i="70"/>
  <c r="V336" i="70" s="1"/>
  <c r="U336" i="70"/>
  <c r="X328" i="70"/>
  <c r="U26" i="130" s="1"/>
  <c r="U326" i="70"/>
  <c r="N328" i="70"/>
  <c r="K26" i="130" s="1"/>
  <c r="U281" i="70"/>
  <c r="R24" i="130" s="1"/>
  <c r="T281" i="70"/>
  <c r="H281" i="70"/>
  <c r="O244" i="70"/>
  <c r="Q244" i="70" s="1"/>
  <c r="M246" i="70"/>
  <c r="L141" i="70"/>
  <c r="I15" i="130" s="1"/>
  <c r="AD118" i="70"/>
  <c r="N83" i="70"/>
  <c r="F83" i="70"/>
  <c r="P81" i="70"/>
  <c r="H81" i="70"/>
  <c r="Z36" i="70"/>
  <c r="W9" i="130" s="1"/>
  <c r="Y36" i="70"/>
  <c r="V9" i="130" s="1"/>
  <c r="X83" i="70"/>
  <c r="AA406" i="155"/>
  <c r="AC406" i="155" s="1"/>
  <c r="U408" i="155"/>
  <c r="M406" i="155"/>
  <c r="K408" i="155"/>
  <c r="H73" i="130" s="1"/>
  <c r="L406" i="155"/>
  <c r="N406" i="155" s="1"/>
  <c r="O25" i="130"/>
  <c r="K25" i="130"/>
  <c r="D24" i="130"/>
  <c r="E20" i="130"/>
  <c r="O15" i="130"/>
  <c r="K15" i="130"/>
  <c r="G15" i="130"/>
  <c r="AC326" i="70"/>
  <c r="Z222" i="70"/>
  <c r="W20" i="130" s="1"/>
  <c r="AD199" i="70"/>
  <c r="T199" i="70"/>
  <c r="Q19" i="130" s="1"/>
  <c r="R165" i="70"/>
  <c r="N165" i="70"/>
  <c r="J165" i="70"/>
  <c r="F165" i="70"/>
  <c r="E16" i="130" s="1"/>
  <c r="T141" i="70"/>
  <c r="Q15" i="130" s="1"/>
  <c r="AC118" i="70"/>
  <c r="O118" i="70"/>
  <c r="L14" i="130" s="1"/>
  <c r="G118" i="70"/>
  <c r="I118" i="70" s="1"/>
  <c r="F14" i="130" s="1"/>
  <c r="O81" i="70"/>
  <c r="Q81" i="70" s="1"/>
  <c r="G81" i="70"/>
  <c r="I81" i="70" s="1"/>
  <c r="O36" i="70"/>
  <c r="G36" i="70"/>
  <c r="I36" i="70" s="1"/>
  <c r="F9" i="130" s="1"/>
  <c r="T408" i="155"/>
  <c r="O408" i="155"/>
  <c r="Q384" i="155"/>
  <c r="AE384" i="155"/>
  <c r="M384" i="155"/>
  <c r="J408" i="155"/>
  <c r="G59" i="70"/>
  <c r="I59" i="70" s="1"/>
  <c r="F10" i="130" s="1"/>
  <c r="V406" i="155"/>
  <c r="X406" i="155" s="1"/>
  <c r="R406" i="155"/>
  <c r="H281" i="155"/>
  <c r="G281" i="155"/>
  <c r="I281" i="155" s="1"/>
  <c r="F66" i="130" s="1"/>
  <c r="V244" i="155"/>
  <c r="X244" i="155" s="1"/>
  <c r="AA222" i="155"/>
  <c r="X62" i="130" s="1"/>
  <c r="K246" i="155"/>
  <c r="M222" i="155"/>
  <c r="L222" i="155"/>
  <c r="N222" i="155" s="1"/>
  <c r="I62" i="130" s="1"/>
  <c r="O59" i="70"/>
  <c r="L10" i="130" s="1"/>
  <c r="F408" i="155"/>
  <c r="E73" i="130" s="1"/>
  <c r="Q326" i="155"/>
  <c r="S326" i="155" s="1"/>
  <c r="M326" i="155"/>
  <c r="M304" i="155"/>
  <c r="R281" i="155"/>
  <c r="M66" i="130" s="1"/>
  <c r="R244" i="155"/>
  <c r="P246" i="155"/>
  <c r="Q244" i="155"/>
  <c r="S244" i="155" s="1"/>
  <c r="W222" i="155"/>
  <c r="R62" i="130" s="1"/>
  <c r="U328" i="155"/>
  <c r="E328" i="155"/>
  <c r="L304" i="155"/>
  <c r="N304" i="155" s="1"/>
  <c r="I67" i="130" s="1"/>
  <c r="V281" i="155"/>
  <c r="T246" i="155"/>
  <c r="Q199" i="155"/>
  <c r="AE199" i="155"/>
  <c r="M199" i="155"/>
  <c r="V142" i="155"/>
  <c r="W142" i="155"/>
  <c r="R57" i="130" s="1"/>
  <c r="AB81" i="155"/>
  <c r="R81" i="155"/>
  <c r="O83" i="155"/>
  <c r="Q81" i="155"/>
  <c r="S81" i="155" s="1"/>
  <c r="AI77" i="91"/>
  <c r="Q281" i="155"/>
  <c r="L66" i="130" s="1"/>
  <c r="AE281" i="155"/>
  <c r="M281" i="155"/>
  <c r="W244" i="155"/>
  <c r="V222" i="155"/>
  <c r="Q62" i="130" s="1"/>
  <c r="R222" i="155"/>
  <c r="M62" i="130" s="1"/>
  <c r="O246" i="155"/>
  <c r="G164" i="155"/>
  <c r="I164" i="155" s="1"/>
  <c r="E166" i="155"/>
  <c r="H164" i="155"/>
  <c r="V81" i="155"/>
  <c r="X81" i="155" s="1"/>
  <c r="T83" i="155"/>
  <c r="W81" i="155"/>
  <c r="AF142" i="155"/>
  <c r="AA100" i="91"/>
  <c r="AA99" i="91"/>
  <c r="AA92" i="91"/>
  <c r="E96" i="91"/>
  <c r="AA91" i="91"/>
  <c r="AI89" i="91"/>
  <c r="T96" i="91"/>
  <c r="P96" i="91"/>
  <c r="L96" i="91"/>
  <c r="AH96" i="91"/>
  <c r="AD96" i="91"/>
  <c r="X96" i="91"/>
  <c r="H96" i="91"/>
  <c r="AA69" i="95"/>
  <c r="AA65" i="95"/>
  <c r="AA61" i="95"/>
  <c r="AA57" i="95"/>
  <c r="G244" i="155"/>
  <c r="I244" i="155" s="1"/>
  <c r="AE222" i="155"/>
  <c r="P166" i="155"/>
  <c r="L164" i="155"/>
  <c r="N164" i="155" s="1"/>
  <c r="J166" i="155"/>
  <c r="AA142" i="155"/>
  <c r="X57" i="130" s="1"/>
  <c r="U166" i="155"/>
  <c r="AB142" i="155"/>
  <c r="R142" i="155"/>
  <c r="M57" i="130" s="1"/>
  <c r="AA119" i="155"/>
  <c r="X56" i="130" s="1"/>
  <c r="L119" i="155"/>
  <c r="N119" i="155" s="1"/>
  <c r="I56" i="130" s="1"/>
  <c r="M119" i="155"/>
  <c r="V119" i="155"/>
  <c r="Q56" i="130" s="1"/>
  <c r="R119" i="155"/>
  <c r="M56" i="130" s="1"/>
  <c r="J164" i="115"/>
  <c r="K41" i="130" s="1"/>
  <c r="J197" i="115"/>
  <c r="F164" i="115"/>
  <c r="E41" i="130" s="1"/>
  <c r="F197" i="115"/>
  <c r="AI99" i="91"/>
  <c r="AA95" i="91"/>
  <c r="AI93" i="91"/>
  <c r="AI91" i="91"/>
  <c r="AC96" i="91"/>
  <c r="AA86" i="91"/>
  <c r="W80" i="91"/>
  <c r="W83" i="91" s="1"/>
  <c r="W87" i="91" s="1"/>
  <c r="S80" i="91"/>
  <c r="S83" i="91" s="1"/>
  <c r="S87" i="91" s="1"/>
  <c r="G80" i="91"/>
  <c r="G83" i="91" s="1"/>
  <c r="G87" i="91" s="1"/>
  <c r="V49" i="95"/>
  <c r="V75" i="95" s="1"/>
  <c r="V72" i="95"/>
  <c r="R49" i="95"/>
  <c r="R75" i="95" s="1"/>
  <c r="R72" i="95"/>
  <c r="N49" i="95"/>
  <c r="N75" i="95" s="1"/>
  <c r="N72" i="95"/>
  <c r="J49" i="95"/>
  <c r="J75" i="95" s="1"/>
  <c r="J72" i="95"/>
  <c r="F49" i="95"/>
  <c r="F75" i="95" s="1"/>
  <c r="F72" i="95"/>
  <c r="AI67" i="95"/>
  <c r="AO40" i="95"/>
  <c r="AI63" i="95"/>
  <c r="AO36" i="95"/>
  <c r="AI59" i="95"/>
  <c r="AO32" i="95"/>
  <c r="AE50" i="132"/>
  <c r="AD50" i="132"/>
  <c r="AF50" i="132" s="1"/>
  <c r="J20" i="132"/>
  <c r="J38" i="132" s="1"/>
  <c r="I38" i="132"/>
  <c r="AD10" i="132"/>
  <c r="AF10" i="132" s="1"/>
  <c r="AE10" i="132"/>
  <c r="AA168" i="81"/>
  <c r="AB121" i="81"/>
  <c r="W168" i="81"/>
  <c r="X121" i="81"/>
  <c r="S168" i="81"/>
  <c r="T121" i="81"/>
  <c r="O168" i="81"/>
  <c r="P121" i="81"/>
  <c r="K168" i="81"/>
  <c r="L121" i="81"/>
  <c r="G168" i="81"/>
  <c r="H121" i="81"/>
  <c r="AE119" i="155"/>
  <c r="F83" i="155"/>
  <c r="E53" i="130" s="1"/>
  <c r="H81" i="155"/>
  <c r="Q59" i="155"/>
  <c r="L52" i="130" s="1"/>
  <c r="M59" i="155"/>
  <c r="M164" i="115"/>
  <c r="U41" i="130" s="1"/>
  <c r="I164" i="115"/>
  <c r="J41" i="130" s="1"/>
  <c r="E164" i="115"/>
  <c r="D41" i="130" s="1"/>
  <c r="M244" i="159"/>
  <c r="M84" i="159"/>
  <c r="L221" i="159"/>
  <c r="L220" i="159"/>
  <c r="H221" i="159"/>
  <c r="H220" i="159"/>
  <c r="G197" i="159"/>
  <c r="G84" i="159"/>
  <c r="AI95" i="91"/>
  <c r="AI90" i="91"/>
  <c r="AF96" i="91"/>
  <c r="AI84" i="91"/>
  <c r="AA82" i="91"/>
  <c r="AL80" i="91"/>
  <c r="AL83" i="91" s="1"/>
  <c r="AL87" i="91" s="1"/>
  <c r="AA78" i="91"/>
  <c r="AK80" i="91"/>
  <c r="Z80" i="91"/>
  <c r="Z83" i="91" s="1"/>
  <c r="Z87" i="91" s="1"/>
  <c r="V80" i="91"/>
  <c r="V83" i="91" s="1"/>
  <c r="V87" i="91" s="1"/>
  <c r="R80" i="91"/>
  <c r="R83" i="91" s="1"/>
  <c r="R87" i="91" s="1"/>
  <c r="N80" i="91"/>
  <c r="N83" i="91" s="1"/>
  <c r="N87" i="91" s="1"/>
  <c r="J80" i="91"/>
  <c r="J83" i="91" s="1"/>
  <c r="J87" i="91" s="1"/>
  <c r="F80" i="91"/>
  <c r="AA74" i="91"/>
  <c r="AO41" i="95"/>
  <c r="AI68" i="95"/>
  <c r="AO37" i="95"/>
  <c r="AI64" i="95"/>
  <c r="AO33" i="95"/>
  <c r="AI60" i="95"/>
  <c r="AO29" i="95"/>
  <c r="AI56" i="95"/>
  <c r="M170" i="161"/>
  <c r="K172" i="161"/>
  <c r="W119" i="155"/>
  <c r="R56" i="130" s="1"/>
  <c r="Q119" i="155"/>
  <c r="L56" i="130" s="1"/>
  <c r="U83" i="155"/>
  <c r="J83" i="155"/>
  <c r="E83" i="155"/>
  <c r="AA81" i="155"/>
  <c r="AC81" i="155" s="1"/>
  <c r="P83" i="155"/>
  <c r="H59" i="155"/>
  <c r="W36" i="155"/>
  <c r="R51" i="130" s="1"/>
  <c r="L36" i="155"/>
  <c r="N36" i="155" s="1"/>
  <c r="I51" i="130" s="1"/>
  <c r="H36" i="155"/>
  <c r="I220" i="115"/>
  <c r="L221" i="115"/>
  <c r="L220" i="115"/>
  <c r="H221" i="115"/>
  <c r="H220" i="115"/>
  <c r="K197" i="115"/>
  <c r="K84" i="115"/>
  <c r="G197" i="115"/>
  <c r="G84" i="115"/>
  <c r="M164" i="159"/>
  <c r="I164" i="159"/>
  <c r="J83" i="130" s="1"/>
  <c r="I197" i="159"/>
  <c r="E164" i="159"/>
  <c r="D83" i="130" s="1"/>
  <c r="E197" i="159"/>
  <c r="AM96" i="91"/>
  <c r="AN91" i="91"/>
  <c r="Y96" i="91"/>
  <c r="Q96" i="91"/>
  <c r="M96" i="91"/>
  <c r="I96" i="91"/>
  <c r="AA88" i="91"/>
  <c r="AI85" i="91"/>
  <c r="AI82" i="91"/>
  <c r="AI79" i="91"/>
  <c r="AG80" i="91"/>
  <c r="AG83" i="91" s="1"/>
  <c r="AG87" i="91" s="1"/>
  <c r="AI76" i="91"/>
  <c r="AC80" i="91"/>
  <c r="X80" i="91"/>
  <c r="X83" i="91" s="1"/>
  <c r="X87" i="91" s="1"/>
  <c r="L80" i="91"/>
  <c r="L83" i="91" s="1"/>
  <c r="L87" i="91" s="1"/>
  <c r="H80" i="91"/>
  <c r="H83" i="91" s="1"/>
  <c r="H87" i="91" s="1"/>
  <c r="AE80" i="91"/>
  <c r="AE83" i="91" s="1"/>
  <c r="AE87" i="91" s="1"/>
  <c r="AA70" i="95"/>
  <c r="AA66" i="95"/>
  <c r="AA62" i="95"/>
  <c r="AA58" i="95"/>
  <c r="AO42" i="95"/>
  <c r="AI69" i="95"/>
  <c r="AO38" i="95"/>
  <c r="AI65" i="95"/>
  <c r="AO34" i="95"/>
  <c r="AO46" i="95" s="1"/>
  <c r="AO49" i="95" s="1"/>
  <c r="AI61" i="95"/>
  <c r="AO30" i="95"/>
  <c r="AI57" i="95"/>
  <c r="L84" i="159"/>
  <c r="H84" i="159"/>
  <c r="AI101" i="91"/>
  <c r="AA93" i="91"/>
  <c r="AE96" i="91"/>
  <c r="AA89" i="91"/>
  <c r="AV8" i="103"/>
  <c r="AV32" i="103"/>
  <c r="V230" i="161"/>
  <c r="U230" i="161"/>
  <c r="W230" i="161" s="1"/>
  <c r="AA230" i="161"/>
  <c r="AB230" i="161" s="1"/>
  <c r="O254" i="161"/>
  <c r="AA170" i="161"/>
  <c r="T172" i="161"/>
  <c r="W43" i="132"/>
  <c r="V71" i="132"/>
  <c r="F197" i="159"/>
  <c r="AA102" i="91"/>
  <c r="AN101" i="91"/>
  <c r="AI92" i="91"/>
  <c r="AI88" i="91"/>
  <c r="AA81" i="91"/>
  <c r="AI75" i="91"/>
  <c r="AA68" i="95"/>
  <c r="AA64" i="95"/>
  <c r="AA60" i="95"/>
  <c r="AA56" i="95"/>
  <c r="AO22" i="95"/>
  <c r="AO18" i="95"/>
  <c r="AO14" i="95"/>
  <c r="V252" i="161"/>
  <c r="T254" i="161"/>
  <c r="U252" i="161"/>
  <c r="W252" i="161" s="1"/>
  <c r="AA252" i="161"/>
  <c r="J252" i="161"/>
  <c r="H254" i="161"/>
  <c r="Z230" i="161"/>
  <c r="Q170" i="161"/>
  <c r="O172" i="161"/>
  <c r="P170" i="161"/>
  <c r="R170" i="161" s="1"/>
  <c r="D102" i="161"/>
  <c r="D184" i="161"/>
  <c r="M221" i="159"/>
  <c r="G221" i="159"/>
  <c r="AK96" i="91"/>
  <c r="Z96" i="91"/>
  <c r="V96" i="91"/>
  <c r="R96" i="91"/>
  <c r="N96" i="91"/>
  <c r="J96" i="91"/>
  <c r="F96" i="91"/>
  <c r="AA85" i="91"/>
  <c r="AN84" i="91"/>
  <c r="AA77" i="91"/>
  <c r="AN76" i="91"/>
  <c r="AO69" i="91"/>
  <c r="AO102" i="91" s="1"/>
  <c r="AO23" i="95"/>
  <c r="AO19" i="95"/>
  <c r="AO15" i="95"/>
  <c r="AO11" i="95"/>
  <c r="M252" i="161"/>
  <c r="L254" i="161"/>
  <c r="K254" i="161"/>
  <c r="M207" i="161"/>
  <c r="M148" i="161"/>
  <c r="AB71" i="132"/>
  <c r="Q252" i="161"/>
  <c r="U207" i="161"/>
  <c r="W207" i="161" s="1"/>
  <c r="J148" i="161"/>
  <c r="P125" i="161"/>
  <c r="R125" i="161" s="1"/>
  <c r="Q125" i="161"/>
  <c r="N172" i="161"/>
  <c r="Q87" i="161"/>
  <c r="P42" i="161"/>
  <c r="R42" i="161" s="1"/>
  <c r="AD125" i="161"/>
  <c r="Q42" i="161"/>
  <c r="AD207" i="161"/>
  <c r="AE54" i="132"/>
  <c r="AD54" i="132"/>
  <c r="AF54" i="132" s="1"/>
  <c r="AF48" i="132"/>
  <c r="AD22" i="132"/>
  <c r="AF22" i="132" s="1"/>
  <c r="AE22" i="132"/>
  <c r="V38" i="132"/>
  <c r="W11" i="132"/>
  <c r="X11" i="132" s="1"/>
  <c r="X9" i="132"/>
  <c r="P207" i="161"/>
  <c r="R207" i="161" s="1"/>
  <c r="V170" i="161"/>
  <c r="AA148" i="161"/>
  <c r="U87" i="161"/>
  <c r="W87" i="161" s="1"/>
  <c r="S89" i="161"/>
  <c r="V87" i="161"/>
  <c r="M87" i="161"/>
  <c r="K89" i="161"/>
  <c r="I71" i="132"/>
  <c r="J46" i="132"/>
  <c r="J71" i="132" s="1"/>
  <c r="AD14" i="132"/>
  <c r="AF14" i="132" s="1"/>
  <c r="AE14" i="132"/>
  <c r="O89" i="161"/>
  <c r="P65" i="161"/>
  <c r="R65" i="161" s="1"/>
  <c r="Q65" i="161"/>
  <c r="D106" i="161"/>
  <c r="D188" i="161"/>
  <c r="D98" i="161"/>
  <c r="D180" i="161"/>
  <c r="AE58" i="132"/>
  <c r="AD58" i="132"/>
  <c r="AF58" i="132" s="1"/>
  <c r="AE46" i="132"/>
  <c r="AF46" i="132" s="1"/>
  <c r="AD46" i="132"/>
  <c r="AD18" i="132"/>
  <c r="AF18" i="132" s="1"/>
  <c r="AE18" i="132"/>
  <c r="N89" i="161"/>
  <c r="P87" i="161"/>
  <c r="R87" i="161" s="1"/>
  <c r="AE55" i="132"/>
  <c r="AF55" i="132" s="1"/>
  <c r="AE51" i="132"/>
  <c r="AF51" i="132" s="1"/>
  <c r="AE47" i="132"/>
  <c r="AF47" i="132" s="1"/>
  <c r="AE43" i="132"/>
  <c r="AF43" i="132" s="1"/>
  <c r="AB38" i="132"/>
  <c r="Z121" i="160"/>
  <c r="R121" i="160"/>
  <c r="J121" i="160"/>
  <c r="AB39" i="81"/>
  <c r="AA86" i="81"/>
  <c r="X39" i="81"/>
  <c r="W86" i="81"/>
  <c r="T39" i="81"/>
  <c r="S86" i="81"/>
  <c r="P39" i="81"/>
  <c r="O86" i="81"/>
  <c r="L39" i="81"/>
  <c r="K86" i="81"/>
  <c r="H39" i="81"/>
  <c r="G86" i="81"/>
  <c r="Z168" i="160"/>
  <c r="V168" i="160"/>
  <c r="V121" i="160"/>
  <c r="R168" i="160"/>
  <c r="E18" i="140" s="1"/>
  <c r="N168" i="160"/>
  <c r="C18" i="140" s="1"/>
  <c r="N121" i="160"/>
  <c r="J168" i="160"/>
  <c r="F168" i="160"/>
  <c r="F121" i="160"/>
  <c r="Y168" i="160"/>
  <c r="Q168" i="160"/>
  <c r="I168" i="160"/>
  <c r="X39" i="160"/>
  <c r="P39" i="160"/>
  <c r="H39" i="160"/>
  <c r="AH95" i="157"/>
  <c r="AD95" i="157"/>
  <c r="Y95" i="157"/>
  <c r="U95" i="157"/>
  <c r="Q95" i="157"/>
  <c r="M95" i="157"/>
  <c r="I95" i="157"/>
  <c r="E95" i="157"/>
  <c r="AO59" i="157"/>
  <c r="AA91" i="157"/>
  <c r="Y86" i="160"/>
  <c r="U86" i="160"/>
  <c r="Q86" i="160"/>
  <c r="M86" i="160"/>
  <c r="I86" i="160"/>
  <c r="E86" i="160"/>
  <c r="N95" i="157"/>
  <c r="J95" i="157"/>
  <c r="F95" i="157"/>
  <c r="Z39" i="160"/>
  <c r="AH79" i="157"/>
  <c r="AH82" i="157" s="1"/>
  <c r="AH86" i="157" s="1"/>
  <c r="U79" i="157"/>
  <c r="U82" i="157" s="1"/>
  <c r="U86" i="157" s="1"/>
  <c r="Q79" i="157"/>
  <c r="Q82" i="157" s="1"/>
  <c r="Q86" i="157" s="1"/>
  <c r="E79" i="157"/>
  <c r="E82" i="157" s="1"/>
  <c r="E86" i="157" s="1"/>
  <c r="Y79" i="157"/>
  <c r="Y82" i="157" s="1"/>
  <c r="Y86" i="157" s="1"/>
  <c r="I79" i="157"/>
  <c r="I82" i="157" s="1"/>
  <c r="I86" i="157" s="1"/>
  <c r="AO66" i="157"/>
  <c r="AO62" i="157"/>
  <c r="AO58" i="157"/>
  <c r="AO54" i="157"/>
  <c r="AO50" i="157"/>
  <c r="AO46" i="157"/>
  <c r="AO42" i="157"/>
  <c r="AO35" i="157"/>
  <c r="AO31" i="157"/>
  <c r="AO27" i="157"/>
  <c r="AO23" i="157"/>
  <c r="AO19" i="157"/>
  <c r="AO15" i="157"/>
  <c r="AO11" i="157"/>
  <c r="AI49" i="158"/>
  <c r="AE79" i="157"/>
  <c r="AE82" i="157" s="1"/>
  <c r="AE86" i="157" s="1"/>
  <c r="Z79" i="157"/>
  <c r="Z82" i="157" s="1"/>
  <c r="Z86" i="157" s="1"/>
  <c r="V79" i="157"/>
  <c r="V82" i="157" s="1"/>
  <c r="V86" i="157" s="1"/>
  <c r="R79" i="157"/>
  <c r="R82" i="157" s="1"/>
  <c r="R86" i="157" s="1"/>
  <c r="N79" i="157"/>
  <c r="N82" i="157" s="1"/>
  <c r="N86" i="157" s="1"/>
  <c r="J79" i="157"/>
  <c r="J82" i="157" s="1"/>
  <c r="J86" i="157" s="1"/>
  <c r="F79" i="157"/>
  <c r="F82" i="157" s="1"/>
  <c r="F86" i="157" s="1"/>
  <c r="AO68" i="157"/>
  <c r="AO64" i="157"/>
  <c r="AO60" i="157"/>
  <c r="AO56" i="157"/>
  <c r="AO52" i="157"/>
  <c r="AO48" i="157"/>
  <c r="AO44" i="157"/>
  <c r="AO33" i="157"/>
  <c r="AO29" i="157"/>
  <c r="AO25" i="157"/>
  <c r="AO21" i="157"/>
  <c r="AO17" i="157"/>
  <c r="AO13" i="157"/>
  <c r="AO9" i="157"/>
  <c r="AO65" i="157"/>
  <c r="AO61" i="157"/>
  <c r="AO57" i="157"/>
  <c r="AO53" i="157"/>
  <c r="AO49" i="157"/>
  <c r="AO45" i="157"/>
  <c r="AO41" i="157"/>
  <c r="AO34" i="157"/>
  <c r="AO30" i="157"/>
  <c r="AO26" i="157"/>
  <c r="AO22" i="157"/>
  <c r="AO18" i="157"/>
  <c r="AO14" i="157"/>
  <c r="AO10" i="157"/>
  <c r="V72" i="158"/>
  <c r="V49" i="158"/>
  <c r="V75" i="158" s="1"/>
  <c r="R72" i="158"/>
  <c r="R49" i="158"/>
  <c r="R75" i="158" s="1"/>
  <c r="N72" i="158"/>
  <c r="N49" i="158"/>
  <c r="N75" i="158" s="1"/>
  <c r="J72" i="158"/>
  <c r="J49" i="158"/>
  <c r="J75" i="158" s="1"/>
  <c r="F72" i="158"/>
  <c r="F49" i="158"/>
  <c r="F75" i="158" s="1"/>
  <c r="G42" i="152"/>
  <c r="L169" i="160" l="1"/>
  <c r="Z87" i="81"/>
  <c r="X304" i="155"/>
  <c r="S67" i="130" s="1"/>
  <c r="AO64" i="158"/>
  <c r="E8" i="160"/>
  <c r="I8" i="160"/>
  <c r="H12" i="161"/>
  <c r="G6" i="159"/>
  <c r="E6" i="115"/>
  <c r="I6" i="115"/>
  <c r="M6" i="115"/>
  <c r="E6" i="155"/>
  <c r="E6" i="70"/>
  <c r="D3" i="130"/>
  <c r="G8" i="81"/>
  <c r="K8" i="81"/>
  <c r="F8" i="103"/>
  <c r="V8" i="103"/>
  <c r="H5" i="144"/>
  <c r="G9" i="156"/>
  <c r="T7" i="132"/>
  <c r="T41" i="132" s="1"/>
  <c r="Y12" i="161"/>
  <c r="I6" i="159"/>
  <c r="Z6" i="155"/>
  <c r="X6" i="70"/>
  <c r="G3" i="130"/>
  <c r="J3" i="130" s="1"/>
  <c r="K8" i="160"/>
  <c r="E8" i="81"/>
  <c r="G9" i="141"/>
  <c r="G6" i="115"/>
  <c r="J6" i="70"/>
  <c r="I8" i="81"/>
  <c r="S7" i="132"/>
  <c r="S41" i="132" s="1"/>
  <c r="F5" i="144"/>
  <c r="K12" i="161"/>
  <c r="K8" i="103"/>
  <c r="E6" i="159"/>
  <c r="M6" i="159"/>
  <c r="J6" i="155"/>
  <c r="U3" i="130"/>
  <c r="G8" i="160"/>
  <c r="M87" i="130"/>
  <c r="P87" i="130"/>
  <c r="AO99" i="157"/>
  <c r="AD96" i="157"/>
  <c r="Z96" i="157"/>
  <c r="M96" i="157"/>
  <c r="AO63" i="158"/>
  <c r="AO57" i="158"/>
  <c r="AO65" i="158"/>
  <c r="AO62" i="158"/>
  <c r="AO56" i="158"/>
  <c r="AO66" i="95"/>
  <c r="G97" i="91"/>
  <c r="K97" i="91"/>
  <c r="AO59" i="158"/>
  <c r="F96" i="157"/>
  <c r="L34" i="140"/>
  <c r="P254" i="161"/>
  <c r="R254" i="161" s="1"/>
  <c r="AO63" i="95"/>
  <c r="AO58" i="158"/>
  <c r="AO61" i="158"/>
  <c r="V169" i="81"/>
  <c r="AG97" i="91"/>
  <c r="L83" i="130"/>
  <c r="S361" i="155"/>
  <c r="N71" i="130" s="1"/>
  <c r="L29" i="130"/>
  <c r="V36" i="70"/>
  <c r="S9" i="130" s="1"/>
  <c r="F169" i="160"/>
  <c r="X169" i="160"/>
  <c r="X169" i="81"/>
  <c r="R87" i="81"/>
  <c r="J87" i="130"/>
  <c r="X384" i="155"/>
  <c r="S72" i="130" s="1"/>
  <c r="AA222" i="70"/>
  <c r="X20" i="130" s="1"/>
  <c r="D88" i="130"/>
  <c r="AO70" i="158"/>
  <c r="AI95" i="157"/>
  <c r="O88" i="130"/>
  <c r="P46" i="130"/>
  <c r="AO69" i="158"/>
  <c r="AO78" i="157"/>
  <c r="P96" i="157"/>
  <c r="AF96" i="157"/>
  <c r="AO94" i="157"/>
  <c r="H96" i="157"/>
  <c r="V87" i="160"/>
  <c r="F87" i="160"/>
  <c r="F87" i="81"/>
  <c r="V172" i="161"/>
  <c r="M89" i="161"/>
  <c r="AH97" i="91"/>
  <c r="AO77" i="91"/>
  <c r="AO75" i="91"/>
  <c r="U407" i="70"/>
  <c r="V407" i="70"/>
  <c r="AA59" i="70"/>
  <c r="X10" i="130" s="1"/>
  <c r="L87" i="160"/>
  <c r="AB169" i="160"/>
  <c r="AO84" i="157"/>
  <c r="AH96" i="157"/>
  <c r="S96" i="157"/>
  <c r="AO80" i="157"/>
  <c r="AO100" i="157"/>
  <c r="AA79" i="157"/>
  <c r="AA82" i="157" s="1"/>
  <c r="AA86" i="157" s="1"/>
  <c r="T169" i="160"/>
  <c r="T87" i="160"/>
  <c r="H87" i="160"/>
  <c r="N87" i="81"/>
  <c r="J172" i="161"/>
  <c r="AO57" i="95"/>
  <c r="AO65" i="95"/>
  <c r="AO78" i="91"/>
  <c r="H245" i="115"/>
  <c r="X361" i="155"/>
  <c r="S71" i="130" s="1"/>
  <c r="Q385" i="70"/>
  <c r="N30" i="130" s="1"/>
  <c r="P165" i="70"/>
  <c r="M16" i="130" s="1"/>
  <c r="C8" i="140"/>
  <c r="Z34" i="149" s="1"/>
  <c r="L36" i="140"/>
  <c r="L37" i="140" s="1"/>
  <c r="U46" i="130"/>
  <c r="AO67" i="158"/>
  <c r="AO74" i="157"/>
  <c r="E96" i="157"/>
  <c r="L96" i="157"/>
  <c r="AK96" i="157"/>
  <c r="AO90" i="157"/>
  <c r="AO76" i="157"/>
  <c r="AO92" i="157"/>
  <c r="AO98" i="157"/>
  <c r="AM79" i="157"/>
  <c r="AM82" i="157" s="1"/>
  <c r="AM86" i="157" s="1"/>
  <c r="AM95" i="157"/>
  <c r="F11" i="140"/>
  <c r="AC37" i="149" s="1"/>
  <c r="AA34" i="149"/>
  <c r="I8" i="140"/>
  <c r="J89" i="161"/>
  <c r="AO58" i="95"/>
  <c r="AO56" i="95"/>
  <c r="AO100" i="91"/>
  <c r="O97" i="91"/>
  <c r="U97" i="91"/>
  <c r="L245" i="115"/>
  <c r="O83" i="70"/>
  <c r="L11" i="130" s="1"/>
  <c r="Q141" i="70"/>
  <c r="N15" i="130" s="1"/>
  <c r="V222" i="70"/>
  <c r="S20" i="130" s="1"/>
  <c r="U246" i="70"/>
  <c r="R21" i="130" s="1"/>
  <c r="Q304" i="70"/>
  <c r="N25" i="130" s="1"/>
  <c r="E46" i="130"/>
  <c r="H46" i="130"/>
  <c r="AO73" i="157"/>
  <c r="AO89" i="157"/>
  <c r="AE96" i="157"/>
  <c r="AA95" i="157"/>
  <c r="AO88" i="157"/>
  <c r="X87" i="160"/>
  <c r="AC222" i="155"/>
  <c r="K46" i="130"/>
  <c r="L86" i="130"/>
  <c r="AO81" i="157"/>
  <c r="AO97" i="157"/>
  <c r="L7" i="140"/>
  <c r="G8" i="140"/>
  <c r="Z38" i="149" s="1"/>
  <c r="L6" i="140"/>
  <c r="Z89" i="161"/>
  <c r="AB89" i="161" s="1"/>
  <c r="AA89" i="161"/>
  <c r="AO70" i="95"/>
  <c r="AO89" i="91"/>
  <c r="AL97" i="91"/>
  <c r="AO90" i="91"/>
  <c r="AO86" i="91"/>
  <c r="W97" i="91"/>
  <c r="T97" i="91"/>
  <c r="S222" i="155"/>
  <c r="N62" i="130" s="1"/>
  <c r="AC281" i="155"/>
  <c r="G83" i="70"/>
  <c r="I83" i="70" s="1"/>
  <c r="F11" i="130" s="1"/>
  <c r="Q199" i="70"/>
  <c r="N19" i="130" s="1"/>
  <c r="Q281" i="70"/>
  <c r="N24" i="130" s="1"/>
  <c r="D46" i="130"/>
  <c r="I96" i="157"/>
  <c r="AI79" i="157"/>
  <c r="AI82" i="157" s="1"/>
  <c r="AI86" i="157" s="1"/>
  <c r="AG96" i="157"/>
  <c r="N96" i="157"/>
  <c r="T96" i="157"/>
  <c r="J169" i="160"/>
  <c r="D37" i="140"/>
  <c r="J87" i="160"/>
  <c r="Z87" i="160"/>
  <c r="V169" i="160"/>
  <c r="AB87" i="160"/>
  <c r="H169" i="160"/>
  <c r="AB169" i="81"/>
  <c r="J87" i="81"/>
  <c r="G16" i="140"/>
  <c r="W38" i="132"/>
  <c r="V254" i="161"/>
  <c r="AO69" i="95"/>
  <c r="AO62" i="95"/>
  <c r="Y97" i="91"/>
  <c r="AO81" i="91"/>
  <c r="AD97" i="91"/>
  <c r="Q97" i="91"/>
  <c r="AO101" i="91"/>
  <c r="H97" i="91"/>
  <c r="AO74" i="91"/>
  <c r="J88" i="130"/>
  <c r="I245" i="115"/>
  <c r="J46" i="130"/>
  <c r="S36" i="155"/>
  <c r="N51" i="130" s="1"/>
  <c r="L51" i="130"/>
  <c r="M328" i="155"/>
  <c r="AC361" i="155"/>
  <c r="Q10" i="130"/>
  <c r="L246" i="70"/>
  <c r="I21" i="130" s="1"/>
  <c r="C16" i="140"/>
  <c r="F16" i="140"/>
  <c r="D16" i="140"/>
  <c r="E8" i="140"/>
  <c r="Z36" i="149" s="1"/>
  <c r="L25" i="140"/>
  <c r="L26" i="140" s="1"/>
  <c r="K88" i="130"/>
  <c r="AO83" i="157"/>
  <c r="O96" i="157"/>
  <c r="V96" i="157"/>
  <c r="AO87" i="157"/>
  <c r="X96" i="157"/>
  <c r="K96" i="157"/>
  <c r="P169" i="160"/>
  <c r="D18" i="140"/>
  <c r="D19" i="140" s="1"/>
  <c r="L14" i="140"/>
  <c r="AB87" i="81"/>
  <c r="F19" i="140"/>
  <c r="N169" i="81"/>
  <c r="J254" i="161"/>
  <c r="AO68" i="95"/>
  <c r="M97" i="91"/>
  <c r="AO79" i="91"/>
  <c r="I97" i="91"/>
  <c r="AF97" i="91"/>
  <c r="AO95" i="91"/>
  <c r="L97" i="91"/>
  <c r="AO93" i="91"/>
  <c r="F245" i="159"/>
  <c r="K245" i="159"/>
  <c r="AC36" i="155"/>
  <c r="G246" i="155"/>
  <c r="I246" i="155" s="1"/>
  <c r="F63" i="130" s="1"/>
  <c r="S304" i="155"/>
  <c r="N67" i="130" s="1"/>
  <c r="L328" i="155"/>
  <c r="N328" i="155" s="1"/>
  <c r="I68" i="130" s="1"/>
  <c r="G68" i="130"/>
  <c r="X36" i="155"/>
  <c r="S51" i="130" s="1"/>
  <c r="U58" i="130"/>
  <c r="W58" i="130"/>
  <c r="S59" i="155"/>
  <c r="N52" i="130" s="1"/>
  <c r="S281" i="155"/>
  <c r="N66" i="130" s="1"/>
  <c r="Y246" i="70"/>
  <c r="V21" i="130" s="1"/>
  <c r="Q222" i="70"/>
  <c r="N20" i="130" s="1"/>
  <c r="AA36" i="70"/>
  <c r="X9" i="130" s="1"/>
  <c r="AA281" i="70"/>
  <c r="X24" i="130" s="1"/>
  <c r="AA118" i="70"/>
  <c r="X14" i="130" s="1"/>
  <c r="E19" i="140"/>
  <c r="L28" i="140"/>
  <c r="L29" i="140" s="1"/>
  <c r="E16" i="140"/>
  <c r="E11" i="140"/>
  <c r="AC36" i="149" s="1"/>
  <c r="AO75" i="157"/>
  <c r="Y96" i="157"/>
  <c r="AL96" i="157"/>
  <c r="AO77" i="157"/>
  <c r="AO93" i="157"/>
  <c r="R96" i="157"/>
  <c r="AC96" i="157"/>
  <c r="G96" i="157"/>
  <c r="W96" i="157"/>
  <c r="L10" i="140"/>
  <c r="C11" i="140"/>
  <c r="AC34" i="149" s="1"/>
  <c r="P87" i="160"/>
  <c r="G19" i="140"/>
  <c r="J169" i="81"/>
  <c r="I14" i="140"/>
  <c r="L15" i="140"/>
  <c r="F8" i="140"/>
  <c r="Z37" i="149" s="1"/>
  <c r="Z17" i="149"/>
  <c r="R169" i="81"/>
  <c r="I15" i="140"/>
  <c r="G34" i="140"/>
  <c r="D8" i="140"/>
  <c r="Z35" i="149" s="1"/>
  <c r="AA35" i="149"/>
  <c r="Z169" i="81"/>
  <c r="F169" i="81"/>
  <c r="Z15" i="149"/>
  <c r="D11" i="140"/>
  <c r="AC35" i="149" s="1"/>
  <c r="X87" i="81"/>
  <c r="M172" i="161"/>
  <c r="M254" i="161"/>
  <c r="Q254" i="161"/>
  <c r="AO59" i="95"/>
  <c r="AO60" i="95"/>
  <c r="AO76" i="91"/>
  <c r="V97" i="91"/>
  <c r="AO84" i="91"/>
  <c r="S97" i="91"/>
  <c r="AO94" i="91"/>
  <c r="AO85" i="91"/>
  <c r="J245" i="159"/>
  <c r="E88" i="130"/>
  <c r="J245" i="115"/>
  <c r="AC59" i="155"/>
  <c r="X52" i="130"/>
  <c r="S142" i="155"/>
  <c r="N57" i="130" s="1"/>
  <c r="X59" i="155"/>
  <c r="S52" i="130" s="1"/>
  <c r="Q52" i="130"/>
  <c r="AC199" i="155"/>
  <c r="X61" i="130"/>
  <c r="U68" i="130"/>
  <c r="W68" i="130"/>
  <c r="W73" i="130"/>
  <c r="U73" i="130"/>
  <c r="X119" i="155"/>
  <c r="S56" i="130" s="1"/>
  <c r="W63" i="130"/>
  <c r="U63" i="130"/>
  <c r="X199" i="155"/>
  <c r="S61" i="130" s="1"/>
  <c r="Q61" i="130"/>
  <c r="W53" i="130"/>
  <c r="U53" i="130"/>
  <c r="H246" i="155"/>
  <c r="V304" i="70"/>
  <c r="S25" i="130" s="1"/>
  <c r="T246" i="70"/>
  <c r="Q21" i="130" s="1"/>
  <c r="Z246" i="70"/>
  <c r="W21" i="130" s="1"/>
  <c r="AC165" i="70"/>
  <c r="N87" i="160"/>
  <c r="G10" i="140"/>
  <c r="P89" i="161"/>
  <c r="R89" i="161" s="1"/>
  <c r="AD172" i="161"/>
  <c r="AD254" i="161"/>
  <c r="Q89" i="161"/>
  <c r="H83" i="155"/>
  <c r="G83" i="155"/>
  <c r="I83" i="155" s="1"/>
  <c r="F53" i="130" s="1"/>
  <c r="D53" i="130"/>
  <c r="H169" i="81"/>
  <c r="H14" i="140"/>
  <c r="H19" i="140" s="1"/>
  <c r="P169" i="81"/>
  <c r="H15" i="140"/>
  <c r="L246" i="155"/>
  <c r="N246" i="155" s="1"/>
  <c r="I63" i="130" s="1"/>
  <c r="M246" i="155"/>
  <c r="H63" i="130"/>
  <c r="Y83" i="70"/>
  <c r="V11" i="130" s="1"/>
  <c r="Z83" i="70"/>
  <c r="W11" i="130" s="1"/>
  <c r="U11" i="130"/>
  <c r="G328" i="70"/>
  <c r="I328" i="70" s="1"/>
  <c r="F26" i="130" s="1"/>
  <c r="H328" i="70"/>
  <c r="D26" i="130"/>
  <c r="Q96" i="157"/>
  <c r="R169" i="160"/>
  <c r="I18" i="140"/>
  <c r="AO85" i="157"/>
  <c r="J96" i="157"/>
  <c r="AO91" i="157"/>
  <c r="U96" i="157"/>
  <c r="Z169" i="160"/>
  <c r="H87" i="81"/>
  <c r="H6" i="140"/>
  <c r="H11" i="140" s="1"/>
  <c r="P87" i="81"/>
  <c r="H7" i="140"/>
  <c r="N169" i="160"/>
  <c r="AE172" i="161"/>
  <c r="AE254" i="161"/>
  <c r="V89" i="161"/>
  <c r="U89" i="161"/>
  <c r="W89" i="161" s="1"/>
  <c r="X38" i="132"/>
  <c r="AN96" i="91"/>
  <c r="AA172" i="161"/>
  <c r="Z172" i="161"/>
  <c r="AB172" i="161" s="1"/>
  <c r="U172" i="161"/>
  <c r="W172" i="161" s="1"/>
  <c r="AE97" i="91"/>
  <c r="AI80" i="91"/>
  <c r="AC83" i="91"/>
  <c r="G245" i="115"/>
  <c r="G36" i="130"/>
  <c r="G46" i="130" s="1"/>
  <c r="R97" i="91"/>
  <c r="P97" i="91"/>
  <c r="AO82" i="91"/>
  <c r="M245" i="159"/>
  <c r="U78" i="130"/>
  <c r="M78" i="130"/>
  <c r="M245" i="115"/>
  <c r="S119" i="155"/>
  <c r="N56" i="130" s="1"/>
  <c r="I245" i="159"/>
  <c r="AC119" i="155"/>
  <c r="AA166" i="155"/>
  <c r="X58" i="130" s="1"/>
  <c r="AB166" i="155"/>
  <c r="P58" i="130"/>
  <c r="K58" i="130"/>
  <c r="AO91" i="91"/>
  <c r="H166" i="155"/>
  <c r="G166" i="155"/>
  <c r="I166" i="155" s="1"/>
  <c r="F58" i="130" s="1"/>
  <c r="D58" i="130"/>
  <c r="F245" i="115"/>
  <c r="X281" i="155"/>
  <c r="S66" i="130" s="1"/>
  <c r="Q66" i="130"/>
  <c r="AA328" i="155"/>
  <c r="X68" i="130" s="1"/>
  <c r="V328" i="155"/>
  <c r="Q68" i="130" s="1"/>
  <c r="AB328" i="155"/>
  <c r="W328" i="155"/>
  <c r="R68" i="130" s="1"/>
  <c r="P68" i="130"/>
  <c r="K63" i="130"/>
  <c r="W166" i="155"/>
  <c r="R58" i="130" s="1"/>
  <c r="AC142" i="155"/>
  <c r="L72" i="130"/>
  <c r="S384" i="155"/>
  <c r="N72" i="130" s="1"/>
  <c r="Q36" i="70"/>
  <c r="N9" i="130" s="1"/>
  <c r="L9" i="130"/>
  <c r="L165" i="70"/>
  <c r="G16" i="130"/>
  <c r="AD165" i="70"/>
  <c r="AD246" i="70"/>
  <c r="K11" i="130"/>
  <c r="AD409" i="70"/>
  <c r="AD328" i="70"/>
  <c r="P246" i="70"/>
  <c r="M21" i="130" s="1"/>
  <c r="O246" i="70"/>
  <c r="L21" i="130" s="1"/>
  <c r="J21" i="130"/>
  <c r="AC246" i="70"/>
  <c r="L83" i="70"/>
  <c r="G11" i="130"/>
  <c r="G26" i="130"/>
  <c r="L328" i="70"/>
  <c r="Y328" i="70"/>
  <c r="V26" i="130" s="1"/>
  <c r="Y165" i="70"/>
  <c r="V16" i="130" s="1"/>
  <c r="Z165" i="70"/>
  <c r="W16" i="130" s="1"/>
  <c r="P16" i="130"/>
  <c r="Q328" i="155"/>
  <c r="L68" i="130" s="1"/>
  <c r="R328" i="155"/>
  <c r="M68" i="130" s="1"/>
  <c r="J68" i="130"/>
  <c r="G408" i="155"/>
  <c r="I408" i="155" s="1"/>
  <c r="F73" i="130" s="1"/>
  <c r="D73" i="130"/>
  <c r="H408" i="155"/>
  <c r="P83" i="70"/>
  <c r="M11" i="130" s="1"/>
  <c r="G165" i="70"/>
  <c r="I165" i="70" s="1"/>
  <c r="F16" i="130" s="1"/>
  <c r="AD38" i="132"/>
  <c r="AF38" i="132" s="1"/>
  <c r="AE38" i="132"/>
  <c r="H245" i="159"/>
  <c r="H78" i="130"/>
  <c r="H88" i="130" s="1"/>
  <c r="AA96" i="91"/>
  <c r="X142" i="155"/>
  <c r="S57" i="130" s="1"/>
  <c r="Q57" i="130"/>
  <c r="L408" i="155"/>
  <c r="N408" i="155" s="1"/>
  <c r="I73" i="130" s="1"/>
  <c r="M408" i="155"/>
  <c r="G73" i="130"/>
  <c r="R408" i="155"/>
  <c r="M73" i="130" s="1"/>
  <c r="Q408" i="155"/>
  <c r="L73" i="130" s="1"/>
  <c r="J73" i="130"/>
  <c r="AB246" i="155"/>
  <c r="AA246" i="155"/>
  <c r="X63" i="130" s="1"/>
  <c r="P63" i="130"/>
  <c r="O328" i="70"/>
  <c r="L26" i="130" s="1"/>
  <c r="J26" i="130"/>
  <c r="AC328" i="70"/>
  <c r="P328" i="70"/>
  <c r="M26" i="130" s="1"/>
  <c r="O409" i="70"/>
  <c r="L31" i="130" s="1"/>
  <c r="P409" i="70"/>
  <c r="M31" i="130" s="1"/>
  <c r="AC409" i="70"/>
  <c r="J31" i="130"/>
  <c r="R87" i="160"/>
  <c r="I10" i="140"/>
  <c r="I11" i="140" s="1"/>
  <c r="L87" i="81"/>
  <c r="J6" i="140"/>
  <c r="J11" i="140" s="1"/>
  <c r="T87" i="81"/>
  <c r="J7" i="140"/>
  <c r="AD71" i="132"/>
  <c r="AF71" i="132" s="1"/>
  <c r="AE71" i="132"/>
  <c r="Z254" i="161"/>
  <c r="AB254" i="161" s="1"/>
  <c r="AA254" i="161"/>
  <c r="U254" i="161"/>
  <c r="W254" i="161" s="1"/>
  <c r="X43" i="132"/>
  <c r="X71" i="132" s="1"/>
  <c r="W71" i="132"/>
  <c r="L245" i="159"/>
  <c r="P78" i="130"/>
  <c r="P88" i="130" s="1"/>
  <c r="L78" i="130"/>
  <c r="K245" i="115"/>
  <c r="O36" i="130"/>
  <c r="O46" i="130" s="1"/>
  <c r="L83" i="155"/>
  <c r="N83" i="155" s="1"/>
  <c r="I53" i="130" s="1"/>
  <c r="M83" i="155"/>
  <c r="G53" i="130"/>
  <c r="J97" i="91"/>
  <c r="Z97" i="91"/>
  <c r="G245" i="159"/>
  <c r="G78" i="130"/>
  <c r="G88" i="130" s="1"/>
  <c r="E245" i="115"/>
  <c r="AO61" i="95"/>
  <c r="AI96" i="91"/>
  <c r="M166" i="155"/>
  <c r="L166" i="155"/>
  <c r="N166" i="155" s="1"/>
  <c r="I58" i="130" s="1"/>
  <c r="G58" i="130"/>
  <c r="AO92" i="91"/>
  <c r="R166" i="155"/>
  <c r="M58" i="130" s="1"/>
  <c r="S199" i="155"/>
  <c r="N61" i="130" s="1"/>
  <c r="L61" i="130"/>
  <c r="V166" i="155"/>
  <c r="V408" i="155"/>
  <c r="Q73" i="130" s="1"/>
  <c r="W408" i="155"/>
  <c r="R73" i="130" s="1"/>
  <c r="O73" i="130"/>
  <c r="T165" i="70"/>
  <c r="Q16" i="130" s="1"/>
  <c r="O16" i="130"/>
  <c r="U165" i="70"/>
  <c r="R16" i="130" s="1"/>
  <c r="Q118" i="70"/>
  <c r="N14" i="130" s="1"/>
  <c r="Q59" i="70"/>
  <c r="N10" i="130" s="1"/>
  <c r="L409" i="70"/>
  <c r="G31" i="130"/>
  <c r="AA141" i="70"/>
  <c r="X15" i="130" s="1"/>
  <c r="U328" i="70"/>
  <c r="R26" i="130" s="1"/>
  <c r="O26" i="130"/>
  <c r="T328" i="70"/>
  <c r="Q26" i="130" s="1"/>
  <c r="U362" i="70"/>
  <c r="R29" i="130" s="1"/>
  <c r="T362" i="70"/>
  <c r="Q29" i="130" s="1"/>
  <c r="O29" i="130"/>
  <c r="AA199" i="70"/>
  <c r="X19" i="130" s="1"/>
  <c r="AA385" i="70"/>
  <c r="X30" i="130" s="1"/>
  <c r="Z409" i="70"/>
  <c r="W31" i="130" s="1"/>
  <c r="P31" i="130"/>
  <c r="Y409" i="70"/>
  <c r="V31" i="130" s="1"/>
  <c r="C19" i="140"/>
  <c r="F83" i="91"/>
  <c r="F87" i="91" s="1"/>
  <c r="F97" i="91" s="1"/>
  <c r="AA80" i="91"/>
  <c r="K16" i="130"/>
  <c r="T83" i="70"/>
  <c r="Q11" i="130" s="1"/>
  <c r="U83" i="70"/>
  <c r="R11" i="130" s="1"/>
  <c r="O11" i="130"/>
  <c r="O165" i="70"/>
  <c r="L16" i="130" s="1"/>
  <c r="Z328" i="70"/>
  <c r="W26" i="130" s="1"/>
  <c r="Q172" i="161"/>
  <c r="P172" i="161"/>
  <c r="R172" i="161" s="1"/>
  <c r="AO64" i="95"/>
  <c r="AO67" i="95"/>
  <c r="E87" i="91"/>
  <c r="X97" i="91"/>
  <c r="AM97" i="91"/>
  <c r="AO88" i="91"/>
  <c r="M83" i="130"/>
  <c r="U83" i="130"/>
  <c r="AF166" i="155"/>
  <c r="AF246" i="155"/>
  <c r="AF408" i="155"/>
  <c r="AF328" i="155"/>
  <c r="K53" i="130"/>
  <c r="AA83" i="155"/>
  <c r="X53" i="130" s="1"/>
  <c r="AB83" i="155"/>
  <c r="P53" i="130"/>
  <c r="N97" i="91"/>
  <c r="AN80" i="91"/>
  <c r="AK83" i="91"/>
  <c r="L169" i="81"/>
  <c r="J14" i="140"/>
  <c r="J19" i="140" s="1"/>
  <c r="T169" i="81"/>
  <c r="J15" i="140"/>
  <c r="E245" i="159"/>
  <c r="X222" i="155"/>
  <c r="S62" i="130" s="1"/>
  <c r="AO99" i="91"/>
  <c r="V83" i="155"/>
  <c r="Q53" i="130" s="1"/>
  <c r="W83" i="155"/>
  <c r="R53" i="130" s="1"/>
  <c r="O53" i="130"/>
  <c r="Q246" i="155"/>
  <c r="L63" i="130" s="1"/>
  <c r="J63" i="130"/>
  <c r="R246" i="155"/>
  <c r="M63" i="130" s="1"/>
  <c r="AE166" i="155"/>
  <c r="Q83" i="155"/>
  <c r="L53" i="130" s="1"/>
  <c r="R83" i="155"/>
  <c r="M53" i="130" s="1"/>
  <c r="AE328" i="155"/>
  <c r="AE246" i="155"/>
  <c r="AE408" i="155"/>
  <c r="J53" i="130"/>
  <c r="Q166" i="155"/>
  <c r="L58" i="130" s="1"/>
  <c r="W246" i="155"/>
  <c r="R63" i="130" s="1"/>
  <c r="V246" i="155"/>
  <c r="Q63" i="130" s="1"/>
  <c r="O63" i="130"/>
  <c r="H328" i="155"/>
  <c r="D68" i="130"/>
  <c r="G328" i="155"/>
  <c r="I328" i="155" s="1"/>
  <c r="F68" i="130" s="1"/>
  <c r="AA408" i="155"/>
  <c r="X73" i="130" s="1"/>
  <c r="AB408" i="155"/>
  <c r="P73" i="130"/>
  <c r="E11" i="130"/>
  <c r="V281" i="70"/>
  <c r="S24" i="130" s="1"/>
  <c r="Q24" i="130"/>
  <c r="V118" i="70"/>
  <c r="S14" i="130" s="1"/>
  <c r="Q14" i="130"/>
  <c r="H246" i="70"/>
  <c r="G246" i="70"/>
  <c r="I246" i="70" s="1"/>
  <c r="F21" i="130" s="1"/>
  <c r="D21" i="130"/>
  <c r="R409" i="70"/>
  <c r="T385" i="70"/>
  <c r="Q30" i="130" s="1"/>
  <c r="O30" i="130"/>
  <c r="U385" i="70"/>
  <c r="R30" i="130" s="1"/>
  <c r="G409" i="70"/>
  <c r="I409" i="70" s="1"/>
  <c r="F31" i="130" s="1"/>
  <c r="H409" i="70"/>
  <c r="D31" i="130"/>
  <c r="V141" i="70"/>
  <c r="S15" i="130" s="1"/>
  <c r="H83" i="70"/>
  <c r="H165" i="70"/>
  <c r="V199" i="70"/>
  <c r="S19" i="130" s="1"/>
  <c r="AA304" i="70"/>
  <c r="X25" i="130" s="1"/>
  <c r="AA362" i="70"/>
  <c r="X29" i="130" s="1"/>
  <c r="J87" i="70" l="1"/>
  <c r="J168" i="70" s="1"/>
  <c r="J331" i="70"/>
  <c r="J250" i="70"/>
  <c r="M6" i="70"/>
  <c r="S8" i="160"/>
  <c r="S90" i="160" s="1"/>
  <c r="K90" i="160"/>
  <c r="AA8" i="160"/>
  <c r="AA90" i="160" s="1"/>
  <c r="I86" i="159"/>
  <c r="I167" i="159"/>
  <c r="S8" i="81"/>
  <c r="S90" i="81" s="1"/>
  <c r="K90" i="81"/>
  <c r="AA8" i="81"/>
  <c r="AA90" i="81" s="1"/>
  <c r="J3" i="140"/>
  <c r="J21" i="140" s="1"/>
  <c r="I167" i="115"/>
  <c r="I86" i="115"/>
  <c r="Q8" i="160"/>
  <c r="Q90" i="160" s="1"/>
  <c r="I90" i="160"/>
  <c r="Y8" i="160"/>
  <c r="Y90" i="160" s="1"/>
  <c r="J88" i="155"/>
  <c r="J250" i="155"/>
  <c r="J169" i="155"/>
  <c r="O6" i="155"/>
  <c r="J330" i="155"/>
  <c r="AA32" i="103"/>
  <c r="AA8" i="103"/>
  <c r="G86" i="115"/>
  <c r="G167" i="115"/>
  <c r="L9" i="156"/>
  <c r="Q9" i="156"/>
  <c r="AA9" i="156"/>
  <c r="L25" i="156"/>
  <c r="V25" i="156"/>
  <c r="Q25" i="156"/>
  <c r="V9" i="156"/>
  <c r="AA25" i="156"/>
  <c r="G25" i="156"/>
  <c r="AL8" i="103"/>
  <c r="AL32" i="103" s="1"/>
  <c r="V32" i="103"/>
  <c r="H3" i="140"/>
  <c r="H21" i="140" s="1"/>
  <c r="W8" i="81"/>
  <c r="W90" i="81" s="1"/>
  <c r="O8" i="81"/>
  <c r="O90" i="81" s="1"/>
  <c r="G90" i="81"/>
  <c r="E87" i="70"/>
  <c r="E168" i="70" s="1"/>
  <c r="E250" i="70"/>
  <c r="E331" i="70"/>
  <c r="E167" i="115"/>
  <c r="E86" i="115"/>
  <c r="U8" i="160"/>
  <c r="U90" i="160" s="1"/>
  <c r="M8" i="160"/>
  <c r="M90" i="160" s="1"/>
  <c r="E90" i="160"/>
  <c r="M86" i="159"/>
  <c r="M167" i="159"/>
  <c r="N12" i="161"/>
  <c r="K177" i="161"/>
  <c r="K95" i="161"/>
  <c r="AA9" i="141"/>
  <c r="Q25" i="141"/>
  <c r="V25" i="141"/>
  <c r="G25" i="141"/>
  <c r="L9" i="141"/>
  <c r="Q9" i="141"/>
  <c r="AA25" i="141"/>
  <c r="V9" i="141"/>
  <c r="L25" i="141"/>
  <c r="X250" i="70"/>
  <c r="X87" i="70"/>
  <c r="X168" i="70" s="1"/>
  <c r="X331" i="70"/>
  <c r="E330" i="155"/>
  <c r="E88" i="155"/>
  <c r="E169" i="155"/>
  <c r="E250" i="155"/>
  <c r="G167" i="159"/>
  <c r="G86" i="159"/>
  <c r="W8" i="160"/>
  <c r="W90" i="160" s="1"/>
  <c r="O8" i="160"/>
  <c r="O90" i="160" s="1"/>
  <c r="G90" i="160"/>
  <c r="E86" i="159"/>
  <c r="E167" i="159"/>
  <c r="I90" i="81"/>
  <c r="Y8" i="81"/>
  <c r="Y90" i="81" s="1"/>
  <c r="Q8" i="81"/>
  <c r="I3" i="140"/>
  <c r="I21" i="140" s="1"/>
  <c r="E90" i="81"/>
  <c r="M8" i="81"/>
  <c r="M90" i="81" s="1"/>
  <c r="G3" i="140"/>
  <c r="G21" i="140" s="1"/>
  <c r="U8" i="81"/>
  <c r="U90" i="81" s="1"/>
  <c r="Z88" i="155"/>
  <c r="Z250" i="155"/>
  <c r="Z169" i="155"/>
  <c r="Z330" i="155"/>
  <c r="Y177" i="161"/>
  <c r="Y95" i="161"/>
  <c r="M86" i="115"/>
  <c r="M167" i="115"/>
  <c r="H95" i="161"/>
  <c r="H177" i="161"/>
  <c r="X246" i="155"/>
  <c r="S63" i="130" s="1"/>
  <c r="L88" i="130"/>
  <c r="AI96" i="157"/>
  <c r="AC328" i="155"/>
  <c r="AA246" i="70"/>
  <c r="X21" i="130" s="1"/>
  <c r="AM96" i="157"/>
  <c r="AC246" i="155"/>
  <c r="V328" i="70"/>
  <c r="S26" i="130" s="1"/>
  <c r="AA96" i="157"/>
  <c r="AO79" i="157"/>
  <c r="AO82" i="157" s="1"/>
  <c r="AO86" i="157" s="1"/>
  <c r="I19" i="140"/>
  <c r="L8" i="140"/>
  <c r="AA83" i="91"/>
  <c r="AA328" i="70"/>
  <c r="X26" i="130" s="1"/>
  <c r="Q83" i="70"/>
  <c r="N11" i="130" s="1"/>
  <c r="AO95" i="157"/>
  <c r="L11" i="140"/>
  <c r="V165" i="70"/>
  <c r="S16" i="130" s="1"/>
  <c r="S83" i="155"/>
  <c r="N53" i="130" s="1"/>
  <c r="I16" i="140"/>
  <c r="L16" i="140"/>
  <c r="L18" i="140"/>
  <c r="L19" i="140" s="1"/>
  <c r="X408" i="155"/>
  <c r="S73" i="130" s="1"/>
  <c r="V246" i="70"/>
  <c r="S21" i="130" s="1"/>
  <c r="J16" i="140"/>
  <c r="H8" i="140"/>
  <c r="AC83" i="155"/>
  <c r="S166" i="155"/>
  <c r="AC166" i="155"/>
  <c r="AA165" i="70"/>
  <c r="X16" i="130" s="1"/>
  <c r="H16" i="140"/>
  <c r="T409" i="70"/>
  <c r="Q31" i="130" s="1"/>
  <c r="U409" i="70"/>
  <c r="R31" i="130" s="1"/>
  <c r="O31" i="130"/>
  <c r="V385" i="70"/>
  <c r="S30" i="130" s="1"/>
  <c r="AC408" i="155"/>
  <c r="AO80" i="91"/>
  <c r="AA409" i="70"/>
  <c r="X31" i="130" s="1"/>
  <c r="I31" i="130"/>
  <c r="S408" i="155"/>
  <c r="I26" i="130"/>
  <c r="Q246" i="70"/>
  <c r="N21" i="130" s="1"/>
  <c r="I16" i="130"/>
  <c r="U88" i="130"/>
  <c r="Q58" i="130"/>
  <c r="X166" i="155"/>
  <c r="S58" i="130" s="1"/>
  <c r="S246" i="155"/>
  <c r="X83" i="155"/>
  <c r="S53" i="130" s="1"/>
  <c r="AN83" i="91"/>
  <c r="AK87" i="91"/>
  <c r="AA87" i="91"/>
  <c r="E97" i="91"/>
  <c r="AA97" i="91" s="1"/>
  <c r="Q165" i="70"/>
  <c r="N16" i="130" s="1"/>
  <c r="Q409" i="70"/>
  <c r="N31" i="130" s="1"/>
  <c r="Q328" i="70"/>
  <c r="N26" i="130" s="1"/>
  <c r="AO96" i="91"/>
  <c r="S328" i="155"/>
  <c r="AA83" i="70"/>
  <c r="X11" i="130" s="1"/>
  <c r="AB38" i="149"/>
  <c r="G11" i="140"/>
  <c r="AC38" i="149" s="1"/>
  <c r="V83" i="70"/>
  <c r="S11" i="130" s="1"/>
  <c r="X328" i="155"/>
  <c r="S68" i="130" s="1"/>
  <c r="V362" i="70"/>
  <c r="S29" i="130" s="1"/>
  <c r="J8" i="140"/>
  <c r="I11" i="130"/>
  <c r="M88" i="130"/>
  <c r="AC87" i="91"/>
  <c r="AI83" i="91"/>
  <c r="J41" i="152"/>
  <c r="G44" i="152"/>
  <c r="M87" i="70" l="1"/>
  <c r="AC87" i="70" s="1"/>
  <c r="M169" i="70"/>
  <c r="M250" i="70"/>
  <c r="AC250" i="70" s="1"/>
  <c r="M331" i="70"/>
  <c r="AC331" i="70" s="1"/>
  <c r="O169" i="155"/>
  <c r="O88" i="155"/>
  <c r="AE88" i="155" s="1"/>
  <c r="O250" i="155"/>
  <c r="AE250" i="155" s="1"/>
  <c r="O330" i="155"/>
  <c r="AE330" i="155" s="1"/>
  <c r="I7" i="115"/>
  <c r="K4" i="130"/>
  <c r="H6" i="144"/>
  <c r="I7" i="159"/>
  <c r="P9" i="103"/>
  <c r="J4" i="130"/>
  <c r="I6" i="144"/>
  <c r="N13" i="161"/>
  <c r="Q9" i="103"/>
  <c r="O7" i="155"/>
  <c r="M7" i="70"/>
  <c r="Q90" i="81"/>
  <c r="M3" i="140"/>
  <c r="N95" i="161"/>
  <c r="AD95" i="161" s="1"/>
  <c r="N177" i="161"/>
  <c r="AD177" i="161" s="1"/>
  <c r="AQ8" i="103"/>
  <c r="AQ32" i="103"/>
  <c r="AO96" i="157"/>
  <c r="AO83" i="91"/>
  <c r="N58" i="130"/>
  <c r="AI87" i="91"/>
  <c r="AC97" i="91"/>
  <c r="AI97" i="91" s="1"/>
  <c r="AK97" i="91"/>
  <c r="AN97" i="91" s="1"/>
  <c r="AN87" i="91"/>
  <c r="N73" i="130"/>
  <c r="V409" i="70"/>
  <c r="S31" i="130" s="1"/>
  <c r="N68" i="130"/>
  <c r="N63" i="130"/>
  <c r="J58" i="152"/>
  <c r="S7" i="147" s="1"/>
  <c r="I58" i="152"/>
  <c r="N7" i="147" s="1"/>
  <c r="O170" i="155" l="1"/>
  <c r="AE170" i="155" s="1"/>
  <c r="O252" i="155"/>
  <c r="AE252" i="155" s="1"/>
  <c r="P7" i="155"/>
  <c r="O332" i="155"/>
  <c r="AE332" i="155" s="1"/>
  <c r="O90" i="155"/>
  <c r="AE90" i="155" s="1"/>
  <c r="O13" i="161"/>
  <c r="N178" i="161"/>
  <c r="AD178" i="161" s="1"/>
  <c r="N96" i="161"/>
  <c r="AD96" i="161" s="1"/>
  <c r="J7" i="159"/>
  <c r="I168" i="159"/>
  <c r="I87" i="159"/>
  <c r="M333" i="70"/>
  <c r="AC333" i="70" s="1"/>
  <c r="M170" i="70"/>
  <c r="AC170" i="70" s="1"/>
  <c r="M252" i="70"/>
  <c r="AC252" i="70" s="1"/>
  <c r="N7" i="70"/>
  <c r="M89" i="70"/>
  <c r="AC89" i="70" s="1"/>
  <c r="AG9" i="103"/>
  <c r="AG33" i="103"/>
  <c r="AF9" i="103"/>
  <c r="AF33" i="103"/>
  <c r="J7" i="115"/>
  <c r="I168" i="115"/>
  <c r="I87" i="115"/>
  <c r="AO97" i="91"/>
  <c r="AO87" i="91"/>
  <c r="G43" i="152"/>
  <c r="AV9" i="103" l="1"/>
  <c r="AV33" i="103"/>
  <c r="N252" i="70"/>
  <c r="AD252" i="70" s="1"/>
  <c r="N333" i="70"/>
  <c r="AD333" i="70" s="1"/>
  <c r="N89" i="70"/>
  <c r="AD89" i="70" s="1"/>
  <c r="N170" i="70"/>
  <c r="AD170" i="70" s="1"/>
  <c r="P252" i="155"/>
  <c r="AF252" i="155" s="1"/>
  <c r="P90" i="155"/>
  <c r="AF90" i="155" s="1"/>
  <c r="P332" i="155"/>
  <c r="AF332" i="155" s="1"/>
  <c r="P170" i="155"/>
  <c r="AF170" i="155" s="1"/>
  <c r="K9" i="103"/>
  <c r="K13" i="161"/>
  <c r="L9" i="103"/>
  <c r="G7" i="159"/>
  <c r="J7" i="155"/>
  <c r="J7" i="70"/>
  <c r="G4" i="130"/>
  <c r="H4" i="130"/>
  <c r="G7" i="115"/>
  <c r="O96" i="161"/>
  <c r="AE96" i="161" s="1"/>
  <c r="O178" i="161"/>
  <c r="AE178" i="161" s="1"/>
  <c r="J87" i="115"/>
  <c r="J168" i="115"/>
  <c r="AW9" i="103"/>
  <c r="AW33" i="103"/>
  <c r="J87" i="159"/>
  <c r="J168" i="159"/>
  <c r="G51" i="152"/>
  <c r="H13" i="153" s="1"/>
  <c r="G36" i="152"/>
  <c r="G35" i="152"/>
  <c r="G34" i="152"/>
  <c r="G41" i="152"/>
  <c r="G39" i="152"/>
  <c r="G38" i="152"/>
  <c r="G33" i="152"/>
  <c r="J29" i="152"/>
  <c r="J26" i="152"/>
  <c r="J23" i="152"/>
  <c r="J20" i="152"/>
  <c r="D39" i="157" l="1"/>
  <c r="D27" i="158"/>
  <c r="D7" i="157"/>
  <c r="D9" i="158"/>
  <c r="J252" i="70"/>
  <c r="J333" i="70"/>
  <c r="K7" i="70"/>
  <c r="J89" i="70"/>
  <c r="J170" i="70"/>
  <c r="K96" i="161"/>
  <c r="K178" i="161"/>
  <c r="L13" i="161"/>
  <c r="G87" i="115"/>
  <c r="H7" i="115"/>
  <c r="G168" i="115"/>
  <c r="J332" i="155"/>
  <c r="J170" i="155"/>
  <c r="J90" i="155"/>
  <c r="K7" i="155"/>
  <c r="J252" i="155"/>
  <c r="AA33" i="103"/>
  <c r="AA9" i="103"/>
  <c r="F8" i="132"/>
  <c r="F42" i="132" s="1"/>
  <c r="D166" i="159"/>
  <c r="D166" i="115"/>
  <c r="C6" i="147"/>
  <c r="D89" i="160"/>
  <c r="D7" i="81"/>
  <c r="D89" i="81"/>
  <c r="D7" i="160"/>
  <c r="S12" i="161"/>
  <c r="K6" i="159"/>
  <c r="T6" i="155"/>
  <c r="R6" i="70"/>
  <c r="O3" i="130"/>
  <c r="K6" i="115"/>
  <c r="I13" i="161"/>
  <c r="V9" i="103"/>
  <c r="F7" i="159"/>
  <c r="F7" i="155"/>
  <c r="F7" i="70"/>
  <c r="G6" i="144"/>
  <c r="E4" i="130"/>
  <c r="W9" i="103"/>
  <c r="E7" i="115"/>
  <c r="G9" i="103"/>
  <c r="H13" i="161"/>
  <c r="F7" i="115"/>
  <c r="E7" i="155"/>
  <c r="E7" i="70"/>
  <c r="F6" i="144"/>
  <c r="E7" i="159"/>
  <c r="F9" i="103"/>
  <c r="D4" i="130"/>
  <c r="G168" i="159"/>
  <c r="H7" i="159"/>
  <c r="G87" i="159"/>
  <c r="F8" i="81"/>
  <c r="J8" i="81"/>
  <c r="H9" i="156"/>
  <c r="L8" i="103"/>
  <c r="M8" i="147"/>
  <c r="G5" i="144"/>
  <c r="F8" i="160"/>
  <c r="J8" i="160"/>
  <c r="I12" i="161"/>
  <c r="T12" i="161"/>
  <c r="D27" i="95"/>
  <c r="H6" i="159"/>
  <c r="L6" i="159"/>
  <c r="F6" i="115"/>
  <c r="J6" i="115"/>
  <c r="F6" i="155"/>
  <c r="U6" i="155"/>
  <c r="F6" i="70"/>
  <c r="S6" i="70"/>
  <c r="E3" i="130"/>
  <c r="P3" i="130"/>
  <c r="H8" i="160"/>
  <c r="L8" i="81"/>
  <c r="L6" i="115"/>
  <c r="Y7" i="147"/>
  <c r="I5" i="144"/>
  <c r="G10" i="161"/>
  <c r="G8" i="103"/>
  <c r="J6" i="159"/>
  <c r="H3" i="130"/>
  <c r="K3" i="130" s="1"/>
  <c r="L12" i="161"/>
  <c r="W8" i="103"/>
  <c r="K6" i="155"/>
  <c r="K6" i="70"/>
  <c r="L8" i="160"/>
  <c r="H8" i="81"/>
  <c r="H9" i="141"/>
  <c r="D39" i="91"/>
  <c r="H6" i="115"/>
  <c r="F6" i="159"/>
  <c r="D52" i="158"/>
  <c r="F6" i="141"/>
  <c r="D5" i="91"/>
  <c r="D71" i="157"/>
  <c r="D6" i="157"/>
  <c r="F6" i="156"/>
  <c r="D52" i="95"/>
  <c r="D72" i="91"/>
  <c r="D9" i="95"/>
  <c r="D6" i="91"/>
  <c r="AB9" i="103"/>
  <c r="AB33" i="103"/>
  <c r="H9" i="153"/>
  <c r="H6" i="153"/>
  <c r="H10" i="153"/>
  <c r="H7" i="153"/>
  <c r="H8" i="153"/>
  <c r="H11" i="153"/>
  <c r="H12" i="153"/>
  <c r="G37" i="152"/>
  <c r="H14" i="153" s="1"/>
  <c r="I8" i="147" s="1"/>
  <c r="Z57" i="152"/>
  <c r="T1" i="144" s="1"/>
  <c r="O43" i="152"/>
  <c r="C19" i="156" s="1"/>
  <c r="C35" i="156" s="1"/>
  <c r="O44" i="152"/>
  <c r="C20" i="156" s="1"/>
  <c r="C36" i="156" s="1"/>
  <c r="Q44" i="152"/>
  <c r="C20" i="141" s="1"/>
  <c r="C36" i="141" s="1"/>
  <c r="Q43" i="152"/>
  <c r="C19" i="141" s="1"/>
  <c r="C35" i="141" s="1"/>
  <c r="O45" i="152"/>
  <c r="C21" i="156" s="1"/>
  <c r="C37" i="156" s="1"/>
  <c r="Q45" i="152"/>
  <c r="C21" i="141" s="1"/>
  <c r="C37" i="141" s="1"/>
  <c r="G62" i="152"/>
  <c r="G58" i="152"/>
  <c r="F1" i="144" s="1"/>
  <c r="X57" i="152"/>
  <c r="R1" i="144" s="1"/>
  <c r="V57" i="152"/>
  <c r="P1" i="144" s="1"/>
  <c r="T57" i="152"/>
  <c r="N1" i="144" s="1"/>
  <c r="Z60" i="152"/>
  <c r="X60" i="152"/>
  <c r="V60" i="152"/>
  <c r="T60" i="152"/>
  <c r="Q36" i="152"/>
  <c r="C12" i="141" s="1"/>
  <c r="C28" i="141" s="1"/>
  <c r="Q40" i="152"/>
  <c r="C16" i="141" s="1"/>
  <c r="C32" i="141" s="1"/>
  <c r="O36" i="152"/>
  <c r="C12" i="156" s="1"/>
  <c r="C28" i="156" s="1"/>
  <c r="O40" i="152"/>
  <c r="C16" i="156" s="1"/>
  <c r="C32" i="156" s="1"/>
  <c r="Q37" i="152"/>
  <c r="C13" i="141" s="1"/>
  <c r="C29" i="141" s="1"/>
  <c r="Q41" i="152"/>
  <c r="C17" i="141" s="1"/>
  <c r="C33" i="141" s="1"/>
  <c r="O37" i="152"/>
  <c r="C13" i="156" s="1"/>
  <c r="C29" i="156" s="1"/>
  <c r="O41" i="152"/>
  <c r="C17" i="156" s="1"/>
  <c r="C33" i="156" s="1"/>
  <c r="Q38" i="152"/>
  <c r="C14" i="141" s="1"/>
  <c r="C30" i="141" s="1"/>
  <c r="Q42" i="152"/>
  <c r="C18" i="141" s="1"/>
  <c r="C34" i="141" s="1"/>
  <c r="Q35" i="152"/>
  <c r="C11" i="141" s="1"/>
  <c r="C27" i="141" s="1"/>
  <c r="O38" i="152"/>
  <c r="C14" i="156" s="1"/>
  <c r="C30" i="156" s="1"/>
  <c r="O42" i="152"/>
  <c r="C18" i="156" s="1"/>
  <c r="C34" i="156" s="1"/>
  <c r="O35" i="152"/>
  <c r="C11" i="156" s="1"/>
  <c r="C27" i="156" s="1"/>
  <c r="Q39" i="152"/>
  <c r="C15" i="141" s="1"/>
  <c r="C31" i="141" s="1"/>
  <c r="Q34" i="152"/>
  <c r="C10" i="141" s="1"/>
  <c r="C26" i="141" s="1"/>
  <c r="O39" i="152"/>
  <c r="C15" i="156" s="1"/>
  <c r="C31" i="156" s="1"/>
  <c r="I49" i="152"/>
  <c r="L58" i="152"/>
  <c r="K6" i="144" s="1"/>
  <c r="Z59" i="152"/>
  <c r="T6" i="144" s="1"/>
  <c r="V59" i="152"/>
  <c r="P6" i="144" s="1"/>
  <c r="X59" i="152"/>
  <c r="R6" i="144" s="1"/>
  <c r="T59" i="152"/>
  <c r="N6" i="144" s="1"/>
  <c r="AA59" i="152"/>
  <c r="U6" i="144" s="1"/>
  <c r="W59" i="152"/>
  <c r="Q6" i="144" s="1"/>
  <c r="K58" i="152"/>
  <c r="Y59" i="152"/>
  <c r="S6" i="144" s="1"/>
  <c r="U59" i="152"/>
  <c r="O6" i="144" s="1"/>
  <c r="G49" i="152"/>
  <c r="I59" i="152" s="1"/>
  <c r="G46" i="152"/>
  <c r="G57" i="152" s="1"/>
  <c r="G45" i="152"/>
  <c r="T1" i="132" s="1"/>
  <c r="J38" i="152"/>
  <c r="G53" i="152" s="1"/>
  <c r="G40" i="152"/>
  <c r="J35" i="152"/>
  <c r="J37" i="152"/>
  <c r="O53" i="152" s="1"/>
  <c r="J34" i="152"/>
  <c r="O34" i="152"/>
  <c r="C10" i="156" s="1"/>
  <c r="C26" i="156" s="1"/>
  <c r="J36" i="152"/>
  <c r="G2" i="81" l="1"/>
  <c r="G2" i="160"/>
  <c r="X7" i="70"/>
  <c r="M7" i="159"/>
  <c r="Y13" i="161"/>
  <c r="U4" i="130"/>
  <c r="Z7" i="155"/>
  <c r="M7" i="115"/>
  <c r="G92" i="161"/>
  <c r="G175" i="161"/>
  <c r="AB8" i="81"/>
  <c r="AB90" i="81" s="1"/>
  <c r="T8" i="81"/>
  <c r="T90" i="81" s="1"/>
  <c r="F3" i="140"/>
  <c r="F21" i="140" s="1"/>
  <c r="L90" i="81"/>
  <c r="S250" i="70"/>
  <c r="S331" i="70"/>
  <c r="S87" i="70"/>
  <c r="S168" i="70" s="1"/>
  <c r="J86" i="115"/>
  <c r="J167" i="115"/>
  <c r="F90" i="160"/>
  <c r="N8" i="160"/>
  <c r="N90" i="160" s="1"/>
  <c r="V8" i="160"/>
  <c r="V90" i="160" s="1"/>
  <c r="H87" i="159"/>
  <c r="H168" i="159"/>
  <c r="F168" i="115"/>
  <c r="F87" i="115"/>
  <c r="F170" i="155"/>
  <c r="F252" i="155"/>
  <c r="F90" i="155"/>
  <c r="F332" i="155"/>
  <c r="K86" i="159"/>
  <c r="K167" i="159"/>
  <c r="D6" i="155"/>
  <c r="D6" i="70"/>
  <c r="G12" i="161"/>
  <c r="H90" i="160"/>
  <c r="X8" i="160"/>
  <c r="X90" i="160" s="1"/>
  <c r="P8" i="160"/>
  <c r="P90" i="160" s="1"/>
  <c r="F167" i="115"/>
  <c r="F86" i="115"/>
  <c r="H178" i="161"/>
  <c r="H96" i="161"/>
  <c r="F168" i="159"/>
  <c r="F87" i="159"/>
  <c r="S177" i="161"/>
  <c r="S95" i="161"/>
  <c r="K252" i="155"/>
  <c r="K90" i="155"/>
  <c r="K170" i="155"/>
  <c r="K332" i="155"/>
  <c r="K333" i="70"/>
  <c r="K89" i="70"/>
  <c r="K170" i="70"/>
  <c r="K252" i="70"/>
  <c r="K2" i="160"/>
  <c r="K2" i="81"/>
  <c r="D168" i="70"/>
  <c r="G94" i="161"/>
  <c r="D168" i="155"/>
  <c r="M9" i="141"/>
  <c r="W25" i="141"/>
  <c r="R9" i="141"/>
  <c r="W9" i="141"/>
  <c r="M25" i="141"/>
  <c r="AB25" i="141"/>
  <c r="H25" i="141"/>
  <c r="R25" i="141"/>
  <c r="AB9" i="141"/>
  <c r="K88" i="155"/>
  <c r="K169" i="155"/>
  <c r="K250" i="155"/>
  <c r="P6" i="155"/>
  <c r="K330" i="155"/>
  <c r="J167" i="159"/>
  <c r="J86" i="159"/>
  <c r="U250" i="155"/>
  <c r="U169" i="155"/>
  <c r="U330" i="155"/>
  <c r="U88" i="155"/>
  <c r="L167" i="159"/>
  <c r="L86" i="159"/>
  <c r="I177" i="161"/>
  <c r="I95" i="161"/>
  <c r="C3" i="140"/>
  <c r="C21" i="140" s="1"/>
  <c r="N8" i="81"/>
  <c r="N90" i="81" s="1"/>
  <c r="V8" i="81"/>
  <c r="V90" i="81" s="1"/>
  <c r="F90" i="81"/>
  <c r="E333" i="70"/>
  <c r="E252" i="70"/>
  <c r="E170" i="70"/>
  <c r="E89" i="70"/>
  <c r="V33" i="103"/>
  <c r="AL9" i="103"/>
  <c r="AL33" i="103" s="1"/>
  <c r="R87" i="70"/>
  <c r="R168" i="70" s="1"/>
  <c r="R250" i="70"/>
  <c r="R331" i="70"/>
  <c r="AQ33" i="103"/>
  <c r="AQ9" i="103"/>
  <c r="H168" i="115"/>
  <c r="H87" i="115"/>
  <c r="AR33" i="103"/>
  <c r="AR9" i="103"/>
  <c r="H167" i="115"/>
  <c r="H86" i="115"/>
  <c r="T8" i="160"/>
  <c r="T90" i="160" s="1"/>
  <c r="L90" i="160"/>
  <c r="AB8" i="160"/>
  <c r="AB90" i="160" s="1"/>
  <c r="L177" i="161"/>
  <c r="O12" i="161"/>
  <c r="L95" i="161"/>
  <c r="M9" i="156"/>
  <c r="AB9" i="156"/>
  <c r="W25" i="156"/>
  <c r="AB25" i="156"/>
  <c r="W9" i="156"/>
  <c r="H25" i="156"/>
  <c r="M25" i="156"/>
  <c r="R25" i="156"/>
  <c r="R9" i="156"/>
  <c r="E87" i="159"/>
  <c r="E168" i="159"/>
  <c r="AM9" i="103"/>
  <c r="AM33" i="103" s="1"/>
  <c r="W33" i="103"/>
  <c r="K86" i="115"/>
  <c r="K167" i="115"/>
  <c r="L96" i="161"/>
  <c r="L178" i="161"/>
  <c r="I2" i="160"/>
  <c r="I2" i="81"/>
  <c r="K87" i="70"/>
  <c r="K168" i="70" s="1"/>
  <c r="N6" i="70"/>
  <c r="K250" i="70"/>
  <c r="K331" i="70"/>
  <c r="F87" i="70"/>
  <c r="F168" i="70" s="1"/>
  <c r="F331" i="70"/>
  <c r="F250" i="70"/>
  <c r="T177" i="161"/>
  <c r="T95" i="161"/>
  <c r="Z8" i="81"/>
  <c r="Z90" i="81" s="1"/>
  <c r="E3" i="140"/>
  <c r="E21" i="140" s="1"/>
  <c r="J90" i="81"/>
  <c r="R8" i="81"/>
  <c r="R90" i="81" s="1"/>
  <c r="S1" i="132"/>
  <c r="A6" i="91"/>
  <c r="E2" i="160"/>
  <c r="E2" i="81"/>
  <c r="H7" i="161"/>
  <c r="F2" i="103"/>
  <c r="V2" i="103" s="1"/>
  <c r="AL2" i="103" s="1"/>
  <c r="E1" i="155"/>
  <c r="E1" i="70"/>
  <c r="F86" i="159"/>
  <c r="F167" i="159"/>
  <c r="X8" i="81"/>
  <c r="X90" i="81" s="1"/>
  <c r="H90" i="81"/>
  <c r="P8" i="81"/>
  <c r="D3" i="140"/>
  <c r="D21" i="140" s="1"/>
  <c r="AM8" i="103"/>
  <c r="AM32" i="103" s="1"/>
  <c r="W32" i="103"/>
  <c r="L167" i="115"/>
  <c r="L86" i="115"/>
  <c r="F88" i="155"/>
  <c r="F169" i="155"/>
  <c r="F250" i="155"/>
  <c r="F330" i="155"/>
  <c r="H167" i="159"/>
  <c r="H86" i="159"/>
  <c r="J90" i="160"/>
  <c r="Z8" i="160"/>
  <c r="Z90" i="160" s="1"/>
  <c r="R8" i="160"/>
  <c r="R90" i="160" s="1"/>
  <c r="AB32" i="103"/>
  <c r="AB8" i="103"/>
  <c r="E332" i="155"/>
  <c r="E252" i="155"/>
  <c r="E90" i="155"/>
  <c r="E170" i="155"/>
  <c r="E168" i="115"/>
  <c r="E87" i="115"/>
  <c r="F170" i="70"/>
  <c r="F252" i="70"/>
  <c r="F333" i="70"/>
  <c r="F89" i="70"/>
  <c r="I96" i="161"/>
  <c r="I178" i="161"/>
  <c r="T250" i="155"/>
  <c r="T330" i="155"/>
  <c r="T169" i="155"/>
  <c r="T88" i="155"/>
  <c r="H15" i="153"/>
  <c r="J8" i="147" s="1"/>
  <c r="H62" i="152"/>
  <c r="H58" i="152"/>
  <c r="G1" i="144" s="1"/>
  <c r="W60" i="152"/>
  <c r="U60" i="152"/>
  <c r="AA60" i="152"/>
  <c r="Y60" i="152"/>
  <c r="H51" i="152"/>
  <c r="E5" i="103" s="1"/>
  <c r="G47" i="152"/>
  <c r="J57" i="152" s="1"/>
  <c r="I1" i="144" s="1"/>
  <c r="R35" i="152"/>
  <c r="D11" i="141" s="1"/>
  <c r="D27" i="141" s="1"/>
  <c r="R39" i="152"/>
  <c r="D15" i="141" s="1"/>
  <c r="D31" i="141" s="1"/>
  <c r="R43" i="152"/>
  <c r="D19" i="141" s="1"/>
  <c r="D35" i="141" s="1"/>
  <c r="R36" i="152"/>
  <c r="D12" i="141" s="1"/>
  <c r="D28" i="141" s="1"/>
  <c r="R40" i="152"/>
  <c r="D16" i="141" s="1"/>
  <c r="D32" i="141" s="1"/>
  <c r="R44" i="152"/>
  <c r="D20" i="141" s="1"/>
  <c r="D36" i="141" s="1"/>
  <c r="R37" i="152"/>
  <c r="D13" i="141" s="1"/>
  <c r="D29" i="141" s="1"/>
  <c r="R41" i="152"/>
  <c r="D17" i="141" s="1"/>
  <c r="D33" i="141" s="1"/>
  <c r="R45" i="152"/>
  <c r="D21" i="141" s="1"/>
  <c r="D37" i="141" s="1"/>
  <c r="R38" i="152"/>
  <c r="D14" i="141" s="1"/>
  <c r="D30" i="141" s="1"/>
  <c r="R42" i="152"/>
  <c r="D18" i="141" s="1"/>
  <c r="D34" i="141" s="1"/>
  <c r="R34" i="152"/>
  <c r="D10" i="141" s="1"/>
  <c r="D26" i="141" s="1"/>
  <c r="L57" i="152"/>
  <c r="K1" i="144" s="1"/>
  <c r="G50" i="152"/>
  <c r="J59" i="152" s="1"/>
  <c r="U56" i="152"/>
  <c r="U57" i="152" s="1"/>
  <c r="O1" i="144" s="1"/>
  <c r="G48" i="152"/>
  <c r="H57" i="152" s="1"/>
  <c r="K38" i="152"/>
  <c r="H53" i="152" s="1"/>
  <c r="AA56" i="152"/>
  <c r="W56" i="152"/>
  <c r="K57" i="152"/>
  <c r="J1" i="144" s="1"/>
  <c r="Y56" i="152"/>
  <c r="I57" i="152"/>
  <c r="H1" i="144" s="1"/>
  <c r="K53" i="152"/>
  <c r="P39" i="152"/>
  <c r="D15" i="156" s="1"/>
  <c r="D31" i="156" s="1"/>
  <c r="P44" i="152"/>
  <c r="D20" i="156" s="1"/>
  <c r="D36" i="156" s="1"/>
  <c r="P45" i="152"/>
  <c r="D21" i="156" s="1"/>
  <c r="D37" i="156" s="1"/>
  <c r="K39" i="152"/>
  <c r="P53" i="152" s="1"/>
  <c r="P42" i="152"/>
  <c r="D18" i="156" s="1"/>
  <c r="D34" i="156" s="1"/>
  <c r="P38" i="152"/>
  <c r="D14" i="156" s="1"/>
  <c r="D30" i="156" s="1"/>
  <c r="P43" i="152"/>
  <c r="D19" i="156" s="1"/>
  <c r="D35" i="156" s="1"/>
  <c r="P36" i="152"/>
  <c r="D12" i="156" s="1"/>
  <c r="D28" i="156" s="1"/>
  <c r="K35" i="152"/>
  <c r="P40" i="152"/>
  <c r="D16" i="156" s="1"/>
  <c r="D32" i="156" s="1"/>
  <c r="K34" i="152"/>
  <c r="P35" i="152"/>
  <c r="D11" i="156" s="1"/>
  <c r="D27" i="156" s="1"/>
  <c r="P37" i="152"/>
  <c r="D13" i="156" s="1"/>
  <c r="D29" i="156" s="1"/>
  <c r="P41" i="152"/>
  <c r="D17" i="156" s="1"/>
  <c r="D33" i="156" s="1"/>
  <c r="P34" i="152"/>
  <c r="D10" i="156" s="1"/>
  <c r="D26" i="156" s="1"/>
  <c r="K36" i="152"/>
  <c r="F2" i="160" l="1"/>
  <c r="F2" i="81"/>
  <c r="P330" i="155"/>
  <c r="AF330" i="155" s="1"/>
  <c r="P88" i="155"/>
  <c r="AF88" i="155" s="1"/>
  <c r="P250" i="155"/>
  <c r="AF250" i="155" s="1"/>
  <c r="P169" i="155"/>
  <c r="M168" i="115"/>
  <c r="M87" i="115"/>
  <c r="AR8" i="103"/>
  <c r="AR32" i="103"/>
  <c r="P90" i="81"/>
  <c r="L3" i="140"/>
  <c r="L21" i="140" s="1"/>
  <c r="Z332" i="155"/>
  <c r="Z90" i="155"/>
  <c r="Z170" i="155"/>
  <c r="Z252" i="155"/>
  <c r="X89" i="70"/>
  <c r="X170" i="70"/>
  <c r="X333" i="70"/>
  <c r="X252" i="70"/>
  <c r="A27" i="95"/>
  <c r="A39" i="91"/>
  <c r="J2" i="81"/>
  <c r="J2" i="160"/>
  <c r="M2" i="81"/>
  <c r="U2" i="81"/>
  <c r="O2" i="160"/>
  <c r="W2" i="160"/>
  <c r="Y2" i="160"/>
  <c r="Q2" i="160"/>
  <c r="S2" i="81"/>
  <c r="AA2" i="81"/>
  <c r="M168" i="159"/>
  <c r="M87" i="159"/>
  <c r="H2" i="160"/>
  <c r="H2" i="81"/>
  <c r="N331" i="70"/>
  <c r="AD331" i="70" s="1"/>
  <c r="N169" i="70"/>
  <c r="N87" i="70"/>
  <c r="AD87" i="70" s="1"/>
  <c r="N250" i="70"/>
  <c r="AD250" i="70" s="1"/>
  <c r="AA2" i="160"/>
  <c r="S2" i="160"/>
  <c r="L2" i="160"/>
  <c r="L2" i="81"/>
  <c r="I7" i="161"/>
  <c r="G2" i="103"/>
  <c r="W2" i="103" s="1"/>
  <c r="AM2" i="103" s="1"/>
  <c r="F1" i="155"/>
  <c r="F1" i="70"/>
  <c r="U2" i="160"/>
  <c r="M2" i="160"/>
  <c r="Q2" i="81"/>
  <c r="Y2" i="81"/>
  <c r="O95" i="161"/>
  <c r="AE95" i="161" s="1"/>
  <c r="O177" i="161"/>
  <c r="AE177" i="161" s="1"/>
  <c r="Y178" i="161"/>
  <c r="Y96" i="161"/>
  <c r="O2" i="81"/>
  <c r="W2" i="81"/>
  <c r="N53" i="152"/>
  <c r="R53" i="152"/>
  <c r="W57" i="152"/>
  <c r="Q1" i="144" s="1"/>
  <c r="AA57" i="152"/>
  <c r="U1" i="144" s="1"/>
  <c r="Y57" i="152"/>
  <c r="S1" i="144" s="1"/>
  <c r="Y7" i="161" l="1"/>
  <c r="Z1" i="155"/>
  <c r="X1" i="70"/>
  <c r="AB2" i="81"/>
  <c r="T2" i="81"/>
  <c r="P2" i="81"/>
  <c r="X2" i="81"/>
  <c r="R2" i="160"/>
  <c r="Z2" i="160"/>
  <c r="T2" i="160"/>
  <c r="AB2" i="160"/>
  <c r="P2" i="160"/>
  <c r="X2" i="160"/>
  <c r="Z2" i="81"/>
  <c r="R2" i="81"/>
  <c r="N2" i="81"/>
  <c r="V2" i="81"/>
  <c r="N2" i="160"/>
  <c r="V2" i="160"/>
  <c r="M33" i="140"/>
  <c r="M36" i="140"/>
  <c r="M32" i="140"/>
  <c r="M34" i="140" l="1"/>
  <c r="M18" i="140"/>
  <c r="M15" i="140"/>
  <c r="M37" i="140"/>
  <c r="M14" i="140"/>
  <c r="M10" i="140"/>
  <c r="M16" i="140" l="1"/>
  <c r="M19" i="140"/>
  <c r="M24" i="140" l="1"/>
  <c r="M25" i="140" l="1"/>
  <c r="M26" i="140" s="1"/>
  <c r="M28" i="140"/>
  <c r="M29" i="140" s="1"/>
  <c r="M7" i="140"/>
  <c r="M6" i="140"/>
  <c r="M11" i="140" s="1"/>
  <c r="M8" i="140" l="1"/>
</calcChain>
</file>

<file path=xl/comments1.xml><?xml version="1.0" encoding="utf-8"?>
<comments xmlns="http://schemas.openxmlformats.org/spreadsheetml/2006/main">
  <authors>
    <author>Maria Glifberg</author>
  </authors>
  <commentList>
    <comment ref="T44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Hämtar enbart EBT men legalt tar vi även med raden Discontinued operations med andelen 49%
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Vi måste justera för att komma till vår andel</t>
        </r>
      </text>
    </comment>
    <comment ref="V71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Avrundningsetta
</t>
        </r>
      </text>
    </comment>
    <comment ref="X71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Avrundningsetta
</t>
        </r>
      </text>
    </comment>
  </commentList>
</comments>
</file>

<file path=xl/comments2.xml><?xml version="1.0" encoding="utf-8"?>
<comments xmlns="http://schemas.openxmlformats.org/spreadsheetml/2006/main">
  <authors>
    <author>Marie-Louise Flodström (Konsult)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Marie-Louise Flodström (Konsult):</t>
        </r>
        <r>
          <rPr>
            <sz val="9"/>
            <color indexed="81"/>
            <rFont val="Tahoma"/>
            <family val="2"/>
          </rPr>
          <t xml:space="preserve">
Uppdatera gruppen TOT_UTL under Edit dimension - Groups 
 Co Group så att den innehåller de bolag som ni vill ha med</t>
        </r>
      </text>
    </comment>
  </commentList>
</comments>
</file>

<file path=xl/comments3.xml><?xml version="1.0" encoding="utf-8"?>
<comments xmlns="http://schemas.openxmlformats.org/spreadsheetml/2006/main">
  <authors>
    <author>Marie-Louise Flodström (Konsult)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Marie-Louise Flodström (Konsult):</t>
        </r>
        <r>
          <rPr>
            <sz val="9"/>
            <color indexed="81"/>
            <rFont val="Tahoma"/>
            <family val="2"/>
          </rPr>
          <t xml:space="preserve">
Uppdatera gruppen TOT_UTL under Edit dimension - Groups 
 Co Group så att den innehåller de bolag som ni vill ha med</t>
        </r>
      </text>
    </comment>
  </commentList>
</comments>
</file>

<file path=xl/sharedStrings.xml><?xml version="1.0" encoding="utf-8"?>
<sst xmlns="http://schemas.openxmlformats.org/spreadsheetml/2006/main" count="3520" uniqueCount="603">
  <si>
    <t>EBITA</t>
  </si>
  <si>
    <t>EBT</t>
  </si>
  <si>
    <t xml:space="preserve">HL Display </t>
  </si>
  <si>
    <t>%</t>
  </si>
  <si>
    <t>AH Industries</t>
  </si>
  <si>
    <t>DIAB</t>
  </si>
  <si>
    <t>Summa</t>
  </si>
  <si>
    <t>Förändring</t>
  </si>
  <si>
    <t>LTM</t>
  </si>
  <si>
    <t>FY</t>
  </si>
  <si>
    <t xml:space="preserve"> </t>
  </si>
  <si>
    <t>911400+911500+945100+911600</t>
  </si>
  <si>
    <t>940200+912700+940400+940600+911900+940300+940100+940500</t>
  </si>
  <si>
    <t>945500-932400-932500+910400+910600+910601+910700+910900-791000+897000+811100+911101+911200+911300</t>
  </si>
  <si>
    <t>922300+923450-914998-912499-916000+922100-235030-235040-233520-233530</t>
  </si>
  <si>
    <t>N</t>
  </si>
  <si>
    <t>Hafa Bathroom Group</t>
  </si>
  <si>
    <t>Bolag</t>
  </si>
  <si>
    <t>Konto</t>
  </si>
  <si>
    <t>Namn</t>
  </si>
  <si>
    <t>EBT*</t>
  </si>
  <si>
    <t>* Resultat med återlagda räntekostnader på aktieägarlån.</t>
  </si>
  <si>
    <t>kv 1</t>
  </si>
  <si>
    <t>kv 2</t>
  </si>
  <si>
    <t>Bisnode</t>
  </si>
  <si>
    <t>GS-Hydro</t>
  </si>
  <si>
    <t>anställda</t>
  </si>
  <si>
    <t>mässigt värde</t>
  </si>
  <si>
    <t>andelar</t>
  </si>
  <si>
    <t>Mkr</t>
  </si>
  <si>
    <t>kv 3</t>
  </si>
  <si>
    <t>kv 4</t>
  </si>
  <si>
    <t>929910+235030+235040+233520+233530+284501+284502</t>
  </si>
  <si>
    <t>Nettoomsättning</t>
  </si>
  <si>
    <t>verksamhet</t>
  </si>
  <si>
    <t xml:space="preserve">capital </t>
  </si>
  <si>
    <t>Ratos resultat före skatt</t>
  </si>
  <si>
    <t>MCC</t>
  </si>
  <si>
    <t>Summa resultat/resultatandelar</t>
  </si>
  <si>
    <t>Summa exitresultat</t>
  </si>
  <si>
    <t xml:space="preserve">Centralt netto </t>
  </si>
  <si>
    <t>Koncernens resultat före skatt</t>
  </si>
  <si>
    <t xml:space="preserve">1) Dotterföretagens resultat ingår med 100% och intresseföretagens resultat med respektive ägarandel. </t>
  </si>
  <si>
    <t xml:space="preserve"> -772000-772300-772350-772360-772400-772600-772700-772800-773010-773030-777000-782200-807100-773020-773015-773025-773035-781050-781060-781080-781090-781500-781110-781120-781130-782100-782400-782500-783200-783600</t>
  </si>
  <si>
    <t xml:space="preserve"> -940200-912700-940400-940600</t>
  </si>
  <si>
    <t>Maj</t>
  </si>
  <si>
    <t>TOTAL</t>
  </si>
  <si>
    <t>EBITDA</t>
  </si>
  <si>
    <t xml:space="preserve">EBITA </t>
  </si>
  <si>
    <t>EBIT</t>
  </si>
  <si>
    <t>Omsättning</t>
  </si>
  <si>
    <t>Arcus</t>
  </si>
  <si>
    <t>Övrigt</t>
  </si>
  <si>
    <t>Euromaint</t>
  </si>
  <si>
    <t>Kassaflöde från löpande verksamhet</t>
  </si>
  <si>
    <t>före förändring av rörelsekapital</t>
  </si>
  <si>
    <t>Förändringar i rörelsekapital</t>
  </si>
  <si>
    <t>Investeringar i anläggningstillgångar</t>
  </si>
  <si>
    <t>Avyttring av anläggningstillgångar</t>
  </si>
  <si>
    <t xml:space="preserve">Kassaflöde före förvärv och </t>
  </si>
  <si>
    <t>avyttring av företag</t>
  </si>
  <si>
    <t>Nettoinvestringar i företag</t>
  </si>
  <si>
    <t>Kassaflöde efter investeringar</t>
  </si>
  <si>
    <t>Förändring i lån</t>
  </si>
  <si>
    <t>Nyemission</t>
  </si>
  <si>
    <t>Lämnad utdelning</t>
  </si>
  <si>
    <t>Periodens kassaflöde</t>
  </si>
  <si>
    <t>Betalda räntor</t>
  </si>
  <si>
    <t>Kassaflöde f förvärv och avyttring</t>
  </si>
  <si>
    <t>av företag exklusive betalda räntor</t>
  </si>
  <si>
    <t>Kassaflöde från löp verks</t>
  </si>
  <si>
    <t>Kassaflöde från fin.verks</t>
  </si>
  <si>
    <t>Nettoinvest i inneh utan best inflytande</t>
  </si>
  <si>
    <t>Nettoinv i inneh utan best inflytande</t>
  </si>
  <si>
    <t>Nettoinv i innehav utan best inflytande</t>
  </si>
  <si>
    <t>Resultat från innehav</t>
  </si>
  <si>
    <t>2010 kv 1-3</t>
  </si>
  <si>
    <t xml:space="preserve">Lokal valuta </t>
  </si>
  <si>
    <t>DKK</t>
  </si>
  <si>
    <t>NOK</t>
  </si>
  <si>
    <t>EUR</t>
  </si>
  <si>
    <t>Mobile Climate Control</t>
  </si>
  <si>
    <t>SUMMA FRÅGETECKEN</t>
  </si>
  <si>
    <t>PROGNOS</t>
  </si>
  <si>
    <t>Andelar</t>
  </si>
  <si>
    <t>Utveckling Ratos innehav</t>
  </si>
  <si>
    <t>Innehavsanalys 100%</t>
  </si>
  <si>
    <t>Innehavsanalys Andelar</t>
  </si>
  <si>
    <t>EBITA-marginal</t>
  </si>
  <si>
    <t>EBT-marginal</t>
  </si>
  <si>
    <t>Lokal valuta</t>
  </si>
  <si>
    <t>SEK</t>
  </si>
  <si>
    <t>KVD</t>
  </si>
  <si>
    <t>Legalt</t>
  </si>
  <si>
    <t>Diff</t>
  </si>
  <si>
    <t>Januari</t>
  </si>
  <si>
    <t>Februari</t>
  </si>
  <si>
    <t>Mars</t>
  </si>
  <si>
    <t>April</t>
  </si>
  <si>
    <t>Juni</t>
  </si>
  <si>
    <t>Juli</t>
  </si>
  <si>
    <t>Augusti</t>
  </si>
  <si>
    <t>September</t>
  </si>
  <si>
    <t>Oktober</t>
  </si>
  <si>
    <t>November</t>
  </si>
  <si>
    <t>December</t>
  </si>
  <si>
    <t>Operativt</t>
  </si>
  <si>
    <t>Kommentar</t>
  </si>
  <si>
    <t>Justering</t>
  </si>
  <si>
    <t>legalt</t>
  </si>
  <si>
    <t>Redovisad EBITA</t>
  </si>
  <si>
    <t>Redovisad EBT</t>
  </si>
  <si>
    <t>JÄMST i EBITA</t>
  </si>
  <si>
    <t>JÄMST under EBITA</t>
  </si>
  <si>
    <t>JÄMST total i EBT</t>
  </si>
  <si>
    <t>Operativ EBITA</t>
  </si>
  <si>
    <t>Operativ EBT</t>
  </si>
  <si>
    <t>Jämförelsestörande poster 100%</t>
  </si>
  <si>
    <t>JÄMST inkluderade i EBITA</t>
  </si>
  <si>
    <t xml:space="preserve">Operativ EBITA </t>
  </si>
  <si>
    <t xml:space="preserve">Operativ EBT </t>
  </si>
  <si>
    <t>Kassaflöde, ackumulerat - jämförelse med föregående år</t>
  </si>
  <si>
    <t>Brygga Operativt (Ratos innehavstabell) - Legalt (Ratos resultaträkning)</t>
  </si>
  <si>
    <t>Avskrivningar</t>
  </si>
  <si>
    <t>S:a justerad ägarandel</t>
  </si>
  <si>
    <t xml:space="preserve">Förändring </t>
  </si>
  <si>
    <t>Summa 100%</t>
  </si>
  <si>
    <t>Aibel</t>
  </si>
  <si>
    <t>Arcus-Gruppen (83%)</t>
  </si>
  <si>
    <t>GS-Hydro (100%)</t>
  </si>
  <si>
    <t>Hafa Bathroom Group (100%)</t>
  </si>
  <si>
    <t>HL Display (99%)</t>
  </si>
  <si>
    <t>Mobile Climate Control (100%)</t>
  </si>
  <si>
    <t>Aibel (32%)</t>
  </si>
  <si>
    <t>Nebula</t>
  </si>
  <si>
    <t>Nordic Cinema Group</t>
  </si>
  <si>
    <t>Nebula (72%)</t>
  </si>
  <si>
    <t>Nordic Cinema Group (58%)</t>
  </si>
  <si>
    <t>HENT</t>
  </si>
  <si>
    <t>Biolin Scientific (100%)</t>
  </si>
  <si>
    <t xml:space="preserve">KVD </t>
  </si>
  <si>
    <t>EBITA och EBITA-marginalanalys per kvartal</t>
  </si>
  <si>
    <t>EBITA marginal</t>
  </si>
  <si>
    <t>Operativ EBITA marginal</t>
  </si>
  <si>
    <t>100% exkl Aibel</t>
  </si>
  <si>
    <t>Andelar exkl Aibel</t>
  </si>
  <si>
    <t>Andel</t>
  </si>
  <si>
    <t>Bisnode (70%)</t>
  </si>
  <si>
    <t>DIAB (96%)</t>
  </si>
  <si>
    <t>Euromaint (100%)</t>
  </si>
  <si>
    <t>HENT (73%)</t>
  </si>
  <si>
    <t>KVD (100%)</t>
  </si>
  <si>
    <t>Förändring, exklusive Aibel</t>
  </si>
  <si>
    <t>AH Industries (70%)</t>
  </si>
  <si>
    <t>Exitresultat</t>
  </si>
  <si>
    <t>Nedskrivningar</t>
  </si>
  <si>
    <t>Centralt netto</t>
  </si>
  <si>
    <t>En kvartalrapport - där månadstal inte finns med</t>
  </si>
  <si>
    <t>En månadsrapport - där månaden syns</t>
  </si>
  <si>
    <t>Ratos resultat i sammandrag  och Utveckling Ratos innehav (s. 2)</t>
  </si>
  <si>
    <t>Ratos resultat (s.3)</t>
  </si>
  <si>
    <t>2014</t>
  </si>
  <si>
    <t>14/13</t>
  </si>
  <si>
    <t>JUN</t>
  </si>
  <si>
    <t>Räntebärande nettoskuld</t>
  </si>
  <si>
    <t xml:space="preserve">Resultaträkning per innehav, kartal </t>
  </si>
  <si>
    <t>Kassaflöde per innehav, kvartal</t>
  </si>
  <si>
    <t>Resultatatandelar från innehav</t>
  </si>
  <si>
    <t>Centrala intäkter och kostnader</t>
  </si>
  <si>
    <t>Omvärderingar/ Nedskrivningar</t>
  </si>
  <si>
    <t>Operativ EBITA-marginal</t>
  </si>
  <si>
    <t>Exit SB Seating</t>
  </si>
  <si>
    <t>Exit Inwido</t>
  </si>
  <si>
    <t>kv 1-2</t>
  </si>
  <si>
    <t>Jøtul (93%)</t>
  </si>
  <si>
    <t>Nedskrivning Jøtul</t>
  </si>
  <si>
    <t>Koncern-mässigt värde</t>
  </si>
  <si>
    <t xml:space="preserve">Samtliga siffror i tabellen ovan avser 100% av respektive innehav, förutom koncernmässigt värde. För att underlätta jämförelser mellan åren och ge jämförbar struktur proformeras i tillämpliga fall vissa innehav, </t>
  </si>
  <si>
    <t>B)     Investeringar exklusive förvärv av företag.</t>
  </si>
  <si>
    <t>Kassaflöde före förvärv och avyttring av företag</t>
  </si>
  <si>
    <t>Redovisad EBITA (Mkr)</t>
  </si>
  <si>
    <t>Redovisad EBT (Mkr)</t>
  </si>
  <si>
    <r>
      <t xml:space="preserve">Operativ EBITA </t>
    </r>
    <r>
      <rPr>
        <vertAlign val="superscript"/>
        <sz val="12"/>
        <color theme="0"/>
        <rFont val="Gill Sans MT"/>
        <family val="2"/>
      </rPr>
      <t>A)</t>
    </r>
  </si>
  <si>
    <t>2 versioner!</t>
  </si>
  <si>
    <t>kvartal</t>
  </si>
  <si>
    <t>kv 1-13</t>
  </si>
  <si>
    <t>kv 2-13</t>
  </si>
  <si>
    <t>kv 3-13</t>
  </si>
  <si>
    <t>kv 4-13</t>
  </si>
  <si>
    <t>kv 1 -14</t>
  </si>
  <si>
    <t>kv 2-14</t>
  </si>
  <si>
    <t>kv 1-14</t>
  </si>
  <si>
    <t>kv 1-09</t>
  </si>
  <si>
    <t>kv 2-09</t>
  </si>
  <si>
    <t>kv 3-09</t>
  </si>
  <si>
    <t>kv 4-09</t>
  </si>
  <si>
    <t>kv 1-10</t>
  </si>
  <si>
    <t>kv 2-10</t>
  </si>
  <si>
    <t>kv 3-10</t>
  </si>
  <si>
    <t>kv 4-10</t>
  </si>
  <si>
    <t>kv 1-11</t>
  </si>
  <si>
    <t>kv 2-11</t>
  </si>
  <si>
    <t>kv 3-11</t>
  </si>
  <si>
    <t>kv 4-11</t>
  </si>
  <si>
    <t>kv 1-12</t>
  </si>
  <si>
    <t>kv 2-12</t>
  </si>
  <si>
    <t>kv 3-12</t>
  </si>
  <si>
    <t>kv 4-12</t>
  </si>
  <si>
    <t>Jämst i EBITA (Mkr)</t>
  </si>
  <si>
    <t>Jämst, total i EBT</t>
  </si>
  <si>
    <t>Summa exkl Aibel</t>
  </si>
  <si>
    <t>Summa totalt</t>
  </si>
  <si>
    <t>Totalt</t>
  </si>
  <si>
    <t>Rörelsekostnader</t>
  </si>
  <si>
    <t>Övriga rörelseintäkter</t>
  </si>
  <si>
    <t>Övriga externa kostnader</t>
  </si>
  <si>
    <t xml:space="preserve">Redovisad EBT </t>
  </si>
  <si>
    <t>jun</t>
  </si>
  <si>
    <t>Kassaflöde från den löpande verksamheten</t>
  </si>
  <si>
    <t>Före förändring av rörelsekapital</t>
  </si>
  <si>
    <t>Förändring av rörelsekapital</t>
  </si>
  <si>
    <t>Räntebärande nettoskuld och kassaflöde från den löpande verksamheten</t>
  </si>
  <si>
    <t>Resultatandel i intresseföretag</t>
  </si>
  <si>
    <t>Vinst / förlust från exits</t>
  </si>
  <si>
    <t>Nedskrivning av immateriella tillgångar</t>
  </si>
  <si>
    <t>Nedskrivning av goodwill</t>
  </si>
  <si>
    <t>Ränteintäkter</t>
  </si>
  <si>
    <t>Finansiella intäkter</t>
  </si>
  <si>
    <t>Räntekostnader</t>
  </si>
  <si>
    <t>Syntetiska instrument</t>
  </si>
  <si>
    <t>Förändring av derivat</t>
  </si>
  <si>
    <t>Valutakursdifferenser</t>
  </si>
  <si>
    <t>Finansiella kostnader</t>
  </si>
  <si>
    <t>Finansiellt netto</t>
  </si>
  <si>
    <t>Rör ej, kopplingar till Aaro</t>
  </si>
  <si>
    <t>samt rubriker</t>
  </si>
  <si>
    <t>Inställningar:</t>
  </si>
  <si>
    <t>Ange:</t>
  </si>
  <si>
    <t>Innevarande år</t>
  </si>
  <si>
    <t>Innevarande månad</t>
  </si>
  <si>
    <t>= får ändras namn</t>
  </si>
  <si>
    <t>Valuta</t>
  </si>
  <si>
    <t>MSEK</t>
  </si>
  <si>
    <t>Röd text = RÖR EJ</t>
  </si>
  <si>
    <t>Månad</t>
  </si>
  <si>
    <t>nr AARO</t>
  </si>
  <si>
    <t>Slut datum</t>
  </si>
  <si>
    <t>År</t>
  </si>
  <si>
    <t>Fg år</t>
  </si>
  <si>
    <t>01</t>
  </si>
  <si>
    <t>13/12</t>
  </si>
  <si>
    <t>02</t>
  </si>
  <si>
    <t>03</t>
  </si>
  <si>
    <t>15/14</t>
  </si>
  <si>
    <t>LOC</t>
  </si>
  <si>
    <t>04</t>
  </si>
  <si>
    <t>16/15</t>
  </si>
  <si>
    <t>05</t>
  </si>
  <si>
    <t>17/16</t>
  </si>
  <si>
    <t>06</t>
  </si>
  <si>
    <t>07</t>
  </si>
  <si>
    <t>USD</t>
  </si>
  <si>
    <t>08</t>
  </si>
  <si>
    <t>09</t>
  </si>
  <si>
    <t>10</t>
  </si>
  <si>
    <t>11</t>
  </si>
  <si>
    <t>12</t>
  </si>
  <si>
    <t>VMNAMN</t>
  </si>
  <si>
    <t>VMÅN</t>
  </si>
  <si>
    <t>VÅR</t>
  </si>
  <si>
    <t>VFGÅR</t>
  </si>
  <si>
    <t>VLTM</t>
  </si>
  <si>
    <t>VVAL</t>
  </si>
  <si>
    <t>Valda värden</t>
  </si>
  <si>
    <t>Aaro innehavsanalyser</t>
  </si>
  <si>
    <t>Kod</t>
  </si>
  <si>
    <t>AHIAS</t>
  </si>
  <si>
    <t>ARCUS</t>
  </si>
  <si>
    <t>BIOLIN</t>
  </si>
  <si>
    <t>BISNODE</t>
  </si>
  <si>
    <t>EMGR</t>
  </si>
  <si>
    <t>GSHYDRO</t>
  </si>
  <si>
    <t>HAFA</t>
  </si>
  <si>
    <t>HLDISP</t>
  </si>
  <si>
    <t>INWIDO</t>
  </si>
  <si>
    <t>JOTUL</t>
  </si>
  <si>
    <t>NEBULA</t>
  </si>
  <si>
    <t>NCGHO</t>
  </si>
  <si>
    <t>AIBEL</t>
  </si>
  <si>
    <t>Radmall</t>
  </si>
  <si>
    <t>= RÖR EJ</t>
  </si>
  <si>
    <t>Får ändras till namn. Raderna får flyttas om inom ramen</t>
  </si>
  <si>
    <t>Använda texter</t>
  </si>
  <si>
    <t>Kolumner till Innehavsanalys</t>
  </si>
  <si>
    <t>VKV</t>
  </si>
  <si>
    <t>feb</t>
  </si>
  <si>
    <t>mar</t>
  </si>
  <si>
    <t>apr</t>
  </si>
  <si>
    <t>maj</t>
  </si>
  <si>
    <t>jul</t>
  </si>
  <si>
    <t>aug</t>
  </si>
  <si>
    <t>sep</t>
  </si>
  <si>
    <t>okt</t>
  </si>
  <si>
    <t>nov</t>
  </si>
  <si>
    <t>dec</t>
  </si>
  <si>
    <t>TNETSALES</t>
  </si>
  <si>
    <t>PQ</t>
  </si>
  <si>
    <t>RATOS</t>
  </si>
  <si>
    <t>TEBITA</t>
  </si>
  <si>
    <t>TEBITA_OP</t>
  </si>
  <si>
    <t>TEBTXSHL</t>
  </si>
  <si>
    <t>TEBT_OP</t>
  </si>
  <si>
    <t>SHARE</t>
  </si>
  <si>
    <t>PM</t>
  </si>
  <si>
    <t>EO_ITEBITA</t>
  </si>
  <si>
    <t>EO_UTEBITA</t>
  </si>
  <si>
    <t>EO_TEBT</t>
  </si>
  <si>
    <t>Jämförelsestörande poster Andelar</t>
  </si>
  <si>
    <t>TEBT</t>
  </si>
  <si>
    <t>legal period</t>
  </si>
  <si>
    <t xml:space="preserve">Biolin </t>
  </si>
  <si>
    <t>Kolumner till Resultat</t>
  </si>
  <si>
    <t>Prognos andel</t>
  </si>
  <si>
    <t>jan-feb</t>
  </si>
  <si>
    <t>jan-apr</t>
  </si>
  <si>
    <t>jan-maj</t>
  </si>
  <si>
    <t>jan-jul</t>
  </si>
  <si>
    <t>jan-aug</t>
  </si>
  <si>
    <t>kv 1-3</t>
  </si>
  <si>
    <t>jan-okt</t>
  </si>
  <si>
    <t>jan-nov</t>
  </si>
  <si>
    <t xml:space="preserve">kv 1-4 </t>
  </si>
  <si>
    <t xml:space="preserve">kv 4 </t>
  </si>
  <si>
    <t>ADJAIBEL</t>
  </si>
  <si>
    <t>TOT_UTL</t>
  </si>
  <si>
    <t>I år</t>
  </si>
  <si>
    <t>FG år</t>
  </si>
  <si>
    <t>Exclusive Aibel</t>
  </si>
  <si>
    <t>TCFXBECO</t>
  </si>
  <si>
    <t>KO_I_NDEPT</t>
  </si>
  <si>
    <t>01-31</t>
  </si>
  <si>
    <t>02-28</t>
  </si>
  <si>
    <t>04-30</t>
  </si>
  <si>
    <t>05-31</t>
  </si>
  <si>
    <t>07-31</t>
  </si>
  <si>
    <t>08-31</t>
  </si>
  <si>
    <t>10-31</t>
  </si>
  <si>
    <t>11-30</t>
  </si>
  <si>
    <t>Jämst under EBITA (Mkr)</t>
  </si>
  <si>
    <t>TOPEXP</t>
  </si>
  <si>
    <t>TOOEXP</t>
  </si>
  <si>
    <t>TRESGRXASS</t>
  </si>
  <si>
    <t>TRESGRXGR</t>
  </si>
  <si>
    <t>TEBITDA</t>
  </si>
  <si>
    <t>TDEP_D</t>
  </si>
  <si>
    <t>TIMP_D</t>
  </si>
  <si>
    <t>TIMPPPA</t>
  </si>
  <si>
    <t>TEBIT</t>
  </si>
  <si>
    <t>TFINCXINT</t>
  </si>
  <si>
    <t>TFINCXFINC</t>
  </si>
  <si>
    <t>TFEXPINTXP</t>
  </si>
  <si>
    <t>TINTEXPPEN</t>
  </si>
  <si>
    <t>TSYNT</t>
  </si>
  <si>
    <t>TCHDER</t>
  </si>
  <si>
    <t>TEXCHDIFF</t>
  </si>
  <si>
    <t>TFEXPXFEXP</t>
  </si>
  <si>
    <t>TFNET</t>
  </si>
  <si>
    <t>TOOINC</t>
  </si>
  <si>
    <t>Räntekostnad pensioner</t>
  </si>
  <si>
    <t>Om kolumn C innehåller valuta</t>
  </si>
  <si>
    <t>så kommer siffror</t>
  </si>
  <si>
    <t>KO_I_DEPT</t>
  </si>
  <si>
    <t>C10_TCFBWC</t>
  </si>
  <si>
    <t>C10_TCFWC</t>
  </si>
  <si>
    <t>C10_TCFOP</t>
  </si>
  <si>
    <t>M</t>
  </si>
  <si>
    <t>O</t>
  </si>
  <si>
    <t>P</t>
  </si>
  <si>
    <t>Q</t>
  </si>
  <si>
    <t>R</t>
  </si>
  <si>
    <t>S</t>
  </si>
  <si>
    <t>T</t>
  </si>
  <si>
    <t>TCFAQA</t>
  </si>
  <si>
    <t>TCFDIA</t>
  </si>
  <si>
    <t>TCFINVCO</t>
  </si>
  <si>
    <t>TCFCHLOAN</t>
  </si>
  <si>
    <t>TCFNCI</t>
  </si>
  <si>
    <t>TCFNEWISS</t>
  </si>
  <si>
    <t>TCFDIVP</t>
  </si>
  <si>
    <t>C10_TCFFAC</t>
  </si>
  <si>
    <t>C10_TCF</t>
  </si>
  <si>
    <t>Kassaflöde, kvartal- jämförelse med föregående år</t>
  </si>
  <si>
    <t>Ange år och månadsnummer</t>
  </si>
  <si>
    <t>Logga på Aaro via Tillägg - Aaro -Logon</t>
  </si>
  <si>
    <t>Välj Aaro Retrieve All</t>
  </si>
  <si>
    <t>Ha endast denna XL bok öppen</t>
  </si>
  <si>
    <t>Om många XL böcker är öppna</t>
  </si>
  <si>
    <t>Välj Aaro Retrive Multiple sheets, välj de ark som tillhör denna XL bok</t>
  </si>
  <si>
    <t>Ordning på bolag - bokstavsordning</t>
  </si>
  <si>
    <t>Kolumnmall</t>
  </si>
  <si>
    <t>X</t>
  </si>
  <si>
    <t>TCFEXINV</t>
  </si>
  <si>
    <t>LEDIL</t>
  </si>
  <si>
    <t>MEUR</t>
  </si>
  <si>
    <t>Månadskolumner (nya)</t>
  </si>
  <si>
    <t>AH</t>
  </si>
  <si>
    <t>Eurom</t>
  </si>
  <si>
    <t>Hafa</t>
  </si>
  <si>
    <t xml:space="preserve">HL Disp </t>
  </si>
  <si>
    <t>NCG</t>
  </si>
  <si>
    <t>Kolumner hämtas från Aaro inställningar - kolumnmall</t>
  </si>
  <si>
    <t>Används på : Ratos innehav Bolagstabell</t>
  </si>
  <si>
    <t>tot</t>
  </si>
  <si>
    <t>Skall EBT på denn flik vara TEBTEXSHL?</t>
  </si>
  <si>
    <t>Operativ EBT*</t>
  </si>
  <si>
    <t>Valutatabell</t>
  </si>
  <si>
    <t>TFNETXSHL</t>
  </si>
  <si>
    <t>TCFOTHUTL</t>
  </si>
  <si>
    <t>Att välja Aaro Retrieve All i kombo med många andra arbetsböcker blir för tungt och är inte att rekommendera då det kan bli för tungt</t>
  </si>
  <si>
    <t>Verksamhet</t>
  </si>
  <si>
    <t>Sum ex Aibel</t>
  </si>
  <si>
    <t>Sum Aibel</t>
  </si>
  <si>
    <t>Avsrivningar</t>
  </si>
  <si>
    <t>Exkl Aibel</t>
  </si>
  <si>
    <t>Ledil</t>
  </si>
  <si>
    <t>Arcus-Gruppen</t>
  </si>
  <si>
    <t>Biolin Scientific</t>
  </si>
  <si>
    <t>Jan</t>
  </si>
  <si>
    <t>EBT-margianal</t>
  </si>
  <si>
    <t xml:space="preserve">Ledningsrapport </t>
  </si>
  <si>
    <t>Januari 2015</t>
  </si>
  <si>
    <t>Total nettoomsättning</t>
  </si>
  <si>
    <t>Total EBITA</t>
  </si>
  <si>
    <t>Total Operativ EBITA</t>
  </si>
  <si>
    <t>Total EBT</t>
  </si>
  <si>
    <t>Total Operativ EBT</t>
  </si>
  <si>
    <t>Totala JÄMST i EBITA</t>
  </si>
  <si>
    <t>Totala JÄMST under EBITA</t>
  </si>
  <si>
    <t>Total JÄMST i EBT</t>
  </si>
  <si>
    <t>Total operativ EBITA</t>
  </si>
  <si>
    <t>Total JÄMST i EBITA</t>
  </si>
  <si>
    <t>Total JÄMST under EBITA</t>
  </si>
  <si>
    <t>Utveckling Ratos innehav (s. 4-5)</t>
  </si>
  <si>
    <t>Innehavsanalys, 100% Omsättning, EBITA, EBT (s.6-8)</t>
  </si>
  <si>
    <t>Jämförelsestörande poster 100% (s.9-10)</t>
  </si>
  <si>
    <t>Innehavsanalys, Andelar (s. 11-13)</t>
  </si>
  <si>
    <t>Jämförelsestörande poster, andelar (s.14-15)</t>
  </si>
  <si>
    <t>Resultaträkning per innehav, ackumulerat (s.16-17)</t>
  </si>
  <si>
    <t>Ratos innehav lokal valuta (s.18)</t>
  </si>
  <si>
    <t>Innehavsanalys 100% - Valutajusterat (s.19-20)</t>
  </si>
  <si>
    <t>Brygga Operativt - Legalt (s.21)</t>
  </si>
  <si>
    <t>Skillnad avser avvecklad verksamhet</t>
  </si>
  <si>
    <t>Redovisas som intresseföretag legalt</t>
  </si>
  <si>
    <t>SB Seating (85%)</t>
  </si>
  <si>
    <t>Nedskrivning AH Industries</t>
  </si>
  <si>
    <t>Nedskrivning Hafa Bathroom Group</t>
  </si>
  <si>
    <t>Exit ÅUV</t>
  </si>
  <si>
    <t>Prognos</t>
  </si>
  <si>
    <t>Jan-Dec</t>
  </si>
  <si>
    <t>På denna måste man lägga in valuta i kolumn C nedan brevid bolagskoden</t>
  </si>
  <si>
    <t>OBS manuell hantering</t>
  </si>
  <si>
    <t>Inwido</t>
  </si>
  <si>
    <t>Kommentarer MG.</t>
  </si>
  <si>
    <t>Saknade JÄMST för Aibel i perioderna 1403, 1404, 1405 och 1407 - lades in av MG i Aaro</t>
  </si>
  <si>
    <t>Ledningsrapport kvartal 1</t>
  </si>
  <si>
    <t>Januari - mars 2015</t>
  </si>
  <si>
    <t>Kommentarer avseende Ledningsrapport 1503</t>
  </si>
  <si>
    <t>Fixa layouten i fliken Ratos resultat före skatt</t>
  </si>
  <si>
    <t>I fliken räntebärande nettoskuld så tar vi med upplupen ränta vilket vi inte gör i fliken Ratos innehav - bolagstabell</t>
  </si>
  <si>
    <t>- hur hantera??</t>
  </si>
  <si>
    <t>I fliken räntebärande nettoskuld måte vi gå in och nolla ut siffrorna för kassaflöde i de fall vi inte har/skall rappotera något kassaflöde -jmf tex NCG 1403</t>
  </si>
  <si>
    <t>Generellt</t>
  </si>
  <si>
    <t>Kört Macro på hela filen 150325 och det verkar fungera på alla flikar</t>
  </si>
  <si>
    <t>Prickat alla flikar mot UTL 1412 respektive 1403 med följande synpunkter:</t>
  </si>
  <si>
    <t>- fel andel för DIAB visar i i fliken Ratos innehav - bolagstabell - fliken visar 95, 565 med det skall vara 96,0685. Rätt andel används dock vid beräkning av andelar i fliken Innehavsanlays Andelar</t>
  </si>
  <si>
    <t>Ansvarig:</t>
  </si>
  <si>
    <t>MLF</t>
  </si>
  <si>
    <t>- Fliken Ratos innehav visar fel EBITA för Inwido jmf med UTL 1412. Inwido ser konstig ut redan i OCRAdär versionerna Utfall och proforma1 visar olika resultat i RR trots att man inte kan se att resultatet skiljer sig åt på någon rad. JÄMST skiljer mellan utfall, -75 mkr och proforma1, -80 mkr.</t>
  </si>
  <si>
    <t>kv 3-14</t>
  </si>
  <si>
    <t>kv 4-14</t>
  </si>
  <si>
    <t>kv 1-15</t>
  </si>
  <si>
    <t>EBITA och EBITA-marginal Ratos-portfölj (senaste fem kvartalen)</t>
  </si>
  <si>
    <t>fr o m kv 2 2015</t>
  </si>
  <si>
    <t>Diagrammen ska vara senaste sex kvartalen - men vi har data endast för fem nu - börjar med sex kvartal</t>
  </si>
  <si>
    <t>Omsättning Ratos-portfölj (senaste fem kvartalen)</t>
  </si>
  <si>
    <t>Finansiella</t>
  </si>
  <si>
    <t>poster</t>
  </si>
  <si>
    <t>kv-1-4 14</t>
  </si>
  <si>
    <t>kv 1-3 14</t>
  </si>
  <si>
    <t>kv 1-2 14</t>
  </si>
  <si>
    <t>kv 1-2 13</t>
  </si>
  <si>
    <t>kv 1-3 13</t>
  </si>
  <si>
    <t>kv-1-4 13</t>
  </si>
  <si>
    <t>kv 1-2 12</t>
  </si>
  <si>
    <t>kv 1-3 12</t>
  </si>
  <si>
    <t>kv-1-4 12</t>
  </si>
  <si>
    <t>kv 1-2 11</t>
  </si>
  <si>
    <t>kv 1-3 11</t>
  </si>
  <si>
    <t>kv-1-4 11</t>
  </si>
  <si>
    <t>kv 1-2 10</t>
  </si>
  <si>
    <t>kv 1-3 10</t>
  </si>
  <si>
    <t>kv-1-4 10</t>
  </si>
  <si>
    <t>kv 1 10</t>
  </si>
  <si>
    <t xml:space="preserve">Övriga </t>
  </si>
  <si>
    <t>Förvaltningskostnader</t>
  </si>
  <si>
    <t>Avskriv-ningar</t>
  </si>
  <si>
    <t xml:space="preserve">Ränte-bärande netto-skulder </t>
  </si>
  <si>
    <t>Ratos ägar-andelar</t>
  </si>
  <si>
    <t>3) Bisnodes verksamhet i Frankrike redovisas för 2014 som avvecklad verksamhet i enlighet med IFRS.</t>
  </si>
  <si>
    <t>5) Ledils resultat för 2014 är proformerat avseende Ratos förvärv och ny finansiering.</t>
  </si>
  <si>
    <t xml:space="preserve">6) Nordic Cinema Group har justerats 2014 och visas nu utifrån IFRS-anpassad redovisning.
</t>
  </si>
  <si>
    <t>Tagit bort kopplingen till Aaro Inställningar i fliken Ratos innehav bolagstabell då vi måste kunna ange bolagsnamn med kommentarshänvisning</t>
  </si>
  <si>
    <t>Hafa Bathroom Gruop</t>
  </si>
  <si>
    <t>HL Display</t>
  </si>
  <si>
    <t>-</t>
  </si>
  <si>
    <t>{92FDAB03-5848-4972-9E24-00BA1C30F55F}</t>
  </si>
  <si>
    <t>B</t>
  </si>
  <si>
    <t>"AARO Report State" - Do not change or remove this sheet!</t>
  </si>
  <si>
    <t>Varav resultat från innehaven (5 år)</t>
  </si>
  <si>
    <t>Varav intäkter och kostnader i Ratos AB och centrala bolag (5 år)</t>
  </si>
  <si>
    <t>Räntebärande nettoskuld och kassaflöde (s. )</t>
  </si>
  <si>
    <t>Ratos-koncerns legala resultat</t>
  </si>
  <si>
    <t>Kv 1</t>
  </si>
  <si>
    <t>Redovisas som intresseföretag legalt samt att avvecklad versamhet ingår i EBT legalt</t>
  </si>
  <si>
    <t>Aktieägarlåneräntor</t>
  </si>
  <si>
    <t xml:space="preserve">&lt;?xml version="1.0"?&gt;_x000D_
&lt;AaroXLReportState&gt;&lt;ActiveReportList/&gt;&lt;/AaroXLReportState&gt;_x000D_
</t>
  </si>
  <si>
    <t>Utveckling Ratos innehav (s. 3-4)</t>
  </si>
  <si>
    <t>Ratos resultat för skatt (s.5)</t>
  </si>
  <si>
    <t>Ratos resultat före skatt  - Graf (s.6)</t>
  </si>
  <si>
    <t>Ratos innehav - Graf (s.9)</t>
  </si>
  <si>
    <t>Räntebärande nettoskuld och kassaflöde (s.17) )</t>
  </si>
  <si>
    <t>Jämförelsestörande poster 100% (s.18)</t>
  </si>
  <si>
    <t>Jämförelsestörande poster andelar (s.20)</t>
  </si>
  <si>
    <t>Resultaträkning per innehav, ackumulerat (s.22)</t>
  </si>
  <si>
    <t>Kassaflöde per innehav, ackumulerat (s.24)</t>
  </si>
  <si>
    <t>Ratos innehav lokal valuta (s.26)</t>
  </si>
  <si>
    <t>Innehavsanalys 100% - Valutajusterat (s.27)</t>
  </si>
  <si>
    <t>Brygga Operativt - Legalt (s.29)</t>
  </si>
  <si>
    <t>Inwido (31%)</t>
  </si>
  <si>
    <t>Ledil (66%)</t>
  </si>
  <si>
    <t>Ratos resultat före skatt (5 år)</t>
  </si>
  <si>
    <t>2) Biolin Scientifics resultat 2014 är proformerat med hänsyn till den avvecklade verksamheten Osstell.</t>
  </si>
  <si>
    <t>kv-1-115</t>
  </si>
  <si>
    <t>Ratos innehav per 2015-03-31 med historik</t>
  </si>
  <si>
    <t>Ratos innehav - Bolagstabell (s. 7)</t>
  </si>
  <si>
    <t>EBITA och EBITA-marginalanalys per kvartal (s.9)</t>
  </si>
  <si>
    <t>Innehavsanalys, 100% Omsättning, EBITA, EBT (s.11)</t>
  </si>
  <si>
    <t>Innehavsanalys, Andelar Omsättning, EBITA, EBT (s.14)</t>
  </si>
  <si>
    <t>Sen ändring av 2014 års resultat, beaktad i 2015 års legala resultat.</t>
  </si>
  <si>
    <t>Ratos innehav 31 mars 2015</t>
  </si>
  <si>
    <t>A)     EBITA, justerat för jämförselsestörande poster</t>
  </si>
  <si>
    <t>C)     Kassaflöde från löpande verksamhet och investeringsverksamhet före förvärv och avyttring av företag.</t>
  </si>
  <si>
    <t>vilket redovisas i not nedan.</t>
  </si>
  <si>
    <t/>
  </si>
  <si>
    <t>Jøtul</t>
  </si>
  <si>
    <t>Resultat/Resultatandelar före skatt 1)</t>
  </si>
  <si>
    <t>41639</t>
  </si>
  <si>
    <t>='Meny Aaro'!G62</t>
  </si>
  <si>
    <t>='Meny Aaro'!H62</t>
  </si>
  <si>
    <t>='Meny Aaro'!G53</t>
  </si>
  <si>
    <t>='Meny Aaro'!H53</t>
  </si>
  <si>
    <t>='Meny Aaro'!K53</t>
  </si>
  <si>
    <t>='Meny Aaro'!N53</t>
  </si>
  <si>
    <t>='Meny Aaro'!O53</t>
  </si>
  <si>
    <t>='Meny Aaro'!P53</t>
  </si>
  <si>
    <t>='Meny Aaro'!R53</t>
  </si>
  <si>
    <t>=K2</t>
  </si>
  <si>
    <t>=L2</t>
  </si>
  <si>
    <t>=M2</t>
  </si>
  <si>
    <t>=N2</t>
  </si>
  <si>
    <t>=P2</t>
  </si>
  <si>
    <t>=Q2</t>
  </si>
  <si>
    <t>=U2</t>
  </si>
  <si>
    <t>Avskrivningar B</t>
  </si>
  <si>
    <t>Investeringar C</t>
  </si>
  <si>
    <t>Kassaflöde D</t>
  </si>
  <si>
    <t>kapital E</t>
  </si>
  <si>
    <t xml:space="preserve"> nettoskulder E</t>
  </si>
  <si>
    <t>=U8</t>
  </si>
  <si>
    <t>=AK8</t>
  </si>
  <si>
    <t>=BA8</t>
  </si>
  <si>
    <t>=M1</t>
  </si>
  <si>
    <t>=N1</t>
  </si>
  <si>
    <t>=O1</t>
  </si>
  <si>
    <t>=P1</t>
  </si>
  <si>
    <t>=$I$2</t>
  </si>
  <si>
    <t>=$J$2</t>
  </si>
  <si>
    <t>=$M$2</t>
  </si>
  <si>
    <t>=R8</t>
  </si>
  <si>
    <t>=S8</t>
  </si>
  <si>
    <t>=N7</t>
  </si>
  <si>
    <t>=O7</t>
  </si>
  <si>
    <t>15-03-31</t>
  </si>
  <si>
    <r>
      <t xml:space="preserve">Investe-ringar </t>
    </r>
    <r>
      <rPr>
        <vertAlign val="superscript"/>
        <sz val="12"/>
        <color theme="0"/>
        <rFont val="Gill Sans MT"/>
        <family val="2"/>
      </rPr>
      <t>B)</t>
    </r>
  </si>
  <si>
    <r>
      <t xml:space="preserve">Kassa-   flöde </t>
    </r>
    <r>
      <rPr>
        <vertAlign val="superscript"/>
        <sz val="12"/>
        <color theme="0"/>
        <rFont val="Gill Sans MT"/>
        <family val="2"/>
      </rPr>
      <t>C)</t>
    </r>
  </si>
  <si>
    <t>1) AH Industries verksamhet Tower &amp; Foundation redovisas för 2015 och 2014 som avvecklad verksamhet i enlighet med IFRS.</t>
  </si>
  <si>
    <t>4) Euromaints verksamhet i Tyskland och Belgien redovisas för 2014 som avvecklad verksamhet i enlighet med IFRS.</t>
  </si>
  <si>
    <r>
      <t xml:space="preserve">AH Industries </t>
    </r>
    <r>
      <rPr>
        <vertAlign val="superscript"/>
        <sz val="10"/>
        <rFont val="Gill Sans MT"/>
        <family val="2"/>
      </rPr>
      <t>1)</t>
    </r>
  </si>
  <si>
    <r>
      <t xml:space="preserve">Biolin Scientific </t>
    </r>
    <r>
      <rPr>
        <vertAlign val="superscript"/>
        <sz val="10"/>
        <rFont val="Gill Sans MT"/>
        <family val="2"/>
      </rPr>
      <t>2)</t>
    </r>
  </si>
  <si>
    <r>
      <t xml:space="preserve">Bisnode </t>
    </r>
    <r>
      <rPr>
        <vertAlign val="superscript"/>
        <sz val="10"/>
        <rFont val="Gill Sans MT"/>
        <family val="2"/>
      </rPr>
      <t>3)</t>
    </r>
  </si>
  <si>
    <r>
      <t xml:space="preserve">Euromaint </t>
    </r>
    <r>
      <rPr>
        <vertAlign val="superscript"/>
        <sz val="10"/>
        <rFont val="Gill Sans MT"/>
        <family val="2"/>
      </rPr>
      <t>4)</t>
    </r>
  </si>
  <si>
    <r>
      <t>Ledil</t>
    </r>
    <r>
      <rPr>
        <vertAlign val="superscript"/>
        <sz val="10"/>
        <rFont val="Gill Sans MT"/>
        <family val="2"/>
      </rPr>
      <t xml:space="preserve"> 5)</t>
    </r>
  </si>
  <si>
    <r>
      <t>Nordic Cinema Group</t>
    </r>
    <r>
      <rPr>
        <vertAlign val="superscript"/>
        <sz val="10"/>
        <rFont val="Gill Sans MT"/>
        <family val="2"/>
      </rPr>
      <t xml:space="preserve"> 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</si>
</sst>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_-* #,##0.00\ [$€-1]_-;\-* #,##0.00\ [$€-1]_-;_-* &quot;-&quot;??\ [$€-1]_-"/>
    <numFmt numFmtId="166" formatCode="0.0000"/>
    <numFmt numFmtId="167" formatCode="#,##0.000"/>
    <numFmt numFmtId="168" formatCode="0.000"/>
    <numFmt numFmtId="169" formatCode="0.0000_)"/>
    <numFmt numFmtId="170" formatCode="0.0"/>
    <numFmt numFmtId="171" formatCode="_ * #,##0_ ;_ * \-#,##0_ ;_ * &quot;-&quot;??_ ;_ @_ "/>
    <numFmt numFmtId="172" formatCode="&quot;På&quot;;&quot;På&quot;;&quot;Av&quot;"/>
    <numFmt numFmtId="173" formatCode="#,##0.0"/>
    <numFmt numFmtId="174" formatCode="0.0%"/>
    <numFmt numFmtId="175" formatCode="0.00000"/>
    <numFmt numFmtId="176" formatCode="#,##0.00000"/>
  </numFmts>
  <fonts count="1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Times New Roman"/>
      <family val="1"/>
    </font>
    <font>
      <sz val="10"/>
      <name val="Verdana"/>
      <family val="2"/>
    </font>
    <font>
      <sz val="10"/>
      <name val="Courier"/>
      <family val="3"/>
    </font>
    <font>
      <sz val="10"/>
      <name val="Palatino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2"/>
      <name val="Arial MT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rgb="FF9C6500"/>
      <name val="Ratos Gill Book"/>
      <family val="2"/>
    </font>
    <font>
      <sz val="11"/>
      <name val="Gill Sans MT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9"/>
      <name val="Gill Sans MT"/>
      <family val="2"/>
    </font>
    <font>
      <sz val="9"/>
      <name val="Gill Sans MT"/>
      <family val="2"/>
    </font>
    <font>
      <b/>
      <sz val="9"/>
      <name val="Gill Sans MT"/>
      <family val="2"/>
    </font>
    <font>
      <sz val="9"/>
      <color rgb="FFFF0000"/>
      <name val="Gill Sans MT"/>
      <family val="2"/>
    </font>
    <font>
      <sz val="9"/>
      <color indexed="8"/>
      <name val="Gill Sans MT"/>
      <family val="2"/>
    </font>
    <font>
      <sz val="9"/>
      <color theme="0"/>
      <name val="Gill Sans MT"/>
      <family val="2"/>
    </font>
    <font>
      <b/>
      <sz val="9"/>
      <color indexed="9"/>
      <name val="Gill Sans MT"/>
      <family val="2"/>
    </font>
    <font>
      <b/>
      <sz val="9"/>
      <color theme="0"/>
      <name val="Gill Sans MT"/>
      <family val="2"/>
    </font>
    <font>
      <b/>
      <sz val="9"/>
      <color rgb="FFFF0000"/>
      <name val="Gill Sans MT"/>
      <family val="2"/>
    </font>
    <font>
      <sz val="25"/>
      <name val="Gill Sans MT Std Book"/>
      <family val="2"/>
    </font>
    <font>
      <sz val="10"/>
      <name val="Gill Sans MT Std Book"/>
      <family val="2"/>
    </font>
    <font>
      <sz val="12"/>
      <name val="Gill Sans MT Std Book"/>
      <family val="2"/>
    </font>
    <font>
      <sz val="22"/>
      <color rgb="FF4C6178"/>
      <name val="Gill Sans MT Std Book"/>
      <family val="2"/>
    </font>
    <font>
      <sz val="30"/>
      <color rgb="FF4C6178"/>
      <name val="Gill Sans MT Std Book"/>
      <family val="2"/>
    </font>
    <font>
      <sz val="26"/>
      <color rgb="FF4C6178"/>
      <name val="Gill Sans MT Std Book"/>
      <family val="2"/>
    </font>
    <font>
      <sz val="12"/>
      <color theme="0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1"/>
      <color theme="1"/>
      <name val="Gill Sans MT Std Book"/>
      <family val="2"/>
    </font>
    <font>
      <sz val="12"/>
      <color rgb="FF4C6178"/>
      <name val="Gill Sans MT Std Book"/>
      <family val="2"/>
    </font>
    <font>
      <sz val="20"/>
      <color rgb="FF4C6178"/>
      <name val="Gill Sans MT Std Book"/>
      <family val="2"/>
    </font>
    <font>
      <sz val="10"/>
      <color theme="0"/>
      <name val="Gill Sans MT"/>
      <family val="2"/>
    </font>
    <font>
      <sz val="9"/>
      <color theme="3"/>
      <name val="Gill Sans MT"/>
      <family val="2"/>
    </font>
    <font>
      <sz val="14"/>
      <name val="Gill Sans MT Std Book"/>
      <family val="2"/>
    </font>
    <font>
      <b/>
      <i/>
      <sz val="9"/>
      <name val="Gill Sans MT"/>
      <family val="2"/>
    </font>
    <font>
      <sz val="10"/>
      <name val="Gill Sans MT"/>
      <family val="2"/>
    </font>
    <font>
      <b/>
      <sz val="11"/>
      <name val="Gill Sans MT"/>
      <family val="2"/>
    </font>
    <font>
      <sz val="12"/>
      <name val="Gill Sans MT"/>
      <family val="2"/>
    </font>
    <font>
      <b/>
      <sz val="12"/>
      <name val="Gill Sans MT"/>
      <family val="2"/>
    </font>
    <font>
      <b/>
      <sz val="10"/>
      <name val="Gill Sans MT"/>
      <family val="2"/>
    </font>
    <font>
      <sz val="18"/>
      <name val="Gill Sans MT"/>
      <family val="2"/>
    </font>
    <font>
      <sz val="14"/>
      <name val="Gill Sans MT"/>
      <family val="2"/>
    </font>
    <font>
      <sz val="12"/>
      <color indexed="8"/>
      <name val="Gill Sans MT"/>
      <family val="2"/>
    </font>
    <font>
      <b/>
      <sz val="15"/>
      <name val="Gill Sans MT"/>
      <family val="2"/>
    </font>
    <font>
      <sz val="15"/>
      <color theme="0"/>
      <name val="Gill Sans MT"/>
      <family val="2"/>
    </font>
    <font>
      <b/>
      <sz val="12"/>
      <color theme="0"/>
      <name val="Gill Sans MT"/>
      <family val="2"/>
    </font>
    <font>
      <vertAlign val="superscript"/>
      <sz val="12"/>
      <color theme="0"/>
      <name val="Gill Sans MT"/>
      <family val="2"/>
    </font>
    <font>
      <b/>
      <sz val="10"/>
      <color indexed="9"/>
      <name val="Gill Sans MT"/>
      <family val="2"/>
    </font>
    <font>
      <b/>
      <sz val="10"/>
      <color theme="0"/>
      <name val="Gill Sans MT"/>
      <family val="2"/>
    </font>
    <font>
      <b/>
      <i/>
      <sz val="9"/>
      <color indexed="9"/>
      <name val="Gill Sans MT"/>
      <family val="2"/>
    </font>
    <font>
      <i/>
      <sz val="14"/>
      <name val="Gill Sans MT Std Book"/>
      <family val="2"/>
    </font>
    <font>
      <sz val="26"/>
      <color rgb="FFFF0000"/>
      <name val="Gill Sans MT Std Book"/>
      <family val="2"/>
    </font>
    <font>
      <sz val="11"/>
      <color indexed="9"/>
      <name val="Gill Sans MT"/>
      <family val="2"/>
    </font>
    <font>
      <sz val="12"/>
      <color indexed="9"/>
      <name val="Gill Sans MT"/>
      <family val="2"/>
    </font>
    <font>
      <sz val="11"/>
      <color theme="0"/>
      <name val="Gill Sans MT"/>
      <family val="2"/>
    </font>
    <font>
      <b/>
      <sz val="12"/>
      <color indexed="9"/>
      <name val="Gill Sans MT"/>
      <family val="2"/>
    </font>
    <font>
      <i/>
      <sz val="11"/>
      <color theme="0"/>
      <name val="Gill Sans MT"/>
      <family val="2"/>
    </font>
    <font>
      <b/>
      <sz val="11"/>
      <color rgb="FFFF0000"/>
      <name val="Gill Sans MT"/>
      <family val="2"/>
    </font>
    <font>
      <sz val="11"/>
      <name val="Arial"/>
      <family val="2"/>
    </font>
    <font>
      <b/>
      <sz val="14"/>
      <name val="Gill Sans MT"/>
      <family val="2"/>
    </font>
    <font>
      <sz val="11"/>
      <color rgb="FFFF0000"/>
      <name val="Gill Sans MT"/>
      <family val="2"/>
    </font>
    <font>
      <b/>
      <sz val="11"/>
      <name val="Arial"/>
      <family val="2"/>
    </font>
    <font>
      <sz val="11"/>
      <name val="Cambria"/>
      <family val="1"/>
    </font>
    <font>
      <sz val="11"/>
      <color rgb="FFFF0000"/>
      <name val="Arial"/>
      <family val="2"/>
    </font>
    <font>
      <b/>
      <sz val="12"/>
      <name val="Cambria"/>
      <family val="1"/>
    </font>
    <font>
      <b/>
      <sz val="11"/>
      <color theme="1"/>
      <name val="Calibri"/>
      <family val="2"/>
      <scheme val="minor"/>
    </font>
    <font>
      <sz val="12"/>
      <color rgb="FFFF0000"/>
      <name val="Gill Sans MT"/>
      <family val="2"/>
    </font>
    <font>
      <b/>
      <sz val="16"/>
      <color rgb="FFFF0000"/>
      <name val="Gill Sans MT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b/>
      <sz val="8"/>
      <name val="Gill Sans MT"/>
      <family val="2"/>
    </font>
    <font>
      <sz val="8"/>
      <color rgb="FFFF0000"/>
      <name val="Arial"/>
      <family val="2"/>
    </font>
    <font>
      <b/>
      <sz val="14"/>
      <color rgb="FFFF0000"/>
      <name val="Gill Sans MT"/>
      <family val="2"/>
    </font>
    <font>
      <sz val="10"/>
      <color rgb="FFFF0000"/>
      <name val="Gill Sans MT"/>
      <family val="2"/>
    </font>
    <font>
      <sz val="10"/>
      <color indexed="9"/>
      <name val="Gill Sans MT"/>
      <family val="2"/>
    </font>
    <font>
      <b/>
      <sz val="12"/>
      <color rgb="FFFF0000"/>
      <name val="Arial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i/>
      <sz val="11"/>
      <name val="Gill Sans MT"/>
      <family val="2"/>
    </font>
    <font>
      <b/>
      <i/>
      <sz val="11"/>
      <name val="Gill Sans MT"/>
      <family val="2"/>
    </font>
    <font>
      <vertAlign val="superscript"/>
      <sz val="10"/>
      <name val="Gill Sans MT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BFBFB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rgb="FF4C6178"/>
        <bgColor indexed="64"/>
      </patternFill>
    </fill>
    <fill>
      <patternFill patternType="solid">
        <fgColor rgb="FFC5C5C7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EAEAEA"/>
      </bottom>
      <diagonal/>
    </border>
    <border>
      <left/>
      <right/>
      <top style="thin">
        <color rgb="FFEAEAEA"/>
      </top>
      <bottom style="thin">
        <color indexed="64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EAEAEA"/>
      </bottom>
      <diagonal/>
    </border>
    <border>
      <left/>
      <right style="thin">
        <color indexed="64"/>
      </right>
      <top/>
      <bottom style="thin">
        <color rgb="FFEAEAEA"/>
      </bottom>
      <diagonal/>
    </border>
    <border>
      <left/>
      <right/>
      <top style="thin">
        <color indexed="64"/>
      </top>
      <bottom style="thin">
        <color rgb="FFEAEAEA"/>
      </bottom>
      <diagonal/>
    </border>
    <border>
      <left/>
      <right/>
      <top style="thin">
        <color rgb="FFEAEAEA"/>
      </top>
      <bottom style="thin">
        <color rgb="FFEAEAEA"/>
      </bottom>
      <diagonal/>
    </border>
    <border>
      <left/>
      <right/>
      <top/>
      <bottom style="thin">
        <color rgb="FFDBDFE4"/>
      </bottom>
      <diagonal/>
    </border>
    <border>
      <left style="thin">
        <color rgb="FFEAEAEA"/>
      </left>
      <right style="thin">
        <color rgb="FFEAEAEA"/>
      </right>
      <top style="thin">
        <color indexed="64"/>
      </top>
      <bottom/>
      <diagonal/>
    </border>
    <border>
      <left style="thin">
        <color rgb="FFEAEAEA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EAEAEA"/>
      </top>
      <bottom style="thin">
        <color indexed="64"/>
      </bottom>
      <diagonal/>
    </border>
    <border>
      <left style="thin">
        <color rgb="FFEAEAEA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rgb="FFEAEAEA"/>
      </bottom>
      <diagonal/>
    </border>
    <border>
      <left/>
      <right style="thin">
        <color theme="0"/>
      </right>
      <top style="thin">
        <color rgb="FFEAEAEA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EAEAEA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EAEAEA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</borders>
  <cellStyleXfs count="1433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28" fillId="3" borderId="0" applyNumberFormat="0" applyBorder="0" applyAlignment="0" applyProtection="0"/>
    <xf numFmtId="0" fontId="19" fillId="20" borderId="1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165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4" borderId="0" applyNumberFormat="0" applyBorder="0" applyAlignment="0" applyProtection="0"/>
    <xf numFmtId="0" fontId="11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1" fillId="0" borderId="3" applyNumberFormat="0" applyFill="0" applyAlignment="0" applyProtection="0"/>
    <xf numFmtId="3" fontId="12" fillId="22" borderId="0" applyFon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0" fillId="0" borderId="0"/>
    <xf numFmtId="0" fontId="16" fillId="24" borderId="7" applyNumberFormat="0" applyFont="0" applyAlignment="0" applyProtection="0"/>
    <xf numFmtId="0" fontId="13" fillId="0" borderId="0"/>
    <xf numFmtId="0" fontId="28" fillId="3" borderId="0" applyNumberFormat="0" applyBorder="0" applyAlignment="0" applyProtection="0"/>
    <xf numFmtId="0" fontId="31" fillId="20" borderId="8" applyNumberFormat="0" applyAlignment="0" applyProtection="0"/>
    <xf numFmtId="9" fontId="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3" fontId="14" fillId="0" borderId="0" applyFont="0" applyFill="0" applyBorder="0" applyAlignment="0" applyProtection="0">
      <alignment horizontal="left"/>
    </xf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" fillId="0" borderId="0"/>
    <xf numFmtId="0" fontId="10" fillId="0" borderId="0"/>
    <xf numFmtId="0" fontId="19" fillId="20" borderId="1" applyNumberFormat="0" applyAlignment="0" applyProtection="0"/>
    <xf numFmtId="0" fontId="22" fillId="4" borderId="0" applyNumberFormat="0" applyBorder="0" applyAlignment="0" applyProtection="0"/>
    <xf numFmtId="0" fontId="23" fillId="7" borderId="1" applyNumberFormat="0" applyAlignment="0" applyProtection="0"/>
    <xf numFmtId="0" fontId="10" fillId="24" borderId="7" applyNumberFormat="0" applyFont="0" applyAlignment="0" applyProtection="0"/>
    <xf numFmtId="0" fontId="15" fillId="0" borderId="9">
      <alignment horizontal="centerContinuous"/>
    </xf>
    <xf numFmtId="0" fontId="30" fillId="0" borderId="10" applyNumberFormat="0" applyFill="0" applyAlignment="0" applyProtection="0"/>
    <xf numFmtId="169" fontId="38" fillId="0" borderId="0"/>
    <xf numFmtId="0" fontId="8" fillId="0" borderId="0"/>
    <xf numFmtId="0" fontId="40" fillId="36" borderId="28" applyNumberFormat="0" applyAlignment="0" applyProtection="0"/>
    <xf numFmtId="0" fontId="39" fillId="0" borderId="27" applyNumberFormat="0" applyFill="0" applyAlignment="0" applyProtection="0"/>
    <xf numFmtId="9" fontId="17" fillId="0" borderId="0" applyFont="0" applyFill="0" applyBorder="0" applyAlignment="0" applyProtection="0"/>
    <xf numFmtId="0" fontId="41" fillId="35" borderId="28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10" fillId="24" borderId="7" applyNumberFormat="0" applyFont="0" applyAlignment="0" applyProtection="0"/>
    <xf numFmtId="0" fontId="42" fillId="37" borderId="0" applyNumberFormat="0" applyBorder="0" applyAlignment="0" applyProtection="0"/>
    <xf numFmtId="0" fontId="41" fillId="35" borderId="28" applyNumberFormat="0" applyAlignment="0" applyProtection="0"/>
    <xf numFmtId="170" fontId="10" fillId="0" borderId="0" applyFont="0" applyFill="0" applyBorder="0" applyAlignment="0" applyProtection="0"/>
    <xf numFmtId="0" fontId="40" fillId="36" borderId="28" applyNumberFormat="0" applyAlignment="0" applyProtection="0"/>
    <xf numFmtId="0" fontId="39" fillId="0" borderId="27" applyNumberFormat="0" applyFill="0" applyAlignment="0" applyProtection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43" fillId="0" borderId="0" applyFont="0" applyFill="0" applyBorder="0" applyAlignment="0" applyProtection="0"/>
    <xf numFmtId="0" fontId="10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3" fillId="0" borderId="0"/>
    <xf numFmtId="0" fontId="10" fillId="0" borderId="0"/>
    <xf numFmtId="0" fontId="27" fillId="23" borderId="0" applyNumberFormat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9" fillId="20" borderId="1" applyNumberFormat="0" applyAlignment="0" applyProtection="0"/>
    <xf numFmtId="0" fontId="22" fillId="4" borderId="0" applyNumberFormat="0" applyBorder="0" applyAlignment="0" applyProtection="0"/>
    <xf numFmtId="0" fontId="23" fillId="7" borderId="1" applyNumberFormat="0" applyAlignment="0" applyProtection="0"/>
    <xf numFmtId="0" fontId="10" fillId="24" borderId="7" applyNumberFormat="0" applyFont="0" applyAlignment="0" applyProtection="0"/>
    <xf numFmtId="0" fontId="15" fillId="0" borderId="9">
      <alignment horizontal="centerContinuous"/>
    </xf>
    <xf numFmtId="0" fontId="30" fillId="0" borderId="10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1052">
    <xf numFmtId="0" fontId="0" fillId="0" borderId="0" xfId="0"/>
    <xf numFmtId="0" fontId="10" fillId="0" borderId="0" xfId="0" applyFont="1"/>
    <xf numFmtId="0" fontId="0" fillId="0" borderId="0" xfId="0" applyBorder="1"/>
    <xf numFmtId="0" fontId="35" fillId="0" borderId="0" xfId="0" applyFont="1"/>
    <xf numFmtId="0" fontId="0" fillId="30" borderId="0" xfId="0" applyFill="1"/>
    <xf numFmtId="0" fontId="45" fillId="0" borderId="0" xfId="0" applyFont="1"/>
    <xf numFmtId="0" fontId="49" fillId="22" borderId="0" xfId="48" applyFont="1" applyFill="1" applyBorder="1"/>
    <xf numFmtId="0" fontId="49" fillId="0" borderId="0" xfId="48" applyFont="1"/>
    <xf numFmtId="0" fontId="49" fillId="22" borderId="0" xfId="48" applyFont="1" applyFill="1" applyBorder="1" applyAlignment="1">
      <alignment horizontal="right"/>
    </xf>
    <xf numFmtId="0" fontId="49" fillId="0" borderId="0" xfId="48" applyFont="1" applyFill="1" applyBorder="1"/>
    <xf numFmtId="0" fontId="49" fillId="0" borderId="0" xfId="48" applyFont="1" applyFill="1"/>
    <xf numFmtId="0" fontId="49" fillId="22" borderId="0" xfId="48" applyFont="1" applyFill="1" applyBorder="1" applyAlignment="1"/>
    <xf numFmtId="0" fontId="50" fillId="22" borderId="0" xfId="48" applyFont="1" applyFill="1" applyBorder="1" applyAlignment="1"/>
    <xf numFmtId="0" fontId="49" fillId="22" borderId="0" xfId="48" applyFont="1" applyFill="1" applyBorder="1" applyAlignment="1">
      <alignment vertical="center" wrapText="1"/>
    </xf>
    <xf numFmtId="168" fontId="49" fillId="0" borderId="0" xfId="48" applyNumberFormat="1" applyFont="1"/>
    <xf numFmtId="0" fontId="49" fillId="22" borderId="0" xfId="48" applyFont="1" applyFill="1" applyBorder="1" applyAlignment="1">
      <alignment vertical="center"/>
    </xf>
    <xf numFmtId="3" fontId="49" fillId="30" borderId="0" xfId="48" applyNumberFormat="1" applyFont="1" applyFill="1" applyBorder="1" applyAlignment="1">
      <alignment horizontal="right" vertical="center" wrapText="1"/>
    </xf>
    <xf numFmtId="3" fontId="49" fillId="22" borderId="0" xfId="48" applyNumberFormat="1" applyFont="1" applyFill="1" applyBorder="1" applyAlignment="1">
      <alignment horizontal="right" vertical="center" wrapText="1"/>
    </xf>
    <xf numFmtId="3" fontId="49" fillId="22" borderId="0" xfId="48" applyNumberFormat="1" applyFont="1" applyFill="1" applyBorder="1" applyAlignment="1">
      <alignment vertical="center"/>
    </xf>
    <xf numFmtId="3" fontId="49" fillId="30" borderId="0" xfId="48" applyNumberFormat="1" applyFont="1" applyFill="1" applyBorder="1" applyAlignment="1">
      <alignment vertical="center"/>
    </xf>
    <xf numFmtId="0" fontId="50" fillId="22" borderId="0" xfId="48" applyFont="1" applyFill="1" applyBorder="1"/>
    <xf numFmtId="9" fontId="50" fillId="30" borderId="0" xfId="53" applyNumberFormat="1" applyFont="1" applyFill="1" applyBorder="1" applyAlignment="1">
      <alignment horizontal="left"/>
    </xf>
    <xf numFmtId="3" fontId="49" fillId="22" borderId="0" xfId="48" applyNumberFormat="1" applyFont="1" applyFill="1" applyBorder="1"/>
    <xf numFmtId="3" fontId="50" fillId="22" borderId="0" xfId="53" applyNumberFormat="1" applyFont="1" applyFill="1" applyBorder="1" applyAlignment="1">
      <alignment horizontal="center"/>
    </xf>
    <xf numFmtId="3" fontId="50" fillId="30" borderId="0" xfId="53" applyNumberFormat="1" applyFont="1" applyFill="1" applyBorder="1" applyAlignment="1">
      <alignment horizontal="center"/>
    </xf>
    <xf numFmtId="166" fontId="49" fillId="0" borderId="0" xfId="48" applyNumberFormat="1" applyFont="1" applyFill="1" applyBorder="1" applyAlignment="1">
      <alignment horizontal="right" vertical="center" wrapText="1"/>
    </xf>
    <xf numFmtId="167" fontId="50" fillId="22" borderId="0" xfId="48" applyNumberFormat="1" applyFont="1" applyFill="1" applyBorder="1"/>
    <xf numFmtId="3" fontId="50" fillId="22" borderId="0" xfId="48" applyNumberFormat="1" applyFont="1" applyFill="1" applyBorder="1"/>
    <xf numFmtId="0" fontId="50" fillId="22" borderId="0" xfId="48" applyFont="1" applyFill="1" applyBorder="1" applyAlignment="1">
      <alignment vertical="center"/>
    </xf>
    <xf numFmtId="0" fontId="50" fillId="22" borderId="0" xfId="48" applyFont="1" applyFill="1" applyBorder="1" applyAlignment="1">
      <alignment horizontal="right" vertical="center"/>
    </xf>
    <xf numFmtId="3" fontId="50" fillId="22" borderId="0" xfId="48" applyNumberFormat="1" applyFont="1" applyFill="1" applyBorder="1" applyAlignment="1" applyProtection="1">
      <alignment horizontal="right" vertical="center"/>
      <protection locked="0"/>
    </xf>
    <xf numFmtId="166" fontId="49" fillId="22" borderId="0" xfId="48" applyNumberFormat="1" applyFont="1" applyFill="1" applyBorder="1" applyAlignment="1">
      <alignment horizontal="right" vertical="center"/>
    </xf>
    <xf numFmtId="0" fontId="49" fillId="0" borderId="0" xfId="48" applyFont="1" applyFill="1" applyBorder="1" applyAlignment="1">
      <alignment vertical="center"/>
    </xf>
    <xf numFmtId="3" fontId="49" fillId="22" borderId="0" xfId="48" applyNumberFormat="1" applyFont="1" applyFill="1" applyBorder="1" applyAlignment="1">
      <alignment horizontal="right"/>
    </xf>
    <xf numFmtId="0" fontId="49" fillId="0" borderId="0" xfId="0" applyFont="1"/>
    <xf numFmtId="0" fontId="49" fillId="22" borderId="0" xfId="0" applyFont="1" applyFill="1" applyBorder="1" applyAlignment="1">
      <alignment horizontal="right"/>
    </xf>
    <xf numFmtId="0" fontId="49" fillId="22" borderId="0" xfId="0" applyFont="1" applyFill="1" applyBorder="1"/>
    <xf numFmtId="0" fontId="49" fillId="0" borderId="0" xfId="0" applyFont="1" applyFill="1" applyBorder="1"/>
    <xf numFmtId="0" fontId="49" fillId="0" borderId="0" xfId="0" applyFont="1" applyFill="1"/>
    <xf numFmtId="0" fontId="49" fillId="22" borderId="0" xfId="0" applyFont="1" applyFill="1" applyBorder="1" applyAlignment="1">
      <alignment horizontal="left"/>
    </xf>
    <xf numFmtId="0" fontId="49" fillId="0" borderId="0" xfId="0" applyFont="1" applyBorder="1"/>
    <xf numFmtId="0" fontId="50" fillId="22" borderId="0" xfId="0" applyFont="1" applyFill="1" applyBorder="1"/>
    <xf numFmtId="0" fontId="49" fillId="30" borderId="0" xfId="0" applyFont="1" applyFill="1" applyBorder="1" applyAlignment="1">
      <alignment horizontal="right"/>
    </xf>
    <xf numFmtId="0" fontId="49" fillId="22" borderId="0" xfId="0" applyFont="1" applyFill="1" applyBorder="1" applyAlignment="1">
      <alignment wrapText="1"/>
    </xf>
    <xf numFmtId="0" fontId="49" fillId="30" borderId="0" xfId="0" applyFont="1" applyFill="1" applyBorder="1" applyAlignment="1">
      <alignment wrapText="1"/>
    </xf>
    <xf numFmtId="0" fontId="54" fillId="25" borderId="0" xfId="0" applyFont="1" applyFill="1" applyBorder="1" applyAlignment="1">
      <alignment horizontal="right" wrapText="1"/>
    </xf>
    <xf numFmtId="0" fontId="54" fillId="22" borderId="0" xfId="0" applyFont="1" applyFill="1" applyBorder="1" applyAlignment="1">
      <alignment horizontal="center" wrapText="1"/>
    </xf>
    <xf numFmtId="0" fontId="54" fillId="25" borderId="0" xfId="0" applyFont="1" applyFill="1" applyBorder="1" applyAlignment="1">
      <alignment horizontal="right" vertical="center" wrapText="1"/>
    </xf>
    <xf numFmtId="0" fontId="50" fillId="22" borderId="0" xfId="0" applyFont="1" applyFill="1" applyBorder="1" applyAlignment="1">
      <alignment horizontal="right" wrapText="1"/>
    </xf>
    <xf numFmtId="0" fontId="55" fillId="0" borderId="0" xfId="0" applyFont="1" applyFill="1" applyBorder="1" applyAlignment="1">
      <alignment horizontal="right" wrapText="1"/>
    </xf>
    <xf numFmtId="0" fontId="49" fillId="30" borderId="0" xfId="48" applyFont="1" applyFill="1" applyBorder="1" applyAlignment="1">
      <alignment vertical="center" wrapText="1"/>
    </xf>
    <xf numFmtId="0" fontId="49" fillId="30" borderId="0" xfId="0" applyFont="1" applyFill="1" applyBorder="1"/>
    <xf numFmtId="3" fontId="49" fillId="30" borderId="0" xfId="0" applyNumberFormat="1" applyFont="1" applyFill="1" applyBorder="1" applyAlignment="1">
      <alignment horizontal="right" wrapText="1"/>
    </xf>
    <xf numFmtId="9" fontId="49" fillId="30" borderId="0" xfId="53" applyFont="1" applyFill="1" applyBorder="1" applyAlignment="1">
      <alignment horizontal="right"/>
    </xf>
    <xf numFmtId="0" fontId="49" fillId="30" borderId="0" xfId="0" applyFont="1" applyFill="1" applyBorder="1" applyAlignment="1">
      <alignment horizontal="right" wrapText="1"/>
    </xf>
    <xf numFmtId="3" fontId="53" fillId="30" borderId="0" xfId="0" applyNumberFormat="1" applyFont="1" applyFill="1" applyBorder="1" applyAlignment="1">
      <alignment horizontal="right" wrapText="1"/>
    </xf>
    <xf numFmtId="3" fontId="53" fillId="0" borderId="0" xfId="0" applyNumberFormat="1" applyFont="1" applyFill="1" applyBorder="1" applyAlignment="1">
      <alignment horizontal="right" wrapText="1"/>
    </xf>
    <xf numFmtId="0" fontId="49" fillId="30" borderId="0" xfId="48" applyFont="1" applyFill="1" applyBorder="1" applyAlignment="1">
      <alignment vertical="center"/>
    </xf>
    <xf numFmtId="3" fontId="49" fillId="41" borderId="0" xfId="0" applyNumberFormat="1" applyFont="1" applyFill="1" applyBorder="1" applyAlignment="1">
      <alignment horizontal="right" wrapText="1"/>
    </xf>
    <xf numFmtId="9" fontId="49" fillId="41" borderId="0" xfId="53" applyFont="1" applyFill="1" applyBorder="1" applyAlignment="1">
      <alignment horizontal="right"/>
    </xf>
    <xf numFmtId="3" fontId="49" fillId="41" borderId="0" xfId="0" applyNumberFormat="1" applyFont="1" applyFill="1" applyBorder="1"/>
    <xf numFmtId="9" fontId="49" fillId="41" borderId="0" xfId="0" applyNumberFormat="1" applyFont="1" applyFill="1" applyBorder="1" applyAlignment="1">
      <alignment horizontal="right" wrapText="1"/>
    </xf>
    <xf numFmtId="9" fontId="49" fillId="30" borderId="0" xfId="0" applyNumberFormat="1" applyFont="1" applyFill="1" applyBorder="1" applyAlignment="1">
      <alignment horizontal="right" wrapText="1"/>
    </xf>
    <xf numFmtId="0" fontId="49" fillId="30" borderId="0" xfId="0" applyFont="1" applyFill="1"/>
    <xf numFmtId="0" fontId="49" fillId="22" borderId="0" xfId="0" applyFont="1" applyFill="1" applyBorder="1" applyAlignment="1">
      <alignment horizontal="left" wrapText="1"/>
    </xf>
    <xf numFmtId="0" fontId="49" fillId="38" borderId="0" xfId="48" applyFont="1" applyFill="1" applyBorder="1" applyAlignment="1">
      <alignment vertical="center"/>
    </xf>
    <xf numFmtId="3" fontId="50" fillId="22" borderId="20" xfId="0" applyNumberFormat="1" applyFont="1" applyFill="1" applyBorder="1" applyAlignment="1">
      <alignment horizontal="right"/>
    </xf>
    <xf numFmtId="9" fontId="49" fillId="30" borderId="20" xfId="53" applyFont="1" applyFill="1" applyBorder="1" applyAlignment="1">
      <alignment horizontal="right"/>
    </xf>
    <xf numFmtId="9" fontId="50" fillId="30" borderId="20" xfId="53" applyFont="1" applyFill="1" applyBorder="1" applyAlignment="1">
      <alignment horizontal="right"/>
    </xf>
    <xf numFmtId="3" fontId="50" fillId="22" borderId="0" xfId="0" applyNumberFormat="1" applyFont="1" applyFill="1" applyBorder="1" applyAlignment="1">
      <alignment horizontal="right"/>
    </xf>
    <xf numFmtId="9" fontId="50" fillId="22" borderId="20" xfId="0" applyNumberFormat="1" applyFont="1" applyFill="1" applyBorder="1" applyAlignment="1">
      <alignment horizontal="right"/>
    </xf>
    <xf numFmtId="3" fontId="55" fillId="0" borderId="0" xfId="0" applyNumberFormat="1" applyFont="1" applyFill="1" applyBorder="1" applyAlignment="1">
      <alignment horizontal="right"/>
    </xf>
    <xf numFmtId="9" fontId="49" fillId="30" borderId="0" xfId="53" applyFont="1" applyFill="1" applyBorder="1" applyAlignment="1">
      <alignment horizontal="right" wrapText="1"/>
    </xf>
    <xf numFmtId="3" fontId="49" fillId="0" borderId="0" xfId="0" applyNumberFormat="1" applyFont="1" applyBorder="1"/>
    <xf numFmtId="0" fontId="54" fillId="22" borderId="0" xfId="0" applyFont="1" applyFill="1" applyBorder="1" applyAlignment="1">
      <alignment horizontal="right" wrapText="1"/>
    </xf>
    <xf numFmtId="3" fontId="49" fillId="30" borderId="0" xfId="0" applyNumberFormat="1" applyFont="1" applyFill="1" applyBorder="1"/>
    <xf numFmtId="0" fontId="49" fillId="38" borderId="0" xfId="48" applyFont="1" applyFill="1" applyBorder="1" applyAlignment="1">
      <alignment vertical="center" wrapText="1"/>
    </xf>
    <xf numFmtId="3" fontId="50" fillId="30" borderId="0" xfId="0" applyNumberFormat="1" applyFont="1" applyFill="1" applyBorder="1" applyAlignment="1">
      <alignment horizontal="right"/>
    </xf>
    <xf numFmtId="9" fontId="50" fillId="22" borderId="0" xfId="0" applyNumberFormat="1" applyFont="1" applyFill="1" applyBorder="1" applyAlignment="1">
      <alignment horizontal="right"/>
    </xf>
    <xf numFmtId="0" fontId="49" fillId="0" borderId="0" xfId="0" applyFont="1" applyAlignment="1">
      <alignment horizontal="left"/>
    </xf>
    <xf numFmtId="9" fontId="49" fillId="0" borderId="0" xfId="53" applyFont="1" applyFill="1" applyBorder="1" applyAlignment="1">
      <alignment horizontal="right"/>
    </xf>
    <xf numFmtId="3" fontId="49" fillId="57" borderId="0" xfId="0" applyNumberFormat="1" applyFont="1" applyFill="1" applyBorder="1" applyAlignment="1">
      <alignment horizontal="right" wrapText="1"/>
    </xf>
    <xf numFmtId="0" fontId="49" fillId="0" borderId="30" xfId="0" applyFont="1" applyFill="1" applyBorder="1"/>
    <xf numFmtId="3" fontId="49" fillId="0" borderId="30" xfId="0" applyNumberFormat="1" applyFont="1" applyFill="1" applyBorder="1" applyAlignment="1">
      <alignment horizontal="right" wrapText="1"/>
    </xf>
    <xf numFmtId="9" fontId="49" fillId="0" borderId="30" xfId="53" applyFont="1" applyFill="1" applyBorder="1" applyAlignment="1">
      <alignment horizontal="right"/>
    </xf>
    <xf numFmtId="3" fontId="49" fillId="57" borderId="30" xfId="0" applyNumberFormat="1" applyFont="1" applyFill="1" applyBorder="1" applyAlignment="1">
      <alignment horizontal="right" wrapText="1"/>
    </xf>
    <xf numFmtId="0" fontId="49" fillId="0" borderId="0" xfId="0" applyFont="1" applyFill="1" applyBorder="1" applyAlignment="1">
      <alignment horizontal="right"/>
    </xf>
    <xf numFmtId="0" fontId="49" fillId="0" borderId="0" xfId="0" applyNumberFormat="1" applyFont="1" applyFill="1"/>
    <xf numFmtId="0" fontId="57" fillId="22" borderId="0" xfId="86" applyFont="1" applyFill="1"/>
    <xf numFmtId="0" fontId="57" fillId="56" borderId="0" xfId="86" applyFont="1" applyFill="1"/>
    <xf numFmtId="0" fontId="58" fillId="22" borderId="0" xfId="86" applyFont="1" applyFill="1" applyAlignment="1">
      <alignment horizontal="left"/>
    </xf>
    <xf numFmtId="49" fontId="60" fillId="22" borderId="0" xfId="86" applyNumberFormat="1" applyFont="1" applyFill="1" applyAlignment="1">
      <alignment horizontal="left"/>
    </xf>
    <xf numFmtId="49" fontId="61" fillId="22" borderId="0" xfId="86" applyNumberFormat="1" applyFont="1" applyFill="1" applyAlignment="1">
      <alignment horizontal="left"/>
    </xf>
    <xf numFmtId="49" fontId="62" fillId="22" borderId="0" xfId="86" applyNumberFormat="1" applyFont="1" applyFill="1" applyAlignment="1">
      <alignment horizontal="left"/>
    </xf>
    <xf numFmtId="0" fontId="57" fillId="22" borderId="0" xfId="86" applyFont="1" applyFill="1" applyAlignment="1">
      <alignment vertical="center"/>
    </xf>
    <xf numFmtId="0" fontId="59" fillId="22" borderId="0" xfId="86" applyFont="1" applyFill="1" applyAlignment="1">
      <alignment vertical="center"/>
    </xf>
    <xf numFmtId="0" fontId="60" fillId="22" borderId="0" xfId="0" applyFont="1" applyFill="1" applyBorder="1"/>
    <xf numFmtId="17" fontId="50" fillId="22" borderId="0" xfId="48" applyNumberFormat="1" applyFont="1" applyFill="1" applyBorder="1" applyAlignment="1">
      <alignment horizontal="left"/>
    </xf>
    <xf numFmtId="17" fontId="50" fillId="22" borderId="0" xfId="48" applyNumberFormat="1" applyFont="1" applyFill="1" applyBorder="1" applyAlignment="1">
      <alignment horizontal="right"/>
    </xf>
    <xf numFmtId="17" fontId="50" fillId="30" borderId="0" xfId="48" applyNumberFormat="1" applyFont="1" applyFill="1" applyBorder="1" applyAlignment="1">
      <alignment horizontal="right"/>
    </xf>
    <xf numFmtId="0" fontId="49" fillId="0" borderId="11" xfId="0" applyFont="1" applyFill="1" applyBorder="1"/>
    <xf numFmtId="0" fontId="49" fillId="0" borderId="11" xfId="48" applyFont="1" applyFill="1" applyBorder="1"/>
    <xf numFmtId="3" fontId="49" fillId="30" borderId="0" xfId="48" applyNumberFormat="1" applyFont="1" applyFill="1" applyBorder="1" applyAlignment="1">
      <alignment horizontal="right"/>
    </xf>
    <xf numFmtId="3" fontId="49" fillId="30" borderId="11" xfId="48" applyNumberFormat="1" applyFont="1" applyFill="1" applyBorder="1" applyAlignment="1">
      <alignment horizontal="right"/>
    </xf>
    <xf numFmtId="3" fontId="49" fillId="0" borderId="0" xfId="48" applyNumberFormat="1" applyFont="1"/>
    <xf numFmtId="3" fontId="49" fillId="0" borderId="0" xfId="0" applyNumberFormat="1" applyFont="1"/>
    <xf numFmtId="0" fontId="49" fillId="30" borderId="0" xfId="48" applyFont="1" applyFill="1"/>
    <xf numFmtId="17" fontId="60" fillId="22" borderId="0" xfId="48" applyNumberFormat="1" applyFont="1" applyFill="1" applyBorder="1" applyAlignment="1">
      <alignment horizontal="left"/>
    </xf>
    <xf numFmtId="0" fontId="50" fillId="57" borderId="0" xfId="48" applyFont="1" applyFill="1" applyBorder="1" applyAlignment="1">
      <alignment horizontal="right" wrapText="1"/>
    </xf>
    <xf numFmtId="3" fontId="50" fillId="57" borderId="0" xfId="48" applyNumberFormat="1" applyFont="1" applyFill="1" applyBorder="1" applyAlignment="1">
      <alignment horizontal="right"/>
    </xf>
    <xf numFmtId="3" fontId="49" fillId="30" borderId="30" xfId="48" applyNumberFormat="1" applyFont="1" applyFill="1" applyBorder="1" applyAlignment="1">
      <alignment horizontal="right"/>
    </xf>
    <xf numFmtId="9" fontId="49" fillId="0" borderId="11" xfId="53" applyFont="1" applyFill="1" applyBorder="1" applyAlignment="1">
      <alignment horizontal="right"/>
    </xf>
    <xf numFmtId="0" fontId="58" fillId="0" borderId="0" xfId="0" applyFont="1"/>
    <xf numFmtId="0" fontId="58" fillId="0" borderId="18" xfId="0" applyFont="1" applyBorder="1"/>
    <xf numFmtId="0" fontId="58" fillId="0" borderId="20" xfId="0" applyFont="1" applyBorder="1"/>
    <xf numFmtId="0" fontId="58" fillId="0" borderId="0" xfId="0" applyFont="1" applyBorder="1"/>
    <xf numFmtId="0" fontId="58" fillId="0" borderId="0" xfId="0" applyFont="1" applyBorder="1" applyAlignment="1">
      <alignment wrapText="1"/>
    </xf>
    <xf numFmtId="0" fontId="67" fillId="0" borderId="0" xfId="0" applyFont="1"/>
    <xf numFmtId="17" fontId="68" fillId="22" borderId="0" xfId="48" applyNumberFormat="1" applyFont="1" applyFill="1" applyBorder="1" applyAlignment="1">
      <alignment horizontal="left"/>
    </xf>
    <xf numFmtId="0" fontId="60" fillId="0" borderId="0" xfId="126" applyFont="1"/>
    <xf numFmtId="0" fontId="64" fillId="0" borderId="0" xfId="126" applyFont="1"/>
    <xf numFmtId="3" fontId="64" fillId="0" borderId="40" xfId="126" applyNumberFormat="1" applyFont="1" applyBorder="1"/>
    <xf numFmtId="174" fontId="49" fillId="0" borderId="0" xfId="127" applyNumberFormat="1" applyFont="1" applyBorder="1"/>
    <xf numFmtId="9" fontId="53" fillId="0" borderId="0" xfId="126" applyNumberFormat="1" applyFont="1" applyFill="1" applyAlignment="1">
      <alignment horizontal="left"/>
    </xf>
    <xf numFmtId="0" fontId="53" fillId="0" borderId="0" xfId="126" applyFont="1" applyFill="1" applyBorder="1" applyAlignment="1">
      <alignment vertical="top" wrapText="1"/>
    </xf>
    <xf numFmtId="3" fontId="50" fillId="0" borderId="20" xfId="0" applyNumberFormat="1" applyFont="1" applyBorder="1"/>
    <xf numFmtId="0" fontId="50" fillId="0" borderId="0" xfId="0" applyFont="1"/>
    <xf numFmtId="0" fontId="54" fillId="0" borderId="0" xfId="0" applyFont="1" applyFill="1" applyBorder="1" applyAlignment="1"/>
    <xf numFmtId="0" fontId="60" fillId="22" borderId="0" xfId="0" applyFont="1" applyFill="1" applyBorder="1" applyAlignment="1">
      <alignment horizontal="left"/>
    </xf>
    <xf numFmtId="9" fontId="50" fillId="0" borderId="20" xfId="53" applyFont="1" applyFill="1" applyBorder="1" applyAlignment="1">
      <alignment horizontal="right"/>
    </xf>
    <xf numFmtId="0" fontId="71" fillId="22" borderId="0" xfId="86" applyFont="1" applyFill="1" applyBorder="1" applyAlignment="1">
      <alignment horizontal="left" vertical="center"/>
    </xf>
    <xf numFmtId="0" fontId="71" fillId="22" borderId="0" xfId="86" applyFont="1" applyFill="1" applyBorder="1" applyAlignment="1">
      <alignment vertical="center"/>
    </xf>
    <xf numFmtId="0" fontId="71" fillId="22" borderId="0" xfId="86" applyFont="1" applyFill="1" applyAlignment="1">
      <alignment horizontal="left" vertical="center"/>
    </xf>
    <xf numFmtId="3" fontId="49" fillId="30" borderId="30" xfId="0" applyNumberFormat="1" applyFont="1" applyFill="1" applyBorder="1"/>
    <xf numFmtId="14" fontId="60" fillId="22" borderId="0" xfId="0" applyNumberFormat="1" applyFont="1" applyFill="1" applyBorder="1"/>
    <xf numFmtId="3" fontId="49" fillId="0" borderId="0" xfId="48" applyNumberFormat="1" applyFont="1" applyFill="1" applyBorder="1"/>
    <xf numFmtId="0" fontId="49" fillId="0" borderId="0" xfId="0" applyFont="1" applyFill="1" applyAlignment="1">
      <alignment horizontal="right"/>
    </xf>
    <xf numFmtId="0" fontId="49" fillId="22" borderId="11" xfId="0" applyFont="1" applyFill="1" applyBorder="1"/>
    <xf numFmtId="3" fontId="50" fillId="30" borderId="20" xfId="0" applyNumberFormat="1" applyFont="1" applyFill="1" applyBorder="1"/>
    <xf numFmtId="9" fontId="50" fillId="0" borderId="0" xfId="0" applyNumberFormat="1" applyFont="1" applyAlignment="1">
      <alignment horizontal="left"/>
    </xf>
    <xf numFmtId="9" fontId="50" fillId="30" borderId="0" xfId="0" applyNumberFormat="1" applyFont="1" applyFill="1" applyAlignment="1">
      <alignment horizontal="left"/>
    </xf>
    <xf numFmtId="0" fontId="49" fillId="22" borderId="30" xfId="0" applyFont="1" applyFill="1" applyBorder="1"/>
    <xf numFmtId="0" fontId="60" fillId="22" borderId="0" xfId="48" applyFont="1" applyFill="1" applyBorder="1"/>
    <xf numFmtId="0" fontId="49" fillId="0" borderId="0" xfId="48" applyFont="1" applyFill="1" applyBorder="1" applyAlignment="1"/>
    <xf numFmtId="3" fontId="49" fillId="22" borderId="0" xfId="48" applyNumberFormat="1" applyFont="1" applyFill="1" applyBorder="1" applyAlignment="1"/>
    <xf numFmtId="3" fontId="49" fillId="0" borderId="0" xfId="48" applyNumberFormat="1" applyFont="1" applyFill="1" applyBorder="1" applyAlignment="1"/>
    <xf numFmtId="0" fontId="49" fillId="0" borderId="0" xfId="48" applyFont="1" applyFill="1" applyBorder="1" applyAlignment="1">
      <alignment vertical="center" wrapText="1"/>
    </xf>
    <xf numFmtId="0" fontId="49" fillId="30" borderId="0" xfId="48" applyFont="1" applyFill="1" applyBorder="1"/>
    <xf numFmtId="3" fontId="55" fillId="30" borderId="0" xfId="0" applyNumberFormat="1" applyFont="1" applyFill="1" applyBorder="1"/>
    <xf numFmtId="3" fontId="55" fillId="30" borderId="0" xfId="53" applyNumberFormat="1" applyFont="1" applyFill="1" applyBorder="1" applyAlignment="1">
      <alignment horizontal="center"/>
    </xf>
    <xf numFmtId="3" fontId="55" fillId="30" borderId="0" xfId="53" applyNumberFormat="1" applyFont="1" applyFill="1" applyBorder="1" applyAlignment="1">
      <alignment horizontal="right"/>
    </xf>
    <xf numFmtId="0" fontId="49" fillId="22" borderId="0" xfId="0" applyFont="1" applyFill="1" applyBorder="1" applyAlignment="1"/>
    <xf numFmtId="3" fontId="49" fillId="30" borderId="0" xfId="48" applyNumberFormat="1" applyFont="1" applyFill="1" applyBorder="1" applyAlignment="1"/>
    <xf numFmtId="0" fontId="49" fillId="22" borderId="11" xfId="0" applyFont="1" applyFill="1" applyBorder="1" applyAlignment="1"/>
    <xf numFmtId="0" fontId="50" fillId="22" borderId="0" xfId="0" applyFont="1" applyFill="1" applyBorder="1" applyAlignment="1"/>
    <xf numFmtId="0" fontId="49" fillId="0" borderId="0" xfId="0" applyFont="1" applyFill="1" applyBorder="1" applyAlignment="1">
      <alignment vertical="center"/>
    </xf>
    <xf numFmtId="3" fontId="49" fillId="22" borderId="0" xfId="48" applyNumberFormat="1" applyFont="1" applyFill="1" applyBorder="1" applyAlignment="1">
      <alignment vertical="center" wrapText="1"/>
    </xf>
    <xf numFmtId="3" fontId="49" fillId="30" borderId="0" xfId="48" applyNumberFormat="1" applyFont="1" applyFill="1" applyBorder="1"/>
    <xf numFmtId="0" fontId="50" fillId="0" borderId="0" xfId="48" applyFont="1" applyFill="1" applyBorder="1" applyAlignment="1">
      <alignment vertical="center"/>
    </xf>
    <xf numFmtId="0" fontId="50" fillId="0" borderId="0" xfId="48" applyFont="1" applyFill="1" applyBorder="1" applyAlignment="1"/>
    <xf numFmtId="9" fontId="49" fillId="22" borderId="0" xfId="53" applyFont="1" applyFill="1" applyBorder="1"/>
    <xf numFmtId="169" fontId="52" fillId="30" borderId="0" xfId="71" applyFont="1" applyFill="1" applyBorder="1"/>
    <xf numFmtId="0" fontId="43" fillId="22" borderId="0" xfId="48" applyFont="1" applyFill="1" applyBorder="1" applyAlignment="1">
      <alignment vertical="center"/>
    </xf>
    <xf numFmtId="0" fontId="43" fillId="0" borderId="0" xfId="48" applyFont="1" applyFill="1" applyBorder="1" applyAlignment="1"/>
    <xf numFmtId="0" fontId="43" fillId="22" borderId="0" xfId="48" applyFont="1" applyFill="1" applyBorder="1" applyAlignment="1">
      <alignment vertical="center" wrapText="1"/>
    </xf>
    <xf numFmtId="3" fontId="50" fillId="22" borderId="0" xfId="48" applyNumberFormat="1" applyFont="1" applyFill="1" applyBorder="1" applyAlignment="1">
      <alignment vertical="center"/>
    </xf>
    <xf numFmtId="0" fontId="49" fillId="0" borderId="14" xfId="0" applyFont="1" applyFill="1" applyBorder="1" applyAlignment="1">
      <alignment vertical="center"/>
    </xf>
    <xf numFmtId="3" fontId="50" fillId="0" borderId="0" xfId="48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9" fillId="0" borderId="20" xfId="0" applyFont="1" applyBorder="1"/>
    <xf numFmtId="0" fontId="60" fillId="0" borderId="0" xfId="48" applyFont="1" applyFill="1" applyBorder="1"/>
    <xf numFmtId="0" fontId="49" fillId="0" borderId="11" xfId="0" applyFont="1" applyFill="1" applyBorder="1" applyAlignment="1">
      <alignment vertical="center"/>
    </xf>
    <xf numFmtId="0" fontId="50" fillId="0" borderId="11" xfId="0" applyFont="1" applyFill="1" applyBorder="1" applyAlignment="1">
      <alignment vertical="center"/>
    </xf>
    <xf numFmtId="0" fontId="75" fillId="22" borderId="0" xfId="48" applyFont="1" applyFill="1" applyBorder="1"/>
    <xf numFmtId="0" fontId="73" fillId="0" borderId="0" xfId="48" applyFont="1"/>
    <xf numFmtId="0" fontId="75" fillId="22" borderId="0" xfId="48" applyFont="1" applyFill="1" applyBorder="1" applyAlignment="1">
      <alignment horizontal="right"/>
    </xf>
    <xf numFmtId="0" fontId="43" fillId="28" borderId="0" xfId="48" applyNumberFormat="1" applyFont="1" applyFill="1"/>
    <xf numFmtId="0" fontId="43" fillId="31" borderId="0" xfId="48" applyNumberFormat="1" applyFont="1" applyFill="1"/>
    <xf numFmtId="0" fontId="73" fillId="29" borderId="0" xfId="48" applyFont="1" applyFill="1" applyBorder="1"/>
    <xf numFmtId="0" fontId="73" fillId="22" borderId="0" xfId="48" applyFont="1" applyFill="1" applyBorder="1"/>
    <xf numFmtId="0" fontId="75" fillId="22" borderId="0" xfId="48" applyFont="1" applyFill="1" applyBorder="1" applyAlignment="1"/>
    <xf numFmtId="0" fontId="78" fillId="22" borderId="0" xfId="48" applyFont="1" applyFill="1" applyBorder="1" applyAlignment="1"/>
    <xf numFmtId="14" fontId="79" fillId="22" borderId="0" xfId="48" applyNumberFormat="1" applyFont="1" applyFill="1" applyBorder="1" applyAlignment="1"/>
    <xf numFmtId="0" fontId="80" fillId="22" borderId="0" xfId="48" applyFont="1" applyFill="1" applyBorder="1" applyAlignment="1"/>
    <xf numFmtId="0" fontId="81" fillId="22" borderId="0" xfId="48" applyFont="1" applyFill="1" applyBorder="1" applyAlignment="1"/>
    <xf numFmtId="0" fontId="63" fillId="32" borderId="0" xfId="48" applyFont="1" applyFill="1" applyBorder="1" applyAlignment="1">
      <alignment horizontal="right" wrapText="1"/>
    </xf>
    <xf numFmtId="0" fontId="63" fillId="32" borderId="0" xfId="48" applyFont="1" applyFill="1" applyBorder="1" applyAlignment="1">
      <alignment horizontal="right"/>
    </xf>
    <xf numFmtId="0" fontId="63" fillId="32" borderId="12" xfId="48" applyFont="1" applyFill="1" applyBorder="1" applyAlignment="1">
      <alignment horizontal="right"/>
    </xf>
    <xf numFmtId="0" fontId="75" fillId="22" borderId="0" xfId="48" applyFont="1" applyFill="1" applyBorder="1" applyAlignment="1">
      <alignment vertical="center" wrapText="1"/>
    </xf>
    <xf numFmtId="0" fontId="63" fillId="32" borderId="11" xfId="48" applyFont="1" applyFill="1" applyBorder="1" applyAlignment="1">
      <alignment horizontal="right"/>
    </xf>
    <xf numFmtId="14" fontId="63" fillId="32" borderId="11" xfId="48" applyNumberFormat="1" applyFont="1" applyFill="1" applyBorder="1" applyAlignment="1">
      <alignment horizontal="right"/>
    </xf>
    <xf numFmtId="173" fontId="43" fillId="0" borderId="0" xfId="48" applyNumberFormat="1" applyFont="1" applyFill="1" applyBorder="1" applyAlignment="1">
      <alignment horizontal="right" wrapText="1"/>
    </xf>
    <xf numFmtId="9" fontId="43" fillId="0" borderId="0" xfId="48" applyNumberFormat="1" applyFont="1" applyFill="1" applyBorder="1" applyAlignment="1">
      <alignment horizontal="right" wrapText="1"/>
    </xf>
    <xf numFmtId="9" fontId="49" fillId="0" borderId="0" xfId="48" applyNumberFormat="1" applyFont="1" applyFill="1" applyBorder="1" applyAlignment="1">
      <alignment horizontal="right" wrapText="1"/>
    </xf>
    <xf numFmtId="3" fontId="43" fillId="22" borderId="0" xfId="48" applyNumberFormat="1" applyFont="1" applyFill="1" applyBorder="1" applyAlignment="1">
      <alignment horizontal="right" wrapText="1"/>
    </xf>
    <xf numFmtId="1" fontId="43" fillId="0" borderId="0" xfId="48" applyNumberFormat="1" applyFont="1" applyFill="1" applyBorder="1" applyAlignment="1">
      <alignment horizontal="right" wrapText="1"/>
    </xf>
    <xf numFmtId="3" fontId="43" fillId="0" borderId="0" xfId="48" applyNumberFormat="1" applyFont="1" applyFill="1" applyBorder="1" applyAlignment="1">
      <alignment horizontal="right" wrapText="1"/>
    </xf>
    <xf numFmtId="3" fontId="43" fillId="0" borderId="0" xfId="48" applyNumberFormat="1" applyFont="1" applyFill="1" applyBorder="1" applyAlignment="1">
      <alignment horizontal="right" vertical="center" wrapText="1"/>
    </xf>
    <xf numFmtId="9" fontId="43" fillId="22" borderId="12" xfId="48" applyNumberFormat="1" applyFont="1" applyFill="1" applyBorder="1"/>
    <xf numFmtId="168" fontId="73" fillId="0" borderId="0" xfId="48" applyNumberFormat="1" applyFont="1"/>
    <xf numFmtId="3" fontId="43" fillId="22" borderId="0" xfId="48" applyNumberFormat="1" applyFont="1" applyFill="1" applyBorder="1" applyAlignment="1">
      <alignment horizontal="right" vertical="center" wrapText="1"/>
    </xf>
    <xf numFmtId="1" fontId="43" fillId="22" borderId="0" xfId="48" applyNumberFormat="1" applyFont="1" applyFill="1" applyBorder="1" applyAlignment="1">
      <alignment horizontal="right" vertical="center" wrapText="1"/>
    </xf>
    <xf numFmtId="1" fontId="43" fillId="22" borderId="0" xfId="48" applyNumberFormat="1" applyFont="1" applyFill="1" applyBorder="1" applyAlignment="1">
      <alignment vertical="center"/>
    </xf>
    <xf numFmtId="9" fontId="43" fillId="0" borderId="0" xfId="48" applyNumberFormat="1" applyFont="1" applyFill="1" applyBorder="1" applyAlignment="1">
      <alignment horizontal="right" vertical="center" wrapText="1"/>
    </xf>
    <xf numFmtId="1" fontId="43" fillId="0" borderId="0" xfId="48" applyNumberFormat="1" applyFont="1" applyFill="1" applyBorder="1" applyAlignment="1">
      <alignment horizontal="right" vertical="center" wrapText="1"/>
    </xf>
    <xf numFmtId="3" fontId="43" fillId="30" borderId="0" xfId="48" applyNumberFormat="1" applyFont="1" applyFill="1" applyBorder="1" applyAlignment="1">
      <alignment horizontal="right" vertical="center" wrapText="1"/>
    </xf>
    <xf numFmtId="9" fontId="49" fillId="30" borderId="0" xfId="48" applyNumberFormat="1" applyFont="1" applyFill="1" applyBorder="1" applyAlignment="1">
      <alignment horizontal="right" wrapText="1"/>
    </xf>
    <xf numFmtId="0" fontId="76" fillId="22" borderId="0" xfId="48" applyFont="1" applyFill="1" applyBorder="1"/>
    <xf numFmtId="3" fontId="76" fillId="22" borderId="0" xfId="48" applyNumberFormat="1" applyFont="1" applyFill="1" applyBorder="1"/>
    <xf numFmtId="3" fontId="76" fillId="30" borderId="0" xfId="48" applyNumberFormat="1" applyFont="1" applyFill="1" applyBorder="1"/>
    <xf numFmtId="3" fontId="76" fillId="22" borderId="16" xfId="48" applyNumberFormat="1" applyFont="1" applyFill="1" applyBorder="1"/>
    <xf numFmtId="0" fontId="76" fillId="22" borderId="0" xfId="48" applyFont="1" applyFill="1" applyBorder="1" applyAlignment="1">
      <alignment vertical="center"/>
    </xf>
    <xf numFmtId="0" fontId="75" fillId="22" borderId="0" xfId="48" applyFont="1" applyFill="1" applyBorder="1" applyAlignment="1">
      <alignment vertical="center"/>
    </xf>
    <xf numFmtId="3" fontId="76" fillId="22" borderId="0" xfId="48" applyNumberFormat="1" applyFont="1" applyFill="1" applyBorder="1" applyAlignment="1" applyProtection="1">
      <alignment horizontal="right" vertical="center"/>
      <protection locked="0"/>
    </xf>
    <xf numFmtId="0" fontId="75" fillId="0" borderId="0" xfId="48" applyFont="1" applyFill="1" applyBorder="1" applyAlignment="1">
      <alignment vertical="center"/>
    </xf>
    <xf numFmtId="0" fontId="76" fillId="22" borderId="0" xfId="48" applyFont="1" applyFill="1" applyBorder="1" applyAlignment="1">
      <alignment horizontal="right" vertical="center"/>
    </xf>
    <xf numFmtId="9" fontId="75" fillId="22" borderId="0" xfId="53" applyFont="1" applyFill="1" applyBorder="1" applyAlignment="1">
      <alignment horizontal="right"/>
    </xf>
    <xf numFmtId="0" fontId="82" fillId="0" borderId="0" xfId="48" applyFont="1" applyFill="1" applyBorder="1" applyAlignment="1"/>
    <xf numFmtId="49" fontId="83" fillId="0" borderId="0" xfId="48" applyNumberFormat="1" applyFont="1" applyFill="1" applyBorder="1" applyAlignment="1">
      <alignment horizontal="center" vertical="top"/>
    </xf>
    <xf numFmtId="0" fontId="77" fillId="0" borderId="0" xfId="0" applyFont="1" applyFill="1" applyBorder="1" applyAlignment="1">
      <alignment vertical="top"/>
    </xf>
    <xf numFmtId="0" fontId="85" fillId="0" borderId="0" xfId="0" applyFont="1" applyFill="1" applyBorder="1" applyAlignment="1">
      <alignment horizontal="right" wrapText="1"/>
    </xf>
    <xf numFmtId="0" fontId="83" fillId="0" borderId="0" xfId="48" applyFont="1" applyFill="1" applyBorder="1"/>
    <xf numFmtId="0" fontId="86" fillId="0" borderId="0" xfId="48" applyFont="1" applyFill="1" applyBorder="1" applyAlignment="1">
      <alignment horizontal="right"/>
    </xf>
    <xf numFmtId="0" fontId="63" fillId="0" borderId="0" xfId="48" applyFont="1" applyFill="1" applyBorder="1" applyAlignment="1">
      <alignment horizontal="right"/>
    </xf>
    <xf numFmtId="0" fontId="76" fillId="0" borderId="0" xfId="48" applyFont="1" applyFill="1" applyBorder="1"/>
    <xf numFmtId="3" fontId="76" fillId="0" borderId="0" xfId="48" applyNumberFormat="1" applyFont="1" applyFill="1" applyBorder="1"/>
    <xf numFmtId="9" fontId="76" fillId="0" borderId="0" xfId="53" applyNumberFormat="1" applyFont="1" applyFill="1" applyBorder="1" applyAlignment="1">
      <alignment horizontal="left"/>
    </xf>
    <xf numFmtId="9" fontId="76" fillId="22" borderId="0" xfId="53" applyNumberFormat="1" applyFont="1" applyFill="1" applyBorder="1" applyAlignment="1">
      <alignment horizontal="left"/>
    </xf>
    <xf numFmtId="0" fontId="76" fillId="22" borderId="0" xfId="48" applyFont="1" applyFill="1" applyBorder="1" applyAlignment="1">
      <alignment horizontal="right"/>
    </xf>
    <xf numFmtId="9" fontId="76" fillId="22" borderId="0" xfId="53" applyFont="1" applyFill="1" applyBorder="1" applyAlignment="1">
      <alignment horizontal="left"/>
    </xf>
    <xf numFmtId="167" fontId="75" fillId="22" borderId="0" xfId="48" applyNumberFormat="1" applyFont="1" applyFill="1" applyBorder="1"/>
    <xf numFmtId="3" fontId="75" fillId="22" borderId="0" xfId="48" applyNumberFormat="1" applyFont="1" applyFill="1" applyBorder="1"/>
    <xf numFmtId="3" fontId="75" fillId="30" borderId="0" xfId="48" applyNumberFormat="1" applyFont="1" applyFill="1" applyBorder="1"/>
    <xf numFmtId="3" fontId="76" fillId="22" borderId="0" xfId="53" applyNumberFormat="1" applyFont="1" applyFill="1" applyBorder="1" applyAlignment="1">
      <alignment horizontal="center"/>
    </xf>
    <xf numFmtId="166" fontId="43" fillId="0" borderId="0" xfId="48" applyNumberFormat="1" applyFont="1" applyFill="1" applyBorder="1" applyAlignment="1">
      <alignment horizontal="right" vertical="center" wrapText="1"/>
    </xf>
    <xf numFmtId="167" fontId="76" fillId="22" borderId="0" xfId="48" applyNumberFormat="1" applyFont="1" applyFill="1" applyBorder="1"/>
    <xf numFmtId="166" fontId="75" fillId="22" borderId="0" xfId="48" applyNumberFormat="1" applyFont="1" applyFill="1" applyBorder="1" applyAlignment="1">
      <alignment horizontal="right" vertical="center"/>
    </xf>
    <xf numFmtId="3" fontId="75" fillId="22" borderId="0" xfId="48" applyNumberFormat="1" applyFont="1" applyFill="1" applyBorder="1" applyAlignment="1">
      <alignment horizontal="right"/>
    </xf>
    <xf numFmtId="0" fontId="76" fillId="22" borderId="0" xfId="48" applyFont="1" applyFill="1" applyBorder="1" applyAlignment="1"/>
    <xf numFmtId="0" fontId="60" fillId="22" borderId="0" xfId="48" applyFont="1" applyFill="1" applyBorder="1" applyAlignment="1"/>
    <xf numFmtId="0" fontId="60" fillId="22" borderId="0" xfId="48" applyFont="1" applyFill="1" applyBorder="1" applyAlignment="1">
      <alignment vertical="center"/>
    </xf>
    <xf numFmtId="173" fontId="43" fillId="0" borderId="0" xfId="48" applyNumberFormat="1" applyFont="1" applyFill="1" applyBorder="1" applyAlignment="1">
      <alignment horizontal="right"/>
    </xf>
    <xf numFmtId="0" fontId="82" fillId="56" borderId="0" xfId="48" applyFont="1" applyFill="1" applyBorder="1" applyAlignment="1"/>
    <xf numFmtId="49" fontId="69" fillId="56" borderId="0" xfId="0" applyNumberFormat="1" applyFont="1" applyFill="1" applyBorder="1" applyAlignment="1">
      <alignment horizontal="center"/>
    </xf>
    <xf numFmtId="0" fontId="69" fillId="56" borderId="0" xfId="0" applyFont="1" applyFill="1" applyBorder="1" applyAlignment="1">
      <alignment horizontal="center"/>
    </xf>
    <xf numFmtId="0" fontId="63" fillId="56" borderId="0" xfId="48" applyFont="1" applyFill="1" applyBorder="1"/>
    <xf numFmtId="0" fontId="69" fillId="56" borderId="0" xfId="48" applyFont="1" applyFill="1" applyBorder="1" applyAlignment="1">
      <alignment horizontal="right"/>
    </xf>
    <xf numFmtId="0" fontId="63" fillId="56" borderId="0" xfId="48" applyFont="1" applyFill="1" applyBorder="1" applyAlignment="1">
      <alignment horizontal="right"/>
    </xf>
    <xf numFmtId="0" fontId="69" fillId="56" borderId="0" xfId="48" applyFont="1" applyFill="1" applyBorder="1" applyAlignment="1">
      <alignment horizontal="right" wrapText="1"/>
    </xf>
    <xf numFmtId="0" fontId="69" fillId="56" borderId="0" xfId="0" applyFont="1" applyFill="1" applyBorder="1" applyAlignment="1">
      <alignment horizontal="right" wrapText="1"/>
    </xf>
    <xf numFmtId="0" fontId="43" fillId="0" borderId="30" xfId="48" applyFont="1" applyFill="1" applyBorder="1" applyAlignment="1"/>
    <xf numFmtId="9" fontId="43" fillId="0" borderId="30" xfId="48" applyNumberFormat="1" applyFont="1" applyFill="1" applyBorder="1" applyAlignment="1">
      <alignment horizontal="right" wrapText="1"/>
    </xf>
    <xf numFmtId="9" fontId="49" fillId="0" borderId="30" xfId="48" applyNumberFormat="1" applyFont="1" applyFill="1" applyBorder="1" applyAlignment="1">
      <alignment horizontal="right" wrapText="1"/>
    </xf>
    <xf numFmtId="173" fontId="43" fillId="0" borderId="30" xfId="48" applyNumberFormat="1" applyFont="1" applyFill="1" applyBorder="1" applyAlignment="1">
      <alignment horizontal="left"/>
    </xf>
    <xf numFmtId="0" fontId="73" fillId="22" borderId="36" xfId="48" applyFont="1" applyFill="1" applyBorder="1" applyAlignment="1"/>
    <xf numFmtId="3" fontId="73" fillId="57" borderId="30" xfId="48" applyNumberFormat="1" applyFont="1" applyFill="1" applyBorder="1" applyAlignment="1">
      <alignment horizontal="right" wrapText="1"/>
    </xf>
    <xf numFmtId="3" fontId="73" fillId="22" borderId="30" xfId="48" applyNumberFormat="1" applyFont="1" applyFill="1" applyBorder="1" applyAlignment="1">
      <alignment horizontal="right" wrapText="1"/>
    </xf>
    <xf numFmtId="0" fontId="73" fillId="22" borderId="43" xfId="48" applyFont="1" applyFill="1" applyBorder="1" applyAlignment="1"/>
    <xf numFmtId="3" fontId="73" fillId="57" borderId="31" xfId="48" applyNumberFormat="1" applyFont="1" applyFill="1" applyBorder="1" applyAlignment="1">
      <alignment horizontal="right" wrapText="1"/>
    </xf>
    <xf numFmtId="0" fontId="73" fillId="22" borderId="0" xfId="48" applyFont="1" applyFill="1" applyBorder="1" applyAlignment="1"/>
    <xf numFmtId="0" fontId="77" fillId="22" borderId="0" xfId="48" applyFont="1" applyFill="1" applyBorder="1"/>
    <xf numFmtId="0" fontId="73" fillId="22" borderId="0" xfId="48" applyFont="1" applyFill="1" applyBorder="1" applyAlignment="1">
      <alignment vertical="center"/>
    </xf>
    <xf numFmtId="9" fontId="77" fillId="22" borderId="0" xfId="53" applyNumberFormat="1" applyFont="1" applyFill="1" applyBorder="1" applyAlignment="1">
      <alignment horizontal="left"/>
    </xf>
    <xf numFmtId="0" fontId="77" fillId="30" borderId="0" xfId="48" applyFont="1" applyFill="1" applyBorder="1"/>
    <xf numFmtId="9" fontId="77" fillId="30" borderId="0" xfId="53" applyNumberFormat="1" applyFont="1" applyFill="1" applyBorder="1" applyAlignment="1">
      <alignment horizontal="left"/>
    </xf>
    <xf numFmtId="0" fontId="77" fillId="30" borderId="0" xfId="48" applyFont="1" applyFill="1" applyBorder="1" applyAlignment="1">
      <alignment horizontal="right"/>
    </xf>
    <xf numFmtId="167" fontId="73" fillId="22" borderId="0" xfId="48" applyNumberFormat="1" applyFont="1" applyFill="1" applyBorder="1"/>
    <xf numFmtId="3" fontId="77" fillId="22" borderId="0" xfId="53" applyNumberFormat="1" applyFont="1" applyFill="1" applyBorder="1" applyAlignment="1">
      <alignment horizontal="center"/>
    </xf>
    <xf numFmtId="3" fontId="77" fillId="30" borderId="0" xfId="53" applyNumberFormat="1" applyFont="1" applyFill="1" applyBorder="1" applyAlignment="1">
      <alignment horizontal="center"/>
    </xf>
    <xf numFmtId="166" fontId="73" fillId="0" borderId="0" xfId="48" applyNumberFormat="1" applyFont="1" applyFill="1" applyBorder="1" applyAlignment="1">
      <alignment horizontal="right" vertical="center" wrapText="1"/>
    </xf>
    <xf numFmtId="3" fontId="77" fillId="22" borderId="0" xfId="53" applyNumberFormat="1" applyFont="1" applyFill="1" applyBorder="1" applyAlignment="1">
      <alignment horizontal="right"/>
    </xf>
    <xf numFmtId="0" fontId="50" fillId="30" borderId="20" xfId="0" applyFont="1" applyFill="1" applyBorder="1"/>
    <xf numFmtId="0" fontId="55" fillId="30" borderId="0" xfId="48" applyFont="1" applyFill="1" applyBorder="1"/>
    <xf numFmtId="3" fontId="55" fillId="30" borderId="0" xfId="48" applyNumberFormat="1" applyFont="1" applyFill="1" applyBorder="1"/>
    <xf numFmtId="0" fontId="49" fillId="0" borderId="11" xfId="0" applyFont="1" applyFill="1" applyBorder="1" applyAlignment="1"/>
    <xf numFmtId="3" fontId="49" fillId="22" borderId="11" xfId="48" applyNumberFormat="1" applyFont="1" applyFill="1" applyBorder="1" applyAlignment="1">
      <alignment vertical="center"/>
    </xf>
    <xf numFmtId="0" fontId="50" fillId="0" borderId="18" xfId="0" applyFont="1" applyFill="1" applyBorder="1" applyAlignment="1">
      <alignment vertical="center"/>
    </xf>
    <xf numFmtId="0" fontId="50" fillId="0" borderId="14" xfId="0" applyFont="1" applyFill="1" applyBorder="1" applyAlignment="1">
      <alignment vertical="center"/>
    </xf>
    <xf numFmtId="0" fontId="50" fillId="0" borderId="15" xfId="0" applyFont="1" applyFill="1" applyBorder="1" applyAlignment="1"/>
    <xf numFmtId="3" fontId="50" fillId="22" borderId="21" xfId="48" applyNumberFormat="1" applyFont="1" applyFill="1" applyBorder="1" applyAlignment="1">
      <alignment vertical="center"/>
    </xf>
    <xf numFmtId="0" fontId="50" fillId="0" borderId="0" xfId="0" applyFont="1" applyFill="1" applyBorder="1" applyAlignment="1"/>
    <xf numFmtId="3" fontId="49" fillId="30" borderId="0" xfId="48" applyNumberFormat="1" applyFont="1" applyFill="1" applyBorder="1" applyAlignment="1">
      <alignment vertical="center" wrapText="1"/>
    </xf>
    <xf numFmtId="0" fontId="50" fillId="30" borderId="11" xfId="48" applyFont="1" applyFill="1" applyBorder="1" applyAlignment="1">
      <alignment vertical="center"/>
    </xf>
    <xf numFmtId="3" fontId="50" fillId="30" borderId="11" xfId="48" applyNumberFormat="1" applyFont="1" applyFill="1" applyBorder="1" applyAlignment="1">
      <alignment vertical="center"/>
    </xf>
    <xf numFmtId="0" fontId="50" fillId="0" borderId="22" xfId="0" applyFont="1" applyFill="1" applyBorder="1" applyAlignment="1">
      <alignment vertical="center"/>
    </xf>
    <xf numFmtId="3" fontId="50" fillId="0" borderId="16" xfId="48" applyNumberFormat="1" applyFont="1" applyFill="1" applyBorder="1" applyAlignment="1">
      <alignment vertical="center"/>
    </xf>
    <xf numFmtId="0" fontId="50" fillId="0" borderId="17" xfId="0" applyFont="1" applyFill="1" applyBorder="1" applyAlignment="1">
      <alignment vertical="center"/>
    </xf>
    <xf numFmtId="0" fontId="49" fillId="0" borderId="17" xfId="0" applyFont="1" applyFill="1" applyBorder="1" applyAlignment="1">
      <alignment vertical="center"/>
    </xf>
    <xf numFmtId="0" fontId="50" fillId="0" borderId="25" xfId="0" applyFont="1" applyFill="1" applyBorder="1" applyAlignment="1"/>
    <xf numFmtId="0" fontId="50" fillId="30" borderId="0" xfId="48" applyFont="1" applyFill="1" applyBorder="1" applyAlignment="1">
      <alignment vertical="center"/>
    </xf>
    <xf numFmtId="3" fontId="49" fillId="22" borderId="20" xfId="48" applyNumberFormat="1" applyFont="1" applyFill="1" applyBorder="1" applyAlignment="1">
      <alignment vertical="center"/>
    </xf>
    <xf numFmtId="0" fontId="49" fillId="0" borderId="31" xfId="0" applyFont="1" applyFill="1" applyBorder="1" applyAlignment="1">
      <alignment vertical="center"/>
    </xf>
    <xf numFmtId="0" fontId="49" fillId="0" borderId="39" xfId="0" applyFont="1" applyFill="1" applyBorder="1" applyAlignment="1">
      <alignment vertical="center"/>
    </xf>
    <xf numFmtId="0" fontId="55" fillId="0" borderId="0" xfId="0" applyFont="1" applyFill="1" applyBorder="1" applyAlignment="1">
      <alignment horizontal="center" wrapText="1"/>
    </xf>
    <xf numFmtId="0" fontId="54" fillId="25" borderId="0" xfId="0" applyFont="1" applyFill="1" applyBorder="1" applyAlignment="1">
      <alignment horizontal="center" wrapText="1"/>
    </xf>
    <xf numFmtId="0" fontId="87" fillId="25" borderId="0" xfId="0" applyFont="1" applyFill="1" applyBorder="1" applyAlignment="1">
      <alignment horizontal="right" wrapText="1"/>
    </xf>
    <xf numFmtId="0" fontId="54" fillId="25" borderId="0" xfId="0" applyFont="1" applyFill="1" applyBorder="1" applyAlignment="1">
      <alignment horizontal="center" vertical="center" wrapText="1"/>
    </xf>
    <xf numFmtId="0" fontId="54" fillId="25" borderId="0" xfId="0" applyFont="1" applyFill="1" applyBorder="1" applyAlignment="1">
      <alignment horizontal="right" vertical="justify" wrapText="1"/>
    </xf>
    <xf numFmtId="9" fontId="49" fillId="0" borderId="0" xfId="53" applyFont="1" applyBorder="1"/>
    <xf numFmtId="9" fontId="49" fillId="30" borderId="0" xfId="53" applyNumberFormat="1" applyFont="1" applyFill="1" applyBorder="1" applyAlignment="1">
      <alignment horizontal="right" wrapText="1"/>
    </xf>
    <xf numFmtId="0" fontId="49" fillId="0" borderId="0" xfId="0" applyFont="1" applyAlignment="1">
      <alignment horizontal="right"/>
    </xf>
    <xf numFmtId="0" fontId="49" fillId="0" borderId="0" xfId="0" applyFont="1" applyAlignment="1">
      <alignment vertical="top"/>
    </xf>
    <xf numFmtId="0" fontId="50" fillId="22" borderId="0" xfId="0" applyFont="1" applyFill="1" applyBorder="1" applyAlignment="1">
      <alignment horizontal="right" vertical="top" wrapText="1"/>
    </xf>
    <xf numFmtId="0" fontId="69" fillId="56" borderId="0" xfId="48" applyFont="1" applyFill="1" applyBorder="1"/>
    <xf numFmtId="0" fontId="69" fillId="56" borderId="0" xfId="48" applyFont="1" applyFill="1" applyBorder="1" applyAlignment="1">
      <alignment horizontal="left"/>
    </xf>
    <xf numFmtId="3" fontId="49" fillId="57" borderId="30" xfId="0" applyNumberFormat="1" applyFont="1" applyFill="1" applyBorder="1"/>
    <xf numFmtId="3" fontId="50" fillId="57" borderId="20" xfId="0" applyNumberFormat="1" applyFont="1" applyFill="1" applyBorder="1"/>
    <xf numFmtId="9" fontId="50" fillId="57" borderId="0" xfId="0" applyNumberFormat="1" applyFont="1" applyFill="1" applyAlignment="1">
      <alignment horizontal="left"/>
    </xf>
    <xf numFmtId="0" fontId="49" fillId="57" borderId="0" xfId="0" applyFont="1" applyFill="1" applyBorder="1" applyAlignment="1"/>
    <xf numFmtId="0" fontId="50" fillId="57" borderId="0" xfId="0" applyFont="1" applyFill="1" applyBorder="1" applyAlignment="1"/>
    <xf numFmtId="0" fontId="50" fillId="57" borderId="0" xfId="0" applyFont="1" applyFill="1" applyBorder="1" applyAlignment="1">
      <alignment vertical="center"/>
    </xf>
    <xf numFmtId="0" fontId="50" fillId="57" borderId="0" xfId="48" applyFont="1" applyFill="1" applyBorder="1"/>
    <xf numFmtId="0" fontId="50" fillId="57" borderId="38" xfId="48" applyFont="1" applyFill="1" applyBorder="1" applyAlignment="1">
      <alignment vertical="center"/>
    </xf>
    <xf numFmtId="0" fontId="50" fillId="57" borderId="0" xfId="48" applyFont="1" applyFill="1" applyBorder="1" applyAlignment="1">
      <alignment vertical="center"/>
    </xf>
    <xf numFmtId="173" fontId="43" fillId="57" borderId="30" xfId="48" applyNumberFormat="1" applyFont="1" applyFill="1" applyBorder="1" applyAlignment="1">
      <alignment horizontal="right" wrapText="1"/>
    </xf>
    <xf numFmtId="173" fontId="43" fillId="57" borderId="0" xfId="48" applyNumberFormat="1" applyFont="1" applyFill="1" applyBorder="1" applyAlignment="1">
      <alignment horizontal="right" wrapText="1"/>
    </xf>
    <xf numFmtId="0" fontId="88" fillId="22" borderId="0" xfId="86" applyFont="1" applyFill="1" applyBorder="1" applyAlignment="1">
      <alignment horizontal="left" vertical="center"/>
    </xf>
    <xf numFmtId="49" fontId="89" fillId="22" borderId="0" xfId="86" applyNumberFormat="1" applyFont="1" applyFill="1" applyAlignment="1">
      <alignment horizontal="left"/>
    </xf>
    <xf numFmtId="3" fontId="73" fillId="0" borderId="30" xfId="0" applyNumberFormat="1" applyFont="1" applyFill="1" applyBorder="1" applyAlignment="1">
      <alignment horizontal="right" wrapText="1"/>
    </xf>
    <xf numFmtId="9" fontId="73" fillId="0" borderId="30" xfId="53" applyFont="1" applyFill="1" applyBorder="1" applyAlignment="1">
      <alignment horizontal="right"/>
    </xf>
    <xf numFmtId="3" fontId="73" fillId="57" borderId="30" xfId="0" applyNumberFormat="1" applyFont="1" applyFill="1" applyBorder="1" applyAlignment="1">
      <alignment horizontal="right" wrapText="1"/>
    </xf>
    <xf numFmtId="3" fontId="77" fillId="22" borderId="30" xfId="0" applyNumberFormat="1" applyFont="1" applyFill="1" applyBorder="1" applyAlignment="1">
      <alignment horizontal="right"/>
    </xf>
    <xf numFmtId="0" fontId="73" fillId="0" borderId="0" xfId="0" applyFont="1" applyBorder="1"/>
    <xf numFmtId="3" fontId="55" fillId="0" borderId="0" xfId="53" applyNumberFormat="1" applyFont="1" applyFill="1" applyBorder="1" applyAlignment="1">
      <alignment horizontal="center"/>
    </xf>
    <xf numFmtId="3" fontId="49" fillId="0" borderId="0" xfId="0" applyNumberFormat="1" applyFont="1" applyFill="1" applyBorder="1"/>
    <xf numFmtId="0" fontId="90" fillId="56" borderId="0" xfId="0" applyFont="1" applyFill="1" applyBorder="1" applyAlignment="1">
      <alignment horizontal="left"/>
    </xf>
    <xf numFmtId="0" fontId="90" fillId="56" borderId="0" xfId="0" applyFont="1" applyFill="1" applyBorder="1" applyAlignment="1">
      <alignment horizontal="right" wrapText="1"/>
    </xf>
    <xf numFmtId="0" fontId="91" fillId="56" borderId="0" xfId="0" applyFont="1" applyFill="1" applyBorder="1" applyAlignment="1">
      <alignment horizontal="right" wrapText="1"/>
    </xf>
    <xf numFmtId="0" fontId="92" fillId="56" borderId="0" xfId="0" applyFont="1" applyFill="1" applyBorder="1"/>
    <xf numFmtId="2" fontId="91" fillId="56" borderId="0" xfId="0" quotePrefix="1" applyNumberFormat="1" applyFont="1" applyFill="1" applyBorder="1" applyAlignment="1">
      <alignment horizontal="right" wrapText="1"/>
    </xf>
    <xf numFmtId="49" fontId="91" fillId="56" borderId="34" xfId="0" quotePrefix="1" applyNumberFormat="1" applyFont="1" applyFill="1" applyBorder="1" applyAlignment="1">
      <alignment horizontal="right" wrapText="1"/>
    </xf>
    <xf numFmtId="49" fontId="91" fillId="56" borderId="0" xfId="0" quotePrefix="1" applyNumberFormat="1" applyFont="1" applyFill="1" applyBorder="1" applyAlignment="1">
      <alignment horizontal="right" wrapText="1"/>
    </xf>
    <xf numFmtId="49" fontId="91" fillId="56" borderId="0" xfId="0" applyNumberFormat="1" applyFont="1" applyFill="1" applyBorder="1" applyAlignment="1">
      <alignment horizontal="right" wrapText="1"/>
    </xf>
    <xf numFmtId="1" fontId="73" fillId="0" borderId="30" xfId="53" applyNumberFormat="1" applyFont="1" applyFill="1" applyBorder="1" applyAlignment="1">
      <alignment horizontal="right"/>
    </xf>
    <xf numFmtId="49" fontId="93" fillId="56" borderId="0" xfId="0" quotePrefix="1" applyNumberFormat="1" applyFont="1" applyFill="1" applyBorder="1" applyAlignment="1">
      <alignment horizontal="right" wrapText="1"/>
    </xf>
    <xf numFmtId="3" fontId="73" fillId="0" borderId="0" xfId="0" applyNumberFormat="1" applyFont="1" applyFill="1" applyBorder="1" applyAlignment="1">
      <alignment horizontal="right" wrapText="1"/>
    </xf>
    <xf numFmtId="0" fontId="73" fillId="0" borderId="0" xfId="0" applyFont="1" applyFill="1" applyBorder="1"/>
    <xf numFmtId="9" fontId="73" fillId="0" borderId="0" xfId="53" applyFont="1" applyFill="1" applyBorder="1" applyAlignment="1">
      <alignment horizontal="right" wrapText="1"/>
    </xf>
    <xf numFmtId="173" fontId="73" fillId="0" borderId="0" xfId="0" applyNumberFormat="1" applyFont="1" applyFill="1" applyBorder="1" applyAlignment="1">
      <alignment horizontal="right" wrapText="1"/>
    </xf>
    <xf numFmtId="170" fontId="73" fillId="0" borderId="0" xfId="0" applyNumberFormat="1" applyFont="1" applyFill="1" applyBorder="1" applyAlignment="1">
      <alignment horizontal="right" wrapText="1"/>
    </xf>
    <xf numFmtId="3" fontId="73" fillId="0" borderId="0" xfId="0" applyNumberFormat="1" applyFont="1" applyFill="1" applyBorder="1"/>
    <xf numFmtId="0" fontId="92" fillId="56" borderId="0" xfId="0" applyFont="1" applyFill="1" applyBorder="1" applyAlignment="1">
      <alignment vertical="center"/>
    </xf>
    <xf numFmtId="0" fontId="92" fillId="56" borderId="0" xfId="0" applyFont="1" applyFill="1" applyBorder="1" applyAlignment="1">
      <alignment horizontal="right" vertical="center" wrapText="1"/>
    </xf>
    <xf numFmtId="0" fontId="92" fillId="56" borderId="0" xfId="0" applyFont="1" applyFill="1" applyBorder="1" applyAlignment="1">
      <alignment horizontal="center" vertical="center" wrapText="1"/>
    </xf>
    <xf numFmtId="0" fontId="94" fillId="56" borderId="0" xfId="0" applyFont="1" applyFill="1" applyBorder="1" applyAlignment="1">
      <alignment horizontal="right" vertical="center" wrapText="1"/>
    </xf>
    <xf numFmtId="0" fontId="90" fillId="56" borderId="0" xfId="0" applyFont="1" applyFill="1" applyBorder="1" applyAlignment="1">
      <alignment vertical="center"/>
    </xf>
    <xf numFmtId="0" fontId="90" fillId="56" borderId="0" xfId="0" applyFont="1" applyFill="1" applyBorder="1" applyAlignment="1">
      <alignment horizontal="right" vertical="center" wrapText="1"/>
    </xf>
    <xf numFmtId="0" fontId="90" fillId="56" borderId="0" xfId="0" applyFont="1" applyFill="1" applyBorder="1" applyAlignment="1">
      <alignment horizontal="center" vertical="center" wrapText="1"/>
    </xf>
    <xf numFmtId="9" fontId="74" fillId="22" borderId="0" xfId="0" applyNumberFormat="1" applyFont="1" applyFill="1" applyBorder="1" applyAlignment="1">
      <alignment horizontal="right"/>
    </xf>
    <xf numFmtId="0" fontId="92" fillId="56" borderId="0" xfId="0" applyFont="1" applyFill="1" applyBorder="1" applyAlignment="1">
      <alignment horizontal="right" wrapText="1"/>
    </xf>
    <xf numFmtId="0" fontId="63" fillId="56" borderId="0" xfId="126" applyFont="1" applyFill="1" applyAlignment="1">
      <alignment vertical="center"/>
    </xf>
    <xf numFmtId="0" fontId="63" fillId="56" borderId="0" xfId="126" applyFont="1" applyFill="1" applyBorder="1" applyAlignment="1">
      <alignment horizontal="right" vertical="center" wrapText="1"/>
    </xf>
    <xf numFmtId="9" fontId="63" fillId="56" borderId="0" xfId="126" applyNumberFormat="1" applyFont="1" applyFill="1" applyAlignment="1">
      <alignment horizontal="left" vertical="center"/>
    </xf>
    <xf numFmtId="9" fontId="90" fillId="56" borderId="0" xfId="0" applyNumberFormat="1" applyFont="1" applyFill="1" applyBorder="1" applyAlignment="1">
      <alignment horizontal="left" vertical="center"/>
    </xf>
    <xf numFmtId="0" fontId="90" fillId="56" borderId="0" xfId="0" applyFont="1" applyFill="1" applyBorder="1" applyAlignment="1">
      <alignment horizontal="centerContinuous" vertical="center"/>
    </xf>
    <xf numFmtId="0" fontId="90" fillId="56" borderId="0" xfId="0" applyFont="1" applyFill="1" applyBorder="1" applyAlignment="1">
      <alignment horizontal="right" vertical="center"/>
    </xf>
    <xf numFmtId="0" fontId="92" fillId="56" borderId="0" xfId="48" applyFont="1" applyFill="1" applyBorder="1" applyAlignment="1">
      <alignment horizontal="left"/>
    </xf>
    <xf numFmtId="0" fontId="43" fillId="22" borderId="0" xfId="48" applyFont="1" applyFill="1" applyBorder="1"/>
    <xf numFmtId="3" fontId="92" fillId="56" borderId="0" xfId="53" applyNumberFormat="1" applyFont="1" applyFill="1" applyBorder="1" applyAlignment="1">
      <alignment horizontal="left" textRotation="90"/>
    </xf>
    <xf numFmtId="0" fontId="43" fillId="0" borderId="0" xfId="48" applyFont="1" applyFill="1" applyBorder="1" applyAlignment="1">
      <alignment vertical="center"/>
    </xf>
    <xf numFmtId="0" fontId="43" fillId="0" borderId="0" xfId="0" applyFont="1" applyFill="1"/>
    <xf numFmtId="0" fontId="92" fillId="56" borderId="34" xfId="0" applyFont="1" applyFill="1" applyBorder="1" applyAlignment="1">
      <alignment horizontal="left" vertical="center" wrapText="1"/>
    </xf>
    <xf numFmtId="0" fontId="92" fillId="56" borderId="0" xfId="0" applyFont="1" applyFill="1" applyBorder="1" applyAlignment="1">
      <alignment horizontal="left" vertical="center" wrapText="1"/>
    </xf>
    <xf numFmtId="0" fontId="48" fillId="0" borderId="11" xfId="0" applyFont="1" applyFill="1" applyBorder="1" applyAlignment="1">
      <alignment vertical="center"/>
    </xf>
    <xf numFmtId="0" fontId="90" fillId="56" borderId="0" xfId="0" applyFont="1" applyFill="1" applyBorder="1" applyAlignment="1">
      <alignment horizontal="right" vertical="center" wrapText="1"/>
    </xf>
    <xf numFmtId="0" fontId="43" fillId="30" borderId="0" xfId="0" applyFont="1" applyFill="1"/>
    <xf numFmtId="0" fontId="43" fillId="30" borderId="0" xfId="0" applyFont="1" applyFill="1" applyBorder="1" applyAlignment="1">
      <alignment horizontal="right"/>
    </xf>
    <xf numFmtId="0" fontId="43" fillId="30" borderId="0" xfId="0" applyFont="1" applyFill="1" applyBorder="1" applyAlignment="1">
      <alignment horizontal="left"/>
    </xf>
    <xf numFmtId="0" fontId="43" fillId="30" borderId="0" xfId="0" applyFont="1" applyFill="1" applyBorder="1"/>
    <xf numFmtId="0" fontId="43" fillId="30" borderId="0" xfId="0" applyFont="1" applyFill="1" applyAlignment="1">
      <alignment horizontal="left"/>
    </xf>
    <xf numFmtId="0" fontId="95" fillId="30" borderId="0" xfId="0" applyFont="1" applyFill="1" applyBorder="1" applyAlignment="1">
      <alignment horizontal="left"/>
    </xf>
    <xf numFmtId="0" fontId="96" fillId="30" borderId="0" xfId="0" applyFont="1" applyFill="1"/>
    <xf numFmtId="0" fontId="97" fillId="30" borderId="0" xfId="0" applyFont="1" applyFill="1"/>
    <xf numFmtId="0" fontId="43" fillId="58" borderId="0" xfId="0" applyFont="1" applyFill="1" applyAlignment="1">
      <alignment horizontal="left"/>
    </xf>
    <xf numFmtId="0" fontId="43" fillId="59" borderId="0" xfId="0" applyFont="1" applyFill="1"/>
    <xf numFmtId="0" fontId="43" fillId="30" borderId="0" xfId="0" quotePrefix="1" applyFont="1" applyFill="1"/>
    <xf numFmtId="0" fontId="43" fillId="42" borderId="0" xfId="0" applyFont="1" applyFill="1"/>
    <xf numFmtId="0" fontId="98" fillId="30" borderId="0" xfId="0" applyFont="1" applyFill="1"/>
    <xf numFmtId="0" fontId="74" fillId="30" borderId="0" xfId="0" applyFont="1" applyFill="1" applyAlignment="1">
      <alignment horizontal="left"/>
    </xf>
    <xf numFmtId="0" fontId="99" fillId="30" borderId="0" xfId="0" applyFont="1" applyFill="1" applyAlignment="1">
      <alignment horizontal="left"/>
    </xf>
    <xf numFmtId="0" fontId="74" fillId="30" borderId="0" xfId="0" applyFont="1" applyFill="1" applyBorder="1" applyAlignment="1">
      <alignment horizontal="left"/>
    </xf>
    <xf numFmtId="0" fontId="99" fillId="30" borderId="0" xfId="0" applyFont="1" applyFill="1" applyBorder="1" applyAlignment="1">
      <alignment horizontal="left"/>
    </xf>
    <xf numFmtId="0" fontId="96" fillId="30" borderId="0" xfId="0" applyFont="1" applyFill="1" applyAlignment="1">
      <alignment horizontal="left"/>
    </xf>
    <xf numFmtId="0" fontId="100" fillId="30" borderId="0" xfId="0" applyFont="1" applyFill="1" applyAlignment="1">
      <alignment vertical="center"/>
    </xf>
    <xf numFmtId="0" fontId="43" fillId="59" borderId="0" xfId="0" applyFont="1" applyFill="1" applyAlignment="1">
      <alignment horizontal="left"/>
    </xf>
    <xf numFmtId="0" fontId="96" fillId="59" borderId="0" xfId="0" applyFont="1" applyFill="1" applyAlignment="1">
      <alignment horizontal="left"/>
    </xf>
    <xf numFmtId="49" fontId="101" fillId="30" borderId="0" xfId="0" applyNumberFormat="1" applyFont="1" applyFill="1" applyAlignment="1">
      <alignment horizontal="left"/>
    </xf>
    <xf numFmtId="0" fontId="101" fillId="30" borderId="0" xfId="0" applyFont="1" applyFill="1" applyAlignment="1">
      <alignment horizontal="left"/>
    </xf>
    <xf numFmtId="49" fontId="96" fillId="59" borderId="0" xfId="0" applyNumberFormat="1" applyFont="1" applyFill="1" applyBorder="1" applyAlignment="1">
      <alignment horizontal="left"/>
    </xf>
    <xf numFmtId="0" fontId="98" fillId="30" borderId="0" xfId="0" applyFont="1" applyFill="1" applyAlignment="1">
      <alignment horizontal="left"/>
    </xf>
    <xf numFmtId="0" fontId="43" fillId="59" borderId="0" xfId="0" applyFont="1" applyFill="1" applyBorder="1" applyAlignment="1">
      <alignment horizontal="left"/>
    </xf>
    <xf numFmtId="0" fontId="10" fillId="30" borderId="0" xfId="0" applyFont="1" applyFill="1" applyAlignment="1">
      <alignment vertical="center"/>
    </xf>
    <xf numFmtId="0" fontId="43" fillId="0" borderId="0" xfId="0" applyFont="1" applyFill="1" applyAlignment="1">
      <alignment horizontal="left"/>
    </xf>
    <xf numFmtId="0" fontId="102" fillId="30" borderId="0" xfId="0" applyFont="1" applyFill="1" applyAlignment="1">
      <alignment vertical="center"/>
    </xf>
    <xf numFmtId="49" fontId="98" fillId="30" borderId="0" xfId="0" applyNumberFormat="1" applyFont="1" applyFill="1" applyAlignment="1">
      <alignment horizontal="left"/>
    </xf>
    <xf numFmtId="0" fontId="43" fillId="30" borderId="18" xfId="0" applyFont="1" applyFill="1" applyBorder="1" applyAlignment="1">
      <alignment horizontal="left"/>
    </xf>
    <xf numFmtId="0" fontId="43" fillId="30" borderId="20" xfId="0" applyFont="1" applyFill="1" applyBorder="1" applyAlignment="1">
      <alignment horizontal="left"/>
    </xf>
    <xf numFmtId="0" fontId="43" fillId="30" borderId="19" xfId="0" applyFont="1" applyFill="1" applyBorder="1" applyAlignment="1">
      <alignment horizontal="left"/>
    </xf>
    <xf numFmtId="0" fontId="43" fillId="30" borderId="18" xfId="0" applyFont="1" applyFill="1" applyBorder="1"/>
    <xf numFmtId="0" fontId="43" fillId="30" borderId="19" xfId="0" applyFont="1" applyFill="1" applyBorder="1"/>
    <xf numFmtId="0" fontId="98" fillId="30" borderId="14" xfId="0" applyFont="1" applyFill="1" applyBorder="1" applyAlignment="1">
      <alignment horizontal="left"/>
    </xf>
    <xf numFmtId="0" fontId="98" fillId="30" borderId="0" xfId="0" applyFont="1" applyFill="1" applyBorder="1" applyAlignment="1">
      <alignment horizontal="left"/>
    </xf>
    <xf numFmtId="0" fontId="98" fillId="30" borderId="12" xfId="0" applyFont="1" applyFill="1" applyBorder="1" applyAlignment="1">
      <alignment horizontal="left"/>
    </xf>
    <xf numFmtId="0" fontId="98" fillId="30" borderId="14" xfId="0" applyFont="1" applyFill="1" applyBorder="1"/>
    <xf numFmtId="0" fontId="98" fillId="30" borderId="12" xfId="0" applyFont="1" applyFill="1" applyBorder="1"/>
    <xf numFmtId="0" fontId="98" fillId="30" borderId="15" xfId="0" applyFont="1" applyFill="1" applyBorder="1" applyAlignment="1">
      <alignment horizontal="left"/>
    </xf>
    <xf numFmtId="0" fontId="98" fillId="30" borderId="11" xfId="0" applyFont="1" applyFill="1" applyBorder="1" applyAlignment="1">
      <alignment horizontal="left"/>
    </xf>
    <xf numFmtId="0" fontId="98" fillId="30" borderId="13" xfId="0" applyFont="1" applyFill="1" applyBorder="1" applyAlignment="1">
      <alignment horizontal="left"/>
    </xf>
    <xf numFmtId="0" fontId="98" fillId="30" borderId="15" xfId="0" applyFont="1" applyFill="1" applyBorder="1"/>
    <xf numFmtId="0" fontId="98" fillId="30" borderId="13" xfId="0" applyFont="1" applyFill="1" applyBorder="1"/>
    <xf numFmtId="0" fontId="101" fillId="30" borderId="0" xfId="0" applyFont="1" applyFill="1"/>
    <xf numFmtId="0" fontId="98" fillId="30" borderId="0" xfId="0" applyFont="1" applyFill="1" applyBorder="1" applyAlignment="1">
      <alignment horizontal="right"/>
    </xf>
    <xf numFmtId="0" fontId="98" fillId="40" borderId="0" xfId="0" applyFont="1" applyFill="1"/>
    <xf numFmtId="0" fontId="98" fillId="40" borderId="0" xfId="0" applyFont="1" applyFill="1" applyAlignment="1">
      <alignment horizontal="left"/>
    </xf>
    <xf numFmtId="0" fontId="101" fillId="40" borderId="0" xfId="0" applyFont="1" applyFill="1" applyAlignment="1">
      <alignment horizontal="left"/>
    </xf>
    <xf numFmtId="0" fontId="43" fillId="40" borderId="0" xfId="0" applyFont="1" applyFill="1" applyBorder="1" applyAlignment="1">
      <alignment horizontal="left"/>
    </xf>
    <xf numFmtId="0" fontId="98" fillId="30" borderId="0" xfId="0" quotePrefix="1" applyFont="1" applyFill="1"/>
    <xf numFmtId="0" fontId="0" fillId="59" borderId="0" xfId="0" applyFill="1"/>
    <xf numFmtId="0" fontId="10" fillId="0" borderId="0" xfId="0" quotePrefix="1" applyFont="1"/>
    <xf numFmtId="3" fontId="0" fillId="0" borderId="22" xfId="0" applyNumberFormat="1" applyFill="1" applyBorder="1"/>
    <xf numFmtId="3" fontId="0" fillId="0" borderId="17" xfId="0" applyNumberFormat="1" applyFill="1" applyBorder="1"/>
    <xf numFmtId="0" fontId="37" fillId="59" borderId="24" xfId="67" applyFont="1" applyFill="1" applyBorder="1" applyAlignment="1">
      <alignment horizontal="left"/>
    </xf>
    <xf numFmtId="3" fontId="0" fillId="0" borderId="17" xfId="0" applyNumberFormat="1" applyFill="1" applyBorder="1" applyAlignment="1">
      <alignment horizontal="left"/>
    </xf>
    <xf numFmtId="3" fontId="10" fillId="0" borderId="17" xfId="0" applyNumberFormat="1" applyFont="1" applyFill="1" applyBorder="1"/>
    <xf numFmtId="0" fontId="50" fillId="59" borderId="47" xfId="0" applyFont="1" applyFill="1" applyBorder="1"/>
    <xf numFmtId="0" fontId="50" fillId="22" borderId="24" xfId="0" applyFont="1" applyFill="1" applyBorder="1"/>
    <xf numFmtId="3" fontId="10" fillId="0" borderId="25" xfId="0" applyNumberFormat="1" applyFont="1" applyFill="1" applyBorder="1"/>
    <xf numFmtId="3" fontId="35" fillId="59" borderId="26" xfId="0" applyNumberFormat="1" applyFont="1" applyFill="1" applyBorder="1"/>
    <xf numFmtId="0" fontId="36" fillId="59" borderId="23" xfId="67" applyFont="1" applyFill="1" applyBorder="1" applyAlignment="1">
      <alignment horizontal="left"/>
    </xf>
    <xf numFmtId="0" fontId="36" fillId="59" borderId="24" xfId="67" applyFont="1" applyFill="1" applyBorder="1" applyAlignment="1">
      <alignment horizontal="left"/>
    </xf>
    <xf numFmtId="0" fontId="36" fillId="59" borderId="48" xfId="67" applyFont="1" applyFill="1" applyBorder="1" applyAlignment="1">
      <alignment horizontal="left"/>
    </xf>
    <xf numFmtId="0" fontId="0" fillId="0" borderId="17" xfId="0" applyBorder="1"/>
    <xf numFmtId="0" fontId="50" fillId="22" borderId="47" xfId="0" applyFont="1" applyFill="1" applyBorder="1"/>
    <xf numFmtId="0" fontId="0" fillId="59" borderId="24" xfId="0" applyFill="1" applyBorder="1"/>
    <xf numFmtId="0" fontId="0" fillId="0" borderId="24" xfId="0" applyBorder="1"/>
    <xf numFmtId="0" fontId="64" fillId="0" borderId="0" xfId="0" applyFont="1" applyBorder="1" applyAlignment="1">
      <alignment horizontal="left"/>
    </xf>
    <xf numFmtId="0" fontId="64" fillId="22" borderId="0" xfId="0" applyFont="1" applyFill="1" applyBorder="1" applyAlignment="1">
      <alignment horizontal="left"/>
    </xf>
    <xf numFmtId="0" fontId="64" fillId="22" borderId="0" xfId="0" applyFont="1" applyFill="1" applyBorder="1" applyAlignment="1">
      <alignment horizontal="left" wrapText="1"/>
    </xf>
    <xf numFmtId="0" fontId="65" fillId="22" borderId="0" xfId="48" applyFont="1" applyFill="1" applyBorder="1" applyAlignment="1">
      <alignment horizontal="left" vertical="top"/>
    </xf>
    <xf numFmtId="3" fontId="64" fillId="30" borderId="0" xfId="44" applyNumberFormat="1" applyFont="1" applyFill="1" applyBorder="1" applyAlignment="1">
      <alignment horizontal="left" wrapText="1"/>
    </xf>
    <xf numFmtId="0" fontId="64" fillId="0" borderId="0" xfId="44" applyFont="1" applyFill="1" applyBorder="1" applyAlignment="1">
      <alignment horizontal="left"/>
    </xf>
    <xf numFmtId="3" fontId="64" fillId="22" borderId="0" xfId="44" applyNumberFormat="1" applyFont="1" applyFill="1" applyBorder="1" applyAlignment="1">
      <alignment horizontal="left" wrapText="1"/>
    </xf>
    <xf numFmtId="0" fontId="64" fillId="39" borderId="0" xfId="0" applyFont="1" applyFill="1" applyBorder="1" applyAlignment="1">
      <alignment horizontal="left" wrapText="1"/>
    </xf>
    <xf numFmtId="0" fontId="49" fillId="22" borderId="0" xfId="0" applyFont="1" applyFill="1" applyBorder="1" applyAlignment="1">
      <alignment horizontal="left" vertical="top" wrapText="1"/>
    </xf>
    <xf numFmtId="3" fontId="49" fillId="0" borderId="0" xfId="0" applyNumberFormat="1" applyFont="1" applyFill="1" applyBorder="1" applyAlignment="1">
      <alignment horizontal="left"/>
    </xf>
    <xf numFmtId="0" fontId="49" fillId="22" borderId="0" xfId="0" applyFont="1" applyFill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50" fillId="22" borderId="0" xfId="0" applyFont="1" applyFill="1" applyBorder="1" applyAlignment="1">
      <alignment horizontal="left"/>
    </xf>
    <xf numFmtId="0" fontId="92" fillId="56" borderId="0" xfId="0" applyFont="1" applyFill="1" applyBorder="1" applyAlignment="1">
      <alignment horizontal="left" vertical="center"/>
    </xf>
    <xf numFmtId="0" fontId="90" fillId="56" borderId="0" xfId="0" applyFont="1" applyFill="1" applyBorder="1" applyAlignment="1">
      <alignment horizontal="left" vertical="center"/>
    </xf>
    <xf numFmtId="49" fontId="98" fillId="30" borderId="49" xfId="0" applyNumberFormat="1" applyFont="1" applyFill="1" applyBorder="1" applyAlignment="1">
      <alignment horizontal="left"/>
    </xf>
    <xf numFmtId="49" fontId="98" fillId="30" borderId="50" xfId="0" applyNumberFormat="1" applyFont="1" applyFill="1" applyBorder="1" applyAlignment="1">
      <alignment horizontal="left"/>
    </xf>
    <xf numFmtId="49" fontId="43" fillId="0" borderId="50" xfId="0" applyNumberFormat="1" applyFont="1" applyFill="1" applyBorder="1" applyAlignment="1">
      <alignment horizontal="left"/>
    </xf>
    <xf numFmtId="49" fontId="98" fillId="30" borderId="50" xfId="0" applyNumberFormat="1" applyFont="1" applyFill="1" applyBorder="1"/>
    <xf numFmtId="0" fontId="98" fillId="30" borderId="0" xfId="0" applyNumberFormat="1" applyFont="1" applyFill="1" applyBorder="1" applyAlignment="1">
      <alignment horizontal="left"/>
    </xf>
    <xf numFmtId="3" fontId="50" fillId="22" borderId="0" xfId="0" applyNumberFormat="1" applyFont="1" applyFill="1" applyBorder="1" applyAlignment="1">
      <alignment horizontal="left"/>
    </xf>
    <xf numFmtId="3" fontId="49" fillId="0" borderId="0" xfId="0" applyNumberFormat="1" applyFont="1" applyBorder="1" applyAlignment="1">
      <alignment horizontal="left"/>
    </xf>
    <xf numFmtId="0" fontId="56" fillId="22" borderId="0" xfId="0" applyFont="1" applyFill="1" applyBorder="1" applyAlignment="1">
      <alignment wrapText="1"/>
    </xf>
    <xf numFmtId="0" fontId="90" fillId="56" borderId="0" xfId="0" applyFont="1" applyFill="1" applyBorder="1" applyAlignment="1">
      <alignment horizontal="right" vertical="center" wrapText="1"/>
    </xf>
    <xf numFmtId="0" fontId="92" fillId="56" borderId="0" xfId="0" applyFont="1" applyFill="1" applyBorder="1" applyAlignment="1">
      <alignment horizontal="center" vertical="center" wrapText="1"/>
    </xf>
    <xf numFmtId="0" fontId="90" fillId="56" borderId="0" xfId="0" applyFont="1" applyFill="1" applyBorder="1" applyAlignment="1">
      <alignment horizontal="right" vertical="center" wrapText="1"/>
    </xf>
    <xf numFmtId="3" fontId="65" fillId="30" borderId="0" xfId="44" applyNumberFormat="1" applyFont="1" applyFill="1" applyBorder="1" applyAlignment="1">
      <alignment horizontal="left" wrapText="1"/>
    </xf>
    <xf numFmtId="3" fontId="50" fillId="0" borderId="0" xfId="0" applyNumberFormat="1" applyFont="1" applyFill="1" applyBorder="1" applyAlignment="1">
      <alignment horizontal="left"/>
    </xf>
    <xf numFmtId="0" fontId="50" fillId="30" borderId="0" xfId="0" applyFont="1" applyFill="1"/>
    <xf numFmtId="9" fontId="50" fillId="30" borderId="0" xfId="0" applyNumberFormat="1" applyFont="1" applyFill="1" applyBorder="1" applyAlignment="1">
      <alignment horizontal="right"/>
    </xf>
    <xf numFmtId="0" fontId="92" fillId="30" borderId="0" xfId="0" applyFont="1" applyFill="1" applyBorder="1" applyAlignment="1">
      <alignment horizontal="right" vertical="center" wrapText="1"/>
    </xf>
    <xf numFmtId="9" fontId="74" fillId="30" borderId="0" xfId="0" applyNumberFormat="1" applyFont="1" applyFill="1" applyBorder="1" applyAlignment="1">
      <alignment horizontal="right"/>
    </xf>
    <xf numFmtId="3" fontId="50" fillId="22" borderId="0" xfId="48" applyNumberFormat="1" applyFont="1" applyFill="1" applyBorder="1" applyAlignment="1">
      <alignment vertical="center" wrapText="1"/>
    </xf>
    <xf numFmtId="0" fontId="90" fillId="56" borderId="0" xfId="0" applyFont="1" applyFill="1" applyBorder="1" applyAlignment="1">
      <alignment vertical="center" wrapText="1"/>
    </xf>
    <xf numFmtId="0" fontId="90" fillId="56" borderId="0" xfId="0" applyFont="1" applyFill="1" applyBorder="1" applyAlignment="1">
      <alignment horizontal="left" vertical="center" wrapText="1"/>
    </xf>
    <xf numFmtId="3" fontId="49" fillId="0" borderId="30" xfId="0" applyNumberFormat="1" applyFont="1" applyFill="1" applyBorder="1" applyAlignment="1">
      <alignment horizontal="left" wrapText="1"/>
    </xf>
    <xf numFmtId="0" fontId="92" fillId="56" borderId="0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left"/>
    </xf>
    <xf numFmtId="0" fontId="51" fillId="22" borderId="0" xfId="0" applyFont="1" applyFill="1" applyBorder="1" applyAlignment="1">
      <alignment horizontal="left"/>
    </xf>
    <xf numFmtId="0" fontId="51" fillId="0" borderId="0" xfId="0" applyFont="1"/>
    <xf numFmtId="0" fontId="51" fillId="0" borderId="0" xfId="48" applyFont="1"/>
    <xf numFmtId="0" fontId="51" fillId="0" borderId="0" xfId="48" applyFont="1" applyAlignment="1">
      <alignment horizontal="left"/>
    </xf>
    <xf numFmtId="0" fontId="51" fillId="30" borderId="0" xfId="48" applyFont="1" applyFill="1" applyAlignment="1">
      <alignment horizontal="left"/>
    </xf>
    <xf numFmtId="0" fontId="98" fillId="30" borderId="0" xfId="0" applyNumberFormat="1" applyFont="1" applyFill="1" applyAlignment="1">
      <alignment horizontal="left"/>
    </xf>
    <xf numFmtId="1" fontId="49" fillId="57" borderId="30" xfId="48" applyNumberFormat="1" applyFont="1" applyFill="1" applyBorder="1" applyAlignment="1">
      <alignment horizontal="right"/>
    </xf>
    <xf numFmtId="1" fontId="49" fillId="57" borderId="11" xfId="48" applyNumberFormat="1" applyFont="1" applyFill="1" applyBorder="1" applyAlignment="1">
      <alignment horizontal="right"/>
    </xf>
    <xf numFmtId="1" fontId="50" fillId="57" borderId="0" xfId="48" applyNumberFormat="1" applyFont="1" applyFill="1" applyBorder="1" applyAlignment="1">
      <alignment horizontal="right"/>
    </xf>
    <xf numFmtId="1" fontId="50" fillId="57" borderId="0" xfId="48" applyNumberFormat="1" applyFont="1" applyFill="1" applyAlignment="1">
      <alignment horizontal="right"/>
    </xf>
    <xf numFmtId="1" fontId="49" fillId="57" borderId="0" xfId="48" applyNumberFormat="1" applyFont="1" applyFill="1" applyBorder="1" applyAlignment="1">
      <alignment horizontal="right"/>
    </xf>
    <xf numFmtId="1" fontId="50" fillId="0" borderId="0" xfId="48" applyNumberFormat="1" applyFont="1" applyFill="1" applyAlignment="1">
      <alignment horizontal="right"/>
    </xf>
    <xf numFmtId="1" fontId="49" fillId="30" borderId="30" xfId="48" applyNumberFormat="1" applyFont="1" applyFill="1" applyBorder="1" applyAlignment="1">
      <alignment horizontal="right"/>
    </xf>
    <xf numFmtId="1" fontId="49" fillId="30" borderId="11" xfId="48" applyNumberFormat="1" applyFont="1" applyFill="1" applyBorder="1" applyAlignment="1">
      <alignment horizontal="right"/>
    </xf>
    <xf numFmtId="0" fontId="98" fillId="30" borderId="51" xfId="0" applyNumberFormat="1" applyFont="1" applyFill="1" applyBorder="1" applyAlignment="1">
      <alignment horizontal="left"/>
    </xf>
    <xf numFmtId="49" fontId="51" fillId="0" borderId="0" xfId="0" applyNumberFormat="1" applyFont="1"/>
    <xf numFmtId="0" fontId="51" fillId="0" borderId="0" xfId="0" applyFont="1" applyAlignment="1">
      <alignment horizontal="left"/>
    </xf>
    <xf numFmtId="3" fontId="50" fillId="0" borderId="0" xfId="48" applyNumberFormat="1" applyFont="1" applyFill="1" applyBorder="1" applyAlignment="1">
      <alignment horizontal="right"/>
    </xf>
    <xf numFmtId="3" fontId="49" fillId="0" borderId="11" xfId="48" applyNumberFormat="1" applyFont="1" applyFill="1" applyBorder="1" applyAlignment="1">
      <alignment horizontal="right"/>
    </xf>
    <xf numFmtId="0" fontId="49" fillId="22" borderId="0" xfId="48" applyFont="1" applyFill="1" applyBorder="1" applyAlignment="1">
      <alignment horizontal="left"/>
    </xf>
    <xf numFmtId="3" fontId="49" fillId="0" borderId="0" xfId="0" applyNumberFormat="1" applyFont="1" applyFill="1" applyBorder="1" applyAlignment="1">
      <alignment horizontal="right" wrapText="1"/>
    </xf>
    <xf numFmtId="0" fontId="56" fillId="0" borderId="0" xfId="48" applyFont="1"/>
    <xf numFmtId="0" fontId="49" fillId="22" borderId="0" xfId="48" applyNumberFormat="1" applyFont="1" applyFill="1" applyBorder="1"/>
    <xf numFmtId="0" fontId="49" fillId="22" borderId="0" xfId="48" applyNumberFormat="1" applyFont="1" applyFill="1" applyBorder="1" applyAlignment="1">
      <alignment horizontal="right"/>
    </xf>
    <xf numFmtId="0" fontId="49" fillId="22" borderId="0" xfId="48" applyNumberFormat="1" applyFont="1" applyFill="1" applyBorder="1" applyAlignment="1"/>
    <xf numFmtId="0" fontId="62" fillId="22" borderId="0" xfId="48" applyNumberFormat="1" applyFont="1" applyFill="1" applyBorder="1" applyAlignment="1"/>
    <xf numFmtId="0" fontId="52" fillId="22" borderId="0" xfId="48" applyNumberFormat="1" applyFont="1" applyFill="1" applyBorder="1" applyAlignment="1"/>
    <xf numFmtId="0" fontId="50" fillId="22" borderId="0" xfId="48" applyNumberFormat="1" applyFont="1" applyFill="1" applyBorder="1" applyAlignment="1"/>
    <xf numFmtId="0" fontId="63" fillId="56" borderId="18" xfId="48" applyNumberFormat="1" applyFont="1" applyFill="1" applyBorder="1" applyAlignment="1"/>
    <xf numFmtId="0" fontId="63" fillId="56" borderId="41" xfId="48" applyNumberFormat="1" applyFont="1" applyFill="1" applyBorder="1" applyAlignment="1">
      <alignment horizontal="right" wrapText="1"/>
    </xf>
    <xf numFmtId="0" fontId="63" fillId="56" borderId="20" xfId="48" applyNumberFormat="1" applyFont="1" applyFill="1" applyBorder="1" applyAlignment="1">
      <alignment horizontal="right" wrapText="1"/>
    </xf>
    <xf numFmtId="0" fontId="63" fillId="56" borderId="42" xfId="48" applyNumberFormat="1" applyFont="1" applyFill="1" applyBorder="1" applyAlignment="1">
      <alignment horizontal="right" wrapText="1"/>
    </xf>
    <xf numFmtId="0" fontId="63" fillId="56" borderId="14" xfId="48" applyNumberFormat="1" applyFont="1" applyFill="1" applyBorder="1" applyAlignment="1"/>
    <xf numFmtId="0" fontId="63" fillId="56" borderId="0" xfId="48" applyNumberFormat="1" applyFont="1" applyFill="1" applyBorder="1" applyAlignment="1">
      <alignment horizontal="right"/>
    </xf>
    <xf numFmtId="0" fontId="63" fillId="56" borderId="0" xfId="0" applyNumberFormat="1" applyFont="1" applyFill="1" applyBorder="1" applyAlignment="1">
      <alignment horizontal="right"/>
    </xf>
    <xf numFmtId="0" fontId="63" fillId="56" borderId="33" xfId="48" applyNumberFormat="1" applyFont="1" applyFill="1" applyBorder="1" applyAlignment="1">
      <alignment horizontal="right" vertical="center" wrapText="1"/>
    </xf>
    <xf numFmtId="0" fontId="63" fillId="56" borderId="0" xfId="48" applyNumberFormat="1" applyFont="1" applyFill="1" applyBorder="1" applyAlignment="1">
      <alignment horizontal="right" vertical="center"/>
    </xf>
    <xf numFmtId="0" fontId="63" fillId="56" borderId="0" xfId="48" applyNumberFormat="1" applyFont="1" applyFill="1" applyBorder="1" applyAlignment="1">
      <alignment horizontal="right" vertical="center" wrapText="1"/>
    </xf>
    <xf numFmtId="0" fontId="63" fillId="56" borderId="44" xfId="48" applyNumberFormat="1" applyFont="1" applyFill="1" applyBorder="1" applyAlignment="1">
      <alignment horizontal="right" vertical="center" wrapText="1"/>
    </xf>
    <xf numFmtId="0" fontId="63" fillId="56" borderId="14" xfId="48" applyNumberFormat="1" applyFont="1" applyFill="1" applyBorder="1"/>
    <xf numFmtId="0" fontId="63" fillId="56" borderId="0" xfId="48" quotePrefix="1" applyNumberFormat="1" applyFont="1" applyFill="1" applyBorder="1" applyAlignment="1">
      <alignment horizontal="right"/>
    </xf>
    <xf numFmtId="0" fontId="63" fillId="56" borderId="33" xfId="48" applyNumberFormat="1" applyFont="1" applyFill="1" applyBorder="1" applyAlignment="1">
      <alignment horizontal="right"/>
    </xf>
    <xf numFmtId="0" fontId="63" fillId="56" borderId="44" xfId="48" applyNumberFormat="1" applyFont="1" applyFill="1" applyBorder="1" applyAlignment="1">
      <alignment horizontal="right"/>
    </xf>
    <xf numFmtId="16" fontId="43" fillId="59" borderId="0" xfId="0" quotePrefix="1" applyNumberFormat="1" applyFont="1" applyFill="1" applyAlignment="1">
      <alignment horizontal="left"/>
    </xf>
    <xf numFmtId="16" fontId="43" fillId="59" borderId="0" xfId="0" quotePrefix="1" applyNumberFormat="1" applyFont="1" applyFill="1" applyBorder="1" applyAlignment="1">
      <alignment horizontal="left"/>
    </xf>
    <xf numFmtId="0" fontId="43" fillId="59" borderId="0" xfId="0" quotePrefix="1" applyFont="1" applyFill="1" applyBorder="1" applyAlignment="1">
      <alignment horizontal="left"/>
    </xf>
    <xf numFmtId="0" fontId="43" fillId="59" borderId="0" xfId="0" quotePrefix="1" applyFont="1" applyFill="1" applyAlignment="1">
      <alignment horizontal="left"/>
    </xf>
    <xf numFmtId="0" fontId="49" fillId="30" borderId="0" xfId="48" applyFont="1" applyFill="1" applyBorder="1" applyAlignment="1"/>
    <xf numFmtId="0" fontId="51" fillId="27" borderId="0" xfId="48" applyFont="1" applyFill="1"/>
    <xf numFmtId="0" fontId="56" fillId="0" borderId="0" xfId="0" applyFont="1"/>
    <xf numFmtId="0" fontId="56" fillId="0" borderId="0" xfId="0" applyFont="1" applyAlignment="1">
      <alignment vertical="top"/>
    </xf>
    <xf numFmtId="1" fontId="49" fillId="22" borderId="0" xfId="48" applyNumberFormat="1" applyFont="1" applyFill="1" applyBorder="1" applyAlignment="1">
      <alignment vertical="center"/>
    </xf>
    <xf numFmtId="1" fontId="49" fillId="22" borderId="0" xfId="48" applyNumberFormat="1" applyFont="1" applyFill="1" applyBorder="1"/>
    <xf numFmtId="49" fontId="75" fillId="22" borderId="14" xfId="48" applyNumberFormat="1" applyFont="1" applyFill="1" applyBorder="1" applyAlignment="1">
      <alignment horizontal="right"/>
    </xf>
    <xf numFmtId="0" fontId="75" fillId="22" borderId="20" xfId="48" applyFont="1" applyFill="1" applyBorder="1" applyAlignment="1">
      <alignment horizontal="right"/>
    </xf>
    <xf numFmtId="0" fontId="75" fillId="22" borderId="13" xfId="48" applyFont="1" applyFill="1" applyBorder="1"/>
    <xf numFmtId="0" fontId="75" fillId="22" borderId="11" xfId="48" applyFont="1" applyFill="1" applyBorder="1"/>
    <xf numFmtId="0" fontId="75" fillId="22" borderId="15" xfId="48" applyFont="1" applyFill="1" applyBorder="1"/>
    <xf numFmtId="49" fontId="75" fillId="22" borderId="12" xfId="48" applyNumberFormat="1" applyFont="1" applyFill="1" applyBorder="1"/>
    <xf numFmtId="0" fontId="75" fillId="22" borderId="20" xfId="48" applyFont="1" applyFill="1" applyBorder="1"/>
    <xf numFmtId="0" fontId="75" fillId="22" borderId="18" xfId="48" applyFont="1" applyFill="1" applyBorder="1"/>
    <xf numFmtId="0" fontId="103" fillId="0" borderId="0" xfId="1310" applyFont="1" applyFill="1" applyAlignment="1">
      <alignment horizontal="left"/>
    </xf>
    <xf numFmtId="0" fontId="49" fillId="26" borderId="3" xfId="44" applyNumberFormat="1" applyFont="1" applyFill="1"/>
    <xf numFmtId="0" fontId="75" fillId="22" borderId="0" xfId="48" applyFont="1" applyFill="1" applyBorder="1" applyAlignment="1">
      <alignment horizontal="left"/>
    </xf>
    <xf numFmtId="49" fontId="75" fillId="22" borderId="12" xfId="48" applyNumberFormat="1" applyFont="1" applyFill="1" applyBorder="1" applyAlignment="1">
      <alignment horizontal="right"/>
    </xf>
    <xf numFmtId="49" fontId="75" fillId="22" borderId="14" xfId="48" applyNumberFormat="1" applyFont="1" applyFill="1" applyBorder="1"/>
    <xf numFmtId="0" fontId="104" fillId="22" borderId="0" xfId="48" applyFont="1" applyFill="1" applyBorder="1" applyAlignment="1"/>
    <xf numFmtId="0" fontId="75" fillId="22" borderId="11" xfId="48" applyFont="1" applyFill="1" applyBorder="1" applyAlignment="1">
      <alignment horizontal="right"/>
    </xf>
    <xf numFmtId="0" fontId="75" fillId="22" borderId="19" xfId="48" applyFont="1" applyFill="1" applyBorder="1"/>
    <xf numFmtId="173" fontId="43" fillId="30" borderId="30" xfId="48" applyNumberFormat="1" applyFont="1" applyFill="1" applyBorder="1" applyAlignment="1">
      <alignment horizontal="right" wrapText="1"/>
    </xf>
    <xf numFmtId="49" fontId="75" fillId="22" borderId="0" xfId="48" applyNumberFormat="1" applyFont="1" applyFill="1" applyBorder="1" applyAlignment="1">
      <alignment horizontal="right"/>
    </xf>
    <xf numFmtId="49" fontId="75" fillId="22" borderId="0" xfId="48" applyNumberFormat="1" applyFont="1" applyFill="1" applyBorder="1"/>
    <xf numFmtId="0" fontId="56" fillId="0" borderId="0" xfId="48" applyFont="1" applyFill="1" applyBorder="1" applyAlignment="1"/>
    <xf numFmtId="0" fontId="70" fillId="0" borderId="0" xfId="0" applyFont="1" applyBorder="1"/>
    <xf numFmtId="0" fontId="3" fillId="0" borderId="0" xfId="1310" applyFill="1" applyAlignment="1">
      <alignment horizontal="left"/>
    </xf>
    <xf numFmtId="0" fontId="103" fillId="0" borderId="0" xfId="1310" applyFont="1" applyAlignment="1">
      <alignment horizontal="left"/>
    </xf>
    <xf numFmtId="0" fontId="3" fillId="0" borderId="0" xfId="1310" applyAlignment="1">
      <alignment horizontal="left"/>
    </xf>
    <xf numFmtId="0" fontId="51" fillId="22" borderId="0" xfId="0" applyFont="1" applyFill="1" applyBorder="1"/>
    <xf numFmtId="0" fontId="51" fillId="22" borderId="0" xfId="0" applyFont="1" applyFill="1" applyBorder="1" applyAlignment="1">
      <alignment wrapText="1"/>
    </xf>
    <xf numFmtId="0" fontId="56" fillId="22" borderId="0" xfId="0" applyFont="1" applyFill="1" applyBorder="1" applyAlignment="1">
      <alignment horizontal="left" wrapText="1"/>
    </xf>
    <xf numFmtId="3" fontId="51" fillId="30" borderId="0" xfId="0" applyNumberFormat="1" applyFont="1" applyFill="1" applyBorder="1" applyAlignment="1">
      <alignment wrapText="1"/>
    </xf>
    <xf numFmtId="0" fontId="51" fillId="22" borderId="0" xfId="0" applyNumberFormat="1" applyFont="1" applyFill="1" applyBorder="1"/>
    <xf numFmtId="3" fontId="73" fillId="22" borderId="30" xfId="0" applyNumberFormat="1" applyFont="1" applyFill="1" applyBorder="1" applyAlignment="1">
      <alignment horizontal="right"/>
    </xf>
    <xf numFmtId="0" fontId="51" fillId="0" borderId="0" xfId="0" applyNumberFormat="1" applyFont="1"/>
    <xf numFmtId="3" fontId="50" fillId="57" borderId="11" xfId="0" applyNumberFormat="1" applyFont="1" applyFill="1" applyBorder="1"/>
    <xf numFmtId="0" fontId="105" fillId="0" borderId="0" xfId="126" applyFont="1"/>
    <xf numFmtId="0" fontId="49" fillId="22" borderId="31" xfId="0" applyFont="1" applyFill="1" applyBorder="1"/>
    <xf numFmtId="0" fontId="45" fillId="30" borderId="0" xfId="0" applyFont="1" applyFill="1"/>
    <xf numFmtId="3" fontId="51" fillId="0" borderId="0" xfId="0" applyNumberFormat="1" applyFont="1" applyBorder="1"/>
    <xf numFmtId="3" fontId="50" fillId="30" borderId="0" xfId="0" applyNumberFormat="1" applyFont="1" applyFill="1" applyBorder="1"/>
    <xf numFmtId="3" fontId="50" fillId="0" borderId="0" xfId="0" applyNumberFormat="1" applyFont="1" applyBorder="1"/>
    <xf numFmtId="3" fontId="50" fillId="57" borderId="0" xfId="0" applyNumberFormat="1" applyFont="1" applyFill="1" applyBorder="1"/>
    <xf numFmtId="3" fontId="56" fillId="22" borderId="0" xfId="48" applyNumberFormat="1" applyFont="1" applyFill="1" applyBorder="1"/>
    <xf numFmtId="0" fontId="51" fillId="22" borderId="0" xfId="48" applyFont="1" applyFill="1" applyBorder="1" applyAlignment="1">
      <alignment horizontal="right"/>
    </xf>
    <xf numFmtId="0" fontId="56" fillId="22" borderId="0" xfId="48" applyFont="1" applyFill="1" applyBorder="1"/>
    <xf numFmtId="0" fontId="56" fillId="22" borderId="0" xfId="48" applyFont="1" applyFill="1" applyBorder="1" applyAlignment="1"/>
    <xf numFmtId="3" fontId="51" fillId="22" borderId="0" xfId="48" applyNumberFormat="1" applyFont="1" applyFill="1" applyBorder="1"/>
    <xf numFmtId="0" fontId="51" fillId="0" borderId="0" xfId="0" applyFont="1" applyFill="1"/>
    <xf numFmtId="0" fontId="50" fillId="22" borderId="30" xfId="0" applyFont="1" applyFill="1" applyBorder="1"/>
    <xf numFmtId="3" fontId="51" fillId="0" borderId="0" xfId="0" applyNumberFormat="1" applyFont="1"/>
    <xf numFmtId="3" fontId="50" fillId="0" borderId="11" xfId="0" applyNumberFormat="1" applyFont="1" applyBorder="1"/>
    <xf numFmtId="3" fontId="56" fillId="22" borderId="0" xfId="48" applyNumberFormat="1" applyFont="1" applyFill="1" applyBorder="1" applyAlignment="1"/>
    <xf numFmtId="0" fontId="51" fillId="26" borderId="3" xfId="44" applyNumberFormat="1" applyFont="1" applyFill="1"/>
    <xf numFmtId="0" fontId="56" fillId="22" borderId="0" xfId="48" applyFont="1" applyFill="1" applyBorder="1" applyAlignment="1">
      <alignment vertical="center"/>
    </xf>
    <xf numFmtId="0" fontId="44" fillId="0" borderId="0" xfId="1376" applyFont="1"/>
    <xf numFmtId="0" fontId="51" fillId="22" borderId="0" xfId="48" applyFont="1" applyFill="1" applyBorder="1" applyAlignment="1">
      <alignment vertical="center"/>
    </xf>
    <xf numFmtId="0" fontId="51" fillId="30" borderId="0" xfId="48" applyFont="1" applyFill="1" applyBorder="1" applyAlignment="1">
      <alignment vertical="center"/>
    </xf>
    <xf numFmtId="0" fontId="51" fillId="22" borderId="0" xfId="48" applyFont="1" applyFill="1" applyBorder="1" applyAlignment="1">
      <alignment vertical="center" wrapText="1"/>
    </xf>
    <xf numFmtId="49" fontId="51" fillId="22" borderId="0" xfId="48" applyNumberFormat="1" applyFont="1" applyFill="1" applyBorder="1" applyAlignment="1"/>
    <xf numFmtId="0" fontId="51" fillId="22" borderId="0" xfId="48" applyFont="1" applyFill="1" applyBorder="1" applyAlignment="1"/>
    <xf numFmtId="0" fontId="51" fillId="22" borderId="0" xfId="48" applyFont="1" applyFill="1" applyBorder="1"/>
    <xf numFmtId="0" fontId="92" fillId="56" borderId="0" xfId="0" applyFont="1" applyFill="1" applyBorder="1" applyAlignment="1">
      <alignment horizontal="center" vertical="center" wrapText="1"/>
    </xf>
    <xf numFmtId="0" fontId="43" fillId="30" borderId="20" xfId="0" applyFont="1" applyFill="1" applyBorder="1"/>
    <xf numFmtId="0" fontId="43" fillId="30" borderId="14" xfId="0" applyFont="1" applyFill="1" applyBorder="1"/>
    <xf numFmtId="0" fontId="43" fillId="30" borderId="12" xfId="0" applyFont="1" applyFill="1" applyBorder="1"/>
    <xf numFmtId="0" fontId="43" fillId="30" borderId="15" xfId="0" applyFont="1" applyFill="1" applyBorder="1"/>
    <xf numFmtId="0" fontId="43" fillId="30" borderId="11" xfId="0" applyFont="1" applyFill="1" applyBorder="1"/>
    <xf numFmtId="0" fontId="43" fillId="30" borderId="13" xfId="0" applyFont="1" applyFill="1" applyBorder="1"/>
    <xf numFmtId="0" fontId="53" fillId="30" borderId="0" xfId="126" applyFont="1" applyFill="1" applyBorder="1" applyAlignment="1">
      <alignment vertical="top" wrapText="1"/>
    </xf>
    <xf numFmtId="0" fontId="53" fillId="34" borderId="0" xfId="126" applyFont="1" applyFill="1" applyBorder="1" applyAlignment="1">
      <alignment vertical="top" wrapText="1"/>
    </xf>
    <xf numFmtId="3" fontId="73" fillId="57" borderId="52" xfId="48" applyNumberFormat="1" applyFont="1" applyFill="1" applyBorder="1" applyAlignment="1">
      <alignment horizontal="right" wrapText="1"/>
    </xf>
    <xf numFmtId="3" fontId="73" fillId="57" borderId="53" xfId="48" applyNumberFormat="1" applyFont="1" applyFill="1" applyBorder="1" applyAlignment="1">
      <alignment horizontal="right" wrapText="1"/>
    </xf>
    <xf numFmtId="0" fontId="92" fillId="56" borderId="18" xfId="0" applyFont="1" applyFill="1" applyBorder="1" applyAlignment="1">
      <alignment horizontal="left" vertical="center"/>
    </xf>
    <xf numFmtId="0" fontId="92" fillId="56" borderId="20" xfId="0" applyFont="1" applyFill="1" applyBorder="1" applyAlignment="1">
      <alignment horizontal="right" vertical="center" wrapText="1"/>
    </xf>
    <xf numFmtId="0" fontId="92" fillId="56" borderId="20" xfId="0" applyFont="1" applyFill="1" applyBorder="1" applyAlignment="1">
      <alignment horizontal="center" vertical="center" wrapText="1"/>
    </xf>
    <xf numFmtId="0" fontId="92" fillId="56" borderId="19" xfId="0" applyFont="1" applyFill="1" applyBorder="1" applyAlignment="1">
      <alignment horizontal="right" vertical="center" wrapText="1"/>
    </xf>
    <xf numFmtId="9" fontId="92" fillId="56" borderId="14" xfId="0" applyNumberFormat="1" applyFont="1" applyFill="1" applyBorder="1" applyAlignment="1">
      <alignment horizontal="left" vertical="center"/>
    </xf>
    <xf numFmtId="0" fontId="92" fillId="56" borderId="12" xfId="0" applyFont="1" applyFill="1" applyBorder="1" applyAlignment="1">
      <alignment horizontal="right" vertical="center" wrapText="1"/>
    </xf>
    <xf numFmtId="0" fontId="63" fillId="56" borderId="18" xfId="0" applyFont="1" applyFill="1" applyBorder="1"/>
    <xf numFmtId="0" fontId="63" fillId="56" borderId="20" xfId="0" applyFont="1" applyFill="1" applyBorder="1"/>
    <xf numFmtId="0" fontId="63" fillId="56" borderId="20" xfId="0" applyFont="1" applyFill="1" applyBorder="1" applyAlignment="1"/>
    <xf numFmtId="0" fontId="91" fillId="56" borderId="14" xfId="0" applyFont="1" applyFill="1" applyBorder="1" applyAlignment="1"/>
    <xf numFmtId="3" fontId="73" fillId="22" borderId="14" xfId="0" applyNumberFormat="1" applyFont="1" applyFill="1" applyBorder="1" applyAlignment="1">
      <alignment horizontal="left"/>
    </xf>
    <xf numFmtId="3" fontId="73" fillId="22" borderId="15" xfId="0" applyNumberFormat="1" applyFont="1" applyFill="1" applyBorder="1" applyAlignment="1">
      <alignment horizontal="left"/>
    </xf>
    <xf numFmtId="3" fontId="73" fillId="57" borderId="11" xfId="0" applyNumberFormat="1" applyFont="1" applyFill="1" applyBorder="1" applyAlignment="1">
      <alignment horizontal="right" wrapText="1"/>
    </xf>
    <xf numFmtId="3" fontId="73" fillId="0" borderId="11" xfId="0" applyNumberFormat="1" applyFont="1" applyFill="1" applyBorder="1" applyAlignment="1">
      <alignment horizontal="right" wrapText="1"/>
    </xf>
    <xf numFmtId="49" fontId="91" fillId="56" borderId="12" xfId="0" quotePrefix="1" applyNumberFormat="1" applyFont="1" applyFill="1" applyBorder="1" applyAlignment="1">
      <alignment horizontal="right" wrapText="1"/>
    </xf>
    <xf numFmtId="3" fontId="73" fillId="22" borderId="37" xfId="0" applyNumberFormat="1" applyFont="1" applyFill="1" applyBorder="1" applyAlignment="1">
      <alignment horizontal="right"/>
    </xf>
    <xf numFmtId="3" fontId="73" fillId="0" borderId="37" xfId="0" applyNumberFormat="1" applyFont="1" applyFill="1" applyBorder="1" applyAlignment="1">
      <alignment horizontal="right" wrapText="1"/>
    </xf>
    <xf numFmtId="3" fontId="73" fillId="0" borderId="13" xfId="0" applyNumberFormat="1" applyFont="1" applyFill="1" applyBorder="1" applyAlignment="1">
      <alignment horizontal="right" wrapText="1"/>
    </xf>
    <xf numFmtId="3" fontId="77" fillId="22" borderId="0" xfId="53" applyNumberFormat="1" applyFont="1" applyFill="1" applyBorder="1" applyAlignment="1"/>
    <xf numFmtId="3" fontId="77" fillId="57" borderId="0" xfId="53" applyNumberFormat="1" applyFont="1" applyFill="1" applyBorder="1" applyAlignment="1">
      <alignment horizontal="right"/>
    </xf>
    <xf numFmtId="9" fontId="77" fillId="22" borderId="0" xfId="53" applyFont="1" applyFill="1" applyBorder="1" applyAlignment="1">
      <alignment horizontal="right"/>
    </xf>
    <xf numFmtId="1" fontId="50" fillId="30" borderId="0" xfId="48" applyNumberFormat="1" applyFont="1" applyFill="1" applyBorder="1" applyAlignment="1">
      <alignment horizontal="right"/>
    </xf>
    <xf numFmtId="1" fontId="50" fillId="30" borderId="11" xfId="48" applyNumberFormat="1" applyFont="1" applyFill="1" applyBorder="1" applyAlignment="1">
      <alignment horizontal="right"/>
    </xf>
    <xf numFmtId="0" fontId="10" fillId="0" borderId="17" xfId="0" applyFont="1" applyFill="1" applyBorder="1"/>
    <xf numFmtId="0" fontId="50" fillId="59" borderId="54" xfId="0" applyFont="1" applyFill="1" applyBorder="1"/>
    <xf numFmtId="0" fontId="106" fillId="0" borderId="0" xfId="0" applyFont="1"/>
    <xf numFmtId="0" fontId="107" fillId="0" borderId="0" xfId="0" applyFont="1"/>
    <xf numFmtId="3" fontId="107" fillId="0" borderId="26" xfId="0" applyNumberFormat="1" applyFont="1" applyFill="1" applyBorder="1"/>
    <xf numFmtId="0" fontId="106" fillId="0" borderId="22" xfId="0" applyFont="1" applyBorder="1"/>
    <xf numFmtId="3" fontId="106" fillId="0" borderId="16" xfId="0" applyNumberFormat="1" applyFont="1" applyFill="1" applyBorder="1"/>
    <xf numFmtId="0" fontId="106" fillId="0" borderId="25" xfId="0" applyFont="1" applyBorder="1"/>
    <xf numFmtId="0" fontId="108" fillId="59" borderId="21" xfId="67" applyFont="1" applyFill="1" applyBorder="1" applyAlignment="1">
      <alignment horizontal="left"/>
    </xf>
    <xf numFmtId="0" fontId="106" fillId="0" borderId="16" xfId="0" applyFont="1" applyBorder="1"/>
    <xf numFmtId="0" fontId="109" fillId="30" borderId="21" xfId="0" applyFont="1" applyFill="1" applyBorder="1"/>
    <xf numFmtId="0" fontId="106" fillId="0" borderId="21" xfId="0" applyFont="1" applyBorder="1"/>
    <xf numFmtId="0" fontId="109" fillId="22" borderId="21" xfId="0" applyFont="1" applyFill="1" applyBorder="1"/>
    <xf numFmtId="0" fontId="110" fillId="0" borderId="16" xfId="0" applyFont="1" applyBorder="1"/>
    <xf numFmtId="0" fontId="110" fillId="0" borderId="23" xfId="0" applyFont="1" applyBorder="1"/>
    <xf numFmtId="3" fontId="49" fillId="57" borderId="0" xfId="48" applyNumberFormat="1" applyFont="1" applyFill="1" applyBorder="1" applyAlignment="1">
      <alignment horizontal="right"/>
    </xf>
    <xf numFmtId="3" fontId="49" fillId="22" borderId="11" xfId="48" applyNumberFormat="1" applyFont="1" applyFill="1" applyBorder="1" applyAlignment="1">
      <alignment horizontal="right"/>
    </xf>
    <xf numFmtId="3" fontId="50" fillId="22" borderId="0" xfId="48" applyNumberFormat="1" applyFont="1" applyFill="1" applyBorder="1" applyAlignment="1">
      <alignment horizontal="right"/>
    </xf>
    <xf numFmtId="3" fontId="72" fillId="22" borderId="11" xfId="48" applyNumberFormat="1" applyFont="1" applyFill="1" applyBorder="1" applyAlignment="1">
      <alignment horizontal="right" vertical="center"/>
    </xf>
    <xf numFmtId="3" fontId="50" fillId="57" borderId="0" xfId="48" applyNumberFormat="1" applyFont="1" applyFill="1" applyBorder="1" applyAlignment="1">
      <alignment horizontal="right" vertical="center"/>
    </xf>
    <xf numFmtId="3" fontId="49" fillId="22" borderId="0" xfId="48" applyNumberFormat="1" applyFont="1" applyFill="1" applyBorder="1" applyAlignment="1">
      <alignment horizontal="right" vertical="center"/>
    </xf>
    <xf numFmtId="3" fontId="49" fillId="30" borderId="0" xfId="48" applyNumberFormat="1" applyFont="1" applyFill="1" applyBorder="1" applyAlignment="1">
      <alignment horizontal="right" vertical="center"/>
    </xf>
    <xf numFmtId="49" fontId="10" fillId="0" borderId="0" xfId="0" applyNumberFormat="1" applyFont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48" applyFont="1" applyFill="1" applyBorder="1" applyAlignment="1">
      <alignment horizontal="center" vertical="center"/>
    </xf>
    <xf numFmtId="0" fontId="43" fillId="22" borderId="0" xfId="48" applyFont="1" applyFill="1" applyBorder="1" applyAlignment="1">
      <alignment horizontal="center" vertical="center"/>
    </xf>
    <xf numFmtId="0" fontId="49" fillId="0" borderId="3" xfId="44" applyNumberFormat="1" applyFont="1" applyFill="1"/>
    <xf numFmtId="0" fontId="0" fillId="0" borderId="0" xfId="0" applyFill="1"/>
    <xf numFmtId="3" fontId="49" fillId="0" borderId="0" xfId="48" applyNumberFormat="1" applyFont="1" applyFill="1" applyBorder="1" applyAlignment="1">
      <alignment horizontal="right"/>
    </xf>
    <xf numFmtId="3" fontId="72" fillId="0" borderId="11" xfId="48" applyNumberFormat="1" applyFont="1" applyFill="1" applyBorder="1" applyAlignment="1">
      <alignment horizontal="right" vertical="center"/>
    </xf>
    <xf numFmtId="3" fontId="50" fillId="0" borderId="0" xfId="48" applyNumberFormat="1" applyFont="1" applyFill="1" applyBorder="1" applyAlignment="1">
      <alignment horizontal="right" vertical="center"/>
    </xf>
    <xf numFmtId="3" fontId="49" fillId="0" borderId="0" xfId="48" applyNumberFormat="1" applyFont="1" applyFill="1" applyBorder="1" applyAlignment="1">
      <alignment horizontal="right" vertical="center"/>
    </xf>
    <xf numFmtId="169" fontId="52" fillId="0" borderId="0" xfId="71" applyFont="1" applyFill="1" applyBorder="1"/>
    <xf numFmtId="3" fontId="49" fillId="0" borderId="0" xfId="0" applyNumberFormat="1" applyFont="1" applyFill="1"/>
    <xf numFmtId="0" fontId="51" fillId="0" borderId="0" xfId="48" applyFont="1" applyFill="1" applyBorder="1"/>
    <xf numFmtId="3" fontId="49" fillId="0" borderId="0" xfId="0" applyNumberFormat="1" applyFont="1" applyAlignment="1">
      <alignment horizontal="right"/>
    </xf>
    <xf numFmtId="3" fontId="49" fillId="0" borderId="0" xfId="0" applyNumberFormat="1" applyFont="1" applyFill="1" applyBorder="1" applyAlignment="1">
      <alignment horizontal="right"/>
    </xf>
    <xf numFmtId="3" fontId="49" fillId="22" borderId="11" xfId="48" applyNumberFormat="1" applyFont="1" applyFill="1" applyBorder="1" applyAlignment="1">
      <alignment horizontal="right" vertical="center" wrapText="1"/>
    </xf>
    <xf numFmtId="3" fontId="49" fillId="22" borderId="39" xfId="48" applyNumberFormat="1" applyFont="1" applyFill="1" applyBorder="1" applyAlignment="1">
      <alignment horizontal="right" vertical="center"/>
    </xf>
    <xf numFmtId="3" fontId="50" fillId="22" borderId="0" xfId="48" applyNumberFormat="1" applyFont="1" applyFill="1" applyBorder="1" applyAlignment="1">
      <alignment horizontal="right" vertical="center"/>
    </xf>
    <xf numFmtId="3" fontId="49" fillId="22" borderId="31" xfId="48" applyNumberFormat="1" applyFont="1" applyFill="1" applyBorder="1" applyAlignment="1">
      <alignment horizontal="right" vertical="center"/>
    </xf>
    <xf numFmtId="3" fontId="50" fillId="22" borderId="11" xfId="48" applyNumberFormat="1" applyFont="1" applyFill="1" applyBorder="1" applyAlignment="1">
      <alignment horizontal="right" vertical="center"/>
    </xf>
    <xf numFmtId="0" fontId="69" fillId="56" borderId="0" xfId="0" applyFont="1" applyFill="1" applyBorder="1" applyAlignment="1">
      <alignment vertical="top"/>
    </xf>
    <xf numFmtId="49" fontId="51" fillId="22" borderId="0" xfId="0" applyNumberFormat="1" applyFont="1" applyFill="1" applyBorder="1"/>
    <xf numFmtId="0" fontId="75" fillId="22" borderId="0" xfId="48" applyNumberFormat="1" applyFont="1" applyFill="1" applyBorder="1"/>
    <xf numFmtId="0" fontId="69" fillId="56" borderId="0" xfId="0" applyNumberFormat="1" applyFont="1" applyFill="1" applyBorder="1" applyAlignment="1">
      <alignment horizontal="center"/>
    </xf>
    <xf numFmtId="0" fontId="90" fillId="56" borderId="0" xfId="0" applyFont="1" applyFill="1" applyBorder="1" applyAlignment="1">
      <alignment horizontal="center" vertical="center" wrapText="1"/>
    </xf>
    <xf numFmtId="0" fontId="92" fillId="56" borderId="0" xfId="0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left"/>
    </xf>
    <xf numFmtId="3" fontId="49" fillId="30" borderId="11" xfId="48" applyNumberFormat="1" applyFont="1" applyFill="1" applyBorder="1" applyAlignment="1">
      <alignment vertical="center"/>
    </xf>
    <xf numFmtId="3" fontId="49" fillId="30" borderId="11" xfId="48" applyNumberFormat="1" applyFont="1" applyFill="1" applyBorder="1" applyAlignment="1">
      <alignment horizontal="right" vertical="center" wrapText="1"/>
    </xf>
    <xf numFmtId="3" fontId="73" fillId="22" borderId="31" xfId="48" applyNumberFormat="1" applyFont="1" applyFill="1" applyBorder="1" applyAlignment="1">
      <alignment horizontal="right" wrapText="1"/>
    </xf>
    <xf numFmtId="0" fontId="77" fillId="22" borderId="20" xfId="48" applyFont="1" applyFill="1" applyBorder="1"/>
    <xf numFmtId="3" fontId="77" fillId="22" borderId="20" xfId="48" applyNumberFormat="1" applyFont="1" applyFill="1" applyBorder="1"/>
    <xf numFmtId="3" fontId="77" fillId="30" borderId="20" xfId="48" applyNumberFormat="1" applyFont="1" applyFill="1" applyBorder="1"/>
    <xf numFmtId="3" fontId="49" fillId="30" borderId="20" xfId="48" applyNumberFormat="1" applyFont="1" applyFill="1" applyBorder="1"/>
    <xf numFmtId="0" fontId="92" fillId="56" borderId="20" xfId="0" applyFont="1" applyFill="1" applyBorder="1" applyAlignment="1">
      <alignment horizontal="left" vertical="center"/>
    </xf>
    <xf numFmtId="9" fontId="92" fillId="56" borderId="0" xfId="0" applyNumberFormat="1" applyFont="1" applyFill="1" applyBorder="1" applyAlignment="1">
      <alignment horizontal="left" vertical="center"/>
    </xf>
    <xf numFmtId="0" fontId="50" fillId="0" borderId="0" xfId="0" applyFont="1" applyFill="1" applyBorder="1" applyAlignment="1">
      <alignment horizontal="left"/>
    </xf>
    <xf numFmtId="0" fontId="92" fillId="56" borderId="20" xfId="0" applyFont="1" applyFill="1" applyBorder="1" applyAlignment="1">
      <alignment horizontal="right" vertical="center"/>
    </xf>
    <xf numFmtId="9" fontId="92" fillId="56" borderId="0" xfId="0" applyNumberFormat="1" applyFont="1" applyFill="1" applyBorder="1" applyAlignment="1">
      <alignment horizontal="right" vertical="center"/>
    </xf>
    <xf numFmtId="0" fontId="60" fillId="22" borderId="0" xfId="0" applyFont="1" applyFill="1" applyBorder="1" applyAlignment="1">
      <alignment horizontal="right"/>
    </xf>
    <xf numFmtId="0" fontId="50" fillId="22" borderId="0" xfId="0" applyFont="1" applyFill="1" applyBorder="1" applyAlignment="1">
      <alignment horizontal="right"/>
    </xf>
    <xf numFmtId="0" fontId="92" fillId="56" borderId="0" xfId="0" applyFont="1" applyFill="1" applyBorder="1" applyAlignment="1">
      <alignment horizontal="right" vertical="center"/>
    </xf>
    <xf numFmtId="0" fontId="49" fillId="0" borderId="0" xfId="0" applyFont="1" applyBorder="1" applyAlignment="1">
      <alignment horizontal="right"/>
    </xf>
    <xf numFmtId="0" fontId="0" fillId="30" borderId="0" xfId="0" applyFill="1" applyAlignment="1">
      <alignment horizontal="right"/>
    </xf>
    <xf numFmtId="0" fontId="49" fillId="22" borderId="0" xfId="0" applyFont="1" applyFill="1" applyBorder="1" applyAlignment="1">
      <alignment horizontal="center"/>
    </xf>
    <xf numFmtId="3" fontId="50" fillId="30" borderId="0" xfId="48" applyNumberFormat="1" applyFont="1" applyFill="1" applyBorder="1" applyAlignment="1">
      <alignment horizontal="right" vertical="center"/>
    </xf>
    <xf numFmtId="3" fontId="92" fillId="30" borderId="0" xfId="53" applyNumberFormat="1" applyFont="1" applyFill="1" applyBorder="1" applyAlignment="1">
      <alignment horizontal="left" textRotation="90"/>
    </xf>
    <xf numFmtId="3" fontId="49" fillId="30" borderId="0" xfId="0" applyNumberFormat="1" applyFont="1" applyFill="1" applyAlignment="1">
      <alignment horizontal="right"/>
    </xf>
    <xf numFmtId="0" fontId="51" fillId="33" borderId="0" xfId="0" applyFont="1" applyFill="1"/>
    <xf numFmtId="14" fontId="49" fillId="30" borderId="0" xfId="0" applyNumberFormat="1" applyFont="1" applyFill="1" applyBorder="1" applyAlignment="1"/>
    <xf numFmtId="0" fontId="51" fillId="30" borderId="0" xfId="0" applyFont="1" applyFill="1" applyAlignment="1">
      <alignment horizontal="right"/>
    </xf>
    <xf numFmtId="0" fontId="98" fillId="30" borderId="0" xfId="0" applyFont="1" applyFill="1" applyBorder="1" applyAlignment="1">
      <alignment horizontal="right" vertical="center" wrapText="1"/>
    </xf>
    <xf numFmtId="0" fontId="51" fillId="30" borderId="0" xfId="0" applyFont="1" applyFill="1"/>
    <xf numFmtId="3" fontId="51" fillId="30" borderId="0" xfId="48" applyNumberFormat="1" applyFont="1" applyFill="1" applyBorder="1"/>
    <xf numFmtId="0" fontId="51" fillId="30" borderId="3" xfId="44" applyNumberFormat="1" applyFont="1" applyFill="1"/>
    <xf numFmtId="3" fontId="49" fillId="30" borderId="39" xfId="48" applyNumberFormat="1" applyFont="1" applyFill="1" applyBorder="1" applyAlignment="1">
      <alignment horizontal="right" vertical="center"/>
    </xf>
    <xf numFmtId="3" fontId="49" fillId="30" borderId="31" xfId="48" applyNumberFormat="1" applyFont="1" applyFill="1" applyBorder="1" applyAlignment="1">
      <alignment horizontal="right" vertical="center"/>
    </xf>
    <xf numFmtId="3" fontId="50" fillId="30" borderId="11" xfId="48" applyNumberFormat="1" applyFont="1" applyFill="1" applyBorder="1" applyAlignment="1">
      <alignment horizontal="right" vertical="center"/>
    </xf>
    <xf numFmtId="3" fontId="50" fillId="30" borderId="0" xfId="48" applyNumberFormat="1" applyFont="1" applyFill="1" applyBorder="1" applyAlignment="1">
      <alignment vertical="center"/>
    </xf>
    <xf numFmtId="3" fontId="50" fillId="30" borderId="16" xfId="48" applyNumberFormat="1" applyFont="1" applyFill="1" applyBorder="1" applyAlignment="1">
      <alignment vertical="center"/>
    </xf>
    <xf numFmtId="3" fontId="50" fillId="30" borderId="21" xfId="48" applyNumberFormat="1" applyFont="1" applyFill="1" applyBorder="1" applyAlignment="1">
      <alignment vertical="center"/>
    </xf>
    <xf numFmtId="3" fontId="49" fillId="30" borderId="0" xfId="0" applyNumberFormat="1" applyFont="1" applyFill="1"/>
    <xf numFmtId="3" fontId="49" fillId="30" borderId="20" xfId="48" applyNumberFormat="1" applyFont="1" applyFill="1" applyBorder="1" applyAlignment="1">
      <alignment vertical="center"/>
    </xf>
    <xf numFmtId="0" fontId="92" fillId="56" borderId="0" xfId="0" applyFont="1" applyFill="1" applyBorder="1" applyAlignment="1">
      <alignment horizontal="center" vertical="center" wrapText="1"/>
    </xf>
    <xf numFmtId="49" fontId="106" fillId="0" borderId="0" xfId="0" applyNumberFormat="1" applyFont="1"/>
    <xf numFmtId="174" fontId="49" fillId="0" borderId="0" xfId="53" applyNumberFormat="1" applyFont="1" applyFill="1" applyBorder="1" applyAlignment="1">
      <alignment horizontal="right"/>
    </xf>
    <xf numFmtId="174" fontId="50" fillId="0" borderId="0" xfId="53" applyNumberFormat="1" applyFont="1" applyFill="1" applyBorder="1" applyAlignment="1">
      <alignment horizontal="right"/>
    </xf>
    <xf numFmtId="0" fontId="111" fillId="22" borderId="0" xfId="48" applyFont="1" applyFill="1" applyBorder="1" applyAlignment="1">
      <alignment vertical="center"/>
    </xf>
    <xf numFmtId="175" fontId="49" fillId="0" borderId="0" xfId="0" applyNumberFormat="1" applyFont="1"/>
    <xf numFmtId="175" fontId="49" fillId="0" borderId="0" xfId="0" applyNumberFormat="1" applyFont="1" applyFill="1" applyBorder="1" applyAlignment="1">
      <alignment horizontal="left"/>
    </xf>
    <xf numFmtId="175" fontId="50" fillId="0" borderId="0" xfId="0" applyNumberFormat="1" applyFont="1" applyFill="1" applyBorder="1" applyAlignment="1">
      <alignment horizontal="left"/>
    </xf>
    <xf numFmtId="175" fontId="49" fillId="22" borderId="0" xfId="0" applyNumberFormat="1" applyFont="1" applyFill="1" applyBorder="1" applyAlignment="1">
      <alignment horizontal="left"/>
    </xf>
    <xf numFmtId="175" fontId="64" fillId="30" borderId="0" xfId="44" applyNumberFormat="1" applyFont="1" applyFill="1" applyBorder="1" applyAlignment="1">
      <alignment horizontal="left" wrapText="1"/>
    </xf>
    <xf numFmtId="175" fontId="49" fillId="0" borderId="0" xfId="0" applyNumberFormat="1" applyFont="1" applyBorder="1" applyAlignment="1">
      <alignment horizontal="left"/>
    </xf>
    <xf numFmtId="175" fontId="49" fillId="0" borderId="0" xfId="0" applyNumberFormat="1" applyFont="1" applyBorder="1" applyAlignment="1">
      <alignment horizontal="left" vertical="top"/>
    </xf>
    <xf numFmtId="176" fontId="64" fillId="30" borderId="0" xfId="44" applyNumberFormat="1" applyFont="1" applyFill="1" applyBorder="1" applyAlignment="1">
      <alignment horizontal="left" wrapText="1"/>
    </xf>
    <xf numFmtId="0" fontId="69" fillId="56" borderId="0" xfId="48" applyFont="1" applyFill="1" applyBorder="1" applyAlignment="1">
      <alignment horizontal="center"/>
    </xf>
    <xf numFmtId="9" fontId="73" fillId="0" borderId="11" xfId="53" applyFont="1" applyFill="1" applyBorder="1" applyAlignment="1">
      <alignment horizontal="right"/>
    </xf>
    <xf numFmtId="1" fontId="73" fillId="0" borderId="11" xfId="53" applyNumberFormat="1" applyFont="1" applyFill="1" applyBorder="1" applyAlignment="1">
      <alignment horizontal="right"/>
    </xf>
    <xf numFmtId="0" fontId="77" fillId="0" borderId="20" xfId="0" applyFont="1" applyFill="1" applyBorder="1"/>
    <xf numFmtId="3" fontId="77" fillId="0" borderId="20" xfId="0" applyNumberFormat="1" applyFont="1" applyFill="1" applyBorder="1" applyAlignment="1">
      <alignment horizontal="right"/>
    </xf>
    <xf numFmtId="9" fontId="73" fillId="0" borderId="20" xfId="53" applyFont="1" applyFill="1" applyBorder="1" applyAlignment="1">
      <alignment horizontal="right"/>
    </xf>
    <xf numFmtId="9" fontId="77" fillId="0" borderId="20" xfId="53" applyFont="1" applyFill="1" applyBorder="1" applyAlignment="1">
      <alignment horizontal="right"/>
    </xf>
    <xf numFmtId="173" fontId="77" fillId="0" borderId="20" xfId="0" applyNumberFormat="1" applyFont="1" applyFill="1" applyBorder="1" applyAlignment="1">
      <alignment horizontal="right"/>
    </xf>
    <xf numFmtId="170" fontId="77" fillId="0" borderId="20" xfId="0" applyNumberFormat="1" applyFont="1" applyFill="1" applyBorder="1" applyAlignment="1">
      <alignment horizontal="right"/>
    </xf>
    <xf numFmtId="170" fontId="73" fillId="0" borderId="20" xfId="53" applyNumberFormat="1" applyFont="1" applyFill="1" applyBorder="1" applyAlignment="1">
      <alignment horizontal="right"/>
    </xf>
    <xf numFmtId="0" fontId="44" fillId="0" borderId="0" xfId="1310" applyFont="1" applyAlignment="1">
      <alignment horizontal="left"/>
    </xf>
    <xf numFmtId="0" fontId="44" fillId="0" borderId="0" xfId="1310" applyFont="1" applyFill="1" applyAlignment="1">
      <alignment horizontal="left"/>
    </xf>
    <xf numFmtId="0" fontId="1" fillId="0" borderId="0" xfId="1310" applyFont="1" applyAlignment="1">
      <alignment horizontal="left"/>
    </xf>
    <xf numFmtId="0" fontId="1" fillId="0" borderId="0" xfId="1310" applyFont="1" applyFill="1" applyAlignment="1">
      <alignment horizontal="left"/>
    </xf>
    <xf numFmtId="0" fontId="74" fillId="30" borderId="0" xfId="0" applyFont="1" applyFill="1" applyBorder="1"/>
    <xf numFmtId="0" fontId="98" fillId="30" borderId="0" xfId="0" applyFont="1" applyFill="1" applyBorder="1"/>
    <xf numFmtId="0" fontId="63" fillId="56" borderId="20" xfId="48" applyNumberFormat="1" applyFont="1" applyFill="1" applyBorder="1" applyAlignment="1">
      <alignment horizontal="right"/>
    </xf>
    <xf numFmtId="3" fontId="92" fillId="56" borderId="0" xfId="53" applyNumberFormat="1" applyFont="1" applyFill="1" applyBorder="1" applyAlignment="1">
      <alignment horizontal="right" textRotation="90"/>
    </xf>
    <xf numFmtId="3" fontId="92" fillId="56" borderId="0" xfId="53" applyNumberFormat="1" applyFont="1" applyFill="1" applyBorder="1" applyAlignment="1">
      <alignment horizontal="center" textRotation="90"/>
    </xf>
    <xf numFmtId="3" fontId="92" fillId="0" borderId="0" xfId="53" applyNumberFormat="1" applyFont="1" applyFill="1" applyBorder="1" applyAlignment="1">
      <alignment horizontal="center" textRotation="90"/>
    </xf>
    <xf numFmtId="3" fontId="69" fillId="56" borderId="0" xfId="53" applyNumberFormat="1" applyFont="1" applyFill="1" applyBorder="1" applyAlignment="1">
      <alignment horizontal="left" textRotation="90"/>
    </xf>
    <xf numFmtId="3" fontId="69" fillId="30" borderId="0" xfId="53" applyNumberFormat="1" applyFont="1" applyFill="1" applyBorder="1" applyAlignment="1">
      <alignment horizontal="left" textRotation="90"/>
    </xf>
    <xf numFmtId="3" fontId="50" fillId="30" borderId="0" xfId="0" applyNumberFormat="1" applyFont="1" applyFill="1" applyBorder="1" applyAlignment="1">
      <alignment horizontal="left"/>
    </xf>
    <xf numFmtId="9" fontId="50" fillId="30" borderId="0" xfId="0" applyNumberFormat="1" applyFont="1" applyFill="1" applyBorder="1" applyAlignment="1">
      <alignment horizontal="center"/>
    </xf>
    <xf numFmtId="0" fontId="90" fillId="56" borderId="0" xfId="0" applyFont="1" applyFill="1" applyBorder="1" applyAlignment="1">
      <alignment horizontal="center" vertical="center" wrapText="1"/>
    </xf>
    <xf numFmtId="0" fontId="90" fillId="56" borderId="0" xfId="0" applyFont="1" applyFill="1" applyBorder="1" applyAlignment="1">
      <alignment horizontal="center" vertical="center" wrapText="1"/>
    </xf>
    <xf numFmtId="9" fontId="76" fillId="0" borderId="0" xfId="0" applyNumberFormat="1" applyFont="1" applyBorder="1" applyAlignment="1">
      <alignment horizontal="left"/>
    </xf>
    <xf numFmtId="1" fontId="49" fillId="0" borderId="0" xfId="0" applyNumberFormat="1" applyFont="1"/>
    <xf numFmtId="1" fontId="49" fillId="0" borderId="0" xfId="48" applyNumberFormat="1" applyFont="1"/>
    <xf numFmtId="0" fontId="77" fillId="0" borderId="0" xfId="0" applyFont="1" applyFill="1" applyBorder="1" applyAlignment="1">
      <alignment horizontal="left"/>
    </xf>
    <xf numFmtId="3" fontId="73" fillId="57" borderId="0" xfId="0" applyNumberFormat="1" applyFont="1" applyFill="1" applyBorder="1" applyAlignment="1">
      <alignment horizontal="right" wrapText="1"/>
    </xf>
    <xf numFmtId="9" fontId="73" fillId="0" borderId="0" xfId="53" applyFont="1" applyFill="1" applyBorder="1" applyAlignment="1">
      <alignment horizontal="right"/>
    </xf>
    <xf numFmtId="0" fontId="73" fillId="0" borderId="30" xfId="0" applyFont="1" applyFill="1" applyBorder="1" applyAlignment="1">
      <alignment horizontal="left"/>
    </xf>
    <xf numFmtId="3" fontId="73" fillId="22" borderId="11" xfId="0" applyNumberFormat="1" applyFont="1" applyFill="1" applyBorder="1" applyAlignment="1">
      <alignment horizontal="left"/>
    </xf>
    <xf numFmtId="3" fontId="73" fillId="57" borderId="11" xfId="0" applyNumberFormat="1" applyFont="1" applyFill="1" applyBorder="1" applyAlignment="1">
      <alignment horizontal="right"/>
    </xf>
    <xf numFmtId="3" fontId="73" fillId="22" borderId="11" xfId="0" applyNumberFormat="1" applyFont="1" applyFill="1" applyBorder="1" applyAlignment="1">
      <alignment horizontal="right"/>
    </xf>
    <xf numFmtId="9" fontId="73" fillId="30" borderId="11" xfId="53" applyFont="1" applyFill="1" applyBorder="1" applyAlignment="1">
      <alignment horizontal="right"/>
    </xf>
    <xf numFmtId="9" fontId="73" fillId="22" borderId="11" xfId="0" applyNumberFormat="1" applyFont="1" applyFill="1" applyBorder="1" applyAlignment="1">
      <alignment horizontal="right"/>
    </xf>
    <xf numFmtId="3" fontId="73" fillId="22" borderId="0" xfId="0" applyNumberFormat="1" applyFont="1" applyFill="1" applyBorder="1" applyAlignment="1">
      <alignment horizontal="left"/>
    </xf>
    <xf numFmtId="3" fontId="73" fillId="57" borderId="0" xfId="0" applyNumberFormat="1" applyFont="1" applyFill="1" applyBorder="1" applyAlignment="1">
      <alignment horizontal="right"/>
    </xf>
    <xf numFmtId="3" fontId="73" fillId="22" borderId="0" xfId="0" applyNumberFormat="1" applyFont="1" applyFill="1" applyBorder="1" applyAlignment="1">
      <alignment horizontal="right"/>
    </xf>
    <xf numFmtId="9" fontId="73" fillId="30" borderId="0" xfId="53" applyFont="1" applyFill="1" applyBorder="1" applyAlignment="1">
      <alignment horizontal="right"/>
    </xf>
    <xf numFmtId="9" fontId="73" fillId="22" borderId="0" xfId="0" applyNumberFormat="1" applyFont="1" applyFill="1" applyBorder="1" applyAlignment="1">
      <alignment horizontal="right"/>
    </xf>
    <xf numFmtId="3" fontId="77" fillId="22" borderId="0" xfId="0" applyNumberFormat="1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3" fontId="73" fillId="57" borderId="31" xfId="0" applyNumberFormat="1" applyFont="1" applyFill="1" applyBorder="1" applyAlignment="1">
      <alignment horizontal="right" wrapText="1"/>
    </xf>
    <xf numFmtId="3" fontId="73" fillId="0" borderId="31" xfId="0" applyNumberFormat="1" applyFont="1" applyFill="1" applyBorder="1" applyAlignment="1">
      <alignment horizontal="right" wrapText="1"/>
    </xf>
    <xf numFmtId="9" fontId="73" fillId="0" borderId="31" xfId="53" applyFont="1" applyFill="1" applyBorder="1" applyAlignment="1">
      <alignment horizontal="right"/>
    </xf>
    <xf numFmtId="3" fontId="73" fillId="30" borderId="0" xfId="0" applyNumberFormat="1" applyFont="1" applyFill="1" applyBorder="1" applyAlignment="1">
      <alignment horizontal="right"/>
    </xf>
    <xf numFmtId="3" fontId="112" fillId="22" borderId="0" xfId="0" applyNumberFormat="1" applyFont="1" applyFill="1" applyBorder="1" applyAlignment="1">
      <alignment horizontal="right"/>
    </xf>
    <xf numFmtId="3" fontId="73" fillId="57" borderId="20" xfId="0" applyNumberFormat="1" applyFont="1" applyFill="1" applyBorder="1" applyAlignment="1">
      <alignment horizontal="right"/>
    </xf>
    <xf numFmtId="3" fontId="73" fillId="22" borderId="20" xfId="0" applyNumberFormat="1" applyFont="1" applyFill="1" applyBorder="1" applyAlignment="1">
      <alignment horizontal="right"/>
    </xf>
    <xf numFmtId="9" fontId="73" fillId="30" borderId="20" xfId="53" applyFont="1" applyFill="1" applyBorder="1" applyAlignment="1">
      <alignment horizontal="right"/>
    </xf>
    <xf numFmtId="3" fontId="73" fillId="30" borderId="20" xfId="0" applyNumberFormat="1" applyFont="1" applyFill="1" applyBorder="1" applyAlignment="1">
      <alignment horizontal="right"/>
    </xf>
    <xf numFmtId="9" fontId="73" fillId="22" borderId="20" xfId="0" applyNumberFormat="1" applyFont="1" applyFill="1" applyBorder="1" applyAlignment="1">
      <alignment horizontal="right"/>
    </xf>
    <xf numFmtId="0" fontId="73" fillId="30" borderId="0" xfId="0" applyFont="1" applyFill="1" applyBorder="1"/>
    <xf numFmtId="3" fontId="77" fillId="30" borderId="0" xfId="0" applyNumberFormat="1" applyFont="1" applyFill="1" applyBorder="1" applyAlignment="1">
      <alignment horizontal="right"/>
    </xf>
    <xf numFmtId="3" fontId="77" fillId="57" borderId="0" xfId="0" applyNumberFormat="1" applyFont="1" applyFill="1" applyBorder="1" applyAlignment="1">
      <alignment horizontal="right"/>
    </xf>
    <xf numFmtId="3" fontId="77" fillId="30" borderId="11" xfId="0" applyNumberFormat="1" applyFont="1" applyFill="1" applyBorder="1" applyAlignment="1">
      <alignment horizontal="right"/>
    </xf>
    <xf numFmtId="3" fontId="77" fillId="57" borderId="11" xfId="0" applyNumberFormat="1" applyFont="1" applyFill="1" applyBorder="1" applyAlignment="1">
      <alignment horizontal="right"/>
    </xf>
    <xf numFmtId="0" fontId="73" fillId="0" borderId="30" xfId="0" applyFont="1" applyFill="1" applyBorder="1" applyAlignment="1">
      <alignment vertical="center"/>
    </xf>
    <xf numFmtId="3" fontId="73" fillId="0" borderId="30" xfId="0" applyNumberFormat="1" applyFont="1" applyFill="1" applyBorder="1" applyAlignment="1">
      <alignment horizontal="right" vertical="center" wrapText="1"/>
    </xf>
    <xf numFmtId="9" fontId="73" fillId="0" borderId="30" xfId="53" applyFont="1" applyFill="1" applyBorder="1" applyAlignment="1">
      <alignment horizontal="right" vertical="center"/>
    </xf>
    <xf numFmtId="0" fontId="73" fillId="0" borderId="30" xfId="0" applyFont="1" applyFill="1" applyBorder="1" applyAlignment="1">
      <alignment horizontal="right" vertical="center" wrapText="1"/>
    </xf>
    <xf numFmtId="3" fontId="73" fillId="57" borderId="30" xfId="0" applyNumberFormat="1" applyFont="1" applyFill="1" applyBorder="1" applyAlignment="1">
      <alignment horizontal="right" vertical="center" wrapText="1"/>
    </xf>
    <xf numFmtId="9" fontId="73" fillId="0" borderId="32" xfId="53" applyFont="1" applyFill="1" applyBorder="1" applyAlignment="1">
      <alignment horizontal="left" vertical="center"/>
    </xf>
    <xf numFmtId="3" fontId="73" fillId="0" borderId="0" xfId="0" applyNumberFormat="1" applyFont="1"/>
    <xf numFmtId="0" fontId="77" fillId="22" borderId="20" xfId="0" applyFont="1" applyFill="1" applyBorder="1" applyAlignment="1">
      <alignment vertical="center"/>
    </xf>
    <xf numFmtId="3" fontId="77" fillId="22" borderId="20" xfId="0" applyNumberFormat="1" applyFont="1" applyFill="1" applyBorder="1" applyAlignment="1">
      <alignment horizontal="right" vertical="center"/>
    </xf>
    <xf numFmtId="9" fontId="77" fillId="30" borderId="20" xfId="53" applyFont="1" applyFill="1" applyBorder="1" applyAlignment="1">
      <alignment horizontal="right" vertical="center"/>
    </xf>
    <xf numFmtId="9" fontId="77" fillId="22" borderId="0" xfId="53" applyNumberFormat="1" applyFont="1" applyFill="1" applyBorder="1" applyAlignment="1">
      <alignment horizontal="right" vertical="center"/>
    </xf>
    <xf numFmtId="9" fontId="73" fillId="30" borderId="20" xfId="53" applyFont="1" applyFill="1" applyBorder="1" applyAlignment="1">
      <alignment horizontal="right" vertical="center"/>
    </xf>
    <xf numFmtId="3" fontId="77" fillId="57" borderId="20" xfId="0" applyNumberFormat="1" applyFont="1" applyFill="1" applyBorder="1" applyAlignment="1">
      <alignment horizontal="right" vertical="center"/>
    </xf>
    <xf numFmtId="3" fontId="77" fillId="30" borderId="20" xfId="0" applyNumberFormat="1" applyFont="1" applyFill="1" applyBorder="1" applyAlignment="1">
      <alignment horizontal="right" vertical="center"/>
    </xf>
    <xf numFmtId="9" fontId="77" fillId="30" borderId="35" xfId="53" applyFont="1" applyFill="1" applyBorder="1" applyAlignment="1">
      <alignment horizontal="left" vertical="center"/>
    </xf>
    <xf numFmtId="3" fontId="73" fillId="30" borderId="0" xfId="0" applyNumberFormat="1" applyFont="1" applyFill="1" applyBorder="1" applyAlignment="1">
      <alignment horizontal="right" wrapText="1"/>
    </xf>
    <xf numFmtId="9" fontId="73" fillId="30" borderId="0" xfId="53" applyFont="1" applyFill="1" applyBorder="1" applyAlignment="1">
      <alignment horizontal="left"/>
    </xf>
    <xf numFmtId="3" fontId="73" fillId="0" borderId="0" xfId="0" applyNumberFormat="1" applyFont="1" applyFill="1" applyBorder="1" applyAlignment="1">
      <alignment horizontal="right" vertical="center" wrapText="1"/>
    </xf>
    <xf numFmtId="9" fontId="73" fillId="0" borderId="0" xfId="53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vertical="center"/>
    </xf>
    <xf numFmtId="3" fontId="73" fillId="22" borderId="0" xfId="53" applyNumberFormat="1" applyFont="1" applyFill="1" applyBorder="1" applyAlignment="1">
      <alignment horizontal="right" vertical="center"/>
    </xf>
    <xf numFmtId="3" fontId="77" fillId="22" borderId="20" xfId="0" applyNumberFormat="1" applyFont="1" applyFill="1" applyBorder="1" applyAlignment="1">
      <alignment horizontal="left"/>
    </xf>
    <xf numFmtId="3" fontId="77" fillId="57" borderId="20" xfId="0" applyNumberFormat="1" applyFont="1" applyFill="1" applyBorder="1" applyAlignment="1">
      <alignment horizontal="right"/>
    </xf>
    <xf numFmtId="3" fontId="77" fillId="22" borderId="20" xfId="0" applyNumberFormat="1" applyFont="1" applyFill="1" applyBorder="1" applyAlignment="1">
      <alignment horizontal="right"/>
    </xf>
    <xf numFmtId="9" fontId="77" fillId="30" borderId="20" xfId="53" applyFont="1" applyFill="1" applyBorder="1" applyAlignment="1">
      <alignment horizontal="right"/>
    </xf>
    <xf numFmtId="9" fontId="77" fillId="22" borderId="20" xfId="0" applyNumberFormat="1" applyFont="1" applyFill="1" applyBorder="1" applyAlignment="1">
      <alignment horizontal="right"/>
    </xf>
    <xf numFmtId="3" fontId="73" fillId="30" borderId="0" xfId="0" applyNumberFormat="1" applyFont="1" applyFill="1" applyBorder="1" applyAlignment="1">
      <alignment horizontal="left" wrapText="1"/>
    </xf>
    <xf numFmtId="9" fontId="73" fillId="30" borderId="0" xfId="53" applyFont="1" applyFill="1" applyBorder="1" applyAlignment="1">
      <alignment horizontal="right" wrapText="1"/>
    </xf>
    <xf numFmtId="3" fontId="77" fillId="22" borderId="11" xfId="0" applyNumberFormat="1" applyFont="1" applyFill="1" applyBorder="1" applyAlignment="1">
      <alignment horizontal="left"/>
    </xf>
    <xf numFmtId="3" fontId="77" fillId="22" borderId="11" xfId="0" applyNumberFormat="1" applyFont="1" applyFill="1" applyBorder="1" applyAlignment="1">
      <alignment horizontal="right"/>
    </xf>
    <xf numFmtId="3" fontId="77" fillId="22" borderId="0" xfId="0" applyNumberFormat="1" applyFont="1" applyFill="1" applyBorder="1" applyAlignment="1">
      <alignment horizontal="right"/>
    </xf>
    <xf numFmtId="9" fontId="77" fillId="30" borderId="0" xfId="53" applyFont="1" applyFill="1" applyBorder="1" applyAlignment="1">
      <alignment horizontal="right"/>
    </xf>
    <xf numFmtId="9" fontId="77" fillId="22" borderId="0" xfId="0" applyNumberFormat="1" applyFont="1" applyFill="1" applyBorder="1" applyAlignment="1">
      <alignment horizontal="right"/>
    </xf>
    <xf numFmtId="9" fontId="77" fillId="30" borderId="0" xfId="0" applyNumberFormat="1" applyFont="1" applyFill="1" applyBorder="1" applyAlignment="1">
      <alignment horizontal="right"/>
    </xf>
    <xf numFmtId="174" fontId="73" fillId="0" borderId="30" xfId="53" applyNumberFormat="1" applyFont="1" applyFill="1" applyBorder="1" applyAlignment="1">
      <alignment horizontal="right"/>
    </xf>
    <xf numFmtId="174" fontId="73" fillId="0" borderId="31" xfId="53" applyNumberFormat="1" applyFont="1" applyFill="1" applyBorder="1" applyAlignment="1">
      <alignment horizontal="right"/>
    </xf>
    <xf numFmtId="174" fontId="73" fillId="0" borderId="11" xfId="53" applyNumberFormat="1" applyFont="1" applyFill="1" applyBorder="1" applyAlignment="1">
      <alignment horizontal="right"/>
    </xf>
    <xf numFmtId="174" fontId="77" fillId="30" borderId="20" xfId="53" applyNumberFormat="1" applyFont="1" applyFill="1" applyBorder="1" applyAlignment="1">
      <alignment horizontal="right"/>
    </xf>
    <xf numFmtId="174" fontId="73" fillId="30" borderId="0" xfId="53" applyNumberFormat="1" applyFont="1" applyFill="1" applyBorder="1" applyAlignment="1">
      <alignment horizontal="right" wrapText="1"/>
    </xf>
    <xf numFmtId="174" fontId="73" fillId="30" borderId="11" xfId="53" applyNumberFormat="1" applyFont="1" applyFill="1" applyBorder="1" applyAlignment="1">
      <alignment horizontal="right"/>
    </xf>
    <xf numFmtId="174" fontId="77" fillId="30" borderId="0" xfId="53" applyNumberFormat="1" applyFont="1" applyFill="1" applyBorder="1" applyAlignment="1">
      <alignment horizontal="right"/>
    </xf>
    <xf numFmtId="9" fontId="77" fillId="0" borderId="0" xfId="53" applyFont="1" applyFill="1" applyBorder="1" applyAlignment="1">
      <alignment horizontal="right"/>
    </xf>
    <xf numFmtId="0" fontId="77" fillId="0" borderId="30" xfId="0" applyFont="1" applyFill="1" applyBorder="1" applyAlignment="1">
      <alignment horizontal="left"/>
    </xf>
    <xf numFmtId="3" fontId="73" fillId="0" borderId="30" xfId="0" applyNumberFormat="1" applyFont="1" applyFill="1" applyBorder="1" applyAlignment="1">
      <alignment horizontal="left" wrapText="1"/>
    </xf>
    <xf numFmtId="3" fontId="77" fillId="30" borderId="20" xfId="0" applyNumberFormat="1" applyFont="1" applyFill="1" applyBorder="1" applyAlignment="1">
      <alignment horizontal="right"/>
    </xf>
    <xf numFmtId="3" fontId="73" fillId="30" borderId="0" xfId="53" applyNumberFormat="1" applyFont="1" applyFill="1" applyBorder="1" applyAlignment="1">
      <alignment horizontal="right"/>
    </xf>
    <xf numFmtId="0" fontId="69" fillId="56" borderId="0" xfId="0" applyFont="1" applyFill="1" applyBorder="1" applyAlignment="1">
      <alignment horizontal="left" vertical="center"/>
    </xf>
    <xf numFmtId="0" fontId="113" fillId="56" borderId="0" xfId="0" applyFont="1" applyFill="1" applyBorder="1" applyAlignment="1">
      <alignment horizontal="right" vertical="center" wrapText="1"/>
    </xf>
    <xf numFmtId="0" fontId="113" fillId="56" borderId="0" xfId="0" applyFont="1" applyFill="1" applyBorder="1" applyAlignment="1">
      <alignment vertical="center" wrapText="1"/>
    </xf>
    <xf numFmtId="0" fontId="113" fillId="56" borderId="0" xfId="0" applyFont="1" applyFill="1" applyBorder="1" applyAlignment="1">
      <alignment horizontal="left" vertical="center" wrapText="1"/>
    </xf>
    <xf numFmtId="9" fontId="77" fillId="22" borderId="11" xfId="0" applyNumberFormat="1" applyFont="1" applyFill="1" applyBorder="1" applyAlignment="1">
      <alignment horizontal="right"/>
    </xf>
    <xf numFmtId="0" fontId="73" fillId="0" borderId="30" xfId="48" applyFont="1" applyFill="1" applyBorder="1" applyAlignment="1"/>
    <xf numFmtId="173" fontId="73" fillId="57" borderId="30" xfId="48" applyNumberFormat="1" applyFont="1" applyFill="1" applyBorder="1" applyAlignment="1">
      <alignment horizontal="right" wrapText="1"/>
    </xf>
    <xf numFmtId="173" fontId="73" fillId="30" borderId="30" xfId="48" applyNumberFormat="1" applyFont="1" applyFill="1" applyBorder="1" applyAlignment="1">
      <alignment horizontal="right" wrapText="1"/>
    </xf>
    <xf numFmtId="9" fontId="73" fillId="0" borderId="30" xfId="48" applyNumberFormat="1" applyFont="1" applyFill="1" applyBorder="1" applyAlignment="1">
      <alignment horizontal="right" wrapText="1"/>
    </xf>
    <xf numFmtId="173" fontId="73" fillId="0" borderId="30" xfId="48" applyNumberFormat="1" applyFont="1" applyFill="1" applyBorder="1" applyAlignment="1">
      <alignment horizontal="left"/>
    </xf>
    <xf numFmtId="173" fontId="73" fillId="0" borderId="30" xfId="48" applyNumberFormat="1" applyFont="1" applyFill="1" applyBorder="1" applyAlignment="1">
      <alignment horizontal="right"/>
    </xf>
    <xf numFmtId="3" fontId="73" fillId="30" borderId="0" xfId="48" applyNumberFormat="1" applyFont="1" applyFill="1" applyBorder="1" applyAlignment="1">
      <alignment horizontal="right"/>
    </xf>
    <xf numFmtId="3" fontId="77" fillId="30" borderId="0" xfId="48" applyNumberFormat="1" applyFont="1" applyFill="1" applyBorder="1" applyAlignment="1">
      <alignment horizontal="right"/>
    </xf>
    <xf numFmtId="3" fontId="77" fillId="57" borderId="0" xfId="48" applyNumberFormat="1" applyFont="1" applyFill="1" applyBorder="1" applyAlignment="1">
      <alignment horizontal="right"/>
    </xf>
    <xf numFmtId="3" fontId="73" fillId="30" borderId="11" xfId="48" applyNumberFormat="1" applyFont="1" applyFill="1" applyBorder="1" applyAlignment="1">
      <alignment horizontal="right"/>
    </xf>
    <xf numFmtId="3" fontId="77" fillId="30" borderId="0" xfId="48" applyNumberFormat="1" applyFont="1" applyFill="1" applyBorder="1" applyAlignment="1">
      <alignment horizontal="left"/>
    </xf>
    <xf numFmtId="0" fontId="77" fillId="57" borderId="0" xfId="48" applyFont="1" applyFill="1" applyBorder="1" applyAlignment="1">
      <alignment horizontal="right" wrapText="1"/>
    </xf>
    <xf numFmtId="0" fontId="73" fillId="22" borderId="30" xfId="48" applyFont="1" applyFill="1" applyBorder="1" applyAlignment="1">
      <alignment horizontal="left"/>
    </xf>
    <xf numFmtId="1" fontId="73" fillId="57" borderId="30" xfId="48" applyNumberFormat="1" applyFont="1" applyFill="1" applyBorder="1" applyAlignment="1">
      <alignment horizontal="right"/>
    </xf>
    <xf numFmtId="3" fontId="73" fillId="30" borderId="30" xfId="48" applyNumberFormat="1" applyFont="1" applyFill="1" applyBorder="1" applyAlignment="1">
      <alignment horizontal="right"/>
    </xf>
    <xf numFmtId="0" fontId="73" fillId="30" borderId="30" xfId="48" applyFont="1" applyFill="1" applyBorder="1" applyAlignment="1">
      <alignment horizontal="left"/>
    </xf>
    <xf numFmtId="1" fontId="73" fillId="57" borderId="11" xfId="48" applyNumberFormat="1" applyFont="1" applyFill="1" applyBorder="1" applyAlignment="1">
      <alignment horizontal="right"/>
    </xf>
    <xf numFmtId="1" fontId="77" fillId="57" borderId="0" xfId="48" applyNumberFormat="1" applyFont="1" applyFill="1" applyBorder="1" applyAlignment="1">
      <alignment horizontal="right"/>
    </xf>
    <xf numFmtId="1" fontId="77" fillId="0" borderId="0" xfId="48" applyNumberFormat="1" applyFont="1" applyFill="1" applyAlignment="1">
      <alignment horizontal="right"/>
    </xf>
    <xf numFmtId="1" fontId="77" fillId="30" borderId="0" xfId="48" applyNumberFormat="1" applyFont="1" applyFill="1" applyBorder="1" applyAlignment="1">
      <alignment horizontal="right"/>
    </xf>
    <xf numFmtId="0" fontId="73" fillId="0" borderId="30" xfId="48" applyFont="1" applyBorder="1"/>
    <xf numFmtId="0" fontId="73" fillId="30" borderId="30" xfId="48" applyFont="1" applyFill="1" applyBorder="1" applyAlignment="1">
      <alignment horizontal="right"/>
    </xf>
    <xf numFmtId="1" fontId="73" fillId="30" borderId="30" xfId="48" applyNumberFormat="1" applyFont="1" applyFill="1" applyBorder="1" applyAlignment="1">
      <alignment horizontal="right"/>
    </xf>
    <xf numFmtId="0" fontId="73" fillId="30" borderId="11" xfId="48" applyFont="1" applyFill="1" applyBorder="1" applyAlignment="1">
      <alignment horizontal="right"/>
    </xf>
    <xf numFmtId="1" fontId="73" fillId="30" borderId="11" xfId="48" applyNumberFormat="1" applyFont="1" applyFill="1" applyBorder="1" applyAlignment="1">
      <alignment horizontal="right"/>
    </xf>
    <xf numFmtId="1" fontId="73" fillId="0" borderId="11" xfId="48" applyNumberFormat="1" applyFont="1" applyFill="1" applyBorder="1" applyAlignment="1">
      <alignment horizontal="right"/>
    </xf>
    <xf numFmtId="1" fontId="77" fillId="57" borderId="0" xfId="48" applyNumberFormat="1" applyFont="1" applyFill="1" applyAlignment="1">
      <alignment horizontal="right"/>
    </xf>
    <xf numFmtId="0" fontId="77" fillId="22" borderId="0" xfId="48" applyFont="1" applyFill="1"/>
    <xf numFmtId="0" fontId="77" fillId="57" borderId="0" xfId="48" applyFont="1" applyFill="1" applyBorder="1" applyAlignment="1">
      <alignment horizontal="right"/>
    </xf>
    <xf numFmtId="0" fontId="73" fillId="57" borderId="0" xfId="48" applyFont="1" applyFill="1" applyBorder="1" applyAlignment="1">
      <alignment horizontal="right"/>
    </xf>
    <xf numFmtId="1" fontId="73" fillId="57" borderId="0" xfId="48" applyNumberFormat="1" applyFont="1" applyFill="1" applyBorder="1" applyAlignment="1">
      <alignment horizontal="right"/>
    </xf>
    <xf numFmtId="0" fontId="73" fillId="22" borderId="11" xfId="48" applyFont="1" applyFill="1" applyBorder="1"/>
    <xf numFmtId="0" fontId="73" fillId="57" borderId="11" xfId="48" applyFont="1" applyFill="1" applyBorder="1" applyAlignment="1">
      <alignment horizontal="right"/>
    </xf>
    <xf numFmtId="0" fontId="77" fillId="30" borderId="11" xfId="48" applyFont="1" applyFill="1" applyBorder="1" applyAlignment="1">
      <alignment horizontal="right"/>
    </xf>
    <xf numFmtId="1" fontId="77" fillId="30" borderId="11" xfId="48" applyNumberFormat="1" applyFont="1" applyFill="1" applyBorder="1" applyAlignment="1">
      <alignment horizontal="right"/>
    </xf>
    <xf numFmtId="3" fontId="73" fillId="57" borderId="11" xfId="48" applyNumberFormat="1" applyFont="1" applyFill="1" applyBorder="1" applyAlignment="1">
      <alignment horizontal="right"/>
    </xf>
    <xf numFmtId="3" fontId="73" fillId="0" borderId="0" xfId="48" applyNumberFormat="1" applyFont="1"/>
    <xf numFmtId="0" fontId="73" fillId="0" borderId="0" xfId="0" applyFont="1"/>
    <xf numFmtId="0" fontId="73" fillId="30" borderId="0" xfId="48" applyFont="1" applyFill="1" applyBorder="1" applyAlignment="1">
      <alignment horizontal="left"/>
    </xf>
    <xf numFmtId="0" fontId="73" fillId="30" borderId="0" xfId="48" applyFont="1" applyFill="1"/>
    <xf numFmtId="0" fontId="73" fillId="22" borderId="0" xfId="48" applyFont="1" applyFill="1" applyBorder="1" applyAlignment="1">
      <alignment horizontal="left"/>
    </xf>
    <xf numFmtId="1" fontId="49" fillId="30" borderId="0" xfId="48" applyNumberFormat="1" applyFont="1" applyFill="1" applyBorder="1" applyAlignment="1">
      <alignment horizontal="right"/>
    </xf>
    <xf numFmtId="0" fontId="0" fillId="30" borderId="0" xfId="0" applyFill="1" applyBorder="1"/>
    <xf numFmtId="1" fontId="73" fillId="57" borderId="31" xfId="48" applyNumberFormat="1" applyFont="1" applyFill="1" applyBorder="1" applyAlignment="1">
      <alignment horizontal="right"/>
    </xf>
    <xf numFmtId="1" fontId="73" fillId="30" borderId="31" xfId="48" applyNumberFormat="1" applyFont="1" applyFill="1" applyBorder="1" applyAlignment="1">
      <alignment horizontal="right"/>
    </xf>
    <xf numFmtId="9" fontId="73" fillId="30" borderId="56" xfId="53" applyFont="1" applyFill="1" applyBorder="1" applyAlignment="1">
      <alignment horizontal="right"/>
    </xf>
    <xf numFmtId="9" fontId="73" fillId="30" borderId="57" xfId="53" applyFont="1" applyFill="1" applyBorder="1" applyAlignment="1">
      <alignment horizontal="right"/>
    </xf>
    <xf numFmtId="9" fontId="73" fillId="0" borderId="58" xfId="53" applyFont="1" applyFill="1" applyBorder="1" applyAlignment="1">
      <alignment horizontal="right"/>
    </xf>
    <xf numFmtId="9" fontId="77" fillId="0" borderId="55" xfId="53" applyFont="1" applyFill="1" applyBorder="1" applyAlignment="1">
      <alignment horizontal="right"/>
    </xf>
    <xf numFmtId="9" fontId="77" fillId="0" borderId="58" xfId="53" applyFont="1" applyFill="1" applyBorder="1" applyAlignment="1">
      <alignment horizontal="right"/>
    </xf>
    <xf numFmtId="3" fontId="77" fillId="30" borderId="0" xfId="0" applyNumberFormat="1" applyFont="1" applyFill="1" applyBorder="1" applyAlignment="1">
      <alignment horizontal="left"/>
    </xf>
    <xf numFmtId="174" fontId="77" fillId="0" borderId="0" xfId="53" applyNumberFormat="1" applyFont="1" applyFill="1" applyBorder="1" applyAlignment="1">
      <alignment horizontal="right"/>
    </xf>
    <xf numFmtId="174" fontId="73" fillId="0" borderId="0" xfId="53" applyNumberFormat="1" applyFont="1" applyFill="1" applyBorder="1" applyAlignment="1">
      <alignment horizontal="right"/>
    </xf>
    <xf numFmtId="3" fontId="77" fillId="0" borderId="0" xfId="48" applyNumberFormat="1" applyFont="1" applyFill="1" applyAlignment="1">
      <alignment horizontal="right"/>
    </xf>
    <xf numFmtId="3" fontId="77" fillId="30" borderId="0" xfId="48" applyNumberFormat="1" applyFont="1" applyFill="1" applyAlignment="1">
      <alignment horizontal="right"/>
    </xf>
    <xf numFmtId="3" fontId="77" fillId="0" borderId="0" xfId="48" applyNumberFormat="1" applyFont="1" applyFill="1" applyBorder="1" applyAlignment="1">
      <alignment horizontal="right"/>
    </xf>
    <xf numFmtId="3" fontId="73" fillId="0" borderId="30" xfId="48" applyNumberFormat="1" applyFont="1" applyFill="1" applyBorder="1" applyAlignment="1">
      <alignment horizontal="right"/>
    </xf>
    <xf numFmtId="3" fontId="73" fillId="0" borderId="31" xfId="48" applyNumberFormat="1" applyFont="1" applyFill="1" applyBorder="1" applyAlignment="1">
      <alignment horizontal="right"/>
    </xf>
    <xf numFmtId="3" fontId="73" fillId="30" borderId="31" xfId="48" applyNumberFormat="1" applyFont="1" applyFill="1" applyBorder="1" applyAlignment="1">
      <alignment horizontal="right"/>
    </xf>
    <xf numFmtId="3" fontId="73" fillId="0" borderId="11" xfId="48" applyNumberFormat="1" applyFont="1" applyFill="1" applyBorder="1" applyAlignment="1">
      <alignment horizontal="right"/>
    </xf>
    <xf numFmtId="3" fontId="77" fillId="30" borderId="11" xfId="48" applyNumberFormat="1" applyFont="1" applyFill="1" applyBorder="1" applyAlignment="1">
      <alignment horizontal="right"/>
    </xf>
    <xf numFmtId="0" fontId="74" fillId="30" borderId="0" xfId="0" applyFont="1" applyFill="1"/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wrapText="1"/>
    </xf>
    <xf numFmtId="0" fontId="35" fillId="0" borderId="0" xfId="0" applyFont="1" applyAlignment="1">
      <alignment horizontal="left"/>
    </xf>
    <xf numFmtId="0" fontId="10" fillId="0" borderId="0" xfId="0" quotePrefix="1" applyFont="1" applyAlignment="1">
      <alignment wrapText="1"/>
    </xf>
    <xf numFmtId="0" fontId="10" fillId="0" borderId="0" xfId="0" applyFont="1" applyAlignment="1">
      <alignment vertical="top"/>
    </xf>
    <xf numFmtId="14" fontId="66" fillId="33" borderId="14" xfId="128" applyNumberFormat="1" applyFont="1" applyFill="1" applyBorder="1"/>
    <xf numFmtId="0" fontId="58" fillId="33" borderId="0" xfId="0" applyFont="1" applyFill="1" applyBorder="1"/>
    <xf numFmtId="3" fontId="58" fillId="33" borderId="0" xfId="0" applyNumberFormat="1" applyFont="1" applyFill="1" applyBorder="1"/>
    <xf numFmtId="3" fontId="58" fillId="0" borderId="0" xfId="0" applyNumberFormat="1" applyFont="1" applyBorder="1"/>
    <xf numFmtId="174" fontId="58" fillId="33" borderId="0" xfId="53" applyNumberFormat="1" applyFont="1" applyFill="1" applyBorder="1"/>
    <xf numFmtId="3" fontId="58" fillId="0" borderId="0" xfId="0" applyNumberFormat="1" applyFont="1"/>
    <xf numFmtId="0" fontId="58" fillId="60" borderId="0" xfId="0" applyFont="1" applyFill="1"/>
    <xf numFmtId="0" fontId="58" fillId="0" borderId="19" xfId="0" applyFont="1" applyBorder="1"/>
    <xf numFmtId="0" fontId="58" fillId="33" borderId="12" xfId="0" applyFont="1" applyFill="1" applyBorder="1"/>
    <xf numFmtId="14" fontId="66" fillId="33" borderId="15" xfId="128" applyNumberFormat="1" applyFont="1" applyFill="1" applyBorder="1"/>
    <xf numFmtId="174" fontId="58" fillId="33" borderId="11" xfId="53" applyNumberFormat="1" applyFont="1" applyFill="1" applyBorder="1"/>
    <xf numFmtId="3" fontId="58" fillId="33" borderId="11" xfId="0" applyNumberFormat="1" applyFont="1" applyFill="1" applyBorder="1"/>
    <xf numFmtId="0" fontId="58" fillId="33" borderId="13" xfId="0" applyFont="1" applyFill="1" applyBorder="1"/>
    <xf numFmtId="0" fontId="58" fillId="0" borderId="12" xfId="0" applyFont="1" applyBorder="1"/>
    <xf numFmtId="3" fontId="58" fillId="0" borderId="12" xfId="0" applyNumberFormat="1" applyFont="1" applyBorder="1"/>
    <xf numFmtId="3" fontId="58" fillId="0" borderId="12" xfId="0" applyNumberFormat="1" applyFont="1" applyFill="1" applyBorder="1"/>
    <xf numFmtId="3" fontId="58" fillId="0" borderId="13" xfId="0" applyNumberFormat="1" applyFont="1" applyBorder="1"/>
    <xf numFmtId="0" fontId="58" fillId="0" borderId="0" xfId="0" applyFont="1" applyBorder="1" applyAlignment="1">
      <alignment horizontal="right"/>
    </xf>
    <xf numFmtId="14" fontId="66" fillId="0" borderId="0" xfId="128" applyNumberFormat="1" applyFont="1" applyBorder="1"/>
    <xf numFmtId="0" fontId="58" fillId="0" borderId="0" xfId="0" applyFont="1" applyBorder="1" applyAlignment="1">
      <alignment horizontal="right" wrapText="1"/>
    </xf>
    <xf numFmtId="14" fontId="66" fillId="33" borderId="0" xfId="128" applyNumberFormat="1" applyFont="1" applyFill="1" applyBorder="1"/>
    <xf numFmtId="0" fontId="56" fillId="22" borderId="0" xfId="48" applyNumberFormat="1" applyFont="1" applyFill="1" applyBorder="1" applyAlignment="1">
      <alignment horizontal="left"/>
    </xf>
    <xf numFmtId="9" fontId="77" fillId="30" borderId="11" xfId="53" applyFont="1" applyFill="1" applyBorder="1" applyAlignment="1">
      <alignment horizontal="right"/>
    </xf>
    <xf numFmtId="0" fontId="64" fillId="30" borderId="0" xfId="126" applyFont="1" applyFill="1" applyBorder="1"/>
    <xf numFmtId="0" fontId="63" fillId="30" borderId="0" xfId="126" applyFont="1" applyFill="1" applyBorder="1" applyAlignment="1">
      <alignment horizontal="right" vertical="center" wrapText="1"/>
    </xf>
    <xf numFmtId="0" fontId="73" fillId="30" borderId="31" xfId="48" applyFont="1" applyFill="1" applyBorder="1" applyAlignment="1">
      <alignment horizontal="right"/>
    </xf>
    <xf numFmtId="0" fontId="0" fillId="0" borderId="0" xfId="0" quotePrefix="1" applyAlignment="1">
      <alignment wrapText="1"/>
    </xf>
    <xf numFmtId="0" fontId="114" fillId="0" borderId="0" xfId="0" applyFont="1"/>
    <xf numFmtId="17" fontId="50" fillId="30" borderId="0" xfId="48" applyNumberFormat="1" applyFont="1" applyFill="1" applyBorder="1" applyAlignment="1">
      <alignment horizontal="left"/>
    </xf>
    <xf numFmtId="9" fontId="115" fillId="0" borderId="0" xfId="53" applyFont="1" applyAlignment="1">
      <alignment horizontal="left"/>
    </xf>
    <xf numFmtId="3" fontId="116" fillId="30" borderId="40" xfId="126" applyNumberFormat="1" applyFont="1" applyFill="1" applyBorder="1"/>
    <xf numFmtId="3" fontId="116" fillId="34" borderId="40" xfId="126" applyNumberFormat="1" applyFont="1" applyFill="1" applyBorder="1"/>
    <xf numFmtId="3" fontId="116" fillId="30" borderId="0" xfId="126" applyNumberFormat="1" applyFont="1" applyFill="1" applyBorder="1"/>
    <xf numFmtId="3" fontId="116" fillId="0" borderId="40" xfId="126" applyNumberFormat="1" applyFont="1" applyBorder="1"/>
    <xf numFmtId="0" fontId="116" fillId="0" borderId="40" xfId="126" applyFont="1" applyBorder="1"/>
    <xf numFmtId="0" fontId="116" fillId="0" borderId="0" xfId="126" applyFont="1"/>
    <xf numFmtId="174" fontId="73" fillId="30" borderId="0" xfId="127" applyNumberFormat="1" applyFont="1" applyFill="1"/>
    <xf numFmtId="174" fontId="73" fillId="30" borderId="0" xfId="127" applyNumberFormat="1" applyFont="1" applyFill="1" applyBorder="1"/>
    <xf numFmtId="174" fontId="73" fillId="34" borderId="0" xfId="127" applyNumberFormat="1" applyFont="1" applyFill="1" applyBorder="1"/>
    <xf numFmtId="174" fontId="73" fillId="0" borderId="0" xfId="127" applyNumberFormat="1" applyFont="1" applyBorder="1"/>
    <xf numFmtId="0" fontId="116" fillId="30" borderId="0" xfId="126" applyFont="1" applyFill="1"/>
    <xf numFmtId="3" fontId="116" fillId="34" borderId="0" xfId="126" applyNumberFormat="1" applyFont="1" applyFill="1" applyBorder="1"/>
    <xf numFmtId="0" fontId="115" fillId="0" borderId="0" xfId="126" applyFont="1"/>
    <xf numFmtId="0" fontId="116" fillId="30" borderId="0" xfId="126" applyFont="1" applyFill="1" applyBorder="1"/>
    <xf numFmtId="9" fontId="73" fillId="0" borderId="32" xfId="53" applyFont="1" applyFill="1" applyBorder="1" applyAlignment="1">
      <alignment horizontal="left" vertical="center" wrapText="1"/>
    </xf>
    <xf numFmtId="0" fontId="43" fillId="57" borderId="0" xfId="0" applyFont="1" applyFill="1" applyBorder="1" applyAlignment="1"/>
    <xf numFmtId="3" fontId="43" fillId="57" borderId="0" xfId="48" applyNumberFormat="1" applyFont="1" applyFill="1" applyBorder="1" applyAlignment="1">
      <alignment horizontal="right"/>
    </xf>
    <xf numFmtId="3" fontId="43" fillId="30" borderId="0" xfId="48" applyNumberFormat="1" applyFont="1" applyFill="1" applyBorder="1" applyAlignment="1">
      <alignment horizontal="right"/>
    </xf>
    <xf numFmtId="0" fontId="43" fillId="22" borderId="0" xfId="0" applyFont="1" applyFill="1" applyBorder="1" applyAlignment="1"/>
    <xf numFmtId="3" fontId="43" fillId="22" borderId="0" xfId="48" applyNumberFormat="1" applyFont="1" applyFill="1" applyBorder="1" applyAlignment="1">
      <alignment horizontal="right"/>
    </xf>
    <xf numFmtId="0" fontId="43" fillId="22" borderId="11" xfId="0" applyFont="1" applyFill="1" applyBorder="1" applyAlignment="1"/>
    <xf numFmtId="3" fontId="43" fillId="22" borderId="11" xfId="48" applyNumberFormat="1" applyFont="1" applyFill="1" applyBorder="1" applyAlignment="1">
      <alignment horizontal="right"/>
    </xf>
    <xf numFmtId="0" fontId="74" fillId="22" borderId="0" xfId="0" applyFont="1" applyFill="1" applyBorder="1" applyAlignment="1"/>
    <xf numFmtId="3" fontId="74" fillId="22" borderId="0" xfId="48" applyNumberFormat="1" applyFont="1" applyFill="1" applyBorder="1" applyAlignment="1">
      <alignment horizontal="right"/>
    </xf>
    <xf numFmtId="3" fontId="74" fillId="30" borderId="0" xfId="48" applyNumberFormat="1" applyFont="1" applyFill="1" applyBorder="1" applyAlignment="1">
      <alignment horizontal="right"/>
    </xf>
    <xf numFmtId="0" fontId="74" fillId="57" borderId="0" xfId="0" applyFont="1" applyFill="1" applyBorder="1" applyAlignment="1"/>
    <xf numFmtId="3" fontId="74" fillId="57" borderId="0" xfId="48" applyNumberFormat="1" applyFont="1" applyFill="1" applyBorder="1" applyAlignment="1">
      <alignment horizontal="right"/>
    </xf>
    <xf numFmtId="0" fontId="117" fillId="0" borderId="11" xfId="0" applyFont="1" applyFill="1" applyBorder="1" applyAlignment="1">
      <alignment vertical="center"/>
    </xf>
    <xf numFmtId="3" fontId="118" fillId="22" borderId="11" xfId="48" applyNumberFormat="1" applyFont="1" applyFill="1" applyBorder="1" applyAlignment="1">
      <alignment horizontal="right" vertical="center"/>
    </xf>
    <xf numFmtId="3" fontId="118" fillId="30" borderId="0" xfId="48" applyNumberFormat="1" applyFont="1" applyFill="1" applyBorder="1" applyAlignment="1">
      <alignment horizontal="right" vertical="center"/>
    </xf>
    <xf numFmtId="0" fontId="74" fillId="57" borderId="0" xfId="0" applyFont="1" applyFill="1" applyBorder="1" applyAlignment="1">
      <alignment vertical="center"/>
    </xf>
    <xf numFmtId="3" fontId="74" fillId="57" borderId="0" xfId="48" applyNumberFormat="1" applyFont="1" applyFill="1" applyBorder="1" applyAlignment="1">
      <alignment horizontal="right" vertical="center"/>
    </xf>
    <xf numFmtId="3" fontId="74" fillId="30" borderId="0" xfId="48" applyNumberFormat="1" applyFont="1" applyFill="1" applyBorder="1" applyAlignment="1">
      <alignment horizontal="right" vertical="center"/>
    </xf>
    <xf numFmtId="0" fontId="74" fillId="30" borderId="0" xfId="0" applyFont="1" applyFill="1" applyBorder="1" applyAlignment="1">
      <alignment vertical="center"/>
    </xf>
    <xf numFmtId="3" fontId="43" fillId="22" borderId="18" xfId="48" applyNumberFormat="1" applyFont="1" applyFill="1" applyBorder="1" applyAlignment="1">
      <alignment vertical="center"/>
    </xf>
    <xf numFmtId="3" fontId="43" fillId="22" borderId="20" xfId="48" applyNumberFormat="1" applyFont="1" applyFill="1" applyBorder="1" applyAlignment="1">
      <alignment horizontal="right" vertical="center"/>
    </xf>
    <xf numFmtId="3" fontId="43" fillId="22" borderId="19" xfId="48" applyNumberFormat="1" applyFont="1" applyFill="1" applyBorder="1" applyAlignment="1">
      <alignment horizontal="right" vertical="center"/>
    </xf>
    <xf numFmtId="3" fontId="43" fillId="30" borderId="0" xfId="48" applyNumberFormat="1" applyFont="1" applyFill="1" applyBorder="1" applyAlignment="1">
      <alignment horizontal="right" vertical="center"/>
    </xf>
    <xf numFmtId="3" fontId="43" fillId="22" borderId="18" xfId="48" applyNumberFormat="1" applyFont="1" applyFill="1" applyBorder="1" applyAlignment="1">
      <alignment horizontal="right" vertical="center"/>
    </xf>
    <xf numFmtId="3" fontId="43" fillId="30" borderId="20" xfId="48" applyNumberFormat="1" applyFont="1" applyFill="1" applyBorder="1" applyAlignment="1">
      <alignment horizontal="right" vertical="center"/>
    </xf>
    <xf numFmtId="0" fontId="74" fillId="0" borderId="14" xfId="48" applyFont="1" applyFill="1" applyBorder="1"/>
    <xf numFmtId="3" fontId="74" fillId="30" borderId="12" xfId="48" applyNumberFormat="1" applyFont="1" applyFill="1" applyBorder="1" applyAlignment="1">
      <alignment horizontal="right"/>
    </xf>
    <xf numFmtId="3" fontId="74" fillId="30" borderId="14" xfId="48" applyNumberFormat="1" applyFont="1" applyFill="1" applyBorder="1" applyAlignment="1">
      <alignment horizontal="right"/>
    </xf>
    <xf numFmtId="0" fontId="43" fillId="30" borderId="14" xfId="48" applyFont="1" applyFill="1" applyBorder="1"/>
    <xf numFmtId="3" fontId="43" fillId="30" borderId="12" xfId="48" applyNumberFormat="1" applyFont="1" applyFill="1" applyBorder="1" applyAlignment="1">
      <alignment horizontal="right"/>
    </xf>
    <xf numFmtId="3" fontId="43" fillId="30" borderId="14" xfId="48" applyNumberFormat="1" applyFont="1" applyFill="1" applyBorder="1" applyAlignment="1">
      <alignment horizontal="right"/>
    </xf>
    <xf numFmtId="3" fontId="43" fillId="22" borderId="15" xfId="48" applyNumberFormat="1" applyFont="1" applyFill="1" applyBorder="1" applyAlignment="1">
      <alignment vertical="center"/>
    </xf>
    <xf numFmtId="3" fontId="43" fillId="30" borderId="11" xfId="48" applyNumberFormat="1" applyFont="1" applyFill="1" applyBorder="1" applyAlignment="1">
      <alignment horizontal="right" vertical="center"/>
    </xf>
    <xf numFmtId="3" fontId="43" fillId="30" borderId="13" xfId="48" applyNumberFormat="1" applyFont="1" applyFill="1" applyBorder="1" applyAlignment="1">
      <alignment horizontal="right" vertical="center"/>
    </xf>
    <xf numFmtId="3" fontId="43" fillId="30" borderId="15" xfId="48" applyNumberFormat="1" applyFont="1" applyFill="1" applyBorder="1" applyAlignment="1">
      <alignment horizontal="right" vertical="center"/>
    </xf>
    <xf numFmtId="3" fontId="43" fillId="22" borderId="13" xfId="48" applyNumberFormat="1" applyFont="1" applyFill="1" applyBorder="1" applyAlignment="1">
      <alignment horizontal="right" vertical="center"/>
    </xf>
    <xf numFmtId="3" fontId="43" fillId="30" borderId="11" xfId="48" applyNumberFormat="1" applyFont="1" applyFill="1" applyBorder="1" applyAlignment="1">
      <alignment horizontal="right"/>
    </xf>
    <xf numFmtId="3" fontId="118" fillId="30" borderId="11" xfId="48" applyNumberFormat="1" applyFont="1" applyFill="1" applyBorder="1" applyAlignment="1">
      <alignment horizontal="right" vertical="center"/>
    </xf>
    <xf numFmtId="0" fontId="43" fillId="22" borderId="0" xfId="48" applyFont="1" applyFill="1" applyBorder="1" applyAlignment="1"/>
    <xf numFmtId="3" fontId="43" fillId="22" borderId="0" xfId="48" applyNumberFormat="1" applyFont="1" applyFill="1" applyBorder="1" applyAlignment="1"/>
    <xf numFmtId="3" fontId="43" fillId="30" borderId="0" xfId="48" applyNumberFormat="1" applyFont="1" applyFill="1" applyBorder="1" applyAlignment="1"/>
    <xf numFmtId="0" fontId="43" fillId="0" borderId="11" xfId="0" applyFont="1" applyFill="1" applyBorder="1" applyAlignment="1"/>
    <xf numFmtId="3" fontId="43" fillId="22" borderId="0" xfId="48" applyNumberFormat="1" applyFont="1" applyFill="1" applyBorder="1" applyAlignment="1">
      <alignment vertical="center" wrapText="1"/>
    </xf>
    <xf numFmtId="0" fontId="43" fillId="0" borderId="11" xfId="0" applyFont="1" applyFill="1" applyBorder="1" applyAlignment="1">
      <alignment vertical="center"/>
    </xf>
    <xf numFmtId="3" fontId="43" fillId="22" borderId="11" xfId="48" applyNumberFormat="1" applyFont="1" applyFill="1" applyBorder="1" applyAlignment="1">
      <alignment horizontal="right" vertical="center" wrapText="1"/>
    </xf>
    <xf numFmtId="3" fontId="43" fillId="30" borderId="11" xfId="48" applyNumberFormat="1" applyFont="1" applyFill="1" applyBorder="1" applyAlignment="1">
      <alignment horizontal="right" vertical="center" wrapText="1"/>
    </xf>
    <xf numFmtId="0" fontId="74" fillId="57" borderId="0" xfId="48" applyFont="1" applyFill="1" applyBorder="1" applyAlignment="1">
      <alignment vertical="center"/>
    </xf>
    <xf numFmtId="0" fontId="43" fillId="0" borderId="39" xfId="0" applyFont="1" applyFill="1" applyBorder="1" applyAlignment="1">
      <alignment vertical="center"/>
    </xf>
    <xf numFmtId="3" fontId="43" fillId="22" borderId="39" xfId="48" applyNumberFormat="1" applyFont="1" applyFill="1" applyBorder="1" applyAlignment="1">
      <alignment horizontal="right" vertical="center"/>
    </xf>
    <xf numFmtId="3" fontId="43" fillId="30" borderId="39" xfId="48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vertical="center"/>
    </xf>
    <xf numFmtId="3" fontId="74" fillId="22" borderId="0" xfId="48" applyNumberFormat="1" applyFont="1" applyFill="1" applyBorder="1" applyAlignment="1">
      <alignment horizontal="right" vertical="center"/>
    </xf>
    <xf numFmtId="0" fontId="43" fillId="0" borderId="0" xfId="0" applyFont="1" applyFill="1" applyBorder="1" applyAlignment="1">
      <alignment vertical="center"/>
    </xf>
    <xf numFmtId="3" fontId="43" fillId="22" borderId="0" xfId="48" applyNumberFormat="1" applyFont="1" applyFill="1" applyBorder="1" applyAlignment="1">
      <alignment horizontal="right" vertical="center"/>
    </xf>
    <xf numFmtId="0" fontId="43" fillId="0" borderId="31" xfId="0" applyFont="1" applyFill="1" applyBorder="1" applyAlignment="1">
      <alignment vertical="center"/>
    </xf>
    <xf numFmtId="3" fontId="43" fillId="22" borderId="31" xfId="48" applyNumberFormat="1" applyFont="1" applyFill="1" applyBorder="1" applyAlignment="1">
      <alignment horizontal="right" vertical="center"/>
    </xf>
    <xf numFmtId="3" fontId="43" fillId="30" borderId="31" xfId="48" applyNumberFormat="1" applyFont="1" applyFill="1" applyBorder="1" applyAlignment="1">
      <alignment horizontal="right" vertical="center"/>
    </xf>
    <xf numFmtId="0" fontId="74" fillId="0" borderId="11" xfId="0" applyFont="1" applyFill="1" applyBorder="1" applyAlignment="1">
      <alignment vertical="center"/>
    </xf>
    <xf numFmtId="3" fontId="74" fillId="22" borderId="11" xfId="48" applyNumberFormat="1" applyFont="1" applyFill="1" applyBorder="1" applyAlignment="1">
      <alignment horizontal="right" vertical="center"/>
    </xf>
    <xf numFmtId="3" fontId="74" fillId="30" borderId="11" xfId="48" applyNumberFormat="1" applyFont="1" applyFill="1" applyBorder="1" applyAlignment="1">
      <alignment horizontal="right" vertical="center"/>
    </xf>
    <xf numFmtId="0" fontId="74" fillId="57" borderId="38" xfId="48" applyFont="1" applyFill="1" applyBorder="1" applyAlignment="1">
      <alignment vertical="center"/>
    </xf>
    <xf numFmtId="0" fontId="43" fillId="30" borderId="0" xfId="48" applyFont="1" applyFill="1" applyBorder="1" applyAlignment="1">
      <alignment vertical="center"/>
    </xf>
    <xf numFmtId="3" fontId="58" fillId="30" borderId="0" xfId="0" applyNumberFormat="1" applyFont="1" applyFill="1"/>
    <xf numFmtId="3" fontId="69" fillId="56" borderId="0" xfId="53" applyNumberFormat="1" applyFont="1" applyFill="1" applyBorder="1" applyAlignment="1">
      <alignment horizontal="right" textRotation="90"/>
    </xf>
    <xf numFmtId="3" fontId="69" fillId="30" borderId="0" xfId="53" applyNumberFormat="1" applyFont="1" applyFill="1" applyBorder="1" applyAlignment="1">
      <alignment horizontal="right" textRotation="90"/>
    </xf>
    <xf numFmtId="49" fontId="69" fillId="56" borderId="0" xfId="0" applyNumberFormat="1" applyFont="1" applyFill="1" applyBorder="1" applyAlignment="1">
      <alignment horizontal="right"/>
    </xf>
    <xf numFmtId="49" fontId="69" fillId="56" borderId="0" xfId="0" applyNumberFormat="1" applyFont="1" applyFill="1" applyBorder="1" applyAlignment="1">
      <alignment horizontal="right" wrapText="1"/>
    </xf>
    <xf numFmtId="0" fontId="69" fillId="56" borderId="0" xfId="0" applyFont="1" applyFill="1" applyBorder="1" applyAlignment="1">
      <alignment horizontal="right"/>
    </xf>
    <xf numFmtId="9" fontId="77" fillId="57" borderId="0" xfId="53" applyNumberFormat="1" applyFont="1" applyFill="1" applyBorder="1" applyAlignment="1">
      <alignment horizontal="left"/>
    </xf>
    <xf numFmtId="3" fontId="73" fillId="0" borderId="30" xfId="0" applyNumberFormat="1" applyFont="1" applyFill="1" applyBorder="1" applyAlignment="1">
      <alignment horizontal="left"/>
    </xf>
    <xf numFmtId="3" fontId="73" fillId="0" borderId="31" xfId="0" applyNumberFormat="1" applyFont="1" applyFill="1" applyBorder="1" applyAlignment="1">
      <alignment horizontal="left"/>
    </xf>
    <xf numFmtId="49" fontId="49" fillId="0" borderId="0" xfId="0" applyNumberFormat="1" applyFont="1"/>
    <xf numFmtId="3" fontId="73" fillId="0" borderId="30" xfId="0" applyNumberFormat="1" applyFont="1" applyFill="1" applyBorder="1" applyAlignment="1">
      <alignment vertical="center"/>
    </xf>
    <xf numFmtId="3" fontId="50" fillId="22" borderId="30" xfId="0" applyNumberFormat="1" applyFont="1" applyFill="1" applyBorder="1"/>
    <xf numFmtId="49" fontId="51" fillId="30" borderId="0" xfId="48" applyNumberFormat="1" applyFont="1" applyFill="1" applyBorder="1" applyAlignment="1">
      <alignment vertical="center"/>
    </xf>
    <xf numFmtId="0" fontId="63" fillId="56" borderId="33" xfId="48" quotePrefix="1" applyNumberFormat="1" applyFont="1" applyFill="1" applyBorder="1" applyAlignment="1">
      <alignment horizontal="right"/>
    </xf>
    <xf numFmtId="0" fontId="63" fillId="56" borderId="46" xfId="0" applyNumberFormat="1" applyFont="1" applyFill="1" applyBorder="1" applyAlignment="1">
      <alignment horizontal="right"/>
    </xf>
    <xf numFmtId="3" fontId="73" fillId="57" borderId="37" xfId="48" applyNumberFormat="1" applyFont="1" applyFill="1" applyBorder="1" applyAlignment="1">
      <alignment horizontal="right" wrapText="1"/>
    </xf>
    <xf numFmtId="0" fontId="73" fillId="22" borderId="15" xfId="48" applyFont="1" applyFill="1" applyBorder="1" applyAlignment="1"/>
    <xf numFmtId="3" fontId="73" fillId="57" borderId="11" xfId="48" applyNumberFormat="1" applyFont="1" applyFill="1" applyBorder="1" applyAlignment="1">
      <alignment horizontal="right" wrapText="1"/>
    </xf>
    <xf numFmtId="3" fontId="73" fillId="22" borderId="11" xfId="48" applyNumberFormat="1" applyFont="1" applyFill="1" applyBorder="1" applyAlignment="1">
      <alignment horizontal="right" wrapText="1"/>
    </xf>
    <xf numFmtId="3" fontId="73" fillId="57" borderId="60" xfId="48" applyNumberFormat="1" applyFont="1" applyFill="1" applyBorder="1" applyAlignment="1">
      <alignment horizontal="right" wrapText="1"/>
    </xf>
    <xf numFmtId="3" fontId="73" fillId="57" borderId="13" xfId="48" applyNumberFormat="1" applyFont="1" applyFill="1" applyBorder="1" applyAlignment="1">
      <alignment horizontal="right" wrapText="1"/>
    </xf>
    <xf numFmtId="0" fontId="73" fillId="22" borderId="0" xfId="48" applyFont="1" applyFill="1" applyBorder="1" applyAlignment="1">
      <alignment horizontal="left"/>
    </xf>
    <xf numFmtId="0" fontId="73" fillId="0" borderId="0" xfId="86" applyFont="1" applyAlignment="1"/>
    <xf numFmtId="0" fontId="69" fillId="56" borderId="0" xfId="48" applyFont="1" applyFill="1" applyBorder="1" applyAlignment="1">
      <alignment horizontal="center" wrapText="1"/>
    </xf>
    <xf numFmtId="0" fontId="63" fillId="56" borderId="45" xfId="0" applyNumberFormat="1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9" xfId="0" applyBorder="1" applyAlignment="1">
      <alignment horizontal="center"/>
    </xf>
    <xf numFmtId="0" fontId="90" fillId="56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0" fillId="56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49" fillId="30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55" fillId="0" borderId="0" xfId="0" applyFont="1" applyFill="1" applyBorder="1" applyAlignment="1">
      <alignment horizontal="center" wrapText="1"/>
    </xf>
    <xf numFmtId="0" fontId="91" fillId="56" borderId="34" xfId="0" applyFont="1" applyFill="1" applyBorder="1" applyAlignment="1">
      <alignment horizontal="center" wrapText="1"/>
    </xf>
    <xf numFmtId="0" fontId="91" fillId="56" borderId="0" xfId="0" applyFont="1" applyFill="1" applyBorder="1" applyAlignment="1">
      <alignment horizontal="center" wrapText="1"/>
    </xf>
    <xf numFmtId="0" fontId="91" fillId="56" borderId="35" xfId="0" applyFont="1" applyFill="1" applyBorder="1" applyAlignment="1">
      <alignment horizontal="center" wrapText="1"/>
    </xf>
    <xf numFmtId="0" fontId="91" fillId="56" borderId="20" xfId="0" applyFont="1" applyFill="1" applyBorder="1" applyAlignment="1">
      <alignment horizontal="center" wrapText="1"/>
    </xf>
    <xf numFmtId="0" fontId="0" fillId="0" borderId="20" xfId="0" applyBorder="1" applyAlignment="1"/>
    <xf numFmtId="0" fontId="91" fillId="56" borderId="45" xfId="0" applyFont="1" applyFill="1" applyBorder="1" applyAlignment="1">
      <alignment horizontal="center" wrapText="1"/>
    </xf>
    <xf numFmtId="0" fontId="0" fillId="0" borderId="19" xfId="0" applyBorder="1" applyAlignment="1"/>
    <xf numFmtId="0" fontId="91" fillId="56" borderId="12" xfId="0" applyFont="1" applyFill="1" applyBorder="1" applyAlignment="1">
      <alignment horizontal="center" wrapText="1"/>
    </xf>
    <xf numFmtId="49" fontId="63" fillId="56" borderId="0" xfId="48" applyNumberFormat="1" applyFont="1" applyFill="1" applyBorder="1" applyAlignment="1">
      <alignment horizontal="center" vertical="top"/>
    </xf>
    <xf numFmtId="0" fontId="69" fillId="56" borderId="0" xfId="0" applyFont="1" applyFill="1" applyBorder="1" applyAlignment="1">
      <alignment vertical="top"/>
    </xf>
    <xf numFmtId="0" fontId="55" fillId="0" borderId="0" xfId="0" applyFont="1" applyFill="1" applyBorder="1" applyAlignment="1">
      <alignment horizontal="center" vertical="center" wrapText="1"/>
    </xf>
    <xf numFmtId="0" fontId="54" fillId="25" borderId="0" xfId="0" applyFont="1" applyFill="1" applyBorder="1" applyAlignment="1">
      <alignment horizontal="center" vertical="center" wrapText="1"/>
    </xf>
    <xf numFmtId="0" fontId="92" fillId="56" borderId="0" xfId="0" applyFont="1" applyFill="1" applyBorder="1" applyAlignment="1">
      <alignment horizontal="center" vertical="center"/>
    </xf>
    <xf numFmtId="0" fontId="92" fillId="56" borderId="0" xfId="0" applyFont="1" applyFill="1" applyBorder="1" applyAlignment="1">
      <alignment horizontal="center" vertical="center" wrapText="1"/>
    </xf>
  </cellXfs>
  <cellStyles count="143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Dekorfärg1 10" xfId="132"/>
    <cellStyle name="20% - Dekorfärg1 11" xfId="133"/>
    <cellStyle name="20% - Dekorfärg1 12" xfId="134"/>
    <cellStyle name="20% - Dekorfärg1 13" xfId="135"/>
    <cellStyle name="20% - Dekorfärg1 14" xfId="136"/>
    <cellStyle name="20% - Dekorfärg1 15" xfId="137"/>
    <cellStyle name="20% - Dekorfärg1 16" xfId="138"/>
    <cellStyle name="20% - Dekorfärg1 17" xfId="139"/>
    <cellStyle name="20% - Dekorfärg1 18" xfId="140"/>
    <cellStyle name="20% - Dekorfärg1 19" xfId="141"/>
    <cellStyle name="20% - Dekorfärg1 2" xfId="142"/>
    <cellStyle name="20% - Dekorfärg1 20" xfId="143"/>
    <cellStyle name="20% - Dekorfärg1 21" xfId="144"/>
    <cellStyle name="20% - Dekorfärg1 22" xfId="145"/>
    <cellStyle name="20% - Dekorfärg1 23" xfId="146"/>
    <cellStyle name="20% - Dekorfärg1 24" xfId="147"/>
    <cellStyle name="20% - Dekorfärg1 25" xfId="148"/>
    <cellStyle name="20% - Dekorfärg1 26" xfId="149"/>
    <cellStyle name="20% - Dekorfärg1 27" xfId="150"/>
    <cellStyle name="20% - Dekorfärg1 28" xfId="151"/>
    <cellStyle name="20% - Dekorfärg1 29" xfId="152"/>
    <cellStyle name="20% - Dekorfärg1 3" xfId="153"/>
    <cellStyle name="20% - Dekorfärg1 30" xfId="154"/>
    <cellStyle name="20% - Dekorfärg1 31" xfId="155"/>
    <cellStyle name="20% - Dekorfärg1 32" xfId="156"/>
    <cellStyle name="20% - Dekorfärg1 33" xfId="157"/>
    <cellStyle name="20% - Dekorfärg1 34" xfId="158"/>
    <cellStyle name="20% - Dekorfärg1 35" xfId="159"/>
    <cellStyle name="20% - Dekorfärg1 36" xfId="160"/>
    <cellStyle name="20% - Dekorfärg1 37" xfId="161"/>
    <cellStyle name="20% - Dekorfärg1 38" xfId="162"/>
    <cellStyle name="20% - Dekorfärg1 39" xfId="163"/>
    <cellStyle name="20% - Dekorfärg1 4" xfId="164"/>
    <cellStyle name="20% - Dekorfärg1 40" xfId="165"/>
    <cellStyle name="20% - Dekorfärg1 41" xfId="166"/>
    <cellStyle name="20% - Dekorfärg1 42" xfId="167"/>
    <cellStyle name="20% - Dekorfärg1 43" xfId="168"/>
    <cellStyle name="20% - Dekorfärg1 44" xfId="169"/>
    <cellStyle name="20% - Dekorfärg1 45" xfId="170"/>
    <cellStyle name="20% - Dekorfärg1 46" xfId="171"/>
    <cellStyle name="20% - Dekorfärg1 47" xfId="172"/>
    <cellStyle name="20% - Dekorfärg1 48" xfId="173"/>
    <cellStyle name="20% - Dekorfärg1 49" xfId="174"/>
    <cellStyle name="20% - Dekorfärg1 5" xfId="175"/>
    <cellStyle name="20% - Dekorfärg1 50" xfId="176"/>
    <cellStyle name="20% - Dekorfärg1 51" xfId="177"/>
    <cellStyle name="20% - Dekorfärg1 52" xfId="178"/>
    <cellStyle name="20% - Dekorfärg1 53" xfId="179"/>
    <cellStyle name="20% - Dekorfärg1 54" xfId="180"/>
    <cellStyle name="20% - Dekorfärg1 55" xfId="181"/>
    <cellStyle name="20% - Dekorfärg1 56" xfId="182"/>
    <cellStyle name="20% - Dekorfärg1 57" xfId="183"/>
    <cellStyle name="20% - Dekorfärg1 58" xfId="184"/>
    <cellStyle name="20% - Dekorfärg1 59" xfId="185"/>
    <cellStyle name="20% - Dekorfärg1 6" xfId="186"/>
    <cellStyle name="20% - Dekorfärg1 60" xfId="187"/>
    <cellStyle name="20% - Dekorfärg1 61" xfId="188"/>
    <cellStyle name="20% - Dekorfärg1 62" xfId="189"/>
    <cellStyle name="20% - Dekorfärg1 63" xfId="190"/>
    <cellStyle name="20% - Dekorfärg1 64" xfId="191"/>
    <cellStyle name="20% - Dekorfärg1 65" xfId="192"/>
    <cellStyle name="20% - Dekorfärg1 66" xfId="193"/>
    <cellStyle name="20% - Dekorfärg1 67" xfId="194"/>
    <cellStyle name="20% - Dekorfärg1 68" xfId="195"/>
    <cellStyle name="20% - Dekorfärg1 69" xfId="196"/>
    <cellStyle name="20% - Dekorfärg1 7" xfId="197"/>
    <cellStyle name="20% - Dekorfärg1 70" xfId="198"/>
    <cellStyle name="20% - Dekorfärg1 71" xfId="199"/>
    <cellStyle name="20% - Dekorfärg1 72" xfId="200"/>
    <cellStyle name="20% - Dekorfärg1 73" xfId="201"/>
    <cellStyle name="20% - Dekorfärg1 74" xfId="202"/>
    <cellStyle name="20% - Dekorfärg1 75" xfId="203"/>
    <cellStyle name="20% - Dekorfärg1 76" xfId="204"/>
    <cellStyle name="20% - Dekorfärg1 77" xfId="205"/>
    <cellStyle name="20% - Dekorfärg1 78" xfId="206"/>
    <cellStyle name="20% - Dekorfärg1 79" xfId="207"/>
    <cellStyle name="20% - Dekorfärg1 8" xfId="208"/>
    <cellStyle name="20% - Dekorfärg1 80" xfId="209"/>
    <cellStyle name="20% - Dekorfärg1 81" xfId="210"/>
    <cellStyle name="20% - Dekorfärg1 82" xfId="211"/>
    <cellStyle name="20% - Dekorfärg1 83" xfId="212"/>
    <cellStyle name="20% - Dekorfärg1 84" xfId="213"/>
    <cellStyle name="20% - Dekorfärg1 85" xfId="214"/>
    <cellStyle name="20% - Dekorfärg1 86" xfId="215"/>
    <cellStyle name="20% - Dekorfärg1 9" xfId="216"/>
    <cellStyle name="20% - Dekorfärg2 10" xfId="217"/>
    <cellStyle name="20% - Dekorfärg2 11" xfId="218"/>
    <cellStyle name="20% - Dekorfärg2 12" xfId="219"/>
    <cellStyle name="20% - Dekorfärg2 13" xfId="220"/>
    <cellStyle name="20% - Dekorfärg2 14" xfId="221"/>
    <cellStyle name="20% - Dekorfärg2 15" xfId="222"/>
    <cellStyle name="20% - Dekorfärg2 16" xfId="223"/>
    <cellStyle name="20% - Dekorfärg2 17" xfId="224"/>
    <cellStyle name="20% - Dekorfärg2 18" xfId="225"/>
    <cellStyle name="20% - Dekorfärg2 19" xfId="226"/>
    <cellStyle name="20% - Dekorfärg2 2" xfId="227"/>
    <cellStyle name="20% - Dekorfärg2 20" xfId="228"/>
    <cellStyle name="20% - Dekorfärg2 21" xfId="229"/>
    <cellStyle name="20% - Dekorfärg2 22" xfId="230"/>
    <cellStyle name="20% - Dekorfärg2 23" xfId="231"/>
    <cellStyle name="20% - Dekorfärg2 24" xfId="232"/>
    <cellStyle name="20% - Dekorfärg2 25" xfId="233"/>
    <cellStyle name="20% - Dekorfärg2 26" xfId="234"/>
    <cellStyle name="20% - Dekorfärg2 27" xfId="235"/>
    <cellStyle name="20% - Dekorfärg2 28" xfId="236"/>
    <cellStyle name="20% - Dekorfärg2 29" xfId="237"/>
    <cellStyle name="20% - Dekorfärg2 3" xfId="238"/>
    <cellStyle name="20% - Dekorfärg2 30" xfId="239"/>
    <cellStyle name="20% - Dekorfärg2 31" xfId="240"/>
    <cellStyle name="20% - Dekorfärg2 32" xfId="241"/>
    <cellStyle name="20% - Dekorfärg2 33" xfId="242"/>
    <cellStyle name="20% - Dekorfärg2 34" xfId="243"/>
    <cellStyle name="20% - Dekorfärg2 35" xfId="244"/>
    <cellStyle name="20% - Dekorfärg2 36" xfId="245"/>
    <cellStyle name="20% - Dekorfärg2 37" xfId="246"/>
    <cellStyle name="20% - Dekorfärg2 38" xfId="247"/>
    <cellStyle name="20% - Dekorfärg2 39" xfId="248"/>
    <cellStyle name="20% - Dekorfärg2 4" xfId="249"/>
    <cellStyle name="20% - Dekorfärg2 40" xfId="250"/>
    <cellStyle name="20% - Dekorfärg2 41" xfId="251"/>
    <cellStyle name="20% - Dekorfärg2 42" xfId="252"/>
    <cellStyle name="20% - Dekorfärg2 43" xfId="253"/>
    <cellStyle name="20% - Dekorfärg2 44" xfId="254"/>
    <cellStyle name="20% - Dekorfärg2 45" xfId="255"/>
    <cellStyle name="20% - Dekorfärg2 46" xfId="256"/>
    <cellStyle name="20% - Dekorfärg2 47" xfId="257"/>
    <cellStyle name="20% - Dekorfärg2 48" xfId="258"/>
    <cellStyle name="20% - Dekorfärg2 49" xfId="259"/>
    <cellStyle name="20% - Dekorfärg2 5" xfId="260"/>
    <cellStyle name="20% - Dekorfärg2 50" xfId="261"/>
    <cellStyle name="20% - Dekorfärg2 51" xfId="262"/>
    <cellStyle name="20% - Dekorfärg2 52" xfId="263"/>
    <cellStyle name="20% - Dekorfärg2 53" xfId="264"/>
    <cellStyle name="20% - Dekorfärg2 54" xfId="265"/>
    <cellStyle name="20% - Dekorfärg2 55" xfId="266"/>
    <cellStyle name="20% - Dekorfärg2 56" xfId="267"/>
    <cellStyle name="20% - Dekorfärg2 57" xfId="268"/>
    <cellStyle name="20% - Dekorfärg2 58" xfId="269"/>
    <cellStyle name="20% - Dekorfärg2 59" xfId="270"/>
    <cellStyle name="20% - Dekorfärg2 6" xfId="271"/>
    <cellStyle name="20% - Dekorfärg2 60" xfId="272"/>
    <cellStyle name="20% - Dekorfärg2 61" xfId="273"/>
    <cellStyle name="20% - Dekorfärg2 62" xfId="274"/>
    <cellStyle name="20% - Dekorfärg2 63" xfId="275"/>
    <cellStyle name="20% - Dekorfärg2 64" xfId="276"/>
    <cellStyle name="20% - Dekorfärg2 65" xfId="277"/>
    <cellStyle name="20% - Dekorfärg2 66" xfId="278"/>
    <cellStyle name="20% - Dekorfärg2 67" xfId="279"/>
    <cellStyle name="20% - Dekorfärg2 68" xfId="280"/>
    <cellStyle name="20% - Dekorfärg2 69" xfId="281"/>
    <cellStyle name="20% - Dekorfärg2 7" xfId="282"/>
    <cellStyle name="20% - Dekorfärg2 70" xfId="283"/>
    <cellStyle name="20% - Dekorfärg2 71" xfId="284"/>
    <cellStyle name="20% - Dekorfärg2 72" xfId="285"/>
    <cellStyle name="20% - Dekorfärg2 73" xfId="286"/>
    <cellStyle name="20% - Dekorfärg2 74" xfId="287"/>
    <cellStyle name="20% - Dekorfärg2 75" xfId="288"/>
    <cellStyle name="20% - Dekorfärg2 76" xfId="289"/>
    <cellStyle name="20% - Dekorfärg2 77" xfId="290"/>
    <cellStyle name="20% - Dekorfärg2 78" xfId="291"/>
    <cellStyle name="20% - Dekorfärg2 79" xfId="292"/>
    <cellStyle name="20% - Dekorfärg2 8" xfId="293"/>
    <cellStyle name="20% - Dekorfärg2 80" xfId="294"/>
    <cellStyle name="20% - Dekorfärg2 81" xfId="295"/>
    <cellStyle name="20% - Dekorfärg2 82" xfId="296"/>
    <cellStyle name="20% - Dekorfärg2 83" xfId="297"/>
    <cellStyle name="20% - Dekorfärg2 84" xfId="298"/>
    <cellStyle name="20% - Dekorfärg2 85" xfId="299"/>
    <cellStyle name="20% - Dekorfärg2 86" xfId="300"/>
    <cellStyle name="20% - Dekorfärg2 9" xfId="301"/>
    <cellStyle name="20% - Dekorfärg3 10" xfId="302"/>
    <cellStyle name="20% - Dekorfärg3 11" xfId="303"/>
    <cellStyle name="20% - Dekorfärg3 12" xfId="304"/>
    <cellStyle name="20% - Dekorfärg3 13" xfId="305"/>
    <cellStyle name="20% - Dekorfärg3 14" xfId="306"/>
    <cellStyle name="20% - Dekorfärg3 15" xfId="307"/>
    <cellStyle name="20% - Dekorfärg3 16" xfId="308"/>
    <cellStyle name="20% - Dekorfärg3 17" xfId="309"/>
    <cellStyle name="20% - Dekorfärg3 18" xfId="310"/>
    <cellStyle name="20% - Dekorfärg3 19" xfId="311"/>
    <cellStyle name="20% - Dekorfärg3 2" xfId="312"/>
    <cellStyle name="20% - Dekorfärg3 20" xfId="313"/>
    <cellStyle name="20% - Dekorfärg3 21" xfId="314"/>
    <cellStyle name="20% - Dekorfärg3 22" xfId="315"/>
    <cellStyle name="20% - Dekorfärg3 23" xfId="316"/>
    <cellStyle name="20% - Dekorfärg3 24" xfId="317"/>
    <cellStyle name="20% - Dekorfärg3 25" xfId="318"/>
    <cellStyle name="20% - Dekorfärg3 26" xfId="319"/>
    <cellStyle name="20% - Dekorfärg3 27" xfId="320"/>
    <cellStyle name="20% - Dekorfärg3 28" xfId="321"/>
    <cellStyle name="20% - Dekorfärg3 29" xfId="322"/>
    <cellStyle name="20% - Dekorfärg3 3" xfId="323"/>
    <cellStyle name="20% - Dekorfärg3 30" xfId="324"/>
    <cellStyle name="20% - Dekorfärg3 31" xfId="325"/>
    <cellStyle name="20% - Dekorfärg3 32" xfId="326"/>
    <cellStyle name="20% - Dekorfärg3 33" xfId="327"/>
    <cellStyle name="20% - Dekorfärg3 34" xfId="328"/>
    <cellStyle name="20% - Dekorfärg3 35" xfId="329"/>
    <cellStyle name="20% - Dekorfärg3 36" xfId="330"/>
    <cellStyle name="20% - Dekorfärg3 37" xfId="331"/>
    <cellStyle name="20% - Dekorfärg3 38" xfId="332"/>
    <cellStyle name="20% - Dekorfärg3 39" xfId="333"/>
    <cellStyle name="20% - Dekorfärg3 4" xfId="334"/>
    <cellStyle name="20% - Dekorfärg3 40" xfId="335"/>
    <cellStyle name="20% - Dekorfärg3 41" xfId="336"/>
    <cellStyle name="20% - Dekorfärg3 42" xfId="337"/>
    <cellStyle name="20% - Dekorfärg3 43" xfId="338"/>
    <cellStyle name="20% - Dekorfärg3 44" xfId="339"/>
    <cellStyle name="20% - Dekorfärg3 45" xfId="340"/>
    <cellStyle name="20% - Dekorfärg3 46" xfId="341"/>
    <cellStyle name="20% - Dekorfärg3 47" xfId="342"/>
    <cellStyle name="20% - Dekorfärg3 48" xfId="343"/>
    <cellStyle name="20% - Dekorfärg3 49" xfId="344"/>
    <cellStyle name="20% - Dekorfärg3 5" xfId="345"/>
    <cellStyle name="20% - Dekorfärg3 50" xfId="346"/>
    <cellStyle name="20% - Dekorfärg3 51" xfId="347"/>
    <cellStyle name="20% - Dekorfärg3 52" xfId="348"/>
    <cellStyle name="20% - Dekorfärg3 53" xfId="349"/>
    <cellStyle name="20% - Dekorfärg3 54" xfId="350"/>
    <cellStyle name="20% - Dekorfärg3 55" xfId="351"/>
    <cellStyle name="20% - Dekorfärg3 56" xfId="352"/>
    <cellStyle name="20% - Dekorfärg3 57" xfId="353"/>
    <cellStyle name="20% - Dekorfärg3 58" xfId="354"/>
    <cellStyle name="20% - Dekorfärg3 59" xfId="355"/>
    <cellStyle name="20% - Dekorfärg3 6" xfId="356"/>
    <cellStyle name="20% - Dekorfärg3 60" xfId="357"/>
    <cellStyle name="20% - Dekorfärg3 61" xfId="358"/>
    <cellStyle name="20% - Dekorfärg3 62" xfId="359"/>
    <cellStyle name="20% - Dekorfärg3 63" xfId="360"/>
    <cellStyle name="20% - Dekorfärg3 64" xfId="361"/>
    <cellStyle name="20% - Dekorfärg3 65" xfId="362"/>
    <cellStyle name="20% - Dekorfärg3 66" xfId="363"/>
    <cellStyle name="20% - Dekorfärg3 67" xfId="364"/>
    <cellStyle name="20% - Dekorfärg3 68" xfId="365"/>
    <cellStyle name="20% - Dekorfärg3 69" xfId="366"/>
    <cellStyle name="20% - Dekorfärg3 7" xfId="367"/>
    <cellStyle name="20% - Dekorfärg3 70" xfId="368"/>
    <cellStyle name="20% - Dekorfärg3 71" xfId="369"/>
    <cellStyle name="20% - Dekorfärg3 72" xfId="370"/>
    <cellStyle name="20% - Dekorfärg3 73" xfId="371"/>
    <cellStyle name="20% - Dekorfärg3 74" xfId="372"/>
    <cellStyle name="20% - Dekorfärg3 75" xfId="373"/>
    <cellStyle name="20% - Dekorfärg3 76" xfId="374"/>
    <cellStyle name="20% - Dekorfärg3 77" xfId="375"/>
    <cellStyle name="20% - Dekorfärg3 78" xfId="376"/>
    <cellStyle name="20% - Dekorfärg3 79" xfId="377"/>
    <cellStyle name="20% - Dekorfärg3 8" xfId="378"/>
    <cellStyle name="20% - Dekorfärg3 80" xfId="379"/>
    <cellStyle name="20% - Dekorfärg3 81" xfId="380"/>
    <cellStyle name="20% - Dekorfärg3 82" xfId="381"/>
    <cellStyle name="20% - Dekorfärg3 83" xfId="382"/>
    <cellStyle name="20% - Dekorfärg3 84" xfId="383"/>
    <cellStyle name="20% - Dekorfärg3 85" xfId="384"/>
    <cellStyle name="20% - Dekorfärg3 86" xfId="385"/>
    <cellStyle name="20% - Dekorfärg3 9" xfId="386"/>
    <cellStyle name="20% - Dekorfärg4 10" xfId="387"/>
    <cellStyle name="20% - Dekorfärg4 11" xfId="388"/>
    <cellStyle name="20% - Dekorfärg4 12" xfId="389"/>
    <cellStyle name="20% - Dekorfärg4 13" xfId="390"/>
    <cellStyle name="20% - Dekorfärg4 14" xfId="391"/>
    <cellStyle name="20% - Dekorfärg4 15" xfId="392"/>
    <cellStyle name="20% - Dekorfärg4 16" xfId="393"/>
    <cellStyle name="20% - Dekorfärg4 17" xfId="394"/>
    <cellStyle name="20% - Dekorfärg4 18" xfId="395"/>
    <cellStyle name="20% - Dekorfärg4 19" xfId="396"/>
    <cellStyle name="20% - Dekorfärg4 2" xfId="397"/>
    <cellStyle name="20% - Dekorfärg4 20" xfId="398"/>
    <cellStyle name="20% - Dekorfärg4 21" xfId="399"/>
    <cellStyle name="20% - Dekorfärg4 22" xfId="400"/>
    <cellStyle name="20% - Dekorfärg4 23" xfId="401"/>
    <cellStyle name="20% - Dekorfärg4 24" xfId="402"/>
    <cellStyle name="20% - Dekorfärg4 25" xfId="403"/>
    <cellStyle name="20% - Dekorfärg4 26" xfId="404"/>
    <cellStyle name="20% - Dekorfärg4 27" xfId="405"/>
    <cellStyle name="20% - Dekorfärg4 28" xfId="406"/>
    <cellStyle name="20% - Dekorfärg4 29" xfId="407"/>
    <cellStyle name="20% - Dekorfärg4 3" xfId="408"/>
    <cellStyle name="20% - Dekorfärg4 30" xfId="409"/>
    <cellStyle name="20% - Dekorfärg4 31" xfId="410"/>
    <cellStyle name="20% - Dekorfärg4 32" xfId="411"/>
    <cellStyle name="20% - Dekorfärg4 33" xfId="412"/>
    <cellStyle name="20% - Dekorfärg4 34" xfId="413"/>
    <cellStyle name="20% - Dekorfärg4 35" xfId="414"/>
    <cellStyle name="20% - Dekorfärg4 36" xfId="415"/>
    <cellStyle name="20% - Dekorfärg4 37" xfId="416"/>
    <cellStyle name="20% - Dekorfärg4 38" xfId="417"/>
    <cellStyle name="20% - Dekorfärg4 39" xfId="418"/>
    <cellStyle name="20% - Dekorfärg4 4" xfId="419"/>
    <cellStyle name="20% - Dekorfärg4 40" xfId="420"/>
    <cellStyle name="20% - Dekorfärg4 41" xfId="421"/>
    <cellStyle name="20% - Dekorfärg4 42" xfId="422"/>
    <cellStyle name="20% - Dekorfärg4 43" xfId="423"/>
    <cellStyle name="20% - Dekorfärg4 44" xfId="424"/>
    <cellStyle name="20% - Dekorfärg4 45" xfId="425"/>
    <cellStyle name="20% - Dekorfärg4 46" xfId="426"/>
    <cellStyle name="20% - Dekorfärg4 47" xfId="427"/>
    <cellStyle name="20% - Dekorfärg4 48" xfId="428"/>
    <cellStyle name="20% - Dekorfärg4 49" xfId="429"/>
    <cellStyle name="20% - Dekorfärg4 5" xfId="430"/>
    <cellStyle name="20% - Dekorfärg4 50" xfId="431"/>
    <cellStyle name="20% - Dekorfärg4 51" xfId="432"/>
    <cellStyle name="20% - Dekorfärg4 52" xfId="433"/>
    <cellStyle name="20% - Dekorfärg4 53" xfId="434"/>
    <cellStyle name="20% - Dekorfärg4 54" xfId="435"/>
    <cellStyle name="20% - Dekorfärg4 55" xfId="436"/>
    <cellStyle name="20% - Dekorfärg4 56" xfId="437"/>
    <cellStyle name="20% - Dekorfärg4 57" xfId="438"/>
    <cellStyle name="20% - Dekorfärg4 58" xfId="439"/>
    <cellStyle name="20% - Dekorfärg4 59" xfId="440"/>
    <cellStyle name="20% - Dekorfärg4 6" xfId="441"/>
    <cellStyle name="20% - Dekorfärg4 60" xfId="442"/>
    <cellStyle name="20% - Dekorfärg4 61" xfId="443"/>
    <cellStyle name="20% - Dekorfärg4 62" xfId="444"/>
    <cellStyle name="20% - Dekorfärg4 63" xfId="445"/>
    <cellStyle name="20% - Dekorfärg4 64" xfId="446"/>
    <cellStyle name="20% - Dekorfärg4 65" xfId="447"/>
    <cellStyle name="20% - Dekorfärg4 66" xfId="448"/>
    <cellStyle name="20% - Dekorfärg4 67" xfId="449"/>
    <cellStyle name="20% - Dekorfärg4 68" xfId="450"/>
    <cellStyle name="20% - Dekorfärg4 69" xfId="451"/>
    <cellStyle name="20% - Dekorfärg4 7" xfId="452"/>
    <cellStyle name="20% - Dekorfärg4 70" xfId="453"/>
    <cellStyle name="20% - Dekorfärg4 71" xfId="454"/>
    <cellStyle name="20% - Dekorfärg4 72" xfId="455"/>
    <cellStyle name="20% - Dekorfärg4 73" xfId="456"/>
    <cellStyle name="20% - Dekorfärg4 74" xfId="457"/>
    <cellStyle name="20% - Dekorfärg4 75" xfId="458"/>
    <cellStyle name="20% - Dekorfärg4 76" xfId="459"/>
    <cellStyle name="20% - Dekorfärg4 77" xfId="460"/>
    <cellStyle name="20% - Dekorfärg4 78" xfId="461"/>
    <cellStyle name="20% - Dekorfärg4 79" xfId="462"/>
    <cellStyle name="20% - Dekorfärg4 8" xfId="463"/>
    <cellStyle name="20% - Dekorfärg4 80" xfId="464"/>
    <cellStyle name="20% - Dekorfärg4 81" xfId="465"/>
    <cellStyle name="20% - Dekorfärg4 82" xfId="466"/>
    <cellStyle name="20% - Dekorfärg4 83" xfId="467"/>
    <cellStyle name="20% - Dekorfärg4 84" xfId="468"/>
    <cellStyle name="20% - Dekorfärg4 85" xfId="469"/>
    <cellStyle name="20% - Dekorfärg4 86" xfId="470"/>
    <cellStyle name="20% - Dekorfärg4 9" xfId="471"/>
    <cellStyle name="20% - Dekorfärg5 10" xfId="472"/>
    <cellStyle name="20% - Dekorfärg5 11" xfId="473"/>
    <cellStyle name="20% - Dekorfärg5 12" xfId="474"/>
    <cellStyle name="20% - Dekorfärg5 13" xfId="475"/>
    <cellStyle name="20% - Dekorfärg5 14" xfId="476"/>
    <cellStyle name="20% - Dekorfärg5 15" xfId="477"/>
    <cellStyle name="20% - Dekorfärg5 16" xfId="478"/>
    <cellStyle name="20% - Dekorfärg5 17" xfId="479"/>
    <cellStyle name="20% - Dekorfärg5 18" xfId="480"/>
    <cellStyle name="20% - Dekorfärg5 19" xfId="481"/>
    <cellStyle name="20% - Dekorfärg5 2" xfId="482"/>
    <cellStyle name="20% - Dekorfärg5 20" xfId="483"/>
    <cellStyle name="20% - Dekorfärg5 21" xfId="484"/>
    <cellStyle name="20% - Dekorfärg5 22" xfId="485"/>
    <cellStyle name="20% - Dekorfärg5 23" xfId="486"/>
    <cellStyle name="20% - Dekorfärg5 24" xfId="487"/>
    <cellStyle name="20% - Dekorfärg5 25" xfId="488"/>
    <cellStyle name="20% - Dekorfärg5 26" xfId="489"/>
    <cellStyle name="20% - Dekorfärg5 27" xfId="490"/>
    <cellStyle name="20% - Dekorfärg5 28" xfId="491"/>
    <cellStyle name="20% - Dekorfärg5 29" xfId="492"/>
    <cellStyle name="20% - Dekorfärg5 3" xfId="493"/>
    <cellStyle name="20% - Dekorfärg5 30" xfId="494"/>
    <cellStyle name="20% - Dekorfärg5 31" xfId="495"/>
    <cellStyle name="20% - Dekorfärg5 32" xfId="496"/>
    <cellStyle name="20% - Dekorfärg5 33" xfId="497"/>
    <cellStyle name="20% - Dekorfärg5 34" xfId="498"/>
    <cellStyle name="20% - Dekorfärg5 35" xfId="499"/>
    <cellStyle name="20% - Dekorfärg5 36" xfId="500"/>
    <cellStyle name="20% - Dekorfärg5 37" xfId="501"/>
    <cellStyle name="20% - Dekorfärg5 38" xfId="502"/>
    <cellStyle name="20% - Dekorfärg5 39" xfId="503"/>
    <cellStyle name="20% - Dekorfärg5 4" xfId="504"/>
    <cellStyle name="20% - Dekorfärg5 40" xfId="505"/>
    <cellStyle name="20% - Dekorfärg5 41" xfId="506"/>
    <cellStyle name="20% - Dekorfärg5 42" xfId="507"/>
    <cellStyle name="20% - Dekorfärg5 43" xfId="508"/>
    <cellStyle name="20% - Dekorfärg5 44" xfId="509"/>
    <cellStyle name="20% - Dekorfärg5 45" xfId="510"/>
    <cellStyle name="20% - Dekorfärg5 46" xfId="511"/>
    <cellStyle name="20% - Dekorfärg5 47" xfId="512"/>
    <cellStyle name="20% - Dekorfärg5 48" xfId="513"/>
    <cellStyle name="20% - Dekorfärg5 49" xfId="514"/>
    <cellStyle name="20% - Dekorfärg5 5" xfId="515"/>
    <cellStyle name="20% - Dekorfärg5 50" xfId="516"/>
    <cellStyle name="20% - Dekorfärg5 51" xfId="517"/>
    <cellStyle name="20% - Dekorfärg5 52" xfId="518"/>
    <cellStyle name="20% - Dekorfärg5 53" xfId="519"/>
    <cellStyle name="20% - Dekorfärg5 54" xfId="520"/>
    <cellStyle name="20% - Dekorfärg5 55" xfId="521"/>
    <cellStyle name="20% - Dekorfärg5 56" xfId="522"/>
    <cellStyle name="20% - Dekorfärg5 57" xfId="523"/>
    <cellStyle name="20% - Dekorfärg5 58" xfId="524"/>
    <cellStyle name="20% - Dekorfärg5 59" xfId="525"/>
    <cellStyle name="20% - Dekorfärg5 6" xfId="526"/>
    <cellStyle name="20% - Dekorfärg5 60" xfId="527"/>
    <cellStyle name="20% - Dekorfärg5 61" xfId="528"/>
    <cellStyle name="20% - Dekorfärg5 62" xfId="529"/>
    <cellStyle name="20% - Dekorfärg5 63" xfId="530"/>
    <cellStyle name="20% - Dekorfärg5 64" xfId="531"/>
    <cellStyle name="20% - Dekorfärg5 65" xfId="532"/>
    <cellStyle name="20% - Dekorfärg5 66" xfId="533"/>
    <cellStyle name="20% - Dekorfärg5 67" xfId="534"/>
    <cellStyle name="20% - Dekorfärg5 68" xfId="535"/>
    <cellStyle name="20% - Dekorfärg5 69" xfId="536"/>
    <cellStyle name="20% - Dekorfärg5 7" xfId="537"/>
    <cellStyle name="20% - Dekorfärg5 70" xfId="538"/>
    <cellStyle name="20% - Dekorfärg5 71" xfId="539"/>
    <cellStyle name="20% - Dekorfärg5 72" xfId="540"/>
    <cellStyle name="20% - Dekorfärg5 73" xfId="541"/>
    <cellStyle name="20% - Dekorfärg5 74" xfId="542"/>
    <cellStyle name="20% - Dekorfärg5 75" xfId="543"/>
    <cellStyle name="20% - Dekorfärg5 76" xfId="544"/>
    <cellStyle name="20% - Dekorfärg5 77" xfId="545"/>
    <cellStyle name="20% - Dekorfärg5 78" xfId="546"/>
    <cellStyle name="20% - Dekorfärg5 79" xfId="547"/>
    <cellStyle name="20% - Dekorfärg5 8" xfId="548"/>
    <cellStyle name="20% - Dekorfärg5 80" xfId="549"/>
    <cellStyle name="20% - Dekorfärg5 81" xfId="550"/>
    <cellStyle name="20% - Dekorfärg5 82" xfId="551"/>
    <cellStyle name="20% - Dekorfärg5 83" xfId="552"/>
    <cellStyle name="20% - Dekorfärg5 84" xfId="553"/>
    <cellStyle name="20% - Dekorfärg5 85" xfId="554"/>
    <cellStyle name="20% - Dekorfärg5 86" xfId="555"/>
    <cellStyle name="20% - Dekorfärg5 9" xfId="556"/>
    <cellStyle name="20% - Dekorfärg6 10" xfId="557"/>
    <cellStyle name="20% - Dekorfärg6 11" xfId="558"/>
    <cellStyle name="20% - Dekorfärg6 12" xfId="559"/>
    <cellStyle name="20% - Dekorfärg6 13" xfId="560"/>
    <cellStyle name="20% - Dekorfärg6 14" xfId="561"/>
    <cellStyle name="20% - Dekorfärg6 15" xfId="562"/>
    <cellStyle name="20% - Dekorfärg6 16" xfId="563"/>
    <cellStyle name="20% - Dekorfärg6 17" xfId="564"/>
    <cellStyle name="20% - Dekorfärg6 18" xfId="565"/>
    <cellStyle name="20% - Dekorfärg6 19" xfId="566"/>
    <cellStyle name="20% - Dekorfärg6 2" xfId="567"/>
    <cellStyle name="20% - Dekorfärg6 20" xfId="568"/>
    <cellStyle name="20% - Dekorfärg6 21" xfId="569"/>
    <cellStyle name="20% - Dekorfärg6 22" xfId="570"/>
    <cellStyle name="20% - Dekorfärg6 23" xfId="571"/>
    <cellStyle name="20% - Dekorfärg6 24" xfId="572"/>
    <cellStyle name="20% - Dekorfärg6 25" xfId="573"/>
    <cellStyle name="20% - Dekorfärg6 26" xfId="574"/>
    <cellStyle name="20% - Dekorfärg6 27" xfId="575"/>
    <cellStyle name="20% - Dekorfärg6 28" xfId="576"/>
    <cellStyle name="20% - Dekorfärg6 29" xfId="577"/>
    <cellStyle name="20% - Dekorfärg6 3" xfId="578"/>
    <cellStyle name="20% - Dekorfärg6 30" xfId="579"/>
    <cellStyle name="20% - Dekorfärg6 31" xfId="580"/>
    <cellStyle name="20% - Dekorfärg6 32" xfId="581"/>
    <cellStyle name="20% - Dekorfärg6 33" xfId="582"/>
    <cellStyle name="20% - Dekorfärg6 34" xfId="583"/>
    <cellStyle name="20% - Dekorfärg6 35" xfId="584"/>
    <cellStyle name="20% - Dekorfärg6 36" xfId="585"/>
    <cellStyle name="20% - Dekorfärg6 37" xfId="586"/>
    <cellStyle name="20% - Dekorfärg6 38" xfId="587"/>
    <cellStyle name="20% - Dekorfärg6 39" xfId="588"/>
    <cellStyle name="20% - Dekorfärg6 4" xfId="589"/>
    <cellStyle name="20% - Dekorfärg6 40" xfId="590"/>
    <cellStyle name="20% - Dekorfärg6 41" xfId="591"/>
    <cellStyle name="20% - Dekorfärg6 42" xfId="592"/>
    <cellStyle name="20% - Dekorfärg6 43" xfId="593"/>
    <cellStyle name="20% - Dekorfärg6 44" xfId="594"/>
    <cellStyle name="20% - Dekorfärg6 45" xfId="595"/>
    <cellStyle name="20% - Dekorfärg6 46" xfId="596"/>
    <cellStyle name="20% - Dekorfärg6 47" xfId="597"/>
    <cellStyle name="20% - Dekorfärg6 48" xfId="598"/>
    <cellStyle name="20% - Dekorfärg6 49" xfId="599"/>
    <cellStyle name="20% - Dekorfärg6 5" xfId="600"/>
    <cellStyle name="20% - Dekorfärg6 50" xfId="601"/>
    <cellStyle name="20% - Dekorfärg6 51" xfId="602"/>
    <cellStyle name="20% - Dekorfärg6 52" xfId="603"/>
    <cellStyle name="20% - Dekorfärg6 53" xfId="604"/>
    <cellStyle name="20% - Dekorfärg6 54" xfId="605"/>
    <cellStyle name="20% - Dekorfärg6 55" xfId="606"/>
    <cellStyle name="20% - Dekorfärg6 56" xfId="607"/>
    <cellStyle name="20% - Dekorfärg6 57" xfId="608"/>
    <cellStyle name="20% - Dekorfärg6 58" xfId="609"/>
    <cellStyle name="20% - Dekorfärg6 59" xfId="610"/>
    <cellStyle name="20% - Dekorfärg6 6" xfId="611"/>
    <cellStyle name="20% - Dekorfärg6 60" xfId="612"/>
    <cellStyle name="20% - Dekorfärg6 61" xfId="613"/>
    <cellStyle name="20% - Dekorfärg6 62" xfId="614"/>
    <cellStyle name="20% - Dekorfärg6 63" xfId="615"/>
    <cellStyle name="20% - Dekorfärg6 64" xfId="616"/>
    <cellStyle name="20% - Dekorfärg6 65" xfId="617"/>
    <cellStyle name="20% - Dekorfärg6 66" xfId="618"/>
    <cellStyle name="20% - Dekorfärg6 67" xfId="619"/>
    <cellStyle name="20% - Dekorfärg6 68" xfId="620"/>
    <cellStyle name="20% - Dekorfärg6 69" xfId="621"/>
    <cellStyle name="20% - Dekorfärg6 7" xfId="622"/>
    <cellStyle name="20% - Dekorfärg6 70" xfId="623"/>
    <cellStyle name="20% - Dekorfärg6 71" xfId="624"/>
    <cellStyle name="20% - Dekorfärg6 72" xfId="625"/>
    <cellStyle name="20% - Dekorfärg6 73" xfId="626"/>
    <cellStyle name="20% - Dekorfärg6 74" xfId="627"/>
    <cellStyle name="20% - Dekorfärg6 75" xfId="628"/>
    <cellStyle name="20% - Dekorfärg6 76" xfId="629"/>
    <cellStyle name="20% - Dekorfärg6 77" xfId="630"/>
    <cellStyle name="20% - Dekorfärg6 78" xfId="631"/>
    <cellStyle name="20% - Dekorfärg6 79" xfId="632"/>
    <cellStyle name="20% - Dekorfärg6 8" xfId="633"/>
    <cellStyle name="20% - Dekorfärg6 80" xfId="634"/>
    <cellStyle name="20% - Dekorfärg6 81" xfId="635"/>
    <cellStyle name="20% - Dekorfärg6 82" xfId="636"/>
    <cellStyle name="20% - Dekorfärg6 83" xfId="637"/>
    <cellStyle name="20% - Dekorfärg6 84" xfId="638"/>
    <cellStyle name="20% - Dekorfärg6 85" xfId="639"/>
    <cellStyle name="20% - Dekorfärg6 86" xfId="640"/>
    <cellStyle name="20% - Dekorfärg6 9" xfId="64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40% - Dekorfärg1 10" xfId="642"/>
    <cellStyle name="40% - Dekorfärg1 11" xfId="643"/>
    <cellStyle name="40% - Dekorfärg1 12" xfId="644"/>
    <cellStyle name="40% - Dekorfärg1 13" xfId="645"/>
    <cellStyle name="40% - Dekorfärg1 14" xfId="646"/>
    <cellStyle name="40% - Dekorfärg1 15" xfId="647"/>
    <cellStyle name="40% - Dekorfärg1 16" xfId="648"/>
    <cellStyle name="40% - Dekorfärg1 17" xfId="649"/>
    <cellStyle name="40% - Dekorfärg1 18" xfId="650"/>
    <cellStyle name="40% - Dekorfärg1 19" xfId="651"/>
    <cellStyle name="40% - Dekorfärg1 2" xfId="652"/>
    <cellStyle name="40% - Dekorfärg1 20" xfId="653"/>
    <cellStyle name="40% - Dekorfärg1 21" xfId="654"/>
    <cellStyle name="40% - Dekorfärg1 22" xfId="655"/>
    <cellStyle name="40% - Dekorfärg1 23" xfId="656"/>
    <cellStyle name="40% - Dekorfärg1 24" xfId="657"/>
    <cellStyle name="40% - Dekorfärg1 25" xfId="658"/>
    <cellStyle name="40% - Dekorfärg1 26" xfId="659"/>
    <cellStyle name="40% - Dekorfärg1 27" xfId="660"/>
    <cellStyle name="40% - Dekorfärg1 28" xfId="661"/>
    <cellStyle name="40% - Dekorfärg1 29" xfId="662"/>
    <cellStyle name="40% - Dekorfärg1 3" xfId="663"/>
    <cellStyle name="40% - Dekorfärg1 30" xfId="664"/>
    <cellStyle name="40% - Dekorfärg1 31" xfId="665"/>
    <cellStyle name="40% - Dekorfärg1 32" xfId="666"/>
    <cellStyle name="40% - Dekorfärg1 33" xfId="667"/>
    <cellStyle name="40% - Dekorfärg1 34" xfId="668"/>
    <cellStyle name="40% - Dekorfärg1 35" xfId="669"/>
    <cellStyle name="40% - Dekorfärg1 36" xfId="670"/>
    <cellStyle name="40% - Dekorfärg1 37" xfId="671"/>
    <cellStyle name="40% - Dekorfärg1 38" xfId="672"/>
    <cellStyle name="40% - Dekorfärg1 39" xfId="673"/>
    <cellStyle name="40% - Dekorfärg1 4" xfId="674"/>
    <cellStyle name="40% - Dekorfärg1 40" xfId="675"/>
    <cellStyle name="40% - Dekorfärg1 41" xfId="676"/>
    <cellStyle name="40% - Dekorfärg1 42" xfId="677"/>
    <cellStyle name="40% - Dekorfärg1 43" xfId="678"/>
    <cellStyle name="40% - Dekorfärg1 44" xfId="679"/>
    <cellStyle name="40% - Dekorfärg1 45" xfId="680"/>
    <cellStyle name="40% - Dekorfärg1 46" xfId="681"/>
    <cellStyle name="40% - Dekorfärg1 47" xfId="682"/>
    <cellStyle name="40% - Dekorfärg1 48" xfId="683"/>
    <cellStyle name="40% - Dekorfärg1 49" xfId="684"/>
    <cellStyle name="40% - Dekorfärg1 5" xfId="685"/>
    <cellStyle name="40% - Dekorfärg1 50" xfId="686"/>
    <cellStyle name="40% - Dekorfärg1 51" xfId="687"/>
    <cellStyle name="40% - Dekorfärg1 52" xfId="688"/>
    <cellStyle name="40% - Dekorfärg1 53" xfId="689"/>
    <cellStyle name="40% - Dekorfärg1 54" xfId="690"/>
    <cellStyle name="40% - Dekorfärg1 55" xfId="691"/>
    <cellStyle name="40% - Dekorfärg1 56" xfId="692"/>
    <cellStyle name="40% - Dekorfärg1 57" xfId="693"/>
    <cellStyle name="40% - Dekorfärg1 58" xfId="694"/>
    <cellStyle name="40% - Dekorfärg1 59" xfId="695"/>
    <cellStyle name="40% - Dekorfärg1 6" xfId="696"/>
    <cellStyle name="40% - Dekorfärg1 60" xfId="697"/>
    <cellStyle name="40% - Dekorfärg1 61" xfId="698"/>
    <cellStyle name="40% - Dekorfärg1 62" xfId="699"/>
    <cellStyle name="40% - Dekorfärg1 63" xfId="700"/>
    <cellStyle name="40% - Dekorfärg1 64" xfId="701"/>
    <cellStyle name="40% - Dekorfärg1 65" xfId="702"/>
    <cellStyle name="40% - Dekorfärg1 66" xfId="703"/>
    <cellStyle name="40% - Dekorfärg1 67" xfId="704"/>
    <cellStyle name="40% - Dekorfärg1 68" xfId="705"/>
    <cellStyle name="40% - Dekorfärg1 69" xfId="706"/>
    <cellStyle name="40% - Dekorfärg1 7" xfId="707"/>
    <cellStyle name="40% - Dekorfärg1 70" xfId="708"/>
    <cellStyle name="40% - Dekorfärg1 71" xfId="709"/>
    <cellStyle name="40% - Dekorfärg1 72" xfId="710"/>
    <cellStyle name="40% - Dekorfärg1 73" xfId="711"/>
    <cellStyle name="40% - Dekorfärg1 74" xfId="712"/>
    <cellStyle name="40% - Dekorfärg1 75" xfId="713"/>
    <cellStyle name="40% - Dekorfärg1 76" xfId="714"/>
    <cellStyle name="40% - Dekorfärg1 77" xfId="715"/>
    <cellStyle name="40% - Dekorfärg1 78" xfId="716"/>
    <cellStyle name="40% - Dekorfärg1 79" xfId="717"/>
    <cellStyle name="40% - Dekorfärg1 8" xfId="718"/>
    <cellStyle name="40% - Dekorfärg1 80" xfId="719"/>
    <cellStyle name="40% - Dekorfärg1 81" xfId="720"/>
    <cellStyle name="40% - Dekorfärg1 82" xfId="721"/>
    <cellStyle name="40% - Dekorfärg1 83" xfId="722"/>
    <cellStyle name="40% - Dekorfärg1 84" xfId="723"/>
    <cellStyle name="40% - Dekorfärg1 85" xfId="724"/>
    <cellStyle name="40% - Dekorfärg1 86" xfId="725"/>
    <cellStyle name="40% - Dekorfärg1 9" xfId="726"/>
    <cellStyle name="40% - Dekorfärg2 10" xfId="727"/>
    <cellStyle name="40% - Dekorfärg2 11" xfId="728"/>
    <cellStyle name="40% - Dekorfärg2 12" xfId="729"/>
    <cellStyle name="40% - Dekorfärg2 13" xfId="730"/>
    <cellStyle name="40% - Dekorfärg2 14" xfId="731"/>
    <cellStyle name="40% - Dekorfärg2 15" xfId="732"/>
    <cellStyle name="40% - Dekorfärg2 16" xfId="733"/>
    <cellStyle name="40% - Dekorfärg2 17" xfId="734"/>
    <cellStyle name="40% - Dekorfärg2 18" xfId="735"/>
    <cellStyle name="40% - Dekorfärg2 19" xfId="736"/>
    <cellStyle name="40% - Dekorfärg2 2" xfId="737"/>
    <cellStyle name="40% - Dekorfärg2 20" xfId="738"/>
    <cellStyle name="40% - Dekorfärg2 21" xfId="739"/>
    <cellStyle name="40% - Dekorfärg2 22" xfId="740"/>
    <cellStyle name="40% - Dekorfärg2 23" xfId="741"/>
    <cellStyle name="40% - Dekorfärg2 24" xfId="742"/>
    <cellStyle name="40% - Dekorfärg2 25" xfId="743"/>
    <cellStyle name="40% - Dekorfärg2 26" xfId="744"/>
    <cellStyle name="40% - Dekorfärg2 27" xfId="745"/>
    <cellStyle name="40% - Dekorfärg2 28" xfId="746"/>
    <cellStyle name="40% - Dekorfärg2 29" xfId="747"/>
    <cellStyle name="40% - Dekorfärg2 3" xfId="748"/>
    <cellStyle name="40% - Dekorfärg2 30" xfId="749"/>
    <cellStyle name="40% - Dekorfärg2 31" xfId="750"/>
    <cellStyle name="40% - Dekorfärg2 32" xfId="751"/>
    <cellStyle name="40% - Dekorfärg2 33" xfId="752"/>
    <cellStyle name="40% - Dekorfärg2 34" xfId="753"/>
    <cellStyle name="40% - Dekorfärg2 35" xfId="754"/>
    <cellStyle name="40% - Dekorfärg2 36" xfId="755"/>
    <cellStyle name="40% - Dekorfärg2 37" xfId="756"/>
    <cellStyle name="40% - Dekorfärg2 38" xfId="757"/>
    <cellStyle name="40% - Dekorfärg2 39" xfId="758"/>
    <cellStyle name="40% - Dekorfärg2 4" xfId="759"/>
    <cellStyle name="40% - Dekorfärg2 40" xfId="760"/>
    <cellStyle name="40% - Dekorfärg2 41" xfId="761"/>
    <cellStyle name="40% - Dekorfärg2 42" xfId="762"/>
    <cellStyle name="40% - Dekorfärg2 43" xfId="763"/>
    <cellStyle name="40% - Dekorfärg2 44" xfId="764"/>
    <cellStyle name="40% - Dekorfärg2 45" xfId="765"/>
    <cellStyle name="40% - Dekorfärg2 46" xfId="766"/>
    <cellStyle name="40% - Dekorfärg2 47" xfId="767"/>
    <cellStyle name="40% - Dekorfärg2 48" xfId="768"/>
    <cellStyle name="40% - Dekorfärg2 49" xfId="769"/>
    <cellStyle name="40% - Dekorfärg2 5" xfId="770"/>
    <cellStyle name="40% - Dekorfärg2 50" xfId="771"/>
    <cellStyle name="40% - Dekorfärg2 51" xfId="772"/>
    <cellStyle name="40% - Dekorfärg2 52" xfId="773"/>
    <cellStyle name="40% - Dekorfärg2 53" xfId="774"/>
    <cellStyle name="40% - Dekorfärg2 54" xfId="775"/>
    <cellStyle name="40% - Dekorfärg2 55" xfId="776"/>
    <cellStyle name="40% - Dekorfärg2 56" xfId="777"/>
    <cellStyle name="40% - Dekorfärg2 57" xfId="778"/>
    <cellStyle name="40% - Dekorfärg2 58" xfId="779"/>
    <cellStyle name="40% - Dekorfärg2 59" xfId="780"/>
    <cellStyle name="40% - Dekorfärg2 6" xfId="781"/>
    <cellStyle name="40% - Dekorfärg2 60" xfId="782"/>
    <cellStyle name="40% - Dekorfärg2 61" xfId="783"/>
    <cellStyle name="40% - Dekorfärg2 62" xfId="784"/>
    <cellStyle name="40% - Dekorfärg2 63" xfId="785"/>
    <cellStyle name="40% - Dekorfärg2 64" xfId="786"/>
    <cellStyle name="40% - Dekorfärg2 65" xfId="787"/>
    <cellStyle name="40% - Dekorfärg2 66" xfId="788"/>
    <cellStyle name="40% - Dekorfärg2 67" xfId="789"/>
    <cellStyle name="40% - Dekorfärg2 68" xfId="790"/>
    <cellStyle name="40% - Dekorfärg2 69" xfId="791"/>
    <cellStyle name="40% - Dekorfärg2 7" xfId="792"/>
    <cellStyle name="40% - Dekorfärg2 70" xfId="793"/>
    <cellStyle name="40% - Dekorfärg2 71" xfId="794"/>
    <cellStyle name="40% - Dekorfärg2 72" xfId="795"/>
    <cellStyle name="40% - Dekorfärg2 73" xfId="796"/>
    <cellStyle name="40% - Dekorfärg2 74" xfId="797"/>
    <cellStyle name="40% - Dekorfärg2 75" xfId="798"/>
    <cellStyle name="40% - Dekorfärg2 76" xfId="799"/>
    <cellStyle name="40% - Dekorfärg2 77" xfId="800"/>
    <cellStyle name="40% - Dekorfärg2 78" xfId="801"/>
    <cellStyle name="40% - Dekorfärg2 79" xfId="802"/>
    <cellStyle name="40% - Dekorfärg2 8" xfId="803"/>
    <cellStyle name="40% - Dekorfärg2 80" xfId="804"/>
    <cellStyle name="40% - Dekorfärg2 81" xfId="805"/>
    <cellStyle name="40% - Dekorfärg2 82" xfId="806"/>
    <cellStyle name="40% - Dekorfärg2 83" xfId="807"/>
    <cellStyle name="40% - Dekorfärg2 84" xfId="808"/>
    <cellStyle name="40% - Dekorfärg2 85" xfId="809"/>
    <cellStyle name="40% - Dekorfärg2 86" xfId="810"/>
    <cellStyle name="40% - Dekorfärg2 9" xfId="811"/>
    <cellStyle name="40% - Dekorfärg3 10" xfId="812"/>
    <cellStyle name="40% - Dekorfärg3 11" xfId="813"/>
    <cellStyle name="40% - Dekorfärg3 12" xfId="814"/>
    <cellStyle name="40% - Dekorfärg3 13" xfId="815"/>
    <cellStyle name="40% - Dekorfärg3 14" xfId="816"/>
    <cellStyle name="40% - Dekorfärg3 15" xfId="817"/>
    <cellStyle name="40% - Dekorfärg3 16" xfId="818"/>
    <cellStyle name="40% - Dekorfärg3 17" xfId="819"/>
    <cellStyle name="40% - Dekorfärg3 18" xfId="820"/>
    <cellStyle name="40% - Dekorfärg3 19" xfId="821"/>
    <cellStyle name="40% - Dekorfärg3 2" xfId="822"/>
    <cellStyle name="40% - Dekorfärg3 20" xfId="823"/>
    <cellStyle name="40% - Dekorfärg3 21" xfId="824"/>
    <cellStyle name="40% - Dekorfärg3 22" xfId="825"/>
    <cellStyle name="40% - Dekorfärg3 23" xfId="826"/>
    <cellStyle name="40% - Dekorfärg3 24" xfId="827"/>
    <cellStyle name="40% - Dekorfärg3 25" xfId="828"/>
    <cellStyle name="40% - Dekorfärg3 26" xfId="829"/>
    <cellStyle name="40% - Dekorfärg3 27" xfId="830"/>
    <cellStyle name="40% - Dekorfärg3 28" xfId="831"/>
    <cellStyle name="40% - Dekorfärg3 29" xfId="832"/>
    <cellStyle name="40% - Dekorfärg3 3" xfId="833"/>
    <cellStyle name="40% - Dekorfärg3 30" xfId="834"/>
    <cellStyle name="40% - Dekorfärg3 31" xfId="835"/>
    <cellStyle name="40% - Dekorfärg3 32" xfId="836"/>
    <cellStyle name="40% - Dekorfärg3 33" xfId="837"/>
    <cellStyle name="40% - Dekorfärg3 34" xfId="838"/>
    <cellStyle name="40% - Dekorfärg3 35" xfId="839"/>
    <cellStyle name="40% - Dekorfärg3 36" xfId="840"/>
    <cellStyle name="40% - Dekorfärg3 37" xfId="841"/>
    <cellStyle name="40% - Dekorfärg3 38" xfId="842"/>
    <cellStyle name="40% - Dekorfärg3 39" xfId="843"/>
    <cellStyle name="40% - Dekorfärg3 4" xfId="844"/>
    <cellStyle name="40% - Dekorfärg3 40" xfId="845"/>
    <cellStyle name="40% - Dekorfärg3 41" xfId="846"/>
    <cellStyle name="40% - Dekorfärg3 42" xfId="847"/>
    <cellStyle name="40% - Dekorfärg3 43" xfId="848"/>
    <cellStyle name="40% - Dekorfärg3 44" xfId="849"/>
    <cellStyle name="40% - Dekorfärg3 45" xfId="850"/>
    <cellStyle name="40% - Dekorfärg3 46" xfId="851"/>
    <cellStyle name="40% - Dekorfärg3 47" xfId="852"/>
    <cellStyle name="40% - Dekorfärg3 48" xfId="853"/>
    <cellStyle name="40% - Dekorfärg3 49" xfId="854"/>
    <cellStyle name="40% - Dekorfärg3 5" xfId="855"/>
    <cellStyle name="40% - Dekorfärg3 50" xfId="856"/>
    <cellStyle name="40% - Dekorfärg3 51" xfId="857"/>
    <cellStyle name="40% - Dekorfärg3 52" xfId="858"/>
    <cellStyle name="40% - Dekorfärg3 53" xfId="859"/>
    <cellStyle name="40% - Dekorfärg3 54" xfId="860"/>
    <cellStyle name="40% - Dekorfärg3 55" xfId="861"/>
    <cellStyle name="40% - Dekorfärg3 56" xfId="862"/>
    <cellStyle name="40% - Dekorfärg3 57" xfId="863"/>
    <cellStyle name="40% - Dekorfärg3 58" xfId="864"/>
    <cellStyle name="40% - Dekorfärg3 59" xfId="865"/>
    <cellStyle name="40% - Dekorfärg3 6" xfId="866"/>
    <cellStyle name="40% - Dekorfärg3 60" xfId="867"/>
    <cellStyle name="40% - Dekorfärg3 61" xfId="868"/>
    <cellStyle name="40% - Dekorfärg3 62" xfId="869"/>
    <cellStyle name="40% - Dekorfärg3 63" xfId="870"/>
    <cellStyle name="40% - Dekorfärg3 64" xfId="871"/>
    <cellStyle name="40% - Dekorfärg3 65" xfId="872"/>
    <cellStyle name="40% - Dekorfärg3 66" xfId="873"/>
    <cellStyle name="40% - Dekorfärg3 67" xfId="874"/>
    <cellStyle name="40% - Dekorfärg3 68" xfId="875"/>
    <cellStyle name="40% - Dekorfärg3 69" xfId="876"/>
    <cellStyle name="40% - Dekorfärg3 7" xfId="877"/>
    <cellStyle name="40% - Dekorfärg3 70" xfId="878"/>
    <cellStyle name="40% - Dekorfärg3 71" xfId="879"/>
    <cellStyle name="40% - Dekorfärg3 72" xfId="880"/>
    <cellStyle name="40% - Dekorfärg3 73" xfId="881"/>
    <cellStyle name="40% - Dekorfärg3 74" xfId="882"/>
    <cellStyle name="40% - Dekorfärg3 75" xfId="883"/>
    <cellStyle name="40% - Dekorfärg3 76" xfId="884"/>
    <cellStyle name="40% - Dekorfärg3 77" xfId="885"/>
    <cellStyle name="40% - Dekorfärg3 78" xfId="886"/>
    <cellStyle name="40% - Dekorfärg3 79" xfId="887"/>
    <cellStyle name="40% - Dekorfärg3 8" xfId="888"/>
    <cellStyle name="40% - Dekorfärg3 80" xfId="889"/>
    <cellStyle name="40% - Dekorfärg3 81" xfId="890"/>
    <cellStyle name="40% - Dekorfärg3 82" xfId="891"/>
    <cellStyle name="40% - Dekorfärg3 83" xfId="892"/>
    <cellStyle name="40% - Dekorfärg3 84" xfId="893"/>
    <cellStyle name="40% - Dekorfärg3 85" xfId="894"/>
    <cellStyle name="40% - Dekorfärg3 86" xfId="895"/>
    <cellStyle name="40% - Dekorfärg3 9" xfId="896"/>
    <cellStyle name="40% - Dekorfärg4 10" xfId="897"/>
    <cellStyle name="40% - Dekorfärg4 11" xfId="898"/>
    <cellStyle name="40% - Dekorfärg4 12" xfId="899"/>
    <cellStyle name="40% - Dekorfärg4 13" xfId="900"/>
    <cellStyle name="40% - Dekorfärg4 14" xfId="901"/>
    <cellStyle name="40% - Dekorfärg4 15" xfId="902"/>
    <cellStyle name="40% - Dekorfärg4 16" xfId="903"/>
    <cellStyle name="40% - Dekorfärg4 17" xfId="904"/>
    <cellStyle name="40% - Dekorfärg4 18" xfId="905"/>
    <cellStyle name="40% - Dekorfärg4 19" xfId="906"/>
    <cellStyle name="40% - Dekorfärg4 2" xfId="907"/>
    <cellStyle name="40% - Dekorfärg4 20" xfId="908"/>
    <cellStyle name="40% - Dekorfärg4 21" xfId="909"/>
    <cellStyle name="40% - Dekorfärg4 22" xfId="910"/>
    <cellStyle name="40% - Dekorfärg4 23" xfId="911"/>
    <cellStyle name="40% - Dekorfärg4 24" xfId="912"/>
    <cellStyle name="40% - Dekorfärg4 25" xfId="913"/>
    <cellStyle name="40% - Dekorfärg4 26" xfId="914"/>
    <cellStyle name="40% - Dekorfärg4 27" xfId="915"/>
    <cellStyle name="40% - Dekorfärg4 28" xfId="916"/>
    <cellStyle name="40% - Dekorfärg4 29" xfId="917"/>
    <cellStyle name="40% - Dekorfärg4 3" xfId="918"/>
    <cellStyle name="40% - Dekorfärg4 30" xfId="919"/>
    <cellStyle name="40% - Dekorfärg4 31" xfId="920"/>
    <cellStyle name="40% - Dekorfärg4 32" xfId="921"/>
    <cellStyle name="40% - Dekorfärg4 33" xfId="922"/>
    <cellStyle name="40% - Dekorfärg4 34" xfId="923"/>
    <cellStyle name="40% - Dekorfärg4 35" xfId="924"/>
    <cellStyle name="40% - Dekorfärg4 36" xfId="925"/>
    <cellStyle name="40% - Dekorfärg4 37" xfId="926"/>
    <cellStyle name="40% - Dekorfärg4 38" xfId="927"/>
    <cellStyle name="40% - Dekorfärg4 39" xfId="928"/>
    <cellStyle name="40% - Dekorfärg4 4" xfId="929"/>
    <cellStyle name="40% - Dekorfärg4 40" xfId="930"/>
    <cellStyle name="40% - Dekorfärg4 41" xfId="931"/>
    <cellStyle name="40% - Dekorfärg4 42" xfId="932"/>
    <cellStyle name="40% - Dekorfärg4 43" xfId="933"/>
    <cellStyle name="40% - Dekorfärg4 44" xfId="934"/>
    <cellStyle name="40% - Dekorfärg4 45" xfId="935"/>
    <cellStyle name="40% - Dekorfärg4 46" xfId="936"/>
    <cellStyle name="40% - Dekorfärg4 47" xfId="937"/>
    <cellStyle name="40% - Dekorfärg4 48" xfId="938"/>
    <cellStyle name="40% - Dekorfärg4 49" xfId="939"/>
    <cellStyle name="40% - Dekorfärg4 5" xfId="940"/>
    <cellStyle name="40% - Dekorfärg4 50" xfId="941"/>
    <cellStyle name="40% - Dekorfärg4 51" xfId="942"/>
    <cellStyle name="40% - Dekorfärg4 52" xfId="943"/>
    <cellStyle name="40% - Dekorfärg4 53" xfId="944"/>
    <cellStyle name="40% - Dekorfärg4 54" xfId="945"/>
    <cellStyle name="40% - Dekorfärg4 55" xfId="946"/>
    <cellStyle name="40% - Dekorfärg4 56" xfId="947"/>
    <cellStyle name="40% - Dekorfärg4 57" xfId="948"/>
    <cellStyle name="40% - Dekorfärg4 58" xfId="949"/>
    <cellStyle name="40% - Dekorfärg4 59" xfId="950"/>
    <cellStyle name="40% - Dekorfärg4 6" xfId="951"/>
    <cellStyle name="40% - Dekorfärg4 60" xfId="952"/>
    <cellStyle name="40% - Dekorfärg4 61" xfId="953"/>
    <cellStyle name="40% - Dekorfärg4 62" xfId="954"/>
    <cellStyle name="40% - Dekorfärg4 63" xfId="955"/>
    <cellStyle name="40% - Dekorfärg4 64" xfId="956"/>
    <cellStyle name="40% - Dekorfärg4 65" xfId="957"/>
    <cellStyle name="40% - Dekorfärg4 66" xfId="958"/>
    <cellStyle name="40% - Dekorfärg4 67" xfId="959"/>
    <cellStyle name="40% - Dekorfärg4 68" xfId="960"/>
    <cellStyle name="40% - Dekorfärg4 69" xfId="961"/>
    <cellStyle name="40% - Dekorfärg4 7" xfId="962"/>
    <cellStyle name="40% - Dekorfärg4 70" xfId="963"/>
    <cellStyle name="40% - Dekorfärg4 71" xfId="964"/>
    <cellStyle name="40% - Dekorfärg4 72" xfId="965"/>
    <cellStyle name="40% - Dekorfärg4 73" xfId="966"/>
    <cellStyle name="40% - Dekorfärg4 74" xfId="967"/>
    <cellStyle name="40% - Dekorfärg4 75" xfId="968"/>
    <cellStyle name="40% - Dekorfärg4 76" xfId="969"/>
    <cellStyle name="40% - Dekorfärg4 77" xfId="970"/>
    <cellStyle name="40% - Dekorfärg4 78" xfId="971"/>
    <cellStyle name="40% - Dekorfärg4 79" xfId="972"/>
    <cellStyle name="40% - Dekorfärg4 8" xfId="973"/>
    <cellStyle name="40% - Dekorfärg4 80" xfId="974"/>
    <cellStyle name="40% - Dekorfärg4 81" xfId="975"/>
    <cellStyle name="40% - Dekorfärg4 82" xfId="976"/>
    <cellStyle name="40% - Dekorfärg4 83" xfId="977"/>
    <cellStyle name="40% - Dekorfärg4 84" xfId="978"/>
    <cellStyle name="40% - Dekorfärg4 85" xfId="979"/>
    <cellStyle name="40% - Dekorfärg4 86" xfId="980"/>
    <cellStyle name="40% - Dekorfärg4 9" xfId="981"/>
    <cellStyle name="40% - Dekorfärg5 10" xfId="982"/>
    <cellStyle name="40% - Dekorfärg5 11" xfId="983"/>
    <cellStyle name="40% - Dekorfärg5 12" xfId="984"/>
    <cellStyle name="40% - Dekorfärg5 13" xfId="985"/>
    <cellStyle name="40% - Dekorfärg5 14" xfId="986"/>
    <cellStyle name="40% - Dekorfärg5 15" xfId="987"/>
    <cellStyle name="40% - Dekorfärg5 16" xfId="988"/>
    <cellStyle name="40% - Dekorfärg5 17" xfId="989"/>
    <cellStyle name="40% - Dekorfärg5 18" xfId="990"/>
    <cellStyle name="40% - Dekorfärg5 19" xfId="991"/>
    <cellStyle name="40% - Dekorfärg5 2" xfId="992"/>
    <cellStyle name="40% - Dekorfärg5 20" xfId="993"/>
    <cellStyle name="40% - Dekorfärg5 21" xfId="994"/>
    <cellStyle name="40% - Dekorfärg5 22" xfId="995"/>
    <cellStyle name="40% - Dekorfärg5 23" xfId="996"/>
    <cellStyle name="40% - Dekorfärg5 24" xfId="997"/>
    <cellStyle name="40% - Dekorfärg5 25" xfId="998"/>
    <cellStyle name="40% - Dekorfärg5 26" xfId="999"/>
    <cellStyle name="40% - Dekorfärg5 27" xfId="1000"/>
    <cellStyle name="40% - Dekorfärg5 28" xfId="1001"/>
    <cellStyle name="40% - Dekorfärg5 29" xfId="1002"/>
    <cellStyle name="40% - Dekorfärg5 3" xfId="1003"/>
    <cellStyle name="40% - Dekorfärg5 30" xfId="1004"/>
    <cellStyle name="40% - Dekorfärg5 31" xfId="1005"/>
    <cellStyle name="40% - Dekorfärg5 32" xfId="1006"/>
    <cellStyle name="40% - Dekorfärg5 33" xfId="1007"/>
    <cellStyle name="40% - Dekorfärg5 34" xfId="1008"/>
    <cellStyle name="40% - Dekorfärg5 35" xfId="1009"/>
    <cellStyle name="40% - Dekorfärg5 36" xfId="1010"/>
    <cellStyle name="40% - Dekorfärg5 37" xfId="1011"/>
    <cellStyle name="40% - Dekorfärg5 38" xfId="1012"/>
    <cellStyle name="40% - Dekorfärg5 39" xfId="1013"/>
    <cellStyle name="40% - Dekorfärg5 4" xfId="1014"/>
    <cellStyle name="40% - Dekorfärg5 40" xfId="1015"/>
    <cellStyle name="40% - Dekorfärg5 41" xfId="1016"/>
    <cellStyle name="40% - Dekorfärg5 42" xfId="1017"/>
    <cellStyle name="40% - Dekorfärg5 43" xfId="1018"/>
    <cellStyle name="40% - Dekorfärg5 44" xfId="1019"/>
    <cellStyle name="40% - Dekorfärg5 45" xfId="1020"/>
    <cellStyle name="40% - Dekorfärg5 46" xfId="1021"/>
    <cellStyle name="40% - Dekorfärg5 47" xfId="1022"/>
    <cellStyle name="40% - Dekorfärg5 48" xfId="1023"/>
    <cellStyle name="40% - Dekorfärg5 49" xfId="1024"/>
    <cellStyle name="40% - Dekorfärg5 5" xfId="1025"/>
    <cellStyle name="40% - Dekorfärg5 50" xfId="1026"/>
    <cellStyle name="40% - Dekorfärg5 51" xfId="1027"/>
    <cellStyle name="40% - Dekorfärg5 52" xfId="1028"/>
    <cellStyle name="40% - Dekorfärg5 53" xfId="1029"/>
    <cellStyle name="40% - Dekorfärg5 54" xfId="1030"/>
    <cellStyle name="40% - Dekorfärg5 55" xfId="1031"/>
    <cellStyle name="40% - Dekorfärg5 56" xfId="1032"/>
    <cellStyle name="40% - Dekorfärg5 57" xfId="1033"/>
    <cellStyle name="40% - Dekorfärg5 58" xfId="1034"/>
    <cellStyle name="40% - Dekorfärg5 59" xfId="1035"/>
    <cellStyle name="40% - Dekorfärg5 6" xfId="1036"/>
    <cellStyle name="40% - Dekorfärg5 60" xfId="1037"/>
    <cellStyle name="40% - Dekorfärg5 61" xfId="1038"/>
    <cellStyle name="40% - Dekorfärg5 62" xfId="1039"/>
    <cellStyle name="40% - Dekorfärg5 63" xfId="1040"/>
    <cellStyle name="40% - Dekorfärg5 64" xfId="1041"/>
    <cellStyle name="40% - Dekorfärg5 65" xfId="1042"/>
    <cellStyle name="40% - Dekorfärg5 66" xfId="1043"/>
    <cellStyle name="40% - Dekorfärg5 67" xfId="1044"/>
    <cellStyle name="40% - Dekorfärg5 68" xfId="1045"/>
    <cellStyle name="40% - Dekorfärg5 69" xfId="1046"/>
    <cellStyle name="40% - Dekorfärg5 7" xfId="1047"/>
    <cellStyle name="40% - Dekorfärg5 70" xfId="1048"/>
    <cellStyle name="40% - Dekorfärg5 71" xfId="1049"/>
    <cellStyle name="40% - Dekorfärg5 72" xfId="1050"/>
    <cellStyle name="40% - Dekorfärg5 73" xfId="1051"/>
    <cellStyle name="40% - Dekorfärg5 74" xfId="1052"/>
    <cellStyle name="40% - Dekorfärg5 75" xfId="1053"/>
    <cellStyle name="40% - Dekorfärg5 76" xfId="1054"/>
    <cellStyle name="40% - Dekorfärg5 77" xfId="1055"/>
    <cellStyle name="40% - Dekorfärg5 78" xfId="1056"/>
    <cellStyle name="40% - Dekorfärg5 79" xfId="1057"/>
    <cellStyle name="40% - Dekorfärg5 8" xfId="1058"/>
    <cellStyle name="40% - Dekorfärg5 80" xfId="1059"/>
    <cellStyle name="40% - Dekorfärg5 81" xfId="1060"/>
    <cellStyle name="40% - Dekorfärg5 82" xfId="1061"/>
    <cellStyle name="40% - Dekorfärg5 83" xfId="1062"/>
    <cellStyle name="40% - Dekorfärg5 84" xfId="1063"/>
    <cellStyle name="40% - Dekorfärg5 85" xfId="1064"/>
    <cellStyle name="40% - Dekorfärg5 86" xfId="1065"/>
    <cellStyle name="40% - Dekorfärg5 9" xfId="1066"/>
    <cellStyle name="40% - Dekorfärg6 10" xfId="1067"/>
    <cellStyle name="40% - Dekorfärg6 11" xfId="1068"/>
    <cellStyle name="40% - Dekorfärg6 12" xfId="1069"/>
    <cellStyle name="40% - Dekorfärg6 13" xfId="1070"/>
    <cellStyle name="40% - Dekorfärg6 14" xfId="1071"/>
    <cellStyle name="40% - Dekorfärg6 15" xfId="1072"/>
    <cellStyle name="40% - Dekorfärg6 16" xfId="1073"/>
    <cellStyle name="40% - Dekorfärg6 17" xfId="1074"/>
    <cellStyle name="40% - Dekorfärg6 18" xfId="1075"/>
    <cellStyle name="40% - Dekorfärg6 19" xfId="1076"/>
    <cellStyle name="40% - Dekorfärg6 2" xfId="1077"/>
    <cellStyle name="40% - Dekorfärg6 20" xfId="1078"/>
    <cellStyle name="40% - Dekorfärg6 21" xfId="1079"/>
    <cellStyle name="40% - Dekorfärg6 22" xfId="1080"/>
    <cellStyle name="40% - Dekorfärg6 23" xfId="1081"/>
    <cellStyle name="40% - Dekorfärg6 24" xfId="1082"/>
    <cellStyle name="40% - Dekorfärg6 25" xfId="1083"/>
    <cellStyle name="40% - Dekorfärg6 26" xfId="1084"/>
    <cellStyle name="40% - Dekorfärg6 27" xfId="1085"/>
    <cellStyle name="40% - Dekorfärg6 28" xfId="1086"/>
    <cellStyle name="40% - Dekorfärg6 29" xfId="1087"/>
    <cellStyle name="40% - Dekorfärg6 3" xfId="1088"/>
    <cellStyle name="40% - Dekorfärg6 30" xfId="1089"/>
    <cellStyle name="40% - Dekorfärg6 31" xfId="1090"/>
    <cellStyle name="40% - Dekorfärg6 32" xfId="1091"/>
    <cellStyle name="40% - Dekorfärg6 33" xfId="1092"/>
    <cellStyle name="40% - Dekorfärg6 34" xfId="1093"/>
    <cellStyle name="40% - Dekorfärg6 35" xfId="1094"/>
    <cellStyle name="40% - Dekorfärg6 36" xfId="1095"/>
    <cellStyle name="40% - Dekorfärg6 37" xfId="1096"/>
    <cellStyle name="40% - Dekorfärg6 38" xfId="1097"/>
    <cellStyle name="40% - Dekorfärg6 39" xfId="1098"/>
    <cellStyle name="40% - Dekorfärg6 4" xfId="1099"/>
    <cellStyle name="40% - Dekorfärg6 40" xfId="1100"/>
    <cellStyle name="40% - Dekorfärg6 41" xfId="1101"/>
    <cellStyle name="40% - Dekorfärg6 42" xfId="1102"/>
    <cellStyle name="40% - Dekorfärg6 43" xfId="1103"/>
    <cellStyle name="40% - Dekorfärg6 44" xfId="1104"/>
    <cellStyle name="40% - Dekorfärg6 45" xfId="1105"/>
    <cellStyle name="40% - Dekorfärg6 46" xfId="1106"/>
    <cellStyle name="40% - Dekorfärg6 47" xfId="1107"/>
    <cellStyle name="40% - Dekorfärg6 48" xfId="1108"/>
    <cellStyle name="40% - Dekorfärg6 49" xfId="1109"/>
    <cellStyle name="40% - Dekorfärg6 5" xfId="1110"/>
    <cellStyle name="40% - Dekorfärg6 50" xfId="1111"/>
    <cellStyle name="40% - Dekorfärg6 51" xfId="1112"/>
    <cellStyle name="40% - Dekorfärg6 52" xfId="1113"/>
    <cellStyle name="40% - Dekorfärg6 53" xfId="1114"/>
    <cellStyle name="40% - Dekorfärg6 54" xfId="1115"/>
    <cellStyle name="40% - Dekorfärg6 55" xfId="1116"/>
    <cellStyle name="40% - Dekorfärg6 56" xfId="1117"/>
    <cellStyle name="40% - Dekorfärg6 57" xfId="1118"/>
    <cellStyle name="40% - Dekorfärg6 58" xfId="1119"/>
    <cellStyle name="40% - Dekorfärg6 59" xfId="1120"/>
    <cellStyle name="40% - Dekorfärg6 6" xfId="1121"/>
    <cellStyle name="40% - Dekorfärg6 60" xfId="1122"/>
    <cellStyle name="40% - Dekorfärg6 61" xfId="1123"/>
    <cellStyle name="40% - Dekorfärg6 62" xfId="1124"/>
    <cellStyle name="40% - Dekorfärg6 63" xfId="1125"/>
    <cellStyle name="40% - Dekorfärg6 64" xfId="1126"/>
    <cellStyle name="40% - Dekorfärg6 65" xfId="1127"/>
    <cellStyle name="40% - Dekorfärg6 66" xfId="1128"/>
    <cellStyle name="40% - Dekorfärg6 67" xfId="1129"/>
    <cellStyle name="40% - Dekorfärg6 68" xfId="1130"/>
    <cellStyle name="40% - Dekorfärg6 69" xfId="1131"/>
    <cellStyle name="40% - Dekorfärg6 7" xfId="1132"/>
    <cellStyle name="40% - Dekorfärg6 70" xfId="1133"/>
    <cellStyle name="40% - Dekorfärg6 71" xfId="1134"/>
    <cellStyle name="40% - Dekorfärg6 72" xfId="1135"/>
    <cellStyle name="40% - Dekorfärg6 73" xfId="1136"/>
    <cellStyle name="40% - Dekorfärg6 74" xfId="1137"/>
    <cellStyle name="40% - Dekorfärg6 75" xfId="1138"/>
    <cellStyle name="40% - Dekorfärg6 76" xfId="1139"/>
    <cellStyle name="40% - Dekorfärg6 77" xfId="1140"/>
    <cellStyle name="40% - Dekorfärg6 78" xfId="1141"/>
    <cellStyle name="40% - Dekorfärg6 79" xfId="1142"/>
    <cellStyle name="40% - Dekorfärg6 8" xfId="1143"/>
    <cellStyle name="40% - Dekorfärg6 80" xfId="1144"/>
    <cellStyle name="40% - Dekorfärg6 81" xfId="1145"/>
    <cellStyle name="40% - Dekorfärg6 82" xfId="1146"/>
    <cellStyle name="40% - Dekorfärg6 83" xfId="1147"/>
    <cellStyle name="40% - Dekorfärg6 84" xfId="1148"/>
    <cellStyle name="40% - Dekorfärg6 85" xfId="1149"/>
    <cellStyle name="40% - Dekorfärg6 86" xfId="1150"/>
    <cellStyle name="40% - Dekorfärg6 9" xfId="115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Anteckning" xfId="68" builtinId="10" customBuiltin="1"/>
    <cellStyle name="Anteckning 10" xfId="1152"/>
    <cellStyle name="Anteckning 11" xfId="1153"/>
    <cellStyle name="Anteckning 12" xfId="1154"/>
    <cellStyle name="Anteckning 13" xfId="1155"/>
    <cellStyle name="Anteckning 14" xfId="1156"/>
    <cellStyle name="Anteckning 15" xfId="1157"/>
    <cellStyle name="Anteckning 16" xfId="1158"/>
    <cellStyle name="Anteckning 17" xfId="1159"/>
    <cellStyle name="Anteckning 18" xfId="1160"/>
    <cellStyle name="Anteckning 19" xfId="1161"/>
    <cellStyle name="Anteckning 2" xfId="1162"/>
    <cellStyle name="Anteckning 2 2" xfId="1318"/>
    <cellStyle name="Anteckning 20" xfId="1163"/>
    <cellStyle name="Anteckning 21" xfId="1164"/>
    <cellStyle name="Anteckning 22" xfId="1165"/>
    <cellStyle name="Anteckning 23" xfId="1166"/>
    <cellStyle name="Anteckning 24" xfId="1167"/>
    <cellStyle name="Anteckning 25" xfId="1168"/>
    <cellStyle name="Anteckning 26" xfId="1169"/>
    <cellStyle name="Anteckning 27" xfId="1170"/>
    <cellStyle name="Anteckning 28" xfId="1171"/>
    <cellStyle name="Anteckning 29" xfId="1172"/>
    <cellStyle name="Anteckning 3" xfId="1173"/>
    <cellStyle name="Anteckning 30" xfId="1174"/>
    <cellStyle name="Anteckning 31" xfId="1175"/>
    <cellStyle name="Anteckning 32" xfId="1176"/>
    <cellStyle name="Anteckning 33" xfId="1177"/>
    <cellStyle name="Anteckning 34" xfId="1178"/>
    <cellStyle name="Anteckning 35" xfId="1179"/>
    <cellStyle name="Anteckning 36" xfId="1180"/>
    <cellStyle name="Anteckning 37" xfId="1181"/>
    <cellStyle name="Anteckning 38" xfId="1182"/>
    <cellStyle name="Anteckning 39" xfId="1183"/>
    <cellStyle name="Anteckning 4" xfId="1184"/>
    <cellStyle name="Anteckning 40" xfId="1185"/>
    <cellStyle name="Anteckning 41" xfId="1186"/>
    <cellStyle name="Anteckning 42" xfId="1187"/>
    <cellStyle name="Anteckning 43" xfId="1188"/>
    <cellStyle name="Anteckning 44" xfId="1189"/>
    <cellStyle name="Anteckning 45" xfId="1190"/>
    <cellStyle name="Anteckning 46" xfId="1191"/>
    <cellStyle name="Anteckning 47" xfId="1192"/>
    <cellStyle name="Anteckning 48" xfId="1193"/>
    <cellStyle name="Anteckning 49" xfId="1194"/>
    <cellStyle name="Anteckning 5" xfId="1195"/>
    <cellStyle name="Anteckning 50" xfId="1196"/>
    <cellStyle name="Anteckning 51" xfId="1197"/>
    <cellStyle name="Anteckning 52" xfId="1198"/>
    <cellStyle name="Anteckning 53" xfId="1199"/>
    <cellStyle name="Anteckning 54" xfId="1200"/>
    <cellStyle name="Anteckning 55" xfId="1201"/>
    <cellStyle name="Anteckning 56" xfId="1202"/>
    <cellStyle name="Anteckning 57" xfId="1203"/>
    <cellStyle name="Anteckning 58" xfId="1204"/>
    <cellStyle name="Anteckning 59" xfId="1205"/>
    <cellStyle name="Anteckning 6" xfId="1206"/>
    <cellStyle name="Anteckning 60" xfId="1207"/>
    <cellStyle name="Anteckning 61" xfId="1208"/>
    <cellStyle name="Anteckning 62" xfId="1209"/>
    <cellStyle name="Anteckning 63" xfId="1210"/>
    <cellStyle name="Anteckning 64" xfId="1211"/>
    <cellStyle name="Anteckning 65" xfId="1212"/>
    <cellStyle name="Anteckning 66" xfId="1213"/>
    <cellStyle name="Anteckning 67" xfId="1214"/>
    <cellStyle name="Anteckning 68" xfId="1215"/>
    <cellStyle name="Anteckning 69" xfId="1216"/>
    <cellStyle name="Anteckning 7" xfId="1217"/>
    <cellStyle name="Anteckning 70" xfId="1218"/>
    <cellStyle name="Anteckning 71" xfId="1219"/>
    <cellStyle name="Anteckning 72" xfId="1220"/>
    <cellStyle name="Anteckning 73" xfId="1221"/>
    <cellStyle name="Anteckning 74" xfId="1222"/>
    <cellStyle name="Anteckning 75" xfId="1223"/>
    <cellStyle name="Anteckning 76" xfId="1224"/>
    <cellStyle name="Anteckning 77" xfId="1225"/>
    <cellStyle name="Anteckning 78" xfId="1226"/>
    <cellStyle name="Anteckning 79" xfId="1227"/>
    <cellStyle name="Anteckning 8" xfId="1228"/>
    <cellStyle name="Anteckning 80" xfId="1229"/>
    <cellStyle name="Anteckning 81" xfId="1230"/>
    <cellStyle name="Anteckning 82" xfId="1231"/>
    <cellStyle name="Anteckning 83" xfId="1232"/>
    <cellStyle name="Anteckning 84" xfId="1233"/>
    <cellStyle name="Anteckning 85" xfId="1234"/>
    <cellStyle name="Anteckning 86" xfId="1235"/>
    <cellStyle name="Anteckning 87" xfId="1236"/>
    <cellStyle name="Anteckning 9" xfId="1237"/>
    <cellStyle name="Bad" xfId="25"/>
    <cellStyle name="Berekening" xfId="26"/>
    <cellStyle name="Beräkning" xfId="65" builtinId="22" customBuiltin="1"/>
    <cellStyle name="Beräkning 2" xfId="81"/>
    <cellStyle name="Beräkning 3" xfId="76"/>
    <cellStyle name="Beräkning 4" xfId="1315"/>
    <cellStyle name="Bra" xfId="66" builtinId="26" customBuiltin="1"/>
    <cellStyle name="Bra 2" xfId="1316"/>
    <cellStyle name="Check Cell" xfId="27"/>
    <cellStyle name="Comma 2" xfId="82"/>
    <cellStyle name="Controlecel" xfId="28"/>
    <cellStyle name="Euro" xfId="29"/>
    <cellStyle name="Explanatory Text" xfId="30"/>
    <cellStyle name="Färg6 2" xfId="31"/>
    <cellStyle name="Gekoppelde cel" xfId="32"/>
    <cellStyle name="Goed" xfId="33"/>
    <cellStyle name="Heading" xfId="34"/>
    <cellStyle name="Heading 1" xfId="35"/>
    <cellStyle name="Heading 2" xfId="36"/>
    <cellStyle name="Heading 3" xfId="37"/>
    <cellStyle name="Heading 4" xfId="38"/>
    <cellStyle name="Indata" xfId="67" builtinId="20" customBuiltin="1"/>
    <cellStyle name="Indata 2" xfId="83"/>
    <cellStyle name="Indata 3" xfId="73"/>
    <cellStyle name="Indata 4" xfId="1317"/>
    <cellStyle name="Invoer" xfId="39"/>
    <cellStyle name="Kop 1" xfId="40"/>
    <cellStyle name="Kop 2" xfId="41"/>
    <cellStyle name="Kop 3" xfId="42"/>
    <cellStyle name="Kop 4" xfId="43"/>
    <cellStyle name="Linked Cell" xfId="44"/>
    <cellStyle name="Linked Cell 2" xfId="74"/>
    <cellStyle name="Länkad cell 2" xfId="84"/>
    <cellStyle name="Modellformatet" xfId="45"/>
    <cellStyle name="Neutraal" xfId="46"/>
    <cellStyle name="Neutral" xfId="47" builtinId="28" customBuiltin="1"/>
    <cellStyle name="Neutral 2" xfId="80"/>
    <cellStyle name="Neutral 3" xfId="1312"/>
    <cellStyle name="Normal" xfId="0" builtinId="0"/>
    <cellStyle name="Normal 10" xfId="85"/>
    <cellStyle name="Normal 10 2" xfId="1238"/>
    <cellStyle name="Normal 10 2 2" xfId="1352"/>
    <cellStyle name="Normal 10 2 3" xfId="1409"/>
    <cellStyle name="Normal 10 3" xfId="1324"/>
    <cellStyle name="Normal 10 4" xfId="1381"/>
    <cellStyle name="Normal 11" xfId="86"/>
    <cellStyle name="Normal 11 2" xfId="1239"/>
    <cellStyle name="Normal 12" xfId="87"/>
    <cellStyle name="Normal 12 2" xfId="1240"/>
    <cellStyle name="Normal 12 2 2" xfId="1353"/>
    <cellStyle name="Normal 12 2 3" xfId="1410"/>
    <cellStyle name="Normal 12 3" xfId="1325"/>
    <cellStyle name="Normal 12 4" xfId="1382"/>
    <cellStyle name="Normal 13" xfId="88"/>
    <cellStyle name="Normal 13 2" xfId="1241"/>
    <cellStyle name="Normal 14" xfId="89"/>
    <cellStyle name="Normal 14 2" xfId="1242"/>
    <cellStyle name="Normal 14 2 2" xfId="1354"/>
    <cellStyle name="Normal 14 2 3" xfId="1411"/>
    <cellStyle name="Normal 14 3" xfId="1326"/>
    <cellStyle name="Normal 14 4" xfId="1383"/>
    <cellStyle name="Normal 15" xfId="90"/>
    <cellStyle name="Normal 15 2" xfId="1243"/>
    <cellStyle name="Normal 15 2 2" xfId="1355"/>
    <cellStyle name="Normal 15 2 3" xfId="1412"/>
    <cellStyle name="Normal 15 3" xfId="1327"/>
    <cellStyle name="Normal 15 4" xfId="1384"/>
    <cellStyle name="Normal 16" xfId="91"/>
    <cellStyle name="Normal 16 2" xfId="1244"/>
    <cellStyle name="Normal 16 2 2" xfId="1356"/>
    <cellStyle name="Normal 16 2 3" xfId="1413"/>
    <cellStyle name="Normal 16 3" xfId="1328"/>
    <cellStyle name="Normal 16 4" xfId="1385"/>
    <cellStyle name="Normal 17" xfId="92"/>
    <cellStyle name="Normal 17 2" xfId="1245"/>
    <cellStyle name="Normal 17 2 2" xfId="1357"/>
    <cellStyle name="Normal 17 2 3" xfId="1414"/>
    <cellStyle name="Normal 17 3" xfId="1329"/>
    <cellStyle name="Normal 17 4" xfId="1386"/>
    <cellStyle name="Normal 18" xfId="93"/>
    <cellStyle name="Normal 18 2" xfId="1246"/>
    <cellStyle name="Normal 18 2 2" xfId="1358"/>
    <cellStyle name="Normal 18 2 3" xfId="1415"/>
    <cellStyle name="Normal 18 3" xfId="1330"/>
    <cellStyle name="Normal 18 4" xfId="1387"/>
    <cellStyle name="Normal 19" xfId="94"/>
    <cellStyle name="Normal 19 2" xfId="1247"/>
    <cellStyle name="Normal 19 2 2" xfId="1359"/>
    <cellStyle name="Normal 19 2 3" xfId="1416"/>
    <cellStyle name="Normal 19 3" xfId="1331"/>
    <cellStyle name="Normal 19 4" xfId="1388"/>
    <cellStyle name="Normal 2" xfId="48"/>
    <cellStyle name="Normal 2 2" xfId="95"/>
    <cellStyle name="Normal 20" xfId="96"/>
    <cellStyle name="Normal 20 2" xfId="1248"/>
    <cellStyle name="Normal 20 2 2" xfId="1360"/>
    <cellStyle name="Normal 20 2 3" xfId="1417"/>
    <cellStyle name="Normal 20 3" xfId="1332"/>
    <cellStyle name="Normal 20 4" xfId="1389"/>
    <cellStyle name="Normal 21" xfId="97"/>
    <cellStyle name="Normal 21 2" xfId="1249"/>
    <cellStyle name="Normal 21 2 2" xfId="1361"/>
    <cellStyle name="Normal 21 2 3" xfId="1418"/>
    <cellStyle name="Normal 21 3" xfId="1333"/>
    <cellStyle name="Normal 21 4" xfId="1390"/>
    <cellStyle name="Normal 22" xfId="72"/>
    <cellStyle name="Normal 22 2" xfId="1250"/>
    <cellStyle name="Normal 22 2 2" xfId="1349"/>
    <cellStyle name="Normal 22 2 3" xfId="1406"/>
    <cellStyle name="Normal 22 3" xfId="1321"/>
    <cellStyle name="Normal 22 4" xfId="1378"/>
    <cellStyle name="Normal 23" xfId="124"/>
    <cellStyle name="Normal 23 2" xfId="1251"/>
    <cellStyle name="Normal 23 2 2" xfId="1372"/>
    <cellStyle name="Normal 23 2 3" xfId="1429"/>
    <cellStyle name="Normal 23 3" xfId="1344"/>
    <cellStyle name="Normal 23 4" xfId="1401"/>
    <cellStyle name="Normal 24" xfId="125"/>
    <cellStyle name="Normal 24 2" xfId="1252"/>
    <cellStyle name="Normal 24 2 2" xfId="1373"/>
    <cellStyle name="Normal 24 2 3" xfId="1430"/>
    <cellStyle name="Normal 24 3" xfId="1345"/>
    <cellStyle name="Normal 24 4" xfId="1402"/>
    <cellStyle name="Normal 25" xfId="126"/>
    <cellStyle name="Normal 25 2" xfId="1253"/>
    <cellStyle name="Normal 25 2 2" xfId="1374"/>
    <cellStyle name="Normal 25 2 3" xfId="1431"/>
    <cellStyle name="Normal 25 3" xfId="1346"/>
    <cellStyle name="Normal 25 4" xfId="1403"/>
    <cellStyle name="Normal 26" xfId="1254"/>
    <cellStyle name="Normal 26 2" xfId="1311"/>
    <cellStyle name="Normal 27" xfId="1255"/>
    <cellStyle name="Normal 28" xfId="1256"/>
    <cellStyle name="Normal 29" xfId="1257"/>
    <cellStyle name="Normal 3" xfId="63"/>
    <cellStyle name="Normal 3 2" xfId="78"/>
    <cellStyle name="Normal 3 2 2" xfId="1351"/>
    <cellStyle name="Normal 3 2 2 2" xfId="1408"/>
    <cellStyle name="Normal 3 2 3" xfId="1323"/>
    <cellStyle name="Normal 3 2 4" xfId="1380"/>
    <cellStyle name="Normal 3 3" xfId="1258"/>
    <cellStyle name="Normal 3 3 2" xfId="1348"/>
    <cellStyle name="Normal 3 3 3" xfId="1405"/>
    <cellStyle name="Normal 3 4" xfId="1314"/>
    <cellStyle name="Normal 3 5" xfId="1377"/>
    <cellStyle name="Normal 30" xfId="1259"/>
    <cellStyle name="Normal 31" xfId="1260"/>
    <cellStyle name="Normal 32" xfId="1261"/>
    <cellStyle name="Normal 33" xfId="1262"/>
    <cellStyle name="Normal 34" xfId="1263"/>
    <cellStyle name="Normal 35" xfId="1264"/>
    <cellStyle name="Normal 36" xfId="1265"/>
    <cellStyle name="Normal 37" xfId="1266"/>
    <cellStyle name="Normal 38" xfId="1267"/>
    <cellStyle name="Normal 39" xfId="1268"/>
    <cellStyle name="Normal 4" xfId="64"/>
    <cellStyle name="Normal 4 2" xfId="1269"/>
    <cellStyle name="Normal 40" xfId="1270"/>
    <cellStyle name="Normal 41" xfId="1271"/>
    <cellStyle name="Normal 42" xfId="1272"/>
    <cellStyle name="Normal 43" xfId="1273"/>
    <cellStyle name="Normal 44" xfId="1274"/>
    <cellStyle name="Normal 45" xfId="1275"/>
    <cellStyle name="Normal 46" xfId="1276"/>
    <cellStyle name="Normal 47" xfId="1277"/>
    <cellStyle name="Normal 48" xfId="1278"/>
    <cellStyle name="Normal 49" xfId="1279"/>
    <cellStyle name="Normal 5" xfId="98"/>
    <cellStyle name="Normal 5 2" xfId="1280"/>
    <cellStyle name="Normal 5 2 2" xfId="1362"/>
    <cellStyle name="Normal 5 2 3" xfId="1419"/>
    <cellStyle name="Normal 5 3" xfId="1334"/>
    <cellStyle name="Normal 5 4" xfId="1391"/>
    <cellStyle name="Normal 50" xfId="1281"/>
    <cellStyle name="Normal 51" xfId="1282"/>
    <cellStyle name="Normal 52" xfId="1283"/>
    <cellStyle name="Normal 53" xfId="1284"/>
    <cellStyle name="Normal 54" xfId="1285"/>
    <cellStyle name="Normal 55" xfId="1286"/>
    <cellStyle name="Normal 56" xfId="1287"/>
    <cellStyle name="Normal 57" xfId="1288"/>
    <cellStyle name="Normal 58" xfId="1289"/>
    <cellStyle name="Normal 59" xfId="1290"/>
    <cellStyle name="Normal 6" xfId="99"/>
    <cellStyle name="Normal 6 2" xfId="1291"/>
    <cellStyle name="Normal 6 2 2" xfId="1363"/>
    <cellStyle name="Normal 6 2 3" xfId="1420"/>
    <cellStyle name="Normal 6 3" xfId="1335"/>
    <cellStyle name="Normal 6 4" xfId="1392"/>
    <cellStyle name="Normal 60" xfId="1292"/>
    <cellStyle name="Normal 61" xfId="1293"/>
    <cellStyle name="Normal 62" xfId="1294"/>
    <cellStyle name="Normal 63" xfId="1295"/>
    <cellStyle name="Normal 64" xfId="1296"/>
    <cellStyle name="Normal 65" xfId="1297"/>
    <cellStyle name="Normal 66" xfId="1298"/>
    <cellStyle name="Normal 67" xfId="1299"/>
    <cellStyle name="Normal 68" xfId="1300"/>
    <cellStyle name="Normal 69" xfId="1301"/>
    <cellStyle name="Normal 69 2" xfId="1302"/>
    <cellStyle name="Normal 69 2 2" xfId="1303"/>
    <cellStyle name="Normal 69 2 2 2" xfId="1304"/>
    <cellStyle name="Normal 7" xfId="100"/>
    <cellStyle name="Normal 7 2" xfId="1305"/>
    <cellStyle name="Normal 7 2 2" xfId="1364"/>
    <cellStyle name="Normal 7 2 3" xfId="1421"/>
    <cellStyle name="Normal 7 3" xfId="1336"/>
    <cellStyle name="Normal 7 4" xfId="1393"/>
    <cellStyle name="Normal 70" xfId="1306"/>
    <cellStyle name="Normal 71" xfId="129"/>
    <cellStyle name="Normal 72" xfId="128"/>
    <cellStyle name="Normal 73" xfId="1310"/>
    <cellStyle name="Normal 74" xfId="1376"/>
    <cellStyle name="Normal 8" xfId="101"/>
    <cellStyle name="Normal 8 2" xfId="1307"/>
    <cellStyle name="Normal 8 2 2" xfId="1365"/>
    <cellStyle name="Normal 8 2 3" xfId="1422"/>
    <cellStyle name="Normal 8 3" xfId="1337"/>
    <cellStyle name="Normal 8 4" xfId="1394"/>
    <cellStyle name="Normal 9" xfId="102"/>
    <cellStyle name="Normal 9 2" xfId="1308"/>
    <cellStyle name="Normal 9 2 2" xfId="1366"/>
    <cellStyle name="Normal 9 2 3" xfId="1423"/>
    <cellStyle name="Normal 9 3" xfId="1338"/>
    <cellStyle name="Normal 9 4" xfId="1395"/>
    <cellStyle name="Normal_Kurser månadsvis" xfId="71"/>
    <cellStyle name="Notitie" xfId="49"/>
    <cellStyle name="Notitie 2" xfId="79"/>
    <cellStyle name="Odefinierad" xfId="50"/>
    <cellStyle name="Ongeldig" xfId="51"/>
    <cellStyle name="Output" xfId="52"/>
    <cellStyle name="Percent 2" xfId="77"/>
    <cellStyle name="Percent 2 2" xfId="1350"/>
    <cellStyle name="Percent 2 2 2" xfId="1407"/>
    <cellStyle name="Percent 2 3" xfId="1322"/>
    <cellStyle name="Percent 2 4" xfId="1379"/>
    <cellStyle name="Procent" xfId="53" builtinId="5"/>
    <cellStyle name="Procent 10" xfId="1313"/>
    <cellStyle name="Procent 11" xfId="103"/>
    <cellStyle name="Procent 2" xfId="54"/>
    <cellStyle name="Procent 2 2" xfId="55"/>
    <cellStyle name="Procent 3" xfId="104"/>
    <cellStyle name="Procent 3 2" xfId="130"/>
    <cellStyle name="Procent 4" xfId="105"/>
    <cellStyle name="Procent 5" xfId="106"/>
    <cellStyle name="Procent 6" xfId="107"/>
    <cellStyle name="Procent 7" xfId="108"/>
    <cellStyle name="Procent 7 2" xfId="1367"/>
    <cellStyle name="Procent 7 2 2" xfId="1424"/>
    <cellStyle name="Procent 7 3" xfId="1339"/>
    <cellStyle name="Procent 7 4" xfId="1396"/>
    <cellStyle name="Procent 8" xfId="75"/>
    <cellStyle name="Procent 9" xfId="127"/>
    <cellStyle name="Procent 9 2" xfId="1375"/>
    <cellStyle name="Procent 9 2 2" xfId="1432"/>
    <cellStyle name="Procent 9 3" xfId="1347"/>
    <cellStyle name="Procent 9 4" xfId="1404"/>
    <cellStyle name="Rubrik" xfId="69" builtinId="15" customBuiltin="1"/>
    <cellStyle name="Rubrik 5" xfId="1319"/>
    <cellStyle name="Summa" xfId="70" builtinId="25" customBuiltin="1"/>
    <cellStyle name="Summa 2" xfId="1320"/>
    <cellStyle name="Tal" xfId="56"/>
    <cellStyle name="Titel" xfId="57"/>
    <cellStyle name="Totaal" xfId="58"/>
    <cellStyle name="Tusental 10" xfId="109"/>
    <cellStyle name="Tusental 11" xfId="110"/>
    <cellStyle name="Tusental 12" xfId="111"/>
    <cellStyle name="Tusental 13" xfId="112"/>
    <cellStyle name="Tusental 13 2" xfId="1368"/>
    <cellStyle name="Tusental 13 2 2" xfId="1425"/>
    <cellStyle name="Tusental 13 3" xfId="1340"/>
    <cellStyle name="Tusental 13 4" xfId="1397"/>
    <cellStyle name="Tusental 14" xfId="113"/>
    <cellStyle name="Tusental 14 2" xfId="1369"/>
    <cellStyle name="Tusental 14 2 2" xfId="1426"/>
    <cellStyle name="Tusental 14 3" xfId="1341"/>
    <cellStyle name="Tusental 14 4" xfId="1398"/>
    <cellStyle name="Tusental 15" xfId="114"/>
    <cellStyle name="Tusental 15 2" xfId="1370"/>
    <cellStyle name="Tusental 15 2 2" xfId="1427"/>
    <cellStyle name="Tusental 15 3" xfId="1342"/>
    <cellStyle name="Tusental 15 4" xfId="1399"/>
    <cellStyle name="Tusental 16" xfId="115"/>
    <cellStyle name="Tusental 16 2" xfId="1371"/>
    <cellStyle name="Tusental 16 2 2" xfId="1428"/>
    <cellStyle name="Tusental 16 3" xfId="1343"/>
    <cellStyle name="Tusental 16 4" xfId="1400"/>
    <cellStyle name="Tusental 2" xfId="116"/>
    <cellStyle name="Tusental 2 2" xfId="1309"/>
    <cellStyle name="Tusental 3" xfId="117"/>
    <cellStyle name="Tusental 3 2" xfId="131"/>
    <cellStyle name="Tusental 4" xfId="118"/>
    <cellStyle name="Tusental 5" xfId="119"/>
    <cellStyle name="Tusental 6" xfId="120"/>
    <cellStyle name="Tusental 7" xfId="121"/>
    <cellStyle name="Tusental 8" xfId="122"/>
    <cellStyle name="Tusental 9" xfId="123"/>
    <cellStyle name="Uitvoer" xfId="59"/>
    <cellStyle name="Waarschuwingstekst" xfId="60"/>
    <cellStyle name="Warning Text" xfId="61"/>
    <cellStyle name="Verklarende tekst" xfId="6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8E8892"/>
      <rgbColor rgb="000000FF"/>
      <rgbColor rgb="00BED7FF"/>
      <rgbColor rgb="00D9D9D9"/>
      <rgbColor rgb="00D5FFAA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10000"/>
      <rgbColor rgb="00FFFF00"/>
      <rgbColor rgb="0000FFFF"/>
      <rgbColor rgb="00800080"/>
      <rgbColor rgb="00800000"/>
      <rgbColor rgb="00008080"/>
      <rgbColor rgb="000000FF"/>
      <rgbColor rgb="0000CCFF"/>
      <rgbColor rgb="002CB06E"/>
      <rgbColor rgb="00F7F745"/>
      <rgbColor rgb="00D2064F"/>
      <rgbColor rgb="008CD9F8"/>
      <rgbColor rgb="0035637D"/>
      <rgbColor rgb="00CC99FF"/>
      <rgbColor rgb="00FF8B17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6178"/>
      <color rgb="FFBBB5AB"/>
      <color rgb="FFCCC8C0"/>
      <color rgb="FFEFCCDC"/>
      <color rgb="FF708193"/>
      <color rgb="FF94A0AE"/>
      <color rgb="FFC5C5C7"/>
      <color rgb="FFEAEAEA"/>
      <color rgb="FFDBDFE4"/>
      <color rgb="FFB7C0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02"/>
          <c:h val="0.96739130434782605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'Ratos resultat graf'!$AK$3</c:f>
              <c:strCache>
                <c:ptCount val="1"/>
                <c:pt idx="0">
                  <c:v>EBT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graf'!$AJ$9:$AJ$28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graf'!$AK$9:$AK$28</c:f>
              <c:numCache>
                <c:formatCode>#,##0</c:formatCode>
                <c:ptCount val="20"/>
                <c:pt idx="0">
                  <c:v>350</c:v>
                </c:pt>
                <c:pt idx="1">
                  <c:v>1450</c:v>
                </c:pt>
                <c:pt idx="2">
                  <c:v>821</c:v>
                </c:pt>
                <c:pt idx="3">
                  <c:v>699</c:v>
                </c:pt>
                <c:pt idx="4">
                  <c:v>190</c:v>
                </c:pt>
                <c:pt idx="5">
                  <c:v>46</c:v>
                </c:pt>
                <c:pt idx="6">
                  <c:v>-75</c:v>
                </c:pt>
                <c:pt idx="7">
                  <c:v>6</c:v>
                </c:pt>
                <c:pt idx="8">
                  <c:v>-22</c:v>
                </c:pt>
                <c:pt idx="9">
                  <c:v>1072</c:v>
                </c:pt>
                <c:pt idx="10">
                  <c:v>-289</c:v>
                </c:pt>
                <c:pt idx="11">
                  <c:v>799</c:v>
                </c:pt>
                <c:pt idx="12">
                  <c:v>21</c:v>
                </c:pt>
                <c:pt idx="13">
                  <c:v>252</c:v>
                </c:pt>
                <c:pt idx="14">
                  <c:v>11</c:v>
                </c:pt>
                <c:pt idx="15">
                  <c:v>-25</c:v>
                </c:pt>
                <c:pt idx="16">
                  <c:v>38</c:v>
                </c:pt>
                <c:pt idx="17">
                  <c:v>1369</c:v>
                </c:pt>
                <c:pt idx="18">
                  <c:v>-15</c:v>
                </c:pt>
                <c:pt idx="19">
                  <c:v>143.8092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7794048"/>
        <c:axId val="47795584"/>
      </c:barChart>
      <c:catAx>
        <c:axId val="477940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47795584"/>
        <c:crosses val="autoZero"/>
        <c:auto val="1"/>
        <c:lblAlgn val="ctr"/>
        <c:lblOffset val="100"/>
        <c:noMultiLvlLbl val="0"/>
      </c:catAx>
      <c:valAx>
        <c:axId val="47795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94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916237252200924E-2"/>
          <c:y val="6.1901508270684705E-2"/>
          <c:w val="0.92492270539616672"/>
          <c:h val="0.75967588401110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'Ratos resultat graf'!$AC$3</c:f>
              <c:strCache>
                <c:ptCount val="1"/>
                <c:pt idx="0">
                  <c:v>Resultatatandelar från innehav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graf'!$AC$9:$AC$28</c:f>
              <c:numCache>
                <c:formatCode>#,##0</c:formatCode>
                <c:ptCount val="20"/>
                <c:pt idx="0">
                  <c:v>375</c:v>
                </c:pt>
                <c:pt idx="1">
                  <c:v>524</c:v>
                </c:pt>
                <c:pt idx="2">
                  <c:v>253</c:v>
                </c:pt>
                <c:pt idx="3">
                  <c:v>199</c:v>
                </c:pt>
                <c:pt idx="4">
                  <c:v>202</c:v>
                </c:pt>
                <c:pt idx="5">
                  <c:v>-27</c:v>
                </c:pt>
                <c:pt idx="6">
                  <c:v>172</c:v>
                </c:pt>
                <c:pt idx="7">
                  <c:v>-10</c:v>
                </c:pt>
                <c:pt idx="8">
                  <c:v>72</c:v>
                </c:pt>
                <c:pt idx="9">
                  <c:v>114</c:v>
                </c:pt>
                <c:pt idx="10">
                  <c:v>-205</c:v>
                </c:pt>
                <c:pt idx="11">
                  <c:v>-39</c:v>
                </c:pt>
                <c:pt idx="12">
                  <c:v>41</c:v>
                </c:pt>
                <c:pt idx="13">
                  <c:v>244</c:v>
                </c:pt>
                <c:pt idx="14">
                  <c:v>353</c:v>
                </c:pt>
                <c:pt idx="15">
                  <c:v>-7</c:v>
                </c:pt>
                <c:pt idx="16">
                  <c:v>70</c:v>
                </c:pt>
                <c:pt idx="17">
                  <c:v>260</c:v>
                </c:pt>
                <c:pt idx="18">
                  <c:v>69</c:v>
                </c:pt>
                <c:pt idx="19">
                  <c:v>159.94467820000003</c:v>
                </c:pt>
              </c:numCache>
            </c:numRef>
          </c:val>
        </c:ser>
        <c:ser>
          <c:idx val="1"/>
          <c:order val="1"/>
          <c:tx>
            <c:strRef>
              <c:f>'Ratos resultat graf'!$AD$3</c:f>
              <c:strCache>
                <c:ptCount val="1"/>
                <c:pt idx="0">
                  <c:v>Exitresultat</c:v>
                </c:pt>
              </c:strCache>
            </c:strRef>
          </c:tx>
          <c:spPr>
            <a:solidFill>
              <a:srgbClr val="B7C0C9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graf'!$AD$9:$AD$28</c:f>
              <c:numCache>
                <c:formatCode>#,##0</c:formatCode>
                <c:ptCount val="20"/>
                <c:pt idx="1">
                  <c:v>783</c:v>
                </c:pt>
                <c:pt idx="2">
                  <c:v>537</c:v>
                </c:pt>
                <c:pt idx="3">
                  <c:v>486</c:v>
                </c:pt>
                <c:pt idx="4">
                  <c:v>1</c:v>
                </c:pt>
                <c:pt idx="5">
                  <c:v>38</c:v>
                </c:pt>
                <c:pt idx="9">
                  <c:v>979</c:v>
                </c:pt>
                <c:pt idx="11">
                  <c:v>898</c:v>
                </c:pt>
                <c:pt idx="17">
                  <c:v>1174</c:v>
                </c:pt>
                <c:pt idx="18">
                  <c:v>216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'Ratos resultat graf'!$AE$3</c:f>
              <c:strCache>
                <c:ptCount val="1"/>
                <c:pt idx="0">
                  <c:v>Omvärderingar/ Nedskrivningar</c:v>
                </c:pt>
              </c:strCache>
            </c:strRef>
          </c:tx>
          <c:spPr>
            <a:solidFill>
              <a:srgbClr val="BBB5AB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graf'!$AE$9:$AE$28</c:f>
              <c:numCache>
                <c:formatCode>#,##0</c:formatCode>
                <c:ptCount val="20"/>
                <c:pt idx="1">
                  <c:v>140</c:v>
                </c:pt>
                <c:pt idx="2">
                  <c:v>-25</c:v>
                </c:pt>
                <c:pt idx="6">
                  <c:v>-312</c:v>
                </c:pt>
                <c:pt idx="8">
                  <c:v>-275</c:v>
                </c:pt>
                <c:pt idx="10">
                  <c:v>-100</c:v>
                </c:pt>
                <c:pt idx="14">
                  <c:v>-308</c:v>
                </c:pt>
                <c:pt idx="18">
                  <c:v>-250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22336"/>
        <c:axId val="47823872"/>
      </c:barChart>
      <c:lineChart>
        <c:grouping val="standard"/>
        <c:varyColors val="0"/>
        <c:ser>
          <c:idx val="3"/>
          <c:order val="3"/>
          <c:tx>
            <c:strRef>
              <c:f>'Ratos resultat graf'!$AA$3</c:f>
              <c:strCache>
                <c:ptCount val="1"/>
                <c:pt idx="0">
                  <c:v>Resultat från innehav</c:v>
                </c:pt>
              </c:strCache>
            </c:strRef>
          </c:tx>
          <c:spPr>
            <a:ln>
              <a:solidFill>
                <a:srgbClr val="94A0AE"/>
              </a:solidFill>
            </a:ln>
          </c:spPr>
          <c:marker>
            <c:symbol val="none"/>
          </c:marker>
          <c:val>
            <c:numRef>
              <c:f>'Ratos resultat graf'!$AA$9:$AA$28</c:f>
              <c:numCache>
                <c:formatCode>#,##0</c:formatCode>
                <c:ptCount val="20"/>
                <c:pt idx="0">
                  <c:v>375</c:v>
                </c:pt>
                <c:pt idx="1">
                  <c:v>1447</c:v>
                </c:pt>
                <c:pt idx="2">
                  <c:v>765</c:v>
                </c:pt>
                <c:pt idx="3">
                  <c:v>685</c:v>
                </c:pt>
                <c:pt idx="4">
                  <c:v>203</c:v>
                </c:pt>
                <c:pt idx="5">
                  <c:v>11</c:v>
                </c:pt>
                <c:pt idx="6">
                  <c:v>-140</c:v>
                </c:pt>
                <c:pt idx="7">
                  <c:v>-10</c:v>
                </c:pt>
                <c:pt idx="8">
                  <c:v>-203</c:v>
                </c:pt>
                <c:pt idx="9">
                  <c:v>1093</c:v>
                </c:pt>
                <c:pt idx="10">
                  <c:v>-305</c:v>
                </c:pt>
                <c:pt idx="11">
                  <c:v>859</c:v>
                </c:pt>
                <c:pt idx="12">
                  <c:v>41</c:v>
                </c:pt>
                <c:pt idx="13">
                  <c:v>244</c:v>
                </c:pt>
                <c:pt idx="14">
                  <c:v>45</c:v>
                </c:pt>
                <c:pt idx="15">
                  <c:v>-7</c:v>
                </c:pt>
                <c:pt idx="16">
                  <c:v>70</c:v>
                </c:pt>
                <c:pt idx="17">
                  <c:v>1434</c:v>
                </c:pt>
                <c:pt idx="18">
                  <c:v>35</c:v>
                </c:pt>
                <c:pt idx="19">
                  <c:v>159.94467820000003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2336"/>
        <c:axId val="47823872"/>
      </c:lineChart>
      <c:catAx>
        <c:axId val="47822336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47823872"/>
        <c:crossesAt val="0"/>
        <c:auto val="1"/>
        <c:lblAlgn val="ctr"/>
        <c:lblOffset val="100"/>
        <c:noMultiLvlLbl val="0"/>
      </c:catAx>
      <c:valAx>
        <c:axId val="478238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8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198667474258025"/>
          <c:y val="0.94133687342519723"/>
          <c:w val="0.79801339867004695"/>
          <c:h val="5.25029989074306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'Ratos resultat graf'!$AC$50:$AC$53</c:f>
              <c:strCache>
                <c:ptCount val="1"/>
                <c:pt idx="0">
                  <c:v>Förvaltningskostnader</c:v>
                </c:pt>
              </c:strCache>
            </c:strRef>
          </c:tx>
          <c:spPr>
            <a:solidFill>
              <a:srgbClr val="B7C0C9"/>
            </a:solidFill>
          </c:spPr>
          <c:invertIfNegative val="0"/>
          <c:cat>
            <c:strRef>
              <c:f>'Ratos resultat graf'!$AB$54:$AB$73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graf'!$AC$54:$AC$73</c:f>
              <c:numCache>
                <c:formatCode>General</c:formatCode>
                <c:ptCount val="20"/>
                <c:pt idx="0">
                  <c:v>-83</c:v>
                </c:pt>
                <c:pt idx="1">
                  <c:v>-50</c:v>
                </c:pt>
                <c:pt idx="2">
                  <c:v>-4</c:v>
                </c:pt>
                <c:pt idx="3">
                  <c:v>-56</c:v>
                </c:pt>
                <c:pt idx="4">
                  <c:v>-81</c:v>
                </c:pt>
                <c:pt idx="5">
                  <c:v>-33</c:v>
                </c:pt>
                <c:pt idx="6">
                  <c:v>-21</c:v>
                </c:pt>
                <c:pt idx="7">
                  <c:v>-54</c:v>
                </c:pt>
                <c:pt idx="8">
                  <c:v>-52</c:v>
                </c:pt>
                <c:pt idx="9">
                  <c:v>-49</c:v>
                </c:pt>
                <c:pt idx="10">
                  <c:v>-67</c:v>
                </c:pt>
                <c:pt idx="11">
                  <c:v>-96</c:v>
                </c:pt>
                <c:pt idx="12">
                  <c:v>-60</c:v>
                </c:pt>
                <c:pt idx="13">
                  <c:v>-42</c:v>
                </c:pt>
                <c:pt idx="14">
                  <c:v>-42</c:v>
                </c:pt>
                <c:pt idx="15">
                  <c:v>-46</c:v>
                </c:pt>
                <c:pt idx="16">
                  <c:v>-52</c:v>
                </c:pt>
                <c:pt idx="17">
                  <c:v>-84</c:v>
                </c:pt>
                <c:pt idx="18">
                  <c:v>-47</c:v>
                </c:pt>
                <c:pt idx="19">
                  <c:v>-66</c:v>
                </c:pt>
              </c:numCache>
            </c:numRef>
          </c:val>
        </c:ser>
        <c:ser>
          <c:idx val="2"/>
          <c:order val="1"/>
          <c:tx>
            <c:strRef>
              <c:f>'Ratos resultat graf'!$AD$51:$AD$53</c:f>
              <c:strCache>
                <c:ptCount val="1"/>
                <c:pt idx="0">
                  <c:v>Finansiella poster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graf'!$AB$54:$AB$73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graf'!$AD$54:$AD$73</c:f>
              <c:numCache>
                <c:formatCode>General</c:formatCode>
                <c:ptCount val="20"/>
                <c:pt idx="0">
                  <c:v>58</c:v>
                </c:pt>
                <c:pt idx="1">
                  <c:v>53</c:v>
                </c:pt>
                <c:pt idx="2">
                  <c:v>60</c:v>
                </c:pt>
                <c:pt idx="3">
                  <c:v>70</c:v>
                </c:pt>
                <c:pt idx="4">
                  <c:v>68</c:v>
                </c:pt>
                <c:pt idx="5">
                  <c:v>68</c:v>
                </c:pt>
                <c:pt idx="6">
                  <c:v>86</c:v>
                </c:pt>
                <c:pt idx="7">
                  <c:v>70</c:v>
                </c:pt>
                <c:pt idx="8">
                  <c:v>65</c:v>
                </c:pt>
                <c:pt idx="9">
                  <c:v>28</c:v>
                </c:pt>
                <c:pt idx="10">
                  <c:v>83</c:v>
                </c:pt>
                <c:pt idx="11">
                  <c:v>36</c:v>
                </c:pt>
                <c:pt idx="12">
                  <c:v>40</c:v>
                </c:pt>
                <c:pt idx="13">
                  <c:v>50</c:v>
                </c:pt>
                <c:pt idx="14">
                  <c:v>8</c:v>
                </c:pt>
                <c:pt idx="15">
                  <c:v>28</c:v>
                </c:pt>
                <c:pt idx="16">
                  <c:v>20</c:v>
                </c:pt>
                <c:pt idx="17">
                  <c:v>19</c:v>
                </c:pt>
                <c:pt idx="18">
                  <c:v>-3</c:v>
                </c:pt>
                <c:pt idx="19">
                  <c:v>-3</c:v>
                </c:pt>
              </c:numCache>
            </c:numRef>
          </c:val>
        </c:ser>
        <c:ser>
          <c:idx val="0"/>
          <c:order val="2"/>
          <c:tx>
            <c:strRef>
              <c:f>'Ratos resultat graf'!$AE$51:$AE$53</c:f>
              <c:strCache>
                <c:ptCount val="1"/>
                <c:pt idx="0">
                  <c:v>Övriga  poster</c:v>
                </c:pt>
              </c:strCache>
            </c:strRef>
          </c:tx>
          <c:spPr>
            <a:solidFill>
              <a:srgbClr val="BBB5AB"/>
            </a:solidFill>
          </c:spPr>
          <c:invertIfNegative val="0"/>
          <c:val>
            <c:numRef>
              <c:f>'Ratos resultat graf'!$AE$54:$AE$73</c:f>
              <c:numCache>
                <c:formatCode>General</c:formatCode>
                <c:ptCount val="20"/>
                <c:pt idx="8">
                  <c:v>168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2"/>
        <c:axId val="47838720"/>
        <c:axId val="47840256"/>
      </c:barChart>
      <c:lineChart>
        <c:grouping val="standard"/>
        <c:varyColors val="0"/>
        <c:ser>
          <c:idx val="3"/>
          <c:order val="3"/>
          <c:tx>
            <c:strRef>
              <c:f>'Ratos resultat graf'!$AH$52</c:f>
              <c:strCache>
                <c:ptCount val="1"/>
                <c:pt idx="0">
                  <c:v>Centralt netto</c:v>
                </c:pt>
              </c:strCache>
            </c:strRef>
          </c:tx>
          <c:spPr>
            <a:ln>
              <a:solidFill>
                <a:srgbClr val="708193"/>
              </a:solidFill>
            </a:ln>
          </c:spPr>
          <c:marker>
            <c:symbol val="none"/>
          </c:marker>
          <c:val>
            <c:numRef>
              <c:f>'Ratos resultat graf'!$AH$54:$AH$73</c:f>
              <c:numCache>
                <c:formatCode>#,##0</c:formatCode>
                <c:ptCount val="20"/>
                <c:pt idx="0">
                  <c:v>-25</c:v>
                </c:pt>
                <c:pt idx="1">
                  <c:v>3</c:v>
                </c:pt>
                <c:pt idx="2">
                  <c:v>56</c:v>
                </c:pt>
                <c:pt idx="3">
                  <c:v>14</c:v>
                </c:pt>
                <c:pt idx="4">
                  <c:v>-13</c:v>
                </c:pt>
                <c:pt idx="5">
                  <c:v>35</c:v>
                </c:pt>
                <c:pt idx="6">
                  <c:v>65</c:v>
                </c:pt>
                <c:pt idx="7">
                  <c:v>16</c:v>
                </c:pt>
                <c:pt idx="8">
                  <c:v>181</c:v>
                </c:pt>
                <c:pt idx="9">
                  <c:v>-21</c:v>
                </c:pt>
                <c:pt idx="10">
                  <c:v>16</c:v>
                </c:pt>
                <c:pt idx="11">
                  <c:v>-60</c:v>
                </c:pt>
                <c:pt idx="12">
                  <c:v>-20</c:v>
                </c:pt>
                <c:pt idx="13">
                  <c:v>8</c:v>
                </c:pt>
                <c:pt idx="14">
                  <c:v>-34</c:v>
                </c:pt>
                <c:pt idx="15">
                  <c:v>-18</c:v>
                </c:pt>
                <c:pt idx="16">
                  <c:v>-32</c:v>
                </c:pt>
                <c:pt idx="17">
                  <c:v>-65</c:v>
                </c:pt>
                <c:pt idx="18">
                  <c:v>-50</c:v>
                </c:pt>
                <c:pt idx="19">
                  <c:v>-69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8720"/>
        <c:axId val="47840256"/>
      </c:lineChart>
      <c:catAx>
        <c:axId val="4783872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47840256"/>
        <c:crosses val="autoZero"/>
        <c:auto val="1"/>
        <c:lblAlgn val="ctr"/>
        <c:lblOffset val="100"/>
        <c:noMultiLvlLbl val="0"/>
      </c:catAx>
      <c:valAx>
        <c:axId val="4784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838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76460726417703E-2"/>
          <c:y val="4.4674015748031495E-2"/>
          <c:w val="0.86042420373129036"/>
          <c:h val="0.7743929340293137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'EBITA graf'!$AA$32</c:f>
              <c:strCache>
                <c:ptCount val="1"/>
                <c:pt idx="0">
                  <c:v>Redovisad EBITA</c:v>
                </c:pt>
              </c:strCache>
            </c:strRef>
          </c:tx>
          <c:spPr>
            <a:solidFill>
              <a:srgbClr val="708193"/>
            </a:solidFill>
          </c:spPr>
          <c:invertIfNegative val="0"/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graf'!$AA$34:$AA$38</c:f>
              <c:numCache>
                <c:formatCode>#,##0</c:formatCode>
                <c:ptCount val="5"/>
                <c:pt idx="0">
                  <c:v>258.97765070000014</c:v>
                </c:pt>
                <c:pt idx="1">
                  <c:v>508.33158939999987</c:v>
                </c:pt>
                <c:pt idx="2">
                  <c:v>586.35349740000026</c:v>
                </c:pt>
                <c:pt idx="3">
                  <c:v>640.58583090000172</c:v>
                </c:pt>
                <c:pt idx="4">
                  <c:v>496.5364835000002</c:v>
                </c:pt>
              </c:numCache>
            </c:numRef>
          </c:val>
        </c:ser>
        <c:ser>
          <c:idx val="2"/>
          <c:order val="2"/>
          <c:tx>
            <c:strRef>
              <c:f>'EBITA graf'!$AB$32</c:f>
              <c:strCache>
                <c:ptCount val="1"/>
                <c:pt idx="0">
                  <c:v>Operativ EBITA</c:v>
                </c:pt>
              </c:strCache>
            </c:strRef>
          </c:tx>
          <c:spPr>
            <a:solidFill>
              <a:srgbClr val="94A0AE"/>
            </a:solidFill>
          </c:spPr>
          <c:invertIfNegative val="0"/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graf'!$AB$34:$AB$38</c:f>
              <c:numCache>
                <c:formatCode>#,##0</c:formatCode>
                <c:ptCount val="5"/>
                <c:pt idx="0">
                  <c:v>402.96588009999977</c:v>
                </c:pt>
                <c:pt idx="1">
                  <c:v>603.95799629999965</c:v>
                </c:pt>
                <c:pt idx="2">
                  <c:v>664.6248132000004</c:v>
                </c:pt>
                <c:pt idx="3">
                  <c:v>1040.0586754000017</c:v>
                </c:pt>
                <c:pt idx="4">
                  <c:v>549.41438270000015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83616"/>
        <c:axId val="51593600"/>
      </c:barChart>
      <c:lineChart>
        <c:grouping val="standard"/>
        <c:varyColors val="0"/>
        <c:ser>
          <c:idx val="0"/>
          <c:order val="0"/>
          <c:tx>
            <c:strRef>
              <c:f>'EBITA graf'!$Z$32</c:f>
              <c:strCache>
                <c:ptCount val="1"/>
                <c:pt idx="0">
                  <c:v>EBITA-marginal</c:v>
                </c:pt>
              </c:strCache>
            </c:strRef>
          </c:tx>
          <c:spPr>
            <a:ln>
              <a:solidFill>
                <a:srgbClr val="4C6178"/>
              </a:solidFill>
            </a:ln>
          </c:spPr>
          <c:marker>
            <c:symbol val="none"/>
          </c:marker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graf'!$Z$34:$Z$38</c:f>
              <c:numCache>
                <c:formatCode>0.0%</c:formatCode>
                <c:ptCount val="5"/>
                <c:pt idx="0">
                  <c:v>2.8228662487891746E-2</c:v>
                </c:pt>
                <c:pt idx="1">
                  <c:v>5.2887523315155005E-2</c:v>
                </c:pt>
                <c:pt idx="2">
                  <c:v>6.5901914846269283E-2</c:v>
                </c:pt>
                <c:pt idx="3">
                  <c:v>6.2214894773229446E-2</c:v>
                </c:pt>
                <c:pt idx="4">
                  <c:v>5.441139570218629E-2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'EBITA graf'!$AC$32</c:f>
              <c:strCache>
                <c:ptCount val="1"/>
                <c:pt idx="0">
                  <c:v>Operativ EBITA-marginal</c:v>
                </c:pt>
              </c:strCache>
            </c:strRef>
          </c:tx>
          <c:spPr>
            <a:ln>
              <a:solidFill>
                <a:srgbClr val="BBB5AB"/>
              </a:solidFill>
            </a:ln>
          </c:spPr>
          <c:marker>
            <c:symbol val="none"/>
          </c:marker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graf'!$AC$34:$AC$38</c:f>
              <c:numCache>
                <c:formatCode>General</c:formatCode>
                <c:ptCount val="5"/>
                <c:pt idx="0">
                  <c:v>4.3923434291463906E-2</c:v>
                </c:pt>
                <c:pt idx="1">
                  <c:v>6.2836627266057793E-2</c:v>
                </c:pt>
                <c:pt idx="2">
                  <c:v>7.469904765374738E-2</c:v>
                </c:pt>
                <c:pt idx="3">
                  <c:v>0.10101244505686947</c:v>
                </c:pt>
                <c:pt idx="4">
                  <c:v>6.0205854705462157E-2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6672"/>
        <c:axId val="51595136"/>
      </c:lineChart>
      <c:catAx>
        <c:axId val="515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51593600"/>
        <c:crosses val="autoZero"/>
        <c:auto val="1"/>
        <c:lblAlgn val="ctr"/>
        <c:lblOffset val="100"/>
        <c:noMultiLvlLbl val="0"/>
      </c:catAx>
      <c:valAx>
        <c:axId val="51593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1583616"/>
        <c:crosses val="autoZero"/>
        <c:crossBetween val="between"/>
      </c:valAx>
      <c:valAx>
        <c:axId val="51595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51596672"/>
        <c:crosses val="max"/>
        <c:crossBetween val="between"/>
      </c:valAx>
      <c:catAx>
        <c:axId val="5159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9513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'EBITA graf'!$Z$12</c:f>
              <c:strCache>
                <c:ptCount val="1"/>
                <c:pt idx="0">
                  <c:v>Omsättning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'EBITA graf'!$Y$14:$Y$18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graf'!$Z$14:$Z$18</c:f>
              <c:numCache>
                <c:formatCode>#,##0</c:formatCode>
                <c:ptCount val="5"/>
                <c:pt idx="0">
                  <c:v>9174.2798941000001</c:v>
                </c:pt>
                <c:pt idx="1">
                  <c:v>9611.5597315999985</c:v>
                </c:pt>
                <c:pt idx="2">
                  <c:v>8897.3666207999995</c:v>
                </c:pt>
                <c:pt idx="3">
                  <c:v>10296.341948900001</c:v>
                </c:pt>
                <c:pt idx="4">
                  <c:v>9125.5972594000013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09600"/>
        <c:axId val="51611136"/>
      </c:barChart>
      <c:catAx>
        <c:axId val="51609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v-SE"/>
          </a:p>
        </c:txPr>
        <c:crossAx val="51611136"/>
        <c:crosses val="autoZero"/>
        <c:auto val="1"/>
        <c:lblAlgn val="ctr"/>
        <c:lblOffset val="100"/>
        <c:noMultiLvlLbl val="0"/>
      </c:catAx>
      <c:valAx>
        <c:axId val="516111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v-SE"/>
          </a:p>
        </c:txPr>
        <c:crossAx val="516096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02"/>
          <c:h val="0.96739130434782605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24"/>
          <c:h val="0.96739130434782605"/>
        </c:manualLayout>
      </c:layout>
      <c:doughnutChart>
        <c:varyColors val="0"/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w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w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8005927</xdr:colOff>
      <xdr:row>3</xdr:row>
      <xdr:rowOff>596832</xdr:rowOff>
    </xdr:from>
    <xdr:to>
      <xdr:col>0</xdr:col>
      <xdr:colOff>10076942</xdr:colOff>
      <xdr:row>4</xdr:row>
      <xdr:rowOff>21138</xdr:rowOff>
    </xdr:to>
    <xdr:pic>
      <xdr:nvPicPr>
        <xdr:cNvPr id="2" name="Bildobjekt 1"/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927" y="2273232"/>
          <a:ext cx="2071015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1945657</xdr:colOff>
      <xdr:row>2</xdr:row>
      <xdr:rowOff>1673295</xdr:rowOff>
    </xdr:from>
    <xdr:to>
      <xdr:col>0</xdr:col>
      <xdr:colOff>4030280</xdr:colOff>
      <xdr:row>3</xdr:row>
      <xdr:rowOff>636242</xdr:rowOff>
    </xdr:to>
    <xdr:pic>
      <xdr:nvPicPr>
        <xdr:cNvPr id="3" name="Bildobjekt 2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657" y="1673295"/>
          <a:ext cx="2084623" cy="639347"/>
        </a:xfrm>
        <a:prstGeom prst="rect">
          <a:avLst/>
        </a:prstGeom>
      </xdr:spPr>
    </xdr:pic>
    <xdr:clientData/>
  </xdr:twoCellAnchor>
  <xdr:twoCellAnchor editAs="oneCell">
    <xdr:from>
      <xdr:col>0</xdr:col>
      <xdr:colOff>2060571</xdr:colOff>
      <xdr:row>3</xdr:row>
      <xdr:rowOff>618015</xdr:rowOff>
    </xdr:from>
    <xdr:to>
      <xdr:col>0</xdr:col>
      <xdr:colOff>4152237</xdr:colOff>
      <xdr:row>4</xdr:row>
      <xdr:rowOff>30879</xdr:rowOff>
    </xdr:to>
    <xdr:pic>
      <xdr:nvPicPr>
        <xdr:cNvPr id="4" name="Bildobjekt 3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1" y="2294415"/>
          <a:ext cx="2091666" cy="60348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10088482</xdr:colOff>
      <xdr:row>2</xdr:row>
      <xdr:rowOff>1668553</xdr:rowOff>
    </xdr:from>
    <xdr:to>
      <xdr:col>0</xdr:col>
      <xdr:colOff>12147931</xdr:colOff>
      <xdr:row>3</xdr:row>
      <xdr:rowOff>606553</xdr:rowOff>
    </xdr:to>
    <xdr:pic>
      <xdr:nvPicPr>
        <xdr:cNvPr id="5" name="Bildobjekt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8482" y="1668553"/>
          <a:ext cx="2059449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3934057</xdr:colOff>
      <xdr:row>3</xdr:row>
      <xdr:rowOff>2484</xdr:rowOff>
    </xdr:from>
    <xdr:to>
      <xdr:col>0</xdr:col>
      <xdr:colOff>5991465</xdr:colOff>
      <xdr:row>3</xdr:row>
      <xdr:rowOff>615763</xdr:rowOff>
    </xdr:to>
    <xdr:pic>
      <xdr:nvPicPr>
        <xdr:cNvPr id="6" name="Bildobjekt 5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057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</xdr:row>
      <xdr:rowOff>1672160</xdr:rowOff>
    </xdr:from>
    <xdr:to>
      <xdr:col>0</xdr:col>
      <xdr:colOff>2071015</xdr:colOff>
      <xdr:row>3</xdr:row>
      <xdr:rowOff>610160</xdr:rowOff>
    </xdr:to>
    <xdr:pic>
      <xdr:nvPicPr>
        <xdr:cNvPr id="7" name="Bildobjekt 6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672160"/>
          <a:ext cx="2057408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14163484</xdr:colOff>
      <xdr:row>3</xdr:row>
      <xdr:rowOff>583910</xdr:rowOff>
    </xdr:from>
    <xdr:to>
      <xdr:col>1</xdr:col>
      <xdr:colOff>39441</xdr:colOff>
      <xdr:row>4</xdr:row>
      <xdr:rowOff>31277</xdr:rowOff>
    </xdr:to>
    <xdr:pic>
      <xdr:nvPicPr>
        <xdr:cNvPr id="8" name="Bildobjekt 7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484" y="2260310"/>
          <a:ext cx="2020832" cy="637992"/>
        </a:xfrm>
        <a:prstGeom prst="rect">
          <a:avLst/>
        </a:prstGeom>
      </xdr:spPr>
    </xdr:pic>
    <xdr:clientData/>
  </xdr:twoCellAnchor>
  <xdr:twoCellAnchor editAs="oneCell">
    <xdr:from>
      <xdr:col>0</xdr:col>
      <xdr:colOff>8017385</xdr:colOff>
      <xdr:row>2</xdr:row>
      <xdr:rowOff>1670538</xdr:rowOff>
    </xdr:from>
    <xdr:to>
      <xdr:col>0</xdr:col>
      <xdr:colOff>10088400</xdr:colOff>
      <xdr:row>3</xdr:row>
      <xdr:rowOff>609893</xdr:rowOff>
    </xdr:to>
    <xdr:pic>
      <xdr:nvPicPr>
        <xdr:cNvPr id="9" name="Bildobjekt 8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385" y="1670538"/>
          <a:ext cx="2071015" cy="615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10073034</xdr:colOff>
      <xdr:row>3</xdr:row>
      <xdr:rowOff>603273</xdr:rowOff>
    </xdr:from>
    <xdr:to>
      <xdr:col>0</xdr:col>
      <xdr:colOff>12160250</xdr:colOff>
      <xdr:row>4</xdr:row>
      <xdr:rowOff>27579</xdr:rowOff>
    </xdr:to>
    <xdr:pic>
      <xdr:nvPicPr>
        <xdr:cNvPr id="10" name="Bildobjekt 9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3034" y="2279673"/>
          <a:ext cx="2087216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3927662</xdr:colOff>
      <xdr:row>3</xdr:row>
      <xdr:rowOff>616324</xdr:rowOff>
    </xdr:from>
    <xdr:to>
      <xdr:col>0</xdr:col>
      <xdr:colOff>5974128</xdr:colOff>
      <xdr:row>4</xdr:row>
      <xdr:rowOff>39220</xdr:rowOff>
    </xdr:to>
    <xdr:pic>
      <xdr:nvPicPr>
        <xdr:cNvPr id="11" name="Bildobjekt 10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662" y="2292724"/>
          <a:ext cx="2046466" cy="61352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16809</xdr:colOff>
      <xdr:row>3</xdr:row>
      <xdr:rowOff>612143</xdr:rowOff>
    </xdr:from>
    <xdr:to>
      <xdr:col>0</xdr:col>
      <xdr:colOff>2074217</xdr:colOff>
      <xdr:row>4</xdr:row>
      <xdr:rowOff>36449</xdr:rowOff>
    </xdr:to>
    <xdr:pic>
      <xdr:nvPicPr>
        <xdr:cNvPr id="12" name="Bildobjekt 11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9" y="2288543"/>
          <a:ext cx="2057408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5961082</xdr:colOff>
      <xdr:row>3</xdr:row>
      <xdr:rowOff>2484</xdr:rowOff>
    </xdr:from>
    <xdr:to>
      <xdr:col>0</xdr:col>
      <xdr:colOff>8018490</xdr:colOff>
      <xdr:row>3</xdr:row>
      <xdr:rowOff>615763</xdr:rowOff>
    </xdr:to>
    <xdr:pic>
      <xdr:nvPicPr>
        <xdr:cNvPr id="13" name="Bildobjekt 12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082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12153440</xdr:colOff>
      <xdr:row>2</xdr:row>
      <xdr:rowOff>1667927</xdr:rowOff>
    </xdr:from>
    <xdr:to>
      <xdr:col>0</xdr:col>
      <xdr:colOff>14206311</xdr:colOff>
      <xdr:row>3</xdr:row>
      <xdr:rowOff>605927</xdr:rowOff>
    </xdr:to>
    <xdr:pic>
      <xdr:nvPicPr>
        <xdr:cNvPr id="14" name="Bildobjekt 13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440" y="1667927"/>
          <a:ext cx="2052871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12154646</xdr:colOff>
      <xdr:row>3</xdr:row>
      <xdr:rowOff>604862</xdr:rowOff>
    </xdr:from>
    <xdr:to>
      <xdr:col>0</xdr:col>
      <xdr:colOff>14207517</xdr:colOff>
      <xdr:row>4</xdr:row>
      <xdr:rowOff>29169</xdr:rowOff>
    </xdr:to>
    <xdr:pic>
      <xdr:nvPicPr>
        <xdr:cNvPr id="15" name="Bildobjekt 14"/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4646" y="2281262"/>
          <a:ext cx="2052871" cy="614932"/>
        </a:xfrm>
        <a:prstGeom prst="rect">
          <a:avLst/>
        </a:prstGeom>
      </xdr:spPr>
    </xdr:pic>
    <xdr:clientData/>
  </xdr:twoCellAnchor>
  <xdr:twoCellAnchor editAs="oneCell">
    <xdr:from>
      <xdr:col>0</xdr:col>
      <xdr:colOff>14175680</xdr:colOff>
      <xdr:row>2</xdr:row>
      <xdr:rowOff>1667927</xdr:rowOff>
    </xdr:from>
    <xdr:to>
      <xdr:col>1</xdr:col>
      <xdr:colOff>39360</xdr:colOff>
      <xdr:row>3</xdr:row>
      <xdr:rowOff>605927</xdr:rowOff>
    </xdr:to>
    <xdr:pic>
      <xdr:nvPicPr>
        <xdr:cNvPr id="16" name="Bildobjekt 15"/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680" y="1667927"/>
          <a:ext cx="2008555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895611</xdr:colOff>
      <xdr:row>2</xdr:row>
      <xdr:rowOff>611983</xdr:rowOff>
    </xdr:from>
    <xdr:to>
      <xdr:col>0</xdr:col>
      <xdr:colOff>4720636</xdr:colOff>
      <xdr:row>2</xdr:row>
      <xdr:rowOff>1159078</xdr:rowOff>
    </xdr:to>
    <xdr:pic>
      <xdr:nvPicPr>
        <xdr:cNvPr id="17" name="Bildobjekt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1" y="611983"/>
          <a:ext cx="3825025" cy="547095"/>
        </a:xfrm>
        <a:prstGeom prst="rect">
          <a:avLst/>
        </a:prstGeom>
      </xdr:spPr>
    </xdr:pic>
    <xdr:clientData/>
  </xdr:twoCellAnchor>
  <xdr:twoCellAnchor editAs="oneCell">
    <xdr:from>
      <xdr:col>0</xdr:col>
      <xdr:colOff>5957412</xdr:colOff>
      <xdr:row>3</xdr:row>
      <xdr:rowOff>616611</xdr:rowOff>
    </xdr:from>
    <xdr:to>
      <xdr:col>0</xdr:col>
      <xdr:colOff>8020304</xdr:colOff>
      <xdr:row>4</xdr:row>
      <xdr:rowOff>20401</xdr:rowOff>
    </xdr:to>
    <xdr:pic>
      <xdr:nvPicPr>
        <xdr:cNvPr id="18" name="Bildobjekt 17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12" y="2293011"/>
          <a:ext cx="2062892" cy="594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8005927</xdr:colOff>
      <xdr:row>3</xdr:row>
      <xdr:rowOff>596832</xdr:rowOff>
    </xdr:from>
    <xdr:to>
      <xdr:col>0</xdr:col>
      <xdr:colOff>10076942</xdr:colOff>
      <xdr:row>4</xdr:row>
      <xdr:rowOff>21138</xdr:rowOff>
    </xdr:to>
    <xdr:pic>
      <xdr:nvPicPr>
        <xdr:cNvPr id="2" name="Bildobjekt 1"/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927" y="2273232"/>
          <a:ext cx="2071015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1945657</xdr:colOff>
      <xdr:row>2</xdr:row>
      <xdr:rowOff>1673295</xdr:rowOff>
    </xdr:from>
    <xdr:to>
      <xdr:col>0</xdr:col>
      <xdr:colOff>4030280</xdr:colOff>
      <xdr:row>3</xdr:row>
      <xdr:rowOff>636242</xdr:rowOff>
    </xdr:to>
    <xdr:pic>
      <xdr:nvPicPr>
        <xdr:cNvPr id="3" name="Bildobjekt 2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657" y="1673295"/>
          <a:ext cx="2084623" cy="639347"/>
        </a:xfrm>
        <a:prstGeom prst="rect">
          <a:avLst/>
        </a:prstGeom>
      </xdr:spPr>
    </xdr:pic>
    <xdr:clientData/>
  </xdr:twoCellAnchor>
  <xdr:twoCellAnchor editAs="oneCell">
    <xdr:from>
      <xdr:col>0</xdr:col>
      <xdr:colOff>2060571</xdr:colOff>
      <xdr:row>3</xdr:row>
      <xdr:rowOff>618015</xdr:rowOff>
    </xdr:from>
    <xdr:to>
      <xdr:col>0</xdr:col>
      <xdr:colOff>4152237</xdr:colOff>
      <xdr:row>4</xdr:row>
      <xdr:rowOff>30879</xdr:rowOff>
    </xdr:to>
    <xdr:pic>
      <xdr:nvPicPr>
        <xdr:cNvPr id="4" name="Bildobjekt 3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1" y="2294415"/>
          <a:ext cx="2091666" cy="60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10088482</xdr:colOff>
      <xdr:row>2</xdr:row>
      <xdr:rowOff>1668553</xdr:rowOff>
    </xdr:from>
    <xdr:to>
      <xdr:col>0</xdr:col>
      <xdr:colOff>12147931</xdr:colOff>
      <xdr:row>3</xdr:row>
      <xdr:rowOff>606553</xdr:rowOff>
    </xdr:to>
    <xdr:pic>
      <xdr:nvPicPr>
        <xdr:cNvPr id="5" name="Bildobjekt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8482" y="1668553"/>
          <a:ext cx="2059449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3934057</xdr:colOff>
      <xdr:row>3</xdr:row>
      <xdr:rowOff>2484</xdr:rowOff>
    </xdr:from>
    <xdr:to>
      <xdr:col>0</xdr:col>
      <xdr:colOff>5991465</xdr:colOff>
      <xdr:row>3</xdr:row>
      <xdr:rowOff>615763</xdr:rowOff>
    </xdr:to>
    <xdr:pic>
      <xdr:nvPicPr>
        <xdr:cNvPr id="6" name="Bildobjekt 5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057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</xdr:row>
      <xdr:rowOff>1672160</xdr:rowOff>
    </xdr:from>
    <xdr:to>
      <xdr:col>0</xdr:col>
      <xdr:colOff>2071015</xdr:colOff>
      <xdr:row>3</xdr:row>
      <xdr:rowOff>610160</xdr:rowOff>
    </xdr:to>
    <xdr:pic>
      <xdr:nvPicPr>
        <xdr:cNvPr id="7" name="Bildobjekt 6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672160"/>
          <a:ext cx="2057408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14163484</xdr:colOff>
      <xdr:row>3</xdr:row>
      <xdr:rowOff>583910</xdr:rowOff>
    </xdr:from>
    <xdr:to>
      <xdr:col>1</xdr:col>
      <xdr:colOff>39441</xdr:colOff>
      <xdr:row>4</xdr:row>
      <xdr:rowOff>31277</xdr:rowOff>
    </xdr:to>
    <xdr:pic>
      <xdr:nvPicPr>
        <xdr:cNvPr id="8" name="Bildobjekt 7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484" y="2260310"/>
          <a:ext cx="2479937" cy="636087"/>
        </a:xfrm>
        <a:prstGeom prst="rect">
          <a:avLst/>
        </a:prstGeom>
      </xdr:spPr>
    </xdr:pic>
    <xdr:clientData/>
  </xdr:twoCellAnchor>
  <xdr:twoCellAnchor editAs="oneCell">
    <xdr:from>
      <xdr:col>0</xdr:col>
      <xdr:colOff>8017385</xdr:colOff>
      <xdr:row>2</xdr:row>
      <xdr:rowOff>1670538</xdr:rowOff>
    </xdr:from>
    <xdr:to>
      <xdr:col>0</xdr:col>
      <xdr:colOff>10088400</xdr:colOff>
      <xdr:row>3</xdr:row>
      <xdr:rowOff>609893</xdr:rowOff>
    </xdr:to>
    <xdr:pic>
      <xdr:nvPicPr>
        <xdr:cNvPr id="9" name="Bildobjekt 8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385" y="1670538"/>
          <a:ext cx="2071015" cy="615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10073034</xdr:colOff>
      <xdr:row>3</xdr:row>
      <xdr:rowOff>603273</xdr:rowOff>
    </xdr:from>
    <xdr:to>
      <xdr:col>0</xdr:col>
      <xdr:colOff>12160250</xdr:colOff>
      <xdr:row>4</xdr:row>
      <xdr:rowOff>27579</xdr:rowOff>
    </xdr:to>
    <xdr:pic>
      <xdr:nvPicPr>
        <xdr:cNvPr id="10" name="Bildobjekt 9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3034" y="2279673"/>
          <a:ext cx="2087216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3927662</xdr:colOff>
      <xdr:row>3</xdr:row>
      <xdr:rowOff>616324</xdr:rowOff>
    </xdr:from>
    <xdr:to>
      <xdr:col>0</xdr:col>
      <xdr:colOff>5974128</xdr:colOff>
      <xdr:row>4</xdr:row>
      <xdr:rowOff>39220</xdr:rowOff>
    </xdr:to>
    <xdr:pic>
      <xdr:nvPicPr>
        <xdr:cNvPr id="11" name="Bildobjekt 10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662" y="2292724"/>
          <a:ext cx="2046466" cy="611616"/>
        </a:xfrm>
        <a:prstGeom prst="rect">
          <a:avLst/>
        </a:prstGeom>
      </xdr:spPr>
    </xdr:pic>
    <xdr:clientData/>
  </xdr:twoCellAnchor>
  <xdr:twoCellAnchor editAs="oneCell">
    <xdr:from>
      <xdr:col>0</xdr:col>
      <xdr:colOff>16809</xdr:colOff>
      <xdr:row>3</xdr:row>
      <xdr:rowOff>612143</xdr:rowOff>
    </xdr:from>
    <xdr:to>
      <xdr:col>0</xdr:col>
      <xdr:colOff>2074217</xdr:colOff>
      <xdr:row>4</xdr:row>
      <xdr:rowOff>36449</xdr:rowOff>
    </xdr:to>
    <xdr:pic>
      <xdr:nvPicPr>
        <xdr:cNvPr id="12" name="Bildobjekt 11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9" y="2288543"/>
          <a:ext cx="2057408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5961082</xdr:colOff>
      <xdr:row>3</xdr:row>
      <xdr:rowOff>2484</xdr:rowOff>
    </xdr:from>
    <xdr:to>
      <xdr:col>0</xdr:col>
      <xdr:colOff>8018490</xdr:colOff>
      <xdr:row>3</xdr:row>
      <xdr:rowOff>615763</xdr:rowOff>
    </xdr:to>
    <xdr:pic>
      <xdr:nvPicPr>
        <xdr:cNvPr id="13" name="Bildobjekt 12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082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12153440</xdr:colOff>
      <xdr:row>2</xdr:row>
      <xdr:rowOff>1667927</xdr:rowOff>
    </xdr:from>
    <xdr:to>
      <xdr:col>0</xdr:col>
      <xdr:colOff>14206311</xdr:colOff>
      <xdr:row>3</xdr:row>
      <xdr:rowOff>605927</xdr:rowOff>
    </xdr:to>
    <xdr:pic>
      <xdr:nvPicPr>
        <xdr:cNvPr id="14" name="Bildobjekt 13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440" y="1667927"/>
          <a:ext cx="2052871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12154646</xdr:colOff>
      <xdr:row>3</xdr:row>
      <xdr:rowOff>604862</xdr:rowOff>
    </xdr:from>
    <xdr:to>
      <xdr:col>0</xdr:col>
      <xdr:colOff>14207517</xdr:colOff>
      <xdr:row>4</xdr:row>
      <xdr:rowOff>29169</xdr:rowOff>
    </xdr:to>
    <xdr:pic>
      <xdr:nvPicPr>
        <xdr:cNvPr id="15" name="Bildobjekt 14"/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4646" y="2281262"/>
          <a:ext cx="2052871" cy="613027"/>
        </a:xfrm>
        <a:prstGeom prst="rect">
          <a:avLst/>
        </a:prstGeom>
      </xdr:spPr>
    </xdr:pic>
    <xdr:clientData/>
  </xdr:twoCellAnchor>
  <xdr:twoCellAnchor editAs="oneCell">
    <xdr:from>
      <xdr:col>0</xdr:col>
      <xdr:colOff>14175680</xdr:colOff>
      <xdr:row>2</xdr:row>
      <xdr:rowOff>1667927</xdr:rowOff>
    </xdr:from>
    <xdr:to>
      <xdr:col>1</xdr:col>
      <xdr:colOff>39360</xdr:colOff>
      <xdr:row>3</xdr:row>
      <xdr:rowOff>605927</xdr:rowOff>
    </xdr:to>
    <xdr:pic>
      <xdr:nvPicPr>
        <xdr:cNvPr id="16" name="Bildobjekt 15"/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680" y="1667927"/>
          <a:ext cx="2467660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895611</xdr:colOff>
      <xdr:row>2</xdr:row>
      <xdr:rowOff>611983</xdr:rowOff>
    </xdr:from>
    <xdr:to>
      <xdr:col>0</xdr:col>
      <xdr:colOff>4720636</xdr:colOff>
      <xdr:row>2</xdr:row>
      <xdr:rowOff>1159078</xdr:rowOff>
    </xdr:to>
    <xdr:pic>
      <xdr:nvPicPr>
        <xdr:cNvPr id="17" name="Bildobjekt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1" y="611983"/>
          <a:ext cx="3825025" cy="547095"/>
        </a:xfrm>
        <a:prstGeom prst="rect">
          <a:avLst/>
        </a:prstGeom>
      </xdr:spPr>
    </xdr:pic>
    <xdr:clientData/>
  </xdr:twoCellAnchor>
  <xdr:twoCellAnchor editAs="oneCell">
    <xdr:from>
      <xdr:col>0</xdr:col>
      <xdr:colOff>5957412</xdr:colOff>
      <xdr:row>3</xdr:row>
      <xdr:rowOff>616611</xdr:rowOff>
    </xdr:from>
    <xdr:to>
      <xdr:col>0</xdr:col>
      <xdr:colOff>8020304</xdr:colOff>
      <xdr:row>4</xdr:row>
      <xdr:rowOff>20401</xdr:rowOff>
    </xdr:to>
    <xdr:pic>
      <xdr:nvPicPr>
        <xdr:cNvPr id="18" name="Bildobjekt 17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12" y="2293011"/>
          <a:ext cx="2062892" cy="592510"/>
        </a:xfrm>
        <a:prstGeom prst="rect">
          <a:avLst/>
        </a:prstGeom>
      </xdr:spPr>
    </xdr:pic>
    <xdr:clientData/>
  </xdr:twoCellAnchor>
  <xdr:twoCellAnchor>
    <xdr:from>
      <xdr:col>0</xdr:col>
      <xdr:colOff>6402917</xdr:colOff>
      <xdr:row>10</xdr:row>
      <xdr:rowOff>74083</xdr:rowOff>
    </xdr:from>
    <xdr:to>
      <xdr:col>0</xdr:col>
      <xdr:colOff>14022917</xdr:colOff>
      <xdr:row>29</xdr:row>
      <xdr:rowOff>10584</xdr:rowOff>
    </xdr:to>
    <xdr:sp macro="" textlink="">
      <xdr:nvSpPr>
        <xdr:cNvPr id="19" name="textruta 18"/>
        <xdr:cNvSpPr txBox="1"/>
      </xdr:nvSpPr>
      <xdr:spPr>
        <a:xfrm>
          <a:off x="6402917" y="5058833"/>
          <a:ext cx="7620000" cy="4106334"/>
        </a:xfrm>
        <a:prstGeom prst="rect">
          <a:avLst/>
        </a:prstGeom>
        <a:noFill/>
        <a:ln w="9525" cmpd="sng">
          <a:solidFill>
            <a:srgbClr val="4C617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latin typeface="Gill Sans MT" panose="020B0502020104020203" pitchFamily="34" charset="0"/>
            </a:rPr>
            <a:t>Kommentarer:</a:t>
          </a:r>
        </a:p>
        <a:p>
          <a:endParaRPr lang="sv-SE" sz="1200" b="1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AH Industries</a:t>
          </a:r>
          <a:r>
            <a:rPr lang="sv-SE" sz="1200" b="0" baseline="0">
              <a:latin typeface="Gill Sans MT" panose="020B0502020104020203" pitchFamily="34" charset="0"/>
            </a:rPr>
            <a:t> prognos för 2015 är i mars justerad med +31 MDKK jämfört med rapporterad prognos februari 2015. Justering har skett pga att nedskrivning av materialla anläggningstillgångar genomfördes redan under 2014.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200" b="0" baseline="0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AH Industries resultat för 2014 och 2013 är proformerat med hänsyn till  den avvecklade verksamheten Tower &amp; Foundations.</a:t>
          </a:r>
          <a:endParaRPr lang="sv-SE" sz="1200" b="0">
            <a:effectLst/>
            <a:latin typeface="Gill Sans MT" panose="020B0502020104020203" pitchFamily="34" charset="0"/>
          </a:endParaRPr>
        </a:p>
        <a:p>
          <a:endParaRPr lang="sv-SE" sz="1200" b="0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Inwido</a:t>
          </a:r>
          <a:r>
            <a:rPr lang="sv-SE" sz="1200" b="0" baseline="0">
              <a:latin typeface="Gill Sans MT" panose="020B0502020104020203" pitchFamily="34" charset="0"/>
            </a:rPr>
            <a:t> rapporterar resultat till Ratos enbart i kvartalsmånader vilket innebär att alla månadstal i rapporten rapporteras exklusive Inwido, förutom i Ratos legala resultat där hela legala kvartalsresultatetredovisas i mars månad.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r>
            <a:rPr lang="sv-SE" sz="1200" b="0" baseline="0">
              <a:latin typeface="Gill Sans MT" panose="020B0502020104020203" pitchFamily="34" charset="0"/>
            </a:rPr>
            <a:t>Nordic Cinema Groups balansräkningar för 2015, 2014 och 2013 har proformerats avseende omklassificering av finansiella leasar vilka nu rapporteras som räntebärande. 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r>
            <a:rPr lang="sv-SE" sz="1200" b="0" baseline="0">
              <a:latin typeface="Gill Sans MT" panose="020B0502020104020203" pitchFamily="34" charset="0"/>
            </a:rPr>
            <a:t>I flikarna Ratos innehav och Räntebärande nettoskuld (samt i flerårsöversikter) redovisas räntebärande nettoskuld enligt Ratos externt kommunicerade definition av räntebärande nettoskuld. Den räntebärande nettoskuld som kommenteras i månadsrapporten för kvartal 1 2015 avviker för AH Industries, Arcus, Biolin, </a:t>
          </a:r>
          <a:r>
            <a:rPr lang="sv-SE" sz="1200" b="0" i="0" u="none" strike="noStrike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Jøtul,</a:t>
          </a:r>
          <a:r>
            <a:rPr lang="sv-SE" sz="1200" b="0" i="0" u="none" strike="noStrike" baseline="0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Ledil samt Nordic Cinema Group mot Ratos externa definition.</a:t>
          </a:r>
          <a:endParaRPr lang="sv-SE" sz="1200">
            <a:latin typeface="Gill Sans MT" panose="020B0502020104020203" pitchFamily="34" charset="0"/>
          </a:endParaRPr>
        </a:p>
        <a:p>
          <a:endParaRPr lang="sv-SE" sz="1200" b="0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Avvikelser</a:t>
          </a:r>
          <a:r>
            <a:rPr lang="sv-SE" sz="1200" b="0" baseline="0">
              <a:latin typeface="Gill Sans MT" panose="020B0502020104020203" pitchFamily="34" charset="0"/>
            </a:rPr>
            <a:t> kan även noteras mellan det kassaflöde som redovisas i fliken Räntebärande nettoskuld och kassaflöde och de operativa kassaflöden vilka kommenteras i månadsrapporten för kvartal 1 2015.</a:t>
          </a:r>
          <a:endParaRPr lang="sv-SE" sz="1200" b="0">
            <a:latin typeface="Gill Sans MT" panose="020B05020201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358733</xdr:colOff>
      <xdr:row>18</xdr:row>
      <xdr:rowOff>0</xdr:rowOff>
    </xdr:from>
    <xdr:to>
      <xdr:col>47</xdr:col>
      <xdr:colOff>218099</xdr:colOff>
      <xdr:row>18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161925</xdr:rowOff>
    </xdr:from>
    <xdr:to>
      <xdr:col>12</xdr:col>
      <xdr:colOff>514351</xdr:colOff>
      <xdr:row>22</xdr:row>
      <xdr:rowOff>171450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26</xdr:row>
      <xdr:rowOff>142873</xdr:rowOff>
    </xdr:from>
    <xdr:to>
      <xdr:col>12</xdr:col>
      <xdr:colOff>457200</xdr:colOff>
      <xdr:row>52</xdr:row>
      <xdr:rowOff>114299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57</xdr:row>
      <xdr:rowOff>171448</xdr:rowOff>
    </xdr:from>
    <xdr:to>
      <xdr:col>12</xdr:col>
      <xdr:colOff>542925</xdr:colOff>
      <xdr:row>78</xdr:row>
      <xdr:rowOff>152400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29</xdr:row>
      <xdr:rowOff>28574</xdr:rowOff>
    </xdr:from>
    <xdr:to>
      <xdr:col>12</xdr:col>
      <xdr:colOff>662940</xdr:colOff>
      <xdr:row>55</xdr:row>
      <xdr:rowOff>19050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3</xdr:row>
      <xdr:rowOff>95248</xdr:rowOff>
    </xdr:from>
    <xdr:to>
      <xdr:col>12</xdr:col>
      <xdr:colOff>133350</xdr:colOff>
      <xdr:row>25</xdr:row>
      <xdr:rowOff>95249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358733</xdr:colOff>
      <xdr:row>170</xdr:row>
      <xdr:rowOff>196685</xdr:rowOff>
    </xdr:from>
    <xdr:to>
      <xdr:col>53</xdr:col>
      <xdr:colOff>218099</xdr:colOff>
      <xdr:row>196</xdr:row>
      <xdr:rowOff>145000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536863</xdr:colOff>
      <xdr:row>42</xdr:row>
      <xdr:rowOff>69271</xdr:rowOff>
    </xdr:from>
    <xdr:to>
      <xdr:col>59</xdr:col>
      <xdr:colOff>402414</xdr:colOff>
      <xdr:row>70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mensam/Avdelningar/Ekonomi/Innehav/2011/2011-02-28/Till%20Arne/UTL%20ny,%20hel%20bo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vdelningar/Projektknappen/Rapporter/Ledningsrapport/Ledningsrapport_tidigare%20UT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tsbok beskrivning"/>
      <sheetName val="Arbetsgång samt kommentar"/>
      <sheetName val="Logglista"/>
      <sheetName val="Meny"/>
      <sheetName val="Meny 3a"/>
      <sheetName val="Meny 3b"/>
      <sheetName val="Meny 3c"/>
      <sheetName val="Försida Kvartal"/>
      <sheetName val="Försida kort"/>
      <sheetName val="Försida lång "/>
      <sheetName val="Utveckling Ratos innehav"/>
      <sheetName val="Månadsrapport"/>
      <sheetName val="Ratos innehav exkl valutaeff"/>
      <sheetName val="Ratos resultat "/>
      <sheetName val="Ratos innehav"/>
      <sheetName val="Innehavsanalys Diagramunderlag"/>
      <sheetName val="Innehavsanalys 100%"/>
      <sheetName val="EO-poster 100%"/>
      <sheetName val="Innehavsanalys Andelar"/>
      <sheetName val="EO-poster Andelar"/>
      <sheetName val="Ratos innehav lokal valuta"/>
      <sheetName val="Innehavsanalys 100% ex EO"/>
      <sheetName val="Innehavanalys Andelar ex EO  "/>
      <sheetName val="Innehav 100% ex EO valuta"/>
      <sheetName val="Innehav Andelar ex EO valuta "/>
      <sheetName val="Kvartalsrapport "/>
      <sheetName val="Resultatanalys ack"/>
      <sheetName val="Resultatanalys kvartal"/>
      <sheetName val="Kassaflöde ack"/>
      <sheetName val="Kassaflöde kvartal"/>
      <sheetName val="Diagram Oms EBITA EBT"/>
      <sheetName val="Analys förändring innehav"/>
      <sheetName val="Försida månad"/>
      <sheetName val="Innehav 100% ex EO"/>
      <sheetName val="Innehav ex EO Andelar "/>
      <sheetName val="Innehav ex EO valuta Andelar"/>
    </sheetNames>
    <sheetDataSet>
      <sheetData sheetId="0" refreshError="1"/>
      <sheetData sheetId="1" refreshError="1"/>
      <sheetData sheetId="2" refreshError="1"/>
      <sheetData sheetId="3">
        <row r="5">
          <cell r="L5" t="str">
            <v>december</v>
          </cell>
        </row>
        <row r="6">
          <cell r="L6" t="str">
            <v>DEC</v>
          </cell>
        </row>
        <row r="7">
          <cell r="L7" t="str">
            <v>2010</v>
          </cell>
        </row>
        <row r="8">
          <cell r="L8">
            <v>2009</v>
          </cell>
        </row>
        <row r="9">
          <cell r="L9" t="str">
            <v>201012-201011</v>
          </cell>
        </row>
        <row r="10">
          <cell r="L10" t="str">
            <v>200912-200911</v>
          </cell>
        </row>
        <row r="14">
          <cell r="L14" t="str">
            <v>201012-201009</v>
          </cell>
        </row>
        <row r="15">
          <cell r="L15" t="str">
            <v>200912-200909</v>
          </cell>
        </row>
        <row r="25">
          <cell r="H25">
            <v>201012</v>
          </cell>
        </row>
        <row r="26">
          <cell r="H26" t="str">
            <v>N</v>
          </cell>
        </row>
        <row r="29">
          <cell r="H29">
            <v>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tsbok beskrivning"/>
      <sheetName val="Arbetsgång samt kommentar"/>
      <sheetName val="Logglista"/>
      <sheetName val="Koll UTL"/>
      <sheetName val="Meny"/>
      <sheetName val="Meny 3a"/>
      <sheetName val="Meny 3b"/>
      <sheetName val="Meny 3c"/>
      <sheetName val="Försida lång, månad"/>
      <sheetName val="Försida kort"/>
      <sheetName val="Försida lång, kvartal"/>
      <sheetName val="Försida lång, kvartal  "/>
      <sheetName val="Utveckling Ratos innehav totalt"/>
      <sheetName val="Sammandrag delår "/>
      <sheetName val="Ratos resultat  "/>
      <sheetName val="Ratos innehav Bolagstabell"/>
      <sheetName val="Utveckling Ratos innehav grp"/>
      <sheetName val="Ratos resultat "/>
      <sheetName val="Innehavsanalys Diagramunderlag"/>
      <sheetName val="&quot;Brygga&quot; 2011"/>
      <sheetName val="EBITA graf"/>
      <sheetName val="Ratos resultat graf"/>
      <sheetName val="Nettoskuldsutveckling"/>
      <sheetName val="Innehavsanalys 100%"/>
      <sheetName val="Innehavsanalys Andelar"/>
      <sheetName val="EBITA marginalanalys kv"/>
      <sheetName val="JÄMST Andelar"/>
      <sheetName val="Innehavsanalys 100% ex JÄMST"/>
      <sheetName val="Inneh.analys Andelar ex JÄMST  "/>
      <sheetName val="Innehav Andelar ex JÄMST Val "/>
      <sheetName val="Oms EBITA EBT månad exkl Aibel"/>
      <sheetName val="Oms EBITA EBT ack exkl Aibel"/>
      <sheetName val="JÄMST 100%"/>
      <sheetName val="Kvartalsrapport "/>
      <sheetName val="Kvartalsrapport Op"/>
      <sheetName val="Resultatanalys ack"/>
      <sheetName val="Resultatanalys kvartal"/>
      <sheetName val="Kassaflöde ack"/>
      <sheetName val="Kassaflöde kvartal"/>
      <sheetName val="Oms EBITA EBT per månad"/>
      <sheetName val="Oms EBITA EBT ack"/>
      <sheetName val="Ratos innehav lokal valuta"/>
      <sheetName val="Blad1"/>
      <sheetName val="Innehav 100% Valutajusterat"/>
      <sheetName val="Brygga Operativt-legalt"/>
      <sheetName val="Blad2"/>
    </sheetNames>
    <sheetDataSet>
      <sheetData sheetId="0"/>
      <sheetData sheetId="1"/>
      <sheetData sheetId="2"/>
      <sheetData sheetId="3"/>
      <sheetData sheetId="4">
        <row r="5">
          <cell r="M5" t="str">
            <v>juni</v>
          </cell>
        </row>
        <row r="6">
          <cell r="M6" t="str">
            <v>JUN</v>
          </cell>
        </row>
        <row r="7">
          <cell r="M7" t="str">
            <v>2014</v>
          </cell>
        </row>
        <row r="8">
          <cell r="M8">
            <v>2013</v>
          </cell>
        </row>
        <row r="9">
          <cell r="M9" t="str">
            <v>201406-201405</v>
          </cell>
        </row>
        <row r="10">
          <cell r="M10" t="str">
            <v>201306-201305</v>
          </cell>
        </row>
        <row r="14">
          <cell r="M14" t="str">
            <v>201406-201403</v>
          </cell>
        </row>
        <row r="15">
          <cell r="M15" t="str">
            <v>201306-201303</v>
          </cell>
        </row>
        <row r="25">
          <cell r="I25">
            <v>201406</v>
          </cell>
        </row>
        <row r="26">
          <cell r="I26" t="str">
            <v>N</v>
          </cell>
        </row>
        <row r="29">
          <cell r="I29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C19"/>
  <sheetViews>
    <sheetView workbookViewId="0"/>
  </sheetViews>
  <sheetFormatPr defaultRowHeight="13.2"/>
  <cols>
    <col min="1" max="1" width="9.109375" style="892"/>
    <col min="2" max="2" width="120.33203125" customWidth="1"/>
  </cols>
  <sheetData>
    <row r="1" spans="1:3" ht="17.399999999999999">
      <c r="A1" s="891" t="s">
        <v>466</v>
      </c>
    </row>
    <row r="3" spans="1:3">
      <c r="C3" s="1" t="s">
        <v>475</v>
      </c>
    </row>
    <row r="4" spans="1:3">
      <c r="A4" s="894" t="s">
        <v>471</v>
      </c>
      <c r="B4" s="1" t="s">
        <v>472</v>
      </c>
    </row>
    <row r="6" spans="1:3">
      <c r="B6" s="1" t="s">
        <v>473</v>
      </c>
    </row>
    <row r="7" spans="1:3" ht="26.4">
      <c r="B7" s="895" t="s">
        <v>474</v>
      </c>
      <c r="C7" s="896" t="s">
        <v>476</v>
      </c>
    </row>
    <row r="8" spans="1:3">
      <c r="B8" s="1"/>
    </row>
    <row r="9" spans="1:3" ht="39.6">
      <c r="B9" s="895" t="s">
        <v>477</v>
      </c>
    </row>
    <row r="11" spans="1:3">
      <c r="A11" s="892">
        <v>1</v>
      </c>
      <c r="B11" s="1" t="s">
        <v>467</v>
      </c>
    </row>
    <row r="13" spans="1:3">
      <c r="A13" s="892">
        <v>2</v>
      </c>
      <c r="B13" s="1" t="s">
        <v>468</v>
      </c>
    </row>
    <row r="14" spans="1:3">
      <c r="B14" s="418" t="s">
        <v>469</v>
      </c>
    </row>
    <row r="16" spans="1:3" ht="26.4">
      <c r="A16" s="892">
        <v>3</v>
      </c>
      <c r="B16" s="893" t="s">
        <v>470</v>
      </c>
    </row>
    <row r="19" spans="1:2">
      <c r="A19" s="892">
        <v>150421</v>
      </c>
      <c r="B19" s="1" t="s">
        <v>511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8"/>
  <sheetViews>
    <sheetView showGridLines="0" showZeros="0" zoomScaleNormal="100" zoomScaleSheetLayoutView="90" workbookViewId="0"/>
  </sheetViews>
  <sheetFormatPr defaultColWidth="9.109375" defaultRowHeight="14.4"/>
  <cols>
    <col min="1" max="1" width="1.88671875" style="120" customWidth="1"/>
    <col min="2" max="2" width="39.33203125" style="120" customWidth="1"/>
    <col min="3" max="7" width="11.6640625" style="120" customWidth="1"/>
    <col min="8" max="10" width="10.6640625" style="120" hidden="1" customWidth="1"/>
    <col min="11" max="11" width="2.33203125" style="920" customWidth="1"/>
    <col min="12" max="12" width="11.6640625" style="120" customWidth="1"/>
    <col min="13" max="13" width="10.6640625" hidden="1" customWidth="1"/>
    <col min="14" max="16384" width="9.109375" style="120"/>
  </cols>
  <sheetData>
    <row r="1" spans="2:13" ht="29.4">
      <c r="B1" s="119" t="s">
        <v>141</v>
      </c>
      <c r="F1" s="559"/>
    </row>
    <row r="2" spans="2:13">
      <c r="B2" s="123"/>
      <c r="C2" s="124"/>
      <c r="D2" s="124"/>
      <c r="E2" s="124"/>
      <c r="F2" s="124"/>
      <c r="G2" s="124"/>
      <c r="H2" s="124"/>
      <c r="I2" s="124"/>
      <c r="J2" s="124"/>
      <c r="K2" s="592"/>
      <c r="L2" s="124"/>
    </row>
    <row r="3" spans="2:13" ht="19.2">
      <c r="B3" s="350"/>
      <c r="C3" s="351">
        <f>'Kvartalsrapport '!F8</f>
        <v>2014</v>
      </c>
      <c r="D3" s="351">
        <f>'Kvartalsrapport '!H8</f>
        <v>2014</v>
      </c>
      <c r="E3" s="351">
        <f>'Kvartalsrapport '!J8</f>
        <v>2014</v>
      </c>
      <c r="F3" s="351">
        <f>'Kvartalsrapport '!L8</f>
        <v>2014</v>
      </c>
      <c r="G3" s="351">
        <f>'Kvartalsrapport '!E8</f>
        <v>2015</v>
      </c>
      <c r="H3" s="351">
        <f>'Kvartalsrapport '!G8</f>
        <v>2015</v>
      </c>
      <c r="I3" s="351">
        <f>'Kvartalsrapport '!I8</f>
        <v>2015</v>
      </c>
      <c r="J3" s="351">
        <f>'Kvartalsrapport '!K8</f>
        <v>2015</v>
      </c>
      <c r="K3" s="921"/>
      <c r="L3" s="351">
        <f>'Kvartalsrapport '!P8</f>
        <v>2014</v>
      </c>
      <c r="M3" s="351">
        <f>'Kvartalsrapport '!Q8</f>
        <v>2015</v>
      </c>
    </row>
    <row r="4" spans="2:13" ht="19.2">
      <c r="B4" s="352"/>
      <c r="C4" s="351" t="str">
        <f>'Kvartalsrapport '!F9</f>
        <v>kv 1</v>
      </c>
      <c r="D4" s="351" t="str">
        <f>'Kvartalsrapport '!H9</f>
        <v>kv 2</v>
      </c>
      <c r="E4" s="351" t="str">
        <f>'Kvartalsrapport '!J9</f>
        <v>kv 3</v>
      </c>
      <c r="F4" s="351" t="str">
        <f>'Kvartalsrapport '!L9</f>
        <v>kv 4</v>
      </c>
      <c r="G4" s="351" t="str">
        <f>'Kvartalsrapport '!E9</f>
        <v>kv 1</v>
      </c>
      <c r="H4" s="351" t="str">
        <f>'Kvartalsrapport '!G9</f>
        <v>kv 2</v>
      </c>
      <c r="I4" s="351" t="str">
        <f>'Kvartalsrapport '!I9</f>
        <v>kv 3</v>
      </c>
      <c r="J4" s="351" t="str">
        <f>'Kvartalsrapport '!K9</f>
        <v>kv 4</v>
      </c>
      <c r="K4" s="921"/>
      <c r="L4" s="351"/>
      <c r="M4" s="351"/>
    </row>
    <row r="5" spans="2:13" ht="24.75" customHeight="1">
      <c r="B5" s="926">
        <v>1</v>
      </c>
      <c r="C5" s="927"/>
      <c r="D5" s="927"/>
      <c r="E5" s="927"/>
      <c r="F5" s="927"/>
      <c r="G5" s="928"/>
      <c r="H5" s="928"/>
      <c r="I5" s="928"/>
      <c r="J5" s="928"/>
      <c r="K5" s="929"/>
      <c r="L5" s="930"/>
      <c r="M5" s="121"/>
    </row>
    <row r="6" spans="2:13" ht="16.8">
      <c r="B6" s="931" t="s">
        <v>33</v>
      </c>
      <c r="C6" s="927">
        <f>'Kvartalsrapport '!F86</f>
        <v>9174.2798941000001</v>
      </c>
      <c r="D6" s="927">
        <f>'Kvartalsrapport '!H86</f>
        <v>9611.5597315999985</v>
      </c>
      <c r="E6" s="927">
        <f>'Kvartalsrapport '!J86</f>
        <v>8897.3666207999995</v>
      </c>
      <c r="F6" s="927">
        <f>'Kvartalsrapport '!L86</f>
        <v>10296.341948900001</v>
      </c>
      <c r="G6" s="928">
        <f>'Kvartalsrapport '!E86</f>
        <v>9125.5972594000013</v>
      </c>
      <c r="H6" s="928">
        <f>'Kvartalsrapport '!G86</f>
        <v>-9125.5972594000013</v>
      </c>
      <c r="I6" s="928">
        <f>'Kvartalsrapport '!I86</f>
        <v>0</v>
      </c>
      <c r="J6" s="928">
        <f>'Kvartalsrapport '!K86</f>
        <v>0</v>
      </c>
      <c r="K6" s="929"/>
      <c r="L6" s="930">
        <f>SUM(C6:F6)</f>
        <v>37979.548195399999</v>
      </c>
      <c r="M6" s="121">
        <f>SUM(G6:J6)</f>
        <v>0</v>
      </c>
    </row>
    <row r="7" spans="2:13" ht="16.8">
      <c r="B7" s="931" t="s">
        <v>0</v>
      </c>
      <c r="C7" s="927">
        <f>'Kvartalsrapport '!N86</f>
        <v>258.97765070000014</v>
      </c>
      <c r="D7" s="927">
        <f>'Kvartalsrapport '!P86</f>
        <v>508.33158939999987</v>
      </c>
      <c r="E7" s="927">
        <f>'Kvartalsrapport '!R86</f>
        <v>586.35349740000026</v>
      </c>
      <c r="F7" s="927">
        <f>'Kvartalsrapport '!T86</f>
        <v>640.58583090000172</v>
      </c>
      <c r="G7" s="928">
        <f>'Kvartalsrapport '!M86</f>
        <v>496.5364835000002</v>
      </c>
      <c r="H7" s="928">
        <f>'Kvartalsrapport '!O86</f>
        <v>-496.53648350000009</v>
      </c>
      <c r="I7" s="928">
        <f>'Kvartalsrapport '!Q86</f>
        <v>0</v>
      </c>
      <c r="J7" s="928">
        <f>'Kvartalsrapport '!S86</f>
        <v>0</v>
      </c>
      <c r="K7" s="929"/>
      <c r="L7" s="930">
        <f>SUM(C7:F7)</f>
        <v>1994.2485684000021</v>
      </c>
      <c r="M7" s="121">
        <f>SUM(G7:J7)</f>
        <v>1.1368683772161603E-13</v>
      </c>
    </row>
    <row r="8" spans="2:13" ht="16.8">
      <c r="B8" s="932" t="s">
        <v>142</v>
      </c>
      <c r="C8" s="933">
        <f t="shared" ref="C8:J8" si="0">+C7/C6</f>
        <v>2.8228662487891746E-2</v>
      </c>
      <c r="D8" s="933">
        <f t="shared" si="0"/>
        <v>5.2887523315155005E-2</v>
      </c>
      <c r="E8" s="934">
        <f t="shared" si="0"/>
        <v>6.5901914846269283E-2</v>
      </c>
      <c r="F8" s="934">
        <f t="shared" si="0"/>
        <v>6.2214894773229446E-2</v>
      </c>
      <c r="G8" s="935">
        <f t="shared" si="0"/>
        <v>5.441139570218629E-2</v>
      </c>
      <c r="H8" s="935">
        <f t="shared" si="0"/>
        <v>5.4411395702186276E-2</v>
      </c>
      <c r="I8" s="935" t="e">
        <f t="shared" si="0"/>
        <v>#DIV/0!</v>
      </c>
      <c r="J8" s="935" t="e">
        <f t="shared" si="0"/>
        <v>#DIV/0!</v>
      </c>
      <c r="K8" s="934"/>
      <c r="L8" s="936">
        <f>+L7/L6</f>
        <v>5.2508485834003187E-2</v>
      </c>
      <c r="M8" s="122" t="e">
        <f>+M7/M6</f>
        <v>#DIV/0!</v>
      </c>
    </row>
    <row r="9" spans="2:13" ht="16.8">
      <c r="B9" s="932"/>
      <c r="C9" s="937"/>
      <c r="D9" s="937"/>
      <c r="E9" s="929"/>
      <c r="F9" s="929"/>
      <c r="G9" s="938"/>
      <c r="H9" s="938"/>
      <c r="I9" s="938"/>
      <c r="J9" s="938"/>
      <c r="K9" s="929"/>
      <c r="L9" s="932"/>
      <c r="M9" s="120"/>
    </row>
    <row r="10" spans="2:13" ht="16.8">
      <c r="B10" s="931" t="s">
        <v>115</v>
      </c>
      <c r="C10" s="927">
        <f>'Kvartalsrapport-Oper'!N86</f>
        <v>402.96588009999977</v>
      </c>
      <c r="D10" s="927">
        <f>'Kvartalsrapport-Oper'!P86</f>
        <v>603.95799629999965</v>
      </c>
      <c r="E10" s="927">
        <f>'Kvartalsrapport-Oper'!R86</f>
        <v>664.6248132000004</v>
      </c>
      <c r="F10" s="927">
        <f>'Kvartalsrapport-Oper'!T86</f>
        <v>1040.0586754000017</v>
      </c>
      <c r="G10" s="928">
        <f>'Kvartalsrapport-Oper'!M86</f>
        <v>549.41438270000015</v>
      </c>
      <c r="H10" s="928">
        <f>'Kvartalsrapport-Oper'!O86</f>
        <v>-549.41438270000026</v>
      </c>
      <c r="I10" s="928">
        <f>'Kvartalsrapport-Oper'!Q86</f>
        <v>0</v>
      </c>
      <c r="J10" s="928">
        <f>'Kvartalsrapport-Oper'!S86</f>
        <v>0</v>
      </c>
      <c r="K10" s="929"/>
      <c r="L10" s="930">
        <f>SUM(C10:F10)</f>
        <v>2711.6073650000017</v>
      </c>
      <c r="M10" s="121">
        <f>SUM(G10:J10)</f>
        <v>-1.1368683772161603E-13</v>
      </c>
    </row>
    <row r="11" spans="2:13" ht="16.8">
      <c r="B11" s="932" t="s">
        <v>143</v>
      </c>
      <c r="C11" s="933">
        <f t="shared" ref="C11:J11" si="1">+C10/C6</f>
        <v>4.3923434291463906E-2</v>
      </c>
      <c r="D11" s="933">
        <f t="shared" si="1"/>
        <v>6.2836627266057793E-2</v>
      </c>
      <c r="E11" s="934">
        <f t="shared" si="1"/>
        <v>7.469904765374738E-2</v>
      </c>
      <c r="F11" s="934">
        <f t="shared" si="1"/>
        <v>0.10101244505686947</v>
      </c>
      <c r="G11" s="935">
        <f t="shared" si="1"/>
        <v>6.0205854705462157E-2</v>
      </c>
      <c r="H11" s="935">
        <f t="shared" si="1"/>
        <v>6.0205854705462171E-2</v>
      </c>
      <c r="I11" s="935" t="e">
        <f t="shared" si="1"/>
        <v>#DIV/0!</v>
      </c>
      <c r="J11" s="935" t="e">
        <f t="shared" si="1"/>
        <v>#DIV/0!</v>
      </c>
      <c r="K11" s="934"/>
      <c r="L11" s="936">
        <f>+L10/L6</f>
        <v>7.1396514541171546E-2</v>
      </c>
      <c r="M11" s="122" t="e">
        <f t="shared" ref="M11" si="2">+M10/M6</f>
        <v>#DIV/0!</v>
      </c>
    </row>
    <row r="12" spans="2:13" ht="16.8">
      <c r="B12" s="932"/>
      <c r="C12" s="937"/>
      <c r="D12" s="937"/>
      <c r="E12" s="929"/>
      <c r="F12" s="929"/>
      <c r="G12" s="938"/>
      <c r="H12" s="938"/>
      <c r="I12" s="938"/>
      <c r="J12" s="938"/>
      <c r="K12" s="929"/>
      <c r="L12" s="932"/>
      <c r="M12" s="120"/>
    </row>
    <row r="13" spans="2:13" ht="16.8">
      <c r="B13" s="939" t="s">
        <v>84</v>
      </c>
      <c r="C13" s="937"/>
      <c r="D13" s="937"/>
      <c r="E13" s="929"/>
      <c r="F13" s="929"/>
      <c r="G13" s="938"/>
      <c r="H13" s="938"/>
      <c r="I13" s="938"/>
      <c r="J13" s="938"/>
      <c r="K13" s="929"/>
      <c r="L13" s="932"/>
      <c r="M13" s="120"/>
    </row>
    <row r="14" spans="2:13" ht="16.8">
      <c r="B14" s="931" t="s">
        <v>33</v>
      </c>
      <c r="C14" s="927">
        <f>'Kvartalsrapport '!F168</f>
        <v>5675.9184670000013</v>
      </c>
      <c r="D14" s="927">
        <f>'Kvartalsrapport '!H168</f>
        <v>5961.6471829999991</v>
      </c>
      <c r="E14" s="927">
        <f>'Kvartalsrapport '!J168</f>
        <v>5654.548850799998</v>
      </c>
      <c r="F14" s="927">
        <f>'Kvartalsrapport '!L168</f>
        <v>6529.2738214000019</v>
      </c>
      <c r="G14" s="928">
        <f>'Kvartalsrapport '!E168</f>
        <v>5921.3065789000011</v>
      </c>
      <c r="H14" s="928">
        <f>'Kvartalsrapport '!G168</f>
        <v>-5921.3065789000011</v>
      </c>
      <c r="I14" s="928">
        <f>'Kvartalsrapport '!I168</f>
        <v>0</v>
      </c>
      <c r="J14" s="928">
        <f>'Kvartalsrapport '!K168</f>
        <v>0</v>
      </c>
      <c r="K14" s="929"/>
      <c r="L14" s="930">
        <f>SUM(C14:F14)</f>
        <v>23821.3883222</v>
      </c>
      <c r="M14" s="121">
        <f>SUM(G14:J14)</f>
        <v>0</v>
      </c>
    </row>
    <row r="15" spans="2:13" ht="16.8">
      <c r="B15" s="931" t="s">
        <v>0</v>
      </c>
      <c r="C15" s="927">
        <f>'Kvartalsrapport '!N168</f>
        <v>189.19151920000036</v>
      </c>
      <c r="D15" s="927">
        <f>'Kvartalsrapport '!P168</f>
        <v>312.47891060000006</v>
      </c>
      <c r="E15" s="927">
        <f>'Kvartalsrapport '!R168</f>
        <v>385.51380369999902</v>
      </c>
      <c r="F15" s="927">
        <f>'Kvartalsrapport '!T168</f>
        <v>460.24881890000148</v>
      </c>
      <c r="G15" s="928">
        <f>'Kvartalsrapport '!M168</f>
        <v>288.69771130000032</v>
      </c>
      <c r="H15" s="928">
        <f>'Kvartalsrapport '!O168</f>
        <v>-288.69771130000055</v>
      </c>
      <c r="I15" s="928">
        <f>'Kvartalsrapport '!Q168</f>
        <v>0</v>
      </c>
      <c r="J15" s="928">
        <f>'Kvartalsrapport '!S168</f>
        <v>0</v>
      </c>
      <c r="K15" s="929"/>
      <c r="L15" s="930">
        <f>SUM(C15:F15)</f>
        <v>1347.4330524000009</v>
      </c>
      <c r="M15" s="121">
        <f>SUM(G15:J15)</f>
        <v>-2.2737367544323206E-13</v>
      </c>
    </row>
    <row r="16" spans="2:13" ht="16.8">
      <c r="B16" s="932" t="s">
        <v>142</v>
      </c>
      <c r="C16" s="933">
        <f t="shared" ref="C16:J16" si="3">+C15/C14</f>
        <v>3.333231798518016E-2</v>
      </c>
      <c r="D16" s="933">
        <f t="shared" si="3"/>
        <v>5.2414861364331114E-2</v>
      </c>
      <c r="E16" s="934">
        <f t="shared" si="3"/>
        <v>6.8177641377252768E-2</v>
      </c>
      <c r="F16" s="934">
        <f t="shared" si="3"/>
        <v>7.0490047054163105E-2</v>
      </c>
      <c r="G16" s="935">
        <f t="shared" si="3"/>
        <v>4.8755744606899173E-2</v>
      </c>
      <c r="H16" s="935">
        <f t="shared" si="3"/>
        <v>4.8755744606899208E-2</v>
      </c>
      <c r="I16" s="935" t="e">
        <f t="shared" si="3"/>
        <v>#DIV/0!</v>
      </c>
      <c r="J16" s="935" t="e">
        <f t="shared" si="3"/>
        <v>#DIV/0!</v>
      </c>
      <c r="K16" s="934"/>
      <c r="L16" s="936">
        <f>+L15/L14</f>
        <v>5.6564001819502684E-2</v>
      </c>
      <c r="M16" s="122" t="e">
        <f>+M15/M14</f>
        <v>#DIV/0!</v>
      </c>
    </row>
    <row r="17" spans="2:13" ht="16.8">
      <c r="B17" s="932"/>
      <c r="C17" s="937"/>
      <c r="D17" s="937"/>
      <c r="E17" s="929"/>
      <c r="F17" s="929"/>
      <c r="G17" s="938"/>
      <c r="H17" s="938"/>
      <c r="I17" s="938"/>
      <c r="J17" s="938"/>
      <c r="K17" s="929"/>
      <c r="L17" s="932"/>
      <c r="M17" s="120"/>
    </row>
    <row r="18" spans="2:13" ht="16.8">
      <c r="B18" s="931" t="s">
        <v>115</v>
      </c>
      <c r="C18" s="927">
        <f>'Kvartalsrapport-Oper'!N168</f>
        <v>239.93577210000029</v>
      </c>
      <c r="D18" s="927">
        <f>'Kvartalsrapport-Oper'!P168</f>
        <v>349.78783900000036</v>
      </c>
      <c r="E18" s="927">
        <f>'Kvartalsrapport-Oper'!R168</f>
        <v>427.48944859999881</v>
      </c>
      <c r="F18" s="927">
        <f>'Kvartalsrapport-Oper'!T168</f>
        <v>627.45807350000132</v>
      </c>
      <c r="G18" s="928">
        <f>'Kvartalsrapport-Oper'!M168</f>
        <v>324.21611520000044</v>
      </c>
      <c r="H18" s="928">
        <f>'Kvartalsrapport-Oper'!O168</f>
        <v>-324.21611520000056</v>
      </c>
      <c r="I18" s="928">
        <f>'Kvartalsrapport-Oper'!Q168</f>
        <v>0</v>
      </c>
      <c r="J18" s="928">
        <f>'Kvartalsrapport-Oper'!S168</f>
        <v>0</v>
      </c>
      <c r="K18" s="929"/>
      <c r="L18" s="930">
        <f>SUM(C18:F18)</f>
        <v>1644.6711332000009</v>
      </c>
      <c r="M18" s="121">
        <f>SUM(G18:J18)</f>
        <v>-1.1368683772161603E-13</v>
      </c>
    </row>
    <row r="19" spans="2:13" ht="16.8">
      <c r="B19" s="932" t="s">
        <v>143</v>
      </c>
      <c r="C19" s="933">
        <f t="shared" ref="C19:J19" si="4">+C18/C14</f>
        <v>4.2272589624920739E-2</v>
      </c>
      <c r="D19" s="933">
        <f t="shared" si="4"/>
        <v>5.8673019094025176E-2</v>
      </c>
      <c r="E19" s="934">
        <f t="shared" si="4"/>
        <v>7.5600982479710685E-2</v>
      </c>
      <c r="F19" s="934">
        <f t="shared" si="4"/>
        <v>9.6099212663355915E-2</v>
      </c>
      <c r="G19" s="935">
        <f t="shared" si="4"/>
        <v>5.4754151111734858E-2</v>
      </c>
      <c r="H19" s="935">
        <f t="shared" si="4"/>
        <v>5.4754151111734879E-2</v>
      </c>
      <c r="I19" s="935" t="e">
        <f t="shared" si="4"/>
        <v>#DIV/0!</v>
      </c>
      <c r="J19" s="935" t="e">
        <f t="shared" si="4"/>
        <v>#DIV/0!</v>
      </c>
      <c r="K19" s="934"/>
      <c r="L19" s="936">
        <f>+L18/L14</f>
        <v>6.9041783415590155E-2</v>
      </c>
      <c r="M19" s="122" t="e">
        <f t="shared" ref="M19" si="5">+M18/M14</f>
        <v>#DIV/0!</v>
      </c>
    </row>
    <row r="20" spans="2:13" ht="13.8">
      <c r="B20" s="123"/>
      <c r="C20" s="592"/>
      <c r="D20" s="592"/>
      <c r="E20" s="592"/>
      <c r="F20" s="592"/>
      <c r="G20" s="593"/>
      <c r="H20" s="593"/>
      <c r="I20" s="593"/>
      <c r="J20" s="593"/>
      <c r="K20" s="592"/>
      <c r="L20" s="124"/>
      <c r="M20" s="124"/>
    </row>
    <row r="21" spans="2:13" ht="19.2">
      <c r="B21" s="350"/>
      <c r="C21" s="351">
        <f t="shared" ref="C21:J22" si="6">C3</f>
        <v>2014</v>
      </c>
      <c r="D21" s="351">
        <f t="shared" si="6"/>
        <v>2014</v>
      </c>
      <c r="E21" s="351">
        <f t="shared" si="6"/>
        <v>2014</v>
      </c>
      <c r="F21" s="351">
        <f t="shared" si="6"/>
        <v>2014</v>
      </c>
      <c r="G21" s="351">
        <f t="shared" si="6"/>
        <v>2015</v>
      </c>
      <c r="H21" s="351">
        <f t="shared" si="6"/>
        <v>2015</v>
      </c>
      <c r="I21" s="351">
        <f t="shared" si="6"/>
        <v>2015</v>
      </c>
      <c r="J21" s="351">
        <f t="shared" si="6"/>
        <v>2015</v>
      </c>
      <c r="K21" s="921"/>
      <c r="L21" s="351">
        <f>L3</f>
        <v>2014</v>
      </c>
      <c r="M21" s="351">
        <v>2014</v>
      </c>
    </row>
    <row r="22" spans="2:13" ht="19.2">
      <c r="B22" s="352" t="s">
        <v>423</v>
      </c>
      <c r="C22" s="351" t="str">
        <f t="shared" si="6"/>
        <v>kv 1</v>
      </c>
      <c r="D22" s="351" t="str">
        <f t="shared" si="6"/>
        <v>kv 2</v>
      </c>
      <c r="E22" s="351" t="str">
        <f t="shared" si="6"/>
        <v>kv 3</v>
      </c>
      <c r="F22" s="351" t="str">
        <f t="shared" si="6"/>
        <v>kv 4</v>
      </c>
      <c r="G22" s="351" t="str">
        <f t="shared" si="6"/>
        <v>kv 1</v>
      </c>
      <c r="H22" s="351" t="str">
        <f t="shared" si="6"/>
        <v>kv 2</v>
      </c>
      <c r="I22" s="351" t="str">
        <f t="shared" si="6"/>
        <v>kv 3</v>
      </c>
      <c r="J22" s="351" t="str">
        <f t="shared" si="6"/>
        <v>kv 4</v>
      </c>
      <c r="K22" s="921"/>
      <c r="L22" s="351"/>
      <c r="M22" s="351"/>
    </row>
    <row r="23" spans="2:13" ht="24.75" customHeight="1">
      <c r="B23" s="926" t="s">
        <v>144</v>
      </c>
      <c r="C23" s="927"/>
      <c r="D23" s="927"/>
      <c r="E23" s="927"/>
      <c r="F23" s="927"/>
      <c r="G23" s="928"/>
      <c r="H23" s="928"/>
      <c r="I23" s="928"/>
      <c r="J23" s="928"/>
      <c r="K23" s="929"/>
      <c r="L23" s="930"/>
      <c r="M23" s="121"/>
    </row>
    <row r="24" spans="2:13" ht="16.8">
      <c r="B24" s="931" t="s">
        <v>33</v>
      </c>
      <c r="C24" s="927">
        <f>'Kvartalsrapport '!F38</f>
        <v>6570.9053241999991</v>
      </c>
      <c r="D24" s="927">
        <f>'Kvartalsrapport '!H38</f>
        <v>7114.0294590999983</v>
      </c>
      <c r="E24" s="927">
        <f>'Kvartalsrapport '!J38</f>
        <v>6911.3530475999996</v>
      </c>
      <c r="F24" s="927">
        <f>'Kvartalsrapport '!L38</f>
        <v>8064.4174063</v>
      </c>
      <c r="G24" s="928">
        <f>'Kvartalsrapport '!E38</f>
        <v>7218.2684642000013</v>
      </c>
      <c r="H24" s="928">
        <f>'Kvartalsrapport '!G38</f>
        <v>-7218.2684642000013</v>
      </c>
      <c r="I24" s="928">
        <f>'Kvartalsrapport '!I38</f>
        <v>0</v>
      </c>
      <c r="J24" s="928">
        <f>'Kvartalsrapport '!K38</f>
        <v>0</v>
      </c>
      <c r="K24" s="929"/>
      <c r="L24" s="930">
        <f>SUM(C24:F24)</f>
        <v>28660.705237199996</v>
      </c>
      <c r="M24" s="121">
        <f>SUM(G24:J24)</f>
        <v>0</v>
      </c>
    </row>
    <row r="25" spans="2:13" ht="16.8">
      <c r="B25" s="931" t="s">
        <v>0</v>
      </c>
      <c r="C25" s="927">
        <f>'Kvartalsrapport '!N38</f>
        <v>216.05276119999985</v>
      </c>
      <c r="D25" s="927">
        <f>'Kvartalsrapport '!P38</f>
        <v>423.22027849999949</v>
      </c>
      <c r="E25" s="927">
        <f>'Kvartalsrapport '!R38</f>
        <v>554.84601470000109</v>
      </c>
      <c r="F25" s="927">
        <f>'Kvartalsrapport '!T38</f>
        <v>777.80836709999971</v>
      </c>
      <c r="G25" s="928">
        <f>'Kvartalsrapport '!M38</f>
        <v>371.1717563000002</v>
      </c>
      <c r="H25" s="928">
        <f>'Kvartalsrapport '!O38</f>
        <v>-371.17175630000008</v>
      </c>
      <c r="I25" s="928">
        <f>'Kvartalsrapport '!Q38</f>
        <v>0</v>
      </c>
      <c r="J25" s="928">
        <f>'Kvartalsrapport '!S38</f>
        <v>0</v>
      </c>
      <c r="K25" s="929"/>
      <c r="L25" s="930">
        <f>SUM(C25:F25)</f>
        <v>1971.9274215000003</v>
      </c>
      <c r="M25" s="121">
        <f>SUM(G25:J25)</f>
        <v>1.1368683772161603E-13</v>
      </c>
    </row>
    <row r="26" spans="2:13" ht="16.8">
      <c r="B26" s="932" t="s">
        <v>142</v>
      </c>
      <c r="C26" s="933">
        <f t="shared" ref="C26:J26" si="7">+C25/C24</f>
        <v>3.2880212168679215E-2</v>
      </c>
      <c r="D26" s="933">
        <f t="shared" si="7"/>
        <v>5.9490937018630431E-2</v>
      </c>
      <c r="E26" s="934">
        <f t="shared" si="7"/>
        <v>8.0280375040698293E-2</v>
      </c>
      <c r="F26" s="934">
        <f t="shared" si="7"/>
        <v>9.6449418217411265E-2</v>
      </c>
      <c r="G26" s="935">
        <f t="shared" si="7"/>
        <v>5.1421162587797581E-2</v>
      </c>
      <c r="H26" s="935">
        <f t="shared" si="7"/>
        <v>5.1421162587797567E-2</v>
      </c>
      <c r="I26" s="935" t="e">
        <f t="shared" si="7"/>
        <v>#DIV/0!</v>
      </c>
      <c r="J26" s="935" t="e">
        <f t="shared" si="7"/>
        <v>#DIV/0!</v>
      </c>
      <c r="K26" s="934"/>
      <c r="L26" s="936">
        <f>+L25/L24</f>
        <v>6.8802473811445108E-2</v>
      </c>
      <c r="M26" s="122" t="e">
        <f>+M25/M24</f>
        <v>#DIV/0!</v>
      </c>
    </row>
    <row r="27" spans="2:13" ht="16.8">
      <c r="B27" s="932"/>
      <c r="C27" s="937"/>
      <c r="D27" s="937"/>
      <c r="E27" s="929"/>
      <c r="F27" s="929"/>
      <c r="G27" s="938"/>
      <c r="H27" s="938"/>
      <c r="I27" s="938"/>
      <c r="J27" s="938"/>
      <c r="K27" s="929"/>
      <c r="L27" s="932"/>
      <c r="M27" s="120"/>
    </row>
    <row r="28" spans="2:13" ht="16.8">
      <c r="B28" s="931" t="s">
        <v>115</v>
      </c>
      <c r="C28" s="927">
        <f>'Kvartalsrapport-Oper'!N38</f>
        <v>295.93891059999976</v>
      </c>
      <c r="D28" s="927">
        <f>'Kvartalsrapport-Oper'!P38</f>
        <v>459.7091793999997</v>
      </c>
      <c r="E28" s="927">
        <f>'Kvartalsrapport-Oper'!R38</f>
        <v>608.08029150000118</v>
      </c>
      <c r="F28" s="927">
        <f>'Kvartalsrapport-Oper'!T38</f>
        <v>863.64333259999967</v>
      </c>
      <c r="G28" s="928">
        <f>'Kvartalsrapport-Oper'!M38</f>
        <v>409.01585350000016</v>
      </c>
      <c r="H28" s="928">
        <f>'Kvartalsrapport-Oper'!O38</f>
        <v>-409.01585350000022</v>
      </c>
      <c r="I28" s="928">
        <f>'Kvartalsrapport-Oper'!Q38</f>
        <v>0</v>
      </c>
      <c r="J28" s="928">
        <f>'Kvartalsrapport-Oper'!S38</f>
        <v>0</v>
      </c>
      <c r="K28" s="929"/>
      <c r="L28" s="930">
        <f>SUM(C28:F28)</f>
        <v>2227.3717141000002</v>
      </c>
      <c r="M28" s="121">
        <f>SUM(G28:J28)</f>
        <v>-5.6843418860808015E-14</v>
      </c>
    </row>
    <row r="29" spans="2:13" ht="16.8">
      <c r="B29" s="932" t="s">
        <v>143</v>
      </c>
      <c r="C29" s="933">
        <f t="shared" ref="C29:J29" si="8">+C28/C24</f>
        <v>4.5037768161121698E-2</v>
      </c>
      <c r="D29" s="933">
        <f t="shared" si="8"/>
        <v>6.4620083743392009E-2</v>
      </c>
      <c r="E29" s="934">
        <f t="shared" si="8"/>
        <v>8.7982814264011583E-2</v>
      </c>
      <c r="F29" s="934">
        <f t="shared" si="8"/>
        <v>0.10709308423511328</v>
      </c>
      <c r="G29" s="935">
        <f t="shared" si="8"/>
        <v>5.6663984656233103E-2</v>
      </c>
      <c r="H29" s="935">
        <f t="shared" si="8"/>
        <v>5.666398465623311E-2</v>
      </c>
      <c r="I29" s="935" t="e">
        <f t="shared" si="8"/>
        <v>#DIV/0!</v>
      </c>
      <c r="J29" s="935" t="e">
        <f t="shared" si="8"/>
        <v>#DIV/0!</v>
      </c>
      <c r="K29" s="934"/>
      <c r="L29" s="936">
        <f>+L28/L24</f>
        <v>7.7715174684850258E-2</v>
      </c>
      <c r="M29" s="122" t="e">
        <f t="shared" ref="M29" si="9">+M28/M24</f>
        <v>#DIV/0!</v>
      </c>
    </row>
    <row r="30" spans="2:13" ht="16.8">
      <c r="B30" s="932"/>
      <c r="C30" s="937"/>
      <c r="D30" s="937"/>
      <c r="E30" s="929"/>
      <c r="F30" s="929"/>
      <c r="G30" s="938"/>
      <c r="H30" s="938"/>
      <c r="I30" s="938"/>
      <c r="J30" s="938"/>
      <c r="K30" s="929"/>
      <c r="L30" s="932"/>
      <c r="M30" s="120"/>
    </row>
    <row r="31" spans="2:13" ht="16.8">
      <c r="B31" s="939" t="s">
        <v>145</v>
      </c>
      <c r="C31" s="937"/>
      <c r="D31" s="937"/>
      <c r="E31" s="929"/>
      <c r="F31" s="929"/>
      <c r="G31" s="938"/>
      <c r="H31" s="938"/>
      <c r="I31" s="938"/>
      <c r="J31" s="938"/>
      <c r="K31" s="929"/>
      <c r="L31" s="932"/>
      <c r="M31" s="120"/>
    </row>
    <row r="32" spans="2:13" ht="16.8">
      <c r="B32" s="931" t="s">
        <v>33</v>
      </c>
      <c r="C32" s="927">
        <f>'Kvartalsrapport '!F120</f>
        <v>4853.1687949000016</v>
      </c>
      <c r="D32" s="927">
        <f>'Kvartalsrapport '!H120</f>
        <v>5172.3476958999991</v>
      </c>
      <c r="E32" s="927">
        <f>'Kvartalsrapport '!J120</f>
        <v>5026.9050091999989</v>
      </c>
      <c r="F32" s="927">
        <f>'Kvartalsrapport '!L120</f>
        <v>5823.9142444000008</v>
      </c>
      <c r="G32" s="928">
        <f>'Kvartalsrapport '!E120</f>
        <v>5318.5296451000013</v>
      </c>
      <c r="H32" s="928">
        <f>'Kvartalsrapport '!G120</f>
        <v>-5318.5296451000013</v>
      </c>
      <c r="I32" s="928">
        <f>'Kvartalsrapport '!I120</f>
        <v>0</v>
      </c>
      <c r="J32" s="928">
        <f>'Kvartalsrapport '!K120</f>
        <v>0</v>
      </c>
      <c r="K32" s="929"/>
      <c r="L32" s="930">
        <f>SUM(C32:F32)</f>
        <v>20876.335744399999</v>
      </c>
      <c r="M32" s="121">
        <f>SUM(G32:J32)</f>
        <v>0</v>
      </c>
    </row>
    <row r="33" spans="2:13" ht="16.8">
      <c r="B33" s="931" t="s">
        <v>0</v>
      </c>
      <c r="C33" s="927">
        <f>'Kvartalsrapport '!N120</f>
        <v>175.62588070000027</v>
      </c>
      <c r="D33" s="927">
        <f>'Kvartalsrapport '!P120</f>
        <v>285.58101279999948</v>
      </c>
      <c r="E33" s="927">
        <f>'Kvartalsrapport '!R120</f>
        <v>375.55643100000049</v>
      </c>
      <c r="F33" s="927">
        <f>'Kvartalsrapport '!T120</f>
        <v>503.61553160000057</v>
      </c>
      <c r="G33" s="928">
        <f>'Kvartalsrapport '!M120</f>
        <v>249.07844600000033</v>
      </c>
      <c r="H33" s="928">
        <f>'Kvartalsrapport '!O120</f>
        <v>-249.07844600000044</v>
      </c>
      <c r="I33" s="928">
        <f>'Kvartalsrapport '!Q120</f>
        <v>0</v>
      </c>
      <c r="J33" s="928">
        <f>'Kvartalsrapport '!S120</f>
        <v>0</v>
      </c>
      <c r="K33" s="929"/>
      <c r="L33" s="930">
        <f>SUM(C33:F33)</f>
        <v>1340.3788561000008</v>
      </c>
      <c r="M33" s="121">
        <f>SUM(G33:J33)</f>
        <v>-1.1368683772161603E-13</v>
      </c>
    </row>
    <row r="34" spans="2:13" ht="16.8">
      <c r="B34" s="932" t="s">
        <v>142</v>
      </c>
      <c r="C34" s="933">
        <f t="shared" ref="C34:J34" si="10">+C33/C32</f>
        <v>3.6187878089993158E-2</v>
      </c>
      <c r="D34" s="933">
        <f t="shared" si="10"/>
        <v>5.5213034697256136E-2</v>
      </c>
      <c r="E34" s="934">
        <f t="shared" si="10"/>
        <v>7.4709275451331436E-2</v>
      </c>
      <c r="F34" s="934">
        <f t="shared" si="10"/>
        <v>8.6473720330661349E-2</v>
      </c>
      <c r="G34" s="935">
        <f t="shared" si="10"/>
        <v>4.6832200367535423E-2</v>
      </c>
      <c r="H34" s="935">
        <f t="shared" si="10"/>
        <v>4.6832200367535444E-2</v>
      </c>
      <c r="I34" s="935" t="e">
        <f t="shared" si="10"/>
        <v>#DIV/0!</v>
      </c>
      <c r="J34" s="935" t="e">
        <f t="shared" si="10"/>
        <v>#DIV/0!</v>
      </c>
      <c r="K34" s="934"/>
      <c r="L34" s="936">
        <f>+L33/L32</f>
        <v>6.4205657185770856E-2</v>
      </c>
      <c r="M34" s="122" t="e">
        <f>+M33/M32</f>
        <v>#DIV/0!</v>
      </c>
    </row>
    <row r="35" spans="2:13" ht="16.8">
      <c r="B35" s="932"/>
      <c r="C35" s="937"/>
      <c r="D35" s="937"/>
      <c r="E35" s="929"/>
      <c r="F35" s="929"/>
      <c r="G35" s="938"/>
      <c r="H35" s="938"/>
      <c r="I35" s="938"/>
      <c r="J35" s="938"/>
      <c r="K35" s="929"/>
      <c r="L35" s="932"/>
      <c r="M35" s="120"/>
    </row>
    <row r="36" spans="2:13" ht="16.8">
      <c r="B36" s="931" t="s">
        <v>115</v>
      </c>
      <c r="C36" s="927">
        <f>'Kvartalsrapport-Oper'!N120</f>
        <v>206.11182500000018</v>
      </c>
      <c r="D36" s="927">
        <f>'Kvartalsrapport-Oper'!P120</f>
        <v>304.20059689999977</v>
      </c>
      <c r="E36" s="927">
        <f>'Kvartalsrapport-Oper'!R120</f>
        <v>409.61957040000033</v>
      </c>
      <c r="F36" s="927">
        <f>'Kvartalsrapport-Oper'!T120</f>
        <v>571.70518000000038</v>
      </c>
      <c r="G36" s="928">
        <f>'Kvartalsrapport-Oper'!M120</f>
        <v>279.84568740000043</v>
      </c>
      <c r="H36" s="928">
        <f>'Kvartalsrapport-Oper'!O120</f>
        <v>-279.84568740000054</v>
      </c>
      <c r="I36" s="928">
        <f>'Kvartalsrapport-Oper'!Q120</f>
        <v>0</v>
      </c>
      <c r="J36" s="928">
        <f>'Kvartalsrapport-Oper'!S120</f>
        <v>0</v>
      </c>
      <c r="K36" s="929"/>
      <c r="L36" s="930">
        <f>SUM(C36:F36)</f>
        <v>1491.6371723000007</v>
      </c>
      <c r="M36" s="121">
        <f>SUM(G36:J36)</f>
        <v>-1.1368683772161603E-13</v>
      </c>
    </row>
    <row r="37" spans="2:13" ht="16.8">
      <c r="B37" s="932" t="s">
        <v>143</v>
      </c>
      <c r="C37" s="933">
        <f t="shared" ref="C37:J37" si="11">+C36/C32</f>
        <v>4.24695356189949E-2</v>
      </c>
      <c r="D37" s="933">
        <f t="shared" si="11"/>
        <v>5.8812866958099619E-2</v>
      </c>
      <c r="E37" s="934">
        <f t="shared" si="11"/>
        <v>8.148544077326593E-2</v>
      </c>
      <c r="F37" s="934">
        <f t="shared" si="11"/>
        <v>9.8165109582395535E-2</v>
      </c>
      <c r="G37" s="935">
        <f t="shared" si="11"/>
        <v>5.2617115269409889E-2</v>
      </c>
      <c r="H37" s="935">
        <f t="shared" si="11"/>
        <v>5.261711526940991E-2</v>
      </c>
      <c r="I37" s="935" t="e">
        <f t="shared" si="11"/>
        <v>#DIV/0!</v>
      </c>
      <c r="J37" s="935" t="e">
        <f t="shared" si="11"/>
        <v>#DIV/0!</v>
      </c>
      <c r="K37" s="934"/>
      <c r="L37" s="936">
        <f>+L36/L32</f>
        <v>7.1451100928961009E-2</v>
      </c>
      <c r="M37" s="122" t="e">
        <f t="shared" ref="M37" si="12">+M36/M32</f>
        <v>#DIV/0!</v>
      </c>
    </row>
    <row r="38" spans="2:13" ht="16.8">
      <c r="B38" s="932"/>
      <c r="C38" s="932"/>
      <c r="D38" s="932"/>
      <c r="E38" s="932"/>
      <c r="F38" s="932"/>
      <c r="G38" s="932"/>
      <c r="H38" s="932"/>
      <c r="I38" s="932"/>
      <c r="J38" s="932"/>
      <c r="K38" s="940"/>
      <c r="L38" s="932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&amp;LRatos Ekonomi/150422&amp;R&amp;P/&amp;N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7"/>
  <sheetViews>
    <sheetView showGridLines="0" showZeros="0" zoomScaleNormal="100" zoomScaleSheetLayoutView="100" workbookViewId="0"/>
  </sheetViews>
  <sheetFormatPr defaultColWidth="9.109375" defaultRowHeight="13.2"/>
  <cols>
    <col min="1" max="1" width="9.109375" style="112"/>
    <col min="2" max="24" width="10" style="112" customWidth="1"/>
    <col min="25" max="25" width="9.109375" style="112"/>
    <col min="26" max="26" width="15.6640625" style="112" customWidth="1"/>
    <col min="27" max="27" width="15.44140625" style="112" bestFit="1" customWidth="1"/>
    <col min="28" max="28" width="13.6640625" style="112" bestFit="1" customWidth="1"/>
    <col min="29" max="29" width="21.5546875" style="112" bestFit="1" customWidth="1"/>
    <col min="30" max="16384" width="9.109375" style="112"/>
  </cols>
  <sheetData>
    <row r="2" spans="1:26" ht="25.2">
      <c r="A2" s="118" t="s">
        <v>484</v>
      </c>
    </row>
    <row r="3" spans="1:26" ht="17.25" customHeight="1"/>
    <row r="12" spans="1:26">
      <c r="Y12" s="113"/>
      <c r="Z12" s="904" t="s">
        <v>50</v>
      </c>
    </row>
    <row r="13" spans="1:26" ht="13.8">
      <c r="Y13" s="897" t="s">
        <v>188</v>
      </c>
      <c r="Z13" s="910"/>
    </row>
    <row r="14" spans="1:26" ht="13.8">
      <c r="Y14" s="897" t="s">
        <v>189</v>
      </c>
      <c r="Z14" s="911">
        <f>+'EBITA marginalanalys kv'!C6</f>
        <v>9174.2798941000001</v>
      </c>
    </row>
    <row r="15" spans="1:26" ht="13.8">
      <c r="Y15" s="897" t="s">
        <v>190</v>
      </c>
      <c r="Z15" s="912">
        <f>+'EBITA marginalanalys kv'!D6</f>
        <v>9611.5597315999985</v>
      </c>
    </row>
    <row r="16" spans="1:26" ht="13.8">
      <c r="Y16" s="897" t="s">
        <v>478</v>
      </c>
      <c r="Z16" s="911">
        <f>+'EBITA marginalanalys kv'!E6</f>
        <v>8897.3666207999995</v>
      </c>
    </row>
    <row r="17" spans="1:29" ht="13.8">
      <c r="Y17" s="897" t="s">
        <v>479</v>
      </c>
      <c r="Z17" s="911">
        <f>+'EBITA marginalanalys kv'!F6</f>
        <v>10296.341948900001</v>
      </c>
    </row>
    <row r="18" spans="1:29" ht="13.8">
      <c r="Y18" s="906" t="s">
        <v>480</v>
      </c>
      <c r="Z18" s="913">
        <f>+'EBITA marginalanalys kv'!G6</f>
        <v>9125.5972594000013</v>
      </c>
    </row>
    <row r="27" spans="1:29" ht="25.2">
      <c r="A27" s="118" t="s">
        <v>481</v>
      </c>
    </row>
    <row r="28" spans="1:29" ht="15.6">
      <c r="A28" s="117" t="s">
        <v>543</v>
      </c>
    </row>
    <row r="29" spans="1:29" ht="19.5" customHeight="1">
      <c r="Y29" s="903" t="s">
        <v>483</v>
      </c>
      <c r="Z29" s="903"/>
      <c r="AA29" s="903"/>
      <c r="AB29" s="903"/>
      <c r="AC29" s="903"/>
    </row>
    <row r="30" spans="1:29">
      <c r="Y30" s="903" t="s">
        <v>482</v>
      </c>
      <c r="Z30" s="903"/>
      <c r="AA30" s="903"/>
      <c r="AB30" s="903"/>
      <c r="AC30" s="903"/>
    </row>
    <row r="32" spans="1:29">
      <c r="Y32" s="113"/>
      <c r="Z32" s="114" t="s">
        <v>88</v>
      </c>
      <c r="AA32" s="114" t="s">
        <v>110</v>
      </c>
      <c r="AB32" s="114" t="s">
        <v>115</v>
      </c>
      <c r="AC32" s="904" t="s">
        <v>170</v>
      </c>
    </row>
    <row r="33" spans="25:29" ht="13.8">
      <c r="Y33" s="897" t="s">
        <v>188</v>
      </c>
      <c r="Z33" s="898"/>
      <c r="AA33" s="898"/>
      <c r="AB33" s="898"/>
      <c r="AC33" s="905"/>
    </row>
    <row r="34" spans="25:29" ht="13.8">
      <c r="Y34" s="897" t="s">
        <v>189</v>
      </c>
      <c r="Z34" s="901">
        <f>+'EBITA marginalanalys kv'!C8</f>
        <v>2.8228662487891746E-2</v>
      </c>
      <c r="AA34" s="899">
        <f>+'EBITA marginalanalys kv'!C7</f>
        <v>258.97765070000014</v>
      </c>
      <c r="AB34" s="899">
        <f>+'EBITA marginalanalys kv'!C10</f>
        <v>402.96588009999977</v>
      </c>
      <c r="AC34" s="905">
        <f>+'EBITA marginalanalys kv'!C11</f>
        <v>4.3923434291463906E-2</v>
      </c>
    </row>
    <row r="35" spans="25:29" ht="13.8">
      <c r="Y35" s="897" t="s">
        <v>190</v>
      </c>
      <c r="Z35" s="901">
        <f>+'EBITA marginalanalys kv'!D8</f>
        <v>5.2887523315155005E-2</v>
      </c>
      <c r="AA35" s="899">
        <f>+'EBITA marginalanalys kv'!D7</f>
        <v>508.33158939999987</v>
      </c>
      <c r="AB35" s="899">
        <f>+'EBITA marginalanalys kv'!D10</f>
        <v>603.95799629999965</v>
      </c>
      <c r="AC35" s="905">
        <f>+'EBITA marginalanalys kv'!D11</f>
        <v>6.2836627266057793E-2</v>
      </c>
    </row>
    <row r="36" spans="25:29" ht="13.8">
      <c r="Y36" s="897" t="s">
        <v>478</v>
      </c>
      <c r="Z36" s="901">
        <f>+'EBITA marginalanalys kv'!E8</f>
        <v>6.5901914846269283E-2</v>
      </c>
      <c r="AA36" s="899">
        <f>+'EBITA marginalanalys kv'!E7</f>
        <v>586.35349740000026</v>
      </c>
      <c r="AB36" s="899">
        <f>+'EBITA marginalanalys kv'!E10</f>
        <v>664.6248132000004</v>
      </c>
      <c r="AC36" s="905">
        <f>+'EBITA marginalanalys kv'!E11</f>
        <v>7.469904765374738E-2</v>
      </c>
    </row>
    <row r="37" spans="25:29" ht="13.8">
      <c r="Y37" s="897" t="s">
        <v>479</v>
      </c>
      <c r="Z37" s="901">
        <f>+'EBITA marginalanalys kv'!F8</f>
        <v>6.2214894773229446E-2</v>
      </c>
      <c r="AA37" s="899">
        <f>+'EBITA marginalanalys kv'!F7</f>
        <v>640.58583090000172</v>
      </c>
      <c r="AB37" s="899">
        <f>+'EBITA marginalanalys kv'!F10</f>
        <v>1040.0586754000017</v>
      </c>
      <c r="AC37" s="905">
        <f>+'EBITA marginalanalys kv'!F11</f>
        <v>0.10101244505686947</v>
      </c>
    </row>
    <row r="38" spans="25:29" ht="13.8">
      <c r="Y38" s="906" t="s">
        <v>480</v>
      </c>
      <c r="Z38" s="907">
        <f>+'EBITA marginalanalys kv'!G8</f>
        <v>5.441139570218629E-2</v>
      </c>
      <c r="AA38" s="908">
        <f>+'EBITA marginalanalys kv'!G7</f>
        <v>496.5364835000002</v>
      </c>
      <c r="AB38" s="908">
        <f>+'EBITA marginalanalys kv'!G10</f>
        <v>549.41438270000015</v>
      </c>
      <c r="AC38" s="909">
        <f>+'EBITA marginalanalys kv'!G11</f>
        <v>6.0205854705462157E-2</v>
      </c>
    </row>
    <row r="57" spans="1:1" ht="25.2">
      <c r="A57" s="118"/>
    </row>
  </sheetData>
  <pageMargins left="0.70866141732283472" right="0.31496062992125984" top="0.74803149606299213" bottom="0.55118110236220474" header="0.31496062992125984" footer="0.31496062992125984"/>
  <pageSetup paperSize="9" scale="60" orientation="landscape" r:id="rId1"/>
  <headerFooter>
    <oddFooter>&amp;LRatos Ekonomi/150422&amp;R&amp;P/&amp;N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2"/>
  <sheetViews>
    <sheetView showGridLines="0" showZeros="0" topLeftCell="C335" zoomScale="84" zoomScaleNormal="84" zoomScaleSheetLayoutView="84" workbookViewId="0"/>
  </sheetViews>
  <sheetFormatPr defaultColWidth="9.109375" defaultRowHeight="13.8" outlineLevelRow="1" outlineLevelCol="1"/>
  <cols>
    <col min="1" max="1" width="14" style="435" hidden="1" customWidth="1" outlineLevel="1"/>
    <col min="2" max="2" width="10.33203125" style="447" hidden="1" customWidth="1" outlineLevel="1"/>
    <col min="3" max="3" width="2.5546875" style="34" customWidth="1" collapsed="1"/>
    <col min="4" max="4" width="24.33203125" style="79" customWidth="1"/>
    <col min="5" max="5" width="11.6640625" style="300" customWidth="1" outlineLevel="1"/>
    <col min="6" max="6" width="11.88671875" style="300" customWidth="1" outlineLevel="1"/>
    <col min="7" max="8" width="0.33203125" style="34" customWidth="1" outlineLevel="1"/>
    <col min="9" max="9" width="8.6640625" style="34" customWidth="1" outlineLevel="1"/>
    <col min="10" max="11" width="11.6640625" style="34" customWidth="1"/>
    <col min="12" max="12" width="8.5546875" style="34" customWidth="1"/>
    <col min="13" max="16" width="12.6640625" style="34" hidden="1" customWidth="1"/>
    <col min="17" max="17" width="7.6640625" style="34" hidden="1" customWidth="1"/>
    <col min="18" max="19" width="11.6640625" style="34" customWidth="1"/>
    <col min="20" max="21" width="11.44140625" style="34" hidden="1" customWidth="1"/>
    <col min="22" max="22" width="8.6640625" style="34" customWidth="1"/>
    <col min="23" max="23" width="0.33203125" style="34" hidden="1" customWidth="1"/>
    <col min="24" max="24" width="12.44140625" style="34" customWidth="1"/>
    <col min="25" max="26" width="11.44140625" style="34" hidden="1" customWidth="1"/>
    <col min="27" max="27" width="8.6640625" style="34" customWidth="1"/>
    <col min="28" max="28" width="2.44140625" style="63" customWidth="1"/>
    <col min="29" max="29" width="11.6640625" style="34" customWidth="1"/>
    <col min="30" max="30" width="11.88671875" style="34" customWidth="1"/>
    <col min="31" max="33" width="11" style="34" customWidth="1"/>
    <col min="34" max="34" width="9.109375" style="34"/>
    <col min="35" max="37" width="11" style="34" customWidth="1"/>
    <col min="38" max="38" width="9.109375" style="34"/>
    <col min="39" max="40" width="12.44140625" style="34" customWidth="1"/>
    <col min="41" max="16384" width="9.109375" style="34"/>
  </cols>
  <sheetData>
    <row r="1" spans="1:30" hidden="1" outlineLevel="1">
      <c r="B1" s="39"/>
      <c r="C1" s="39"/>
      <c r="D1" s="39"/>
      <c r="E1" s="685" t="str">
        <f>'Meny Aaro'!G62</f>
        <v>1503PM</v>
      </c>
      <c r="F1" s="685" t="str">
        <f>'Meny Aaro'!H62</f>
        <v>1403PM</v>
      </c>
      <c r="J1" s="1013" t="s">
        <v>559</v>
      </c>
      <c r="K1" s="1013" t="s">
        <v>560</v>
      </c>
      <c r="M1" s="1013" t="s">
        <v>561</v>
      </c>
      <c r="N1" s="1013" t="s">
        <v>562</v>
      </c>
      <c r="R1" s="1013" t="s">
        <v>563</v>
      </c>
      <c r="S1" s="1013" t="s">
        <v>564</v>
      </c>
      <c r="X1" s="34" t="str">
        <f>'Meny Aaro'!R53</f>
        <v>1512F1503</v>
      </c>
      <c r="AC1" s="1013" t="s">
        <v>581</v>
      </c>
      <c r="AD1" s="1013" t="s">
        <v>582</v>
      </c>
    </row>
    <row r="2" spans="1:30" hidden="1" outlineLevel="1">
      <c r="A2" s="435">
        <v>100</v>
      </c>
      <c r="B2" s="39"/>
      <c r="C2" s="36"/>
      <c r="D2" s="39"/>
      <c r="E2" s="35"/>
      <c r="F2" s="35"/>
    </row>
    <row r="3" spans="1:30" ht="14.25" hidden="1" customHeight="1" outlineLevel="1">
      <c r="A3" s="436" t="s">
        <v>307</v>
      </c>
      <c r="B3" s="39"/>
      <c r="C3" s="36"/>
      <c r="D3" s="39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</row>
    <row r="4" spans="1:30" ht="28.2" collapsed="1">
      <c r="A4" s="436" t="str">
        <f>'Meny Aaro'!D11</f>
        <v>MSEK</v>
      </c>
      <c r="B4" s="39"/>
      <c r="C4" s="36"/>
      <c r="D4" s="128" t="s">
        <v>86</v>
      </c>
      <c r="E4" s="680"/>
      <c r="F4" s="680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40"/>
      <c r="Y4" s="40"/>
      <c r="Z4" s="40"/>
      <c r="AA4" s="40"/>
      <c r="AB4" s="51"/>
      <c r="AC4" s="40"/>
      <c r="AD4" s="40"/>
    </row>
    <row r="5" spans="1:30" ht="9.75" customHeight="1">
      <c r="A5" s="436"/>
      <c r="B5" s="39"/>
      <c r="C5" s="36"/>
      <c r="D5" s="448"/>
      <c r="E5" s="681"/>
      <c r="F5" s="681"/>
      <c r="G5" s="35"/>
      <c r="H5" s="35"/>
      <c r="I5" s="35"/>
      <c r="J5" s="42"/>
      <c r="K5" s="35"/>
      <c r="L5" s="35"/>
      <c r="M5" s="42"/>
      <c r="N5" s="35"/>
      <c r="O5" s="35"/>
      <c r="P5" s="35"/>
      <c r="Q5" s="35"/>
      <c r="R5" s="35"/>
      <c r="S5" s="35"/>
      <c r="T5" s="35"/>
      <c r="U5" s="35"/>
      <c r="V5" s="35"/>
      <c r="W5" s="35"/>
      <c r="X5" s="40"/>
      <c r="Y5" s="40"/>
      <c r="Z5" s="40"/>
      <c r="AA5" s="40"/>
      <c r="AB5" s="51"/>
      <c r="AC5" s="40"/>
      <c r="AD5" s="40"/>
    </row>
    <row r="6" spans="1:30" ht="16.5" customHeight="1">
      <c r="A6" s="437"/>
      <c r="B6" s="64"/>
      <c r="C6" s="43"/>
      <c r="D6" s="449" t="str">
        <f>'Aaro Inställningar'!H6</f>
        <v>Nettoomsättning (Mkr)</v>
      </c>
      <c r="E6" s="682">
        <f>VÅR</f>
        <v>2015</v>
      </c>
      <c r="F6" s="682">
        <f>VFGÅR</f>
        <v>2014</v>
      </c>
      <c r="G6" s="342"/>
      <c r="H6" s="342"/>
      <c r="I6" s="342" t="s">
        <v>3</v>
      </c>
      <c r="J6" s="342">
        <f>VÅR</f>
        <v>2015</v>
      </c>
      <c r="K6" s="342">
        <f>VFGÅR</f>
        <v>2014</v>
      </c>
      <c r="L6" s="342" t="s">
        <v>3</v>
      </c>
      <c r="M6" s="342">
        <f>J6</f>
        <v>2015</v>
      </c>
      <c r="N6" s="342">
        <f>K6</f>
        <v>2014</v>
      </c>
      <c r="O6" s="342"/>
      <c r="P6" s="342"/>
      <c r="Q6" s="342" t="s">
        <v>3</v>
      </c>
      <c r="R6" s="342" t="str">
        <f>VLTM</f>
        <v>15/14</v>
      </c>
      <c r="S6" s="342">
        <f>VFGÅR</f>
        <v>2014</v>
      </c>
      <c r="T6" s="342"/>
      <c r="U6" s="342"/>
      <c r="V6" s="342" t="s">
        <v>3</v>
      </c>
      <c r="W6" s="342"/>
      <c r="X6" s="342">
        <f>VÅR</f>
        <v>2015</v>
      </c>
      <c r="Y6" s="343"/>
      <c r="Z6" s="343"/>
      <c r="AA6" s="342" t="s">
        <v>3</v>
      </c>
      <c r="AB6" s="466"/>
      <c r="AC6" s="40"/>
      <c r="AD6" s="40"/>
    </row>
    <row r="7" spans="1:30" s="301" customFormat="1" ht="24" customHeight="1">
      <c r="A7" s="438"/>
      <c r="B7" s="443"/>
      <c r="C7" s="302"/>
      <c r="D7" s="449"/>
      <c r="E7" s="682" t="str">
        <f>VMÅN</f>
        <v>mar</v>
      </c>
      <c r="F7" s="682" t="str">
        <f>VMÅN</f>
        <v>mar</v>
      </c>
      <c r="G7" s="342"/>
      <c r="H7" s="342"/>
      <c r="I7" s="344"/>
      <c r="J7" s="342" t="str">
        <f>VKV</f>
        <v>kv 1</v>
      </c>
      <c r="K7" s="342" t="str">
        <f>J7</f>
        <v>kv 1</v>
      </c>
      <c r="L7" s="342"/>
      <c r="M7" s="342" t="str">
        <f>NamnAcc</f>
        <v>kv 1</v>
      </c>
      <c r="N7" s="342" t="str">
        <f>M7</f>
        <v>kv 1</v>
      </c>
      <c r="O7" s="342"/>
      <c r="P7" s="342"/>
      <c r="Q7" s="343"/>
      <c r="R7" s="342" t="s">
        <v>8</v>
      </c>
      <c r="S7" s="342"/>
      <c r="T7" s="342"/>
      <c r="U7" s="342"/>
      <c r="V7" s="344"/>
      <c r="W7" s="344"/>
      <c r="X7" s="349" t="str">
        <f>'Aaro Inställningar'!H12</f>
        <v>Prognos mar</v>
      </c>
      <c r="Y7" s="342"/>
      <c r="Z7" s="342"/>
      <c r="AA7" s="342"/>
      <c r="AB7" s="466"/>
      <c r="AC7" s="40"/>
      <c r="AD7" s="40"/>
    </row>
    <row r="8" spans="1:30" ht="15" customHeight="1">
      <c r="A8" s="439" t="s">
        <v>305</v>
      </c>
      <c r="B8" s="444" t="str">
        <f>'Aaro Inställningar'!B6</f>
        <v>AHIAS</v>
      </c>
      <c r="C8" s="44"/>
      <c r="D8" s="749" t="str">
        <f>'Aaro Inställningar'!C6</f>
        <v>AH Industries</v>
      </c>
      <c r="E8" s="320">
        <v>87.265834799999993</v>
      </c>
      <c r="F8" s="318">
        <v>73.620210599999993</v>
      </c>
      <c r="G8" s="319">
        <f t="shared" ref="G8:G36" si="0">IF(OR(E8&lt;0,F8&lt;0),"-",E8/F8-1)</f>
        <v>0.18535160506590564</v>
      </c>
      <c r="H8" s="319" t="b">
        <f t="shared" ref="H8:H36" si="1">IF(AND(E8&lt;0,F8&lt;0),-(E8/F8-1))</f>
        <v>0</v>
      </c>
      <c r="I8" s="319">
        <f t="shared" ref="I8:I17" si="2">IF(AND(E8&lt;0,F8&lt;0),+H8,G8)</f>
        <v>0.18535160506590564</v>
      </c>
      <c r="J8" s="320">
        <v>238.62254730000001</v>
      </c>
      <c r="K8" s="318">
        <v>190.19103809999999</v>
      </c>
      <c r="L8" s="319">
        <f t="shared" ref="L8:L36" si="3">IF(OR(J8&lt;0,K8&lt;0),"-",J8/K8-1)</f>
        <v>0.25464664204911358</v>
      </c>
      <c r="M8" s="320">
        <v>238.62254730000001</v>
      </c>
      <c r="N8" s="318">
        <v>190.19103809999999</v>
      </c>
      <c r="O8" s="319">
        <f t="shared" ref="O8:O36" si="4">IF(OR(M8&lt;0,N8&lt;0),"-",M8/N8-1)</f>
        <v>0.25464664204911358</v>
      </c>
      <c r="P8" s="319" t="b">
        <f t="shared" ref="P8:P36" si="5">IF(AND(M8&lt;0,N8&lt;0),-(M8/N8-1))</f>
        <v>0</v>
      </c>
      <c r="Q8" s="319">
        <f t="shared" ref="Q8:Q36" si="6">IF(AND(M8&lt;0,N8&lt;0),+P8,O8)</f>
        <v>0.25464664204911358</v>
      </c>
      <c r="R8" s="320">
        <v>829.05104229999995</v>
      </c>
      <c r="S8" s="318">
        <v>780.61953310000001</v>
      </c>
      <c r="T8" s="319">
        <f t="shared" ref="T8:T36" si="7">IF(OR(R8&lt;0,S8&lt;0),"-",R8/S8-1)</f>
        <v>6.20423998457591E-2</v>
      </c>
      <c r="U8" s="319" t="b">
        <f t="shared" ref="U8:U36" si="8">IF(AND(R8&lt;0,S8&lt;0),-(R8/S8-1))</f>
        <v>0</v>
      </c>
      <c r="V8" s="319">
        <f t="shared" ref="V8:V36" si="9">IF(AND(R8&lt;0,S8&lt;0),+U8,T8)</f>
        <v>6.20423998457591E-2</v>
      </c>
      <c r="W8" s="319"/>
      <c r="X8" s="320">
        <v>1065.0394624</v>
      </c>
      <c r="Y8" s="319">
        <f t="shared" ref="Y8:Y36" si="10">IF(OR(S8&lt;0,X8&lt;0),"-",X8/S8-1)</f>
        <v>0.36435154033426542</v>
      </c>
      <c r="Z8" s="319" t="b">
        <f t="shared" ref="Z8:Z36" si="11">IF(AND(S8&lt;0,X8&lt;0),-(X8/S8-1))</f>
        <v>0</v>
      </c>
      <c r="AA8" s="319">
        <f t="shared" ref="AA8:AA36" si="12">IF(AND(S8&lt;0,X8&lt;0),+Z8,Y8)</f>
        <v>0.36435154033426542</v>
      </c>
      <c r="AB8" s="53"/>
      <c r="AC8" s="40"/>
      <c r="AD8" s="40"/>
    </row>
    <row r="9" spans="1:30" ht="15" customHeight="1">
      <c r="A9" s="439" t="s">
        <v>305</v>
      </c>
      <c r="B9" s="444" t="str">
        <f>'Aaro Inställningar'!B7</f>
        <v>ARCUS</v>
      </c>
      <c r="C9" s="44"/>
      <c r="D9" s="749" t="str">
        <f>'Aaro Inställningar'!C7</f>
        <v>Arcus-Gruppen</v>
      </c>
      <c r="E9" s="320">
        <v>232.57716149999999</v>
      </c>
      <c r="F9" s="318">
        <v>185.71696700000001</v>
      </c>
      <c r="G9" s="319">
        <f t="shared" si="0"/>
        <v>0.25232048130529705</v>
      </c>
      <c r="H9" s="319" t="b">
        <f t="shared" si="1"/>
        <v>0</v>
      </c>
      <c r="I9" s="319">
        <f t="shared" si="2"/>
        <v>0.25232048130529705</v>
      </c>
      <c r="J9" s="320">
        <v>548.6865239</v>
      </c>
      <c r="K9" s="318">
        <v>499.96951480000001</v>
      </c>
      <c r="L9" s="319">
        <f t="shared" si="3"/>
        <v>9.7439959153285516E-2</v>
      </c>
      <c r="M9" s="320">
        <v>548.6865239</v>
      </c>
      <c r="N9" s="318">
        <v>499.96951480000001</v>
      </c>
      <c r="O9" s="319">
        <f t="shared" si="4"/>
        <v>9.7439959153285516E-2</v>
      </c>
      <c r="P9" s="319" t="b">
        <f t="shared" si="5"/>
        <v>0</v>
      </c>
      <c r="Q9" s="319">
        <f t="shared" si="6"/>
        <v>9.7439959153285516E-2</v>
      </c>
      <c r="R9" s="320">
        <v>2596.5262922000002</v>
      </c>
      <c r="S9" s="318">
        <v>2547.8092830999999</v>
      </c>
      <c r="T9" s="319">
        <f t="shared" si="7"/>
        <v>1.9121136508587044E-2</v>
      </c>
      <c r="U9" s="319" t="b">
        <f t="shared" si="8"/>
        <v>0</v>
      </c>
      <c r="V9" s="319">
        <f t="shared" si="9"/>
        <v>1.9121136508587044E-2</v>
      </c>
      <c r="W9" s="319"/>
      <c r="X9" s="320">
        <v>2462.6011982</v>
      </c>
      <c r="Y9" s="319">
        <f t="shared" si="10"/>
        <v>-3.3443666865176191E-2</v>
      </c>
      <c r="Z9" s="319" t="b">
        <f t="shared" si="11"/>
        <v>0</v>
      </c>
      <c r="AA9" s="319">
        <f t="shared" si="12"/>
        <v>-3.3443666865176191E-2</v>
      </c>
      <c r="AB9" s="53"/>
      <c r="AC9" s="80"/>
      <c r="AD9" s="80"/>
    </row>
    <row r="10" spans="1:30" ht="16.5" customHeight="1">
      <c r="A10" s="439" t="s">
        <v>305</v>
      </c>
      <c r="B10" s="444" t="str">
        <f>'Aaro Inställningar'!B8</f>
        <v>BIOLIN</v>
      </c>
      <c r="C10" s="44"/>
      <c r="D10" s="749" t="str">
        <f>'Aaro Inställningar'!C8</f>
        <v>Biolin Scientific</v>
      </c>
      <c r="E10" s="320">
        <v>32.197609999999997</v>
      </c>
      <c r="F10" s="318">
        <v>22.920999999999999</v>
      </c>
      <c r="G10" s="319">
        <f t="shared" si="0"/>
        <v>0.40472099821124718</v>
      </c>
      <c r="H10" s="319" t="b">
        <f t="shared" si="1"/>
        <v>0</v>
      </c>
      <c r="I10" s="319">
        <f t="shared" si="2"/>
        <v>0.40472099821124718</v>
      </c>
      <c r="J10" s="320">
        <v>52.325530000000001</v>
      </c>
      <c r="K10" s="318">
        <v>42.481999999999999</v>
      </c>
      <c r="L10" s="319">
        <f t="shared" si="3"/>
        <v>0.23171060684525213</v>
      </c>
      <c r="M10" s="320">
        <v>52.325530000000001</v>
      </c>
      <c r="N10" s="318">
        <v>42.481999999999999</v>
      </c>
      <c r="O10" s="319">
        <f t="shared" si="4"/>
        <v>0.23171060684525213</v>
      </c>
      <c r="P10" s="319" t="b">
        <f t="shared" si="5"/>
        <v>0</v>
      </c>
      <c r="Q10" s="319">
        <f t="shared" si="6"/>
        <v>0.23171060684525213</v>
      </c>
      <c r="R10" s="320">
        <v>224.92252999999999</v>
      </c>
      <c r="S10" s="318">
        <v>215.07900000000001</v>
      </c>
      <c r="T10" s="319">
        <f t="shared" si="7"/>
        <v>4.5767043737417357E-2</v>
      </c>
      <c r="U10" s="319" t="b">
        <f t="shared" si="8"/>
        <v>0</v>
      </c>
      <c r="V10" s="319">
        <f t="shared" si="9"/>
        <v>4.5767043737417357E-2</v>
      </c>
      <c r="W10" s="319"/>
      <c r="X10" s="320">
        <v>250</v>
      </c>
      <c r="Y10" s="319">
        <f t="shared" si="10"/>
        <v>0.16236359663193523</v>
      </c>
      <c r="Z10" s="319" t="b">
        <f t="shared" si="11"/>
        <v>0</v>
      </c>
      <c r="AA10" s="319">
        <f t="shared" si="12"/>
        <v>0.16236359663193523</v>
      </c>
      <c r="AB10" s="53"/>
      <c r="AC10" s="80"/>
      <c r="AD10" s="80"/>
    </row>
    <row r="11" spans="1:30" ht="14.25" customHeight="1">
      <c r="A11" s="439" t="s">
        <v>305</v>
      </c>
      <c r="B11" s="444" t="str">
        <f>'Aaro Inställningar'!B9</f>
        <v>BISNODE</v>
      </c>
      <c r="C11" s="44"/>
      <c r="D11" s="749" t="str">
        <f>'Aaro Inställningar'!C9</f>
        <v>Bisnode</v>
      </c>
      <c r="E11" s="320">
        <v>305.68647629999998</v>
      </c>
      <c r="F11" s="318">
        <v>300.87299999999999</v>
      </c>
      <c r="G11" s="319">
        <f t="shared" si="0"/>
        <v>1.5998365755651056E-2</v>
      </c>
      <c r="H11" s="319" t="b">
        <f t="shared" si="1"/>
        <v>0</v>
      </c>
      <c r="I11" s="319">
        <f t="shared" si="2"/>
        <v>1.5998365755651056E-2</v>
      </c>
      <c r="J11" s="320">
        <v>873.49547629999995</v>
      </c>
      <c r="K11" s="318">
        <v>865.28</v>
      </c>
      <c r="L11" s="319">
        <f t="shared" si="3"/>
        <v>9.4945870700813284E-3</v>
      </c>
      <c r="M11" s="320">
        <v>873.49547629999995</v>
      </c>
      <c r="N11" s="318">
        <v>865.28</v>
      </c>
      <c r="O11" s="319">
        <f t="shared" si="4"/>
        <v>9.4945870700813284E-3</v>
      </c>
      <c r="P11" s="319" t="b">
        <f t="shared" si="5"/>
        <v>0</v>
      </c>
      <c r="Q11" s="319">
        <f t="shared" si="6"/>
        <v>9.4945870700813284E-3</v>
      </c>
      <c r="R11" s="320">
        <v>3509.8314762999998</v>
      </c>
      <c r="S11" s="318">
        <v>3501.616</v>
      </c>
      <c r="T11" s="319">
        <f t="shared" si="7"/>
        <v>2.3461956707988563E-3</v>
      </c>
      <c r="U11" s="319" t="b">
        <f t="shared" si="8"/>
        <v>0</v>
      </c>
      <c r="V11" s="319">
        <f t="shared" si="9"/>
        <v>2.3461956707988563E-3</v>
      </c>
      <c r="W11" s="319"/>
      <c r="X11" s="320">
        <v>3550</v>
      </c>
      <c r="Y11" s="319">
        <f t="shared" si="10"/>
        <v>1.3817620207355663E-2</v>
      </c>
      <c r="Z11" s="319" t="b">
        <f t="shared" si="11"/>
        <v>0</v>
      </c>
      <c r="AA11" s="319">
        <f t="shared" si="12"/>
        <v>1.3817620207355663E-2</v>
      </c>
      <c r="AB11" s="53"/>
      <c r="AC11" s="80"/>
      <c r="AD11" s="80"/>
    </row>
    <row r="12" spans="1:30" ht="16.5" customHeight="1">
      <c r="A12" s="439" t="s">
        <v>305</v>
      </c>
      <c r="B12" s="444" t="str">
        <f>'Aaro Inställningar'!B10</f>
        <v>DIAB</v>
      </c>
      <c r="C12" s="44"/>
      <c r="D12" s="749" t="str">
        <f>'Aaro Inställningar'!C10</f>
        <v>DIAB</v>
      </c>
      <c r="E12" s="320">
        <v>140.78700000000001</v>
      </c>
      <c r="F12" s="318">
        <v>85.450999999999993</v>
      </c>
      <c r="G12" s="319">
        <f t="shared" si="0"/>
        <v>0.64757580367696121</v>
      </c>
      <c r="H12" s="319" t="b">
        <f t="shared" si="1"/>
        <v>0</v>
      </c>
      <c r="I12" s="319">
        <f t="shared" si="2"/>
        <v>0.64757580367696121</v>
      </c>
      <c r="J12" s="320">
        <v>369.01600000000002</v>
      </c>
      <c r="K12" s="318">
        <v>238.16399999999999</v>
      </c>
      <c r="L12" s="319">
        <f t="shared" si="3"/>
        <v>0.54941972758267421</v>
      </c>
      <c r="M12" s="320">
        <v>369.01600000000002</v>
      </c>
      <c r="N12" s="318">
        <v>238.16399999999999</v>
      </c>
      <c r="O12" s="319">
        <f t="shared" si="4"/>
        <v>0.54941972758267421</v>
      </c>
      <c r="P12" s="319" t="b">
        <f t="shared" si="5"/>
        <v>0</v>
      </c>
      <c r="Q12" s="319">
        <f t="shared" si="6"/>
        <v>0.54941972758267421</v>
      </c>
      <c r="R12" s="320">
        <v>1288.107</v>
      </c>
      <c r="S12" s="318">
        <v>1157.2550000000001</v>
      </c>
      <c r="T12" s="319">
        <f t="shared" si="7"/>
        <v>0.11307101719154367</v>
      </c>
      <c r="U12" s="319" t="b">
        <f t="shared" si="8"/>
        <v>0</v>
      </c>
      <c r="V12" s="319">
        <f t="shared" si="9"/>
        <v>0.11307101719154367</v>
      </c>
      <c r="W12" s="319"/>
      <c r="X12" s="320">
        <v>1436.383</v>
      </c>
      <c r="Y12" s="319">
        <f t="shared" si="10"/>
        <v>0.24119835299912284</v>
      </c>
      <c r="Z12" s="319" t="b">
        <f t="shared" si="11"/>
        <v>0</v>
      </c>
      <c r="AA12" s="319">
        <f t="shared" si="12"/>
        <v>0.24119835299912284</v>
      </c>
      <c r="AB12" s="53"/>
      <c r="AC12" s="80"/>
      <c r="AD12" s="80"/>
    </row>
    <row r="13" spans="1:30" ht="15" customHeight="1">
      <c r="A13" s="439" t="s">
        <v>305</v>
      </c>
      <c r="B13" s="444" t="str">
        <f>'Aaro Inställningar'!B11</f>
        <v>EMGR</v>
      </c>
      <c r="C13" s="44"/>
      <c r="D13" s="749" t="str">
        <f>'Aaro Inställningar'!C11</f>
        <v>Euromaint</v>
      </c>
      <c r="E13" s="320">
        <v>225.417</v>
      </c>
      <c r="F13" s="318">
        <v>208.78100000000001</v>
      </c>
      <c r="G13" s="319">
        <f t="shared" si="0"/>
        <v>7.9681580220422266E-2</v>
      </c>
      <c r="H13" s="319" t="b">
        <f t="shared" si="1"/>
        <v>0</v>
      </c>
      <c r="I13" s="319">
        <f t="shared" si="2"/>
        <v>7.9681580220422266E-2</v>
      </c>
      <c r="J13" s="320">
        <v>593.44200000000001</v>
      </c>
      <c r="K13" s="318">
        <v>581.61199999999997</v>
      </c>
      <c r="L13" s="319">
        <f t="shared" si="3"/>
        <v>2.03400204947628E-2</v>
      </c>
      <c r="M13" s="320">
        <v>593.44200000000001</v>
      </c>
      <c r="N13" s="318">
        <v>581.61199999999997</v>
      </c>
      <c r="O13" s="319">
        <f t="shared" si="4"/>
        <v>2.03400204947628E-2</v>
      </c>
      <c r="P13" s="319" t="b">
        <f t="shared" si="5"/>
        <v>0</v>
      </c>
      <c r="Q13" s="319">
        <f t="shared" si="6"/>
        <v>2.03400204947628E-2</v>
      </c>
      <c r="R13" s="320">
        <v>2286.1</v>
      </c>
      <c r="S13" s="318">
        <v>2274.27</v>
      </c>
      <c r="T13" s="319">
        <f t="shared" si="7"/>
        <v>5.2016691070100318E-3</v>
      </c>
      <c r="U13" s="319" t="b">
        <f t="shared" si="8"/>
        <v>0</v>
      </c>
      <c r="V13" s="319">
        <f t="shared" si="9"/>
        <v>5.2016691070100318E-3</v>
      </c>
      <c r="W13" s="319"/>
      <c r="X13" s="320">
        <v>2251.7579999999998</v>
      </c>
      <c r="Y13" s="319">
        <f t="shared" si="10"/>
        <v>-9.8985608568904482E-3</v>
      </c>
      <c r="Z13" s="319" t="b">
        <f t="shared" si="11"/>
        <v>0</v>
      </c>
      <c r="AA13" s="319">
        <f t="shared" si="12"/>
        <v>-9.8985608568904482E-3</v>
      </c>
      <c r="AB13" s="53"/>
      <c r="AC13" s="80"/>
      <c r="AD13" s="80"/>
    </row>
    <row r="14" spans="1:30" ht="16.5" customHeight="1">
      <c r="A14" s="439" t="s">
        <v>305</v>
      </c>
      <c r="B14" s="444" t="str">
        <f>'Aaro Inställningar'!B12</f>
        <v>GSHYDRO</v>
      </c>
      <c r="C14" s="44"/>
      <c r="D14" s="749" t="str">
        <f>'Aaro Inställningar'!C12</f>
        <v>GS-Hydro</v>
      </c>
      <c r="E14" s="320">
        <v>118.1962175</v>
      </c>
      <c r="F14" s="778">
        <v>101.05749539999999</v>
      </c>
      <c r="G14" s="319">
        <f t="shared" si="0"/>
        <v>0.16959377463455327</v>
      </c>
      <c r="H14" s="319" t="b">
        <f t="shared" si="1"/>
        <v>0</v>
      </c>
      <c r="I14" s="319">
        <f t="shared" si="2"/>
        <v>0.16959377463455327</v>
      </c>
      <c r="J14" s="320">
        <v>319.61327749999998</v>
      </c>
      <c r="K14" s="778">
        <v>285.36915160000001</v>
      </c>
      <c r="L14" s="319">
        <f t="shared" si="3"/>
        <v>0.11999939624868672</v>
      </c>
      <c r="M14" s="320">
        <v>319.61327749999998</v>
      </c>
      <c r="N14" s="778">
        <v>285.36915160000001</v>
      </c>
      <c r="O14" s="319">
        <f t="shared" si="4"/>
        <v>0.11999939624868672</v>
      </c>
      <c r="P14" s="319" t="b">
        <f t="shared" si="5"/>
        <v>0</v>
      </c>
      <c r="Q14" s="319">
        <f t="shared" si="6"/>
        <v>0.11999939624868672</v>
      </c>
      <c r="R14" s="320">
        <v>1349.4048891</v>
      </c>
      <c r="S14" s="778">
        <v>1315.1607632</v>
      </c>
      <c r="T14" s="319">
        <f t="shared" si="7"/>
        <v>2.6037977149408364E-2</v>
      </c>
      <c r="U14" s="319" t="b">
        <f t="shared" si="8"/>
        <v>0</v>
      </c>
      <c r="V14" s="319">
        <f t="shared" si="9"/>
        <v>2.6037977149408364E-2</v>
      </c>
      <c r="W14" s="319"/>
      <c r="X14" s="320">
        <v>1358.8840375</v>
      </c>
      <c r="Y14" s="319">
        <f t="shared" si="10"/>
        <v>3.3245573867041189E-2</v>
      </c>
      <c r="Z14" s="319" t="b">
        <f t="shared" si="11"/>
        <v>0</v>
      </c>
      <c r="AA14" s="319">
        <f t="shared" si="12"/>
        <v>3.3245573867041189E-2</v>
      </c>
      <c r="AB14" s="53"/>
      <c r="AC14" s="80"/>
      <c r="AD14" s="80"/>
    </row>
    <row r="15" spans="1:30" ht="15" customHeight="1">
      <c r="A15" s="439" t="s">
        <v>305</v>
      </c>
      <c r="B15" s="444" t="str">
        <f>'Aaro Inställningar'!B13</f>
        <v>HAFA</v>
      </c>
      <c r="C15" s="44"/>
      <c r="D15" s="749" t="str">
        <f>'Aaro Inställningar'!C13</f>
        <v>Hafa Bathroom Group</v>
      </c>
      <c r="E15" s="320">
        <v>17.981999999999999</v>
      </c>
      <c r="F15" s="318">
        <v>18.079000000000001</v>
      </c>
      <c r="G15" s="319">
        <f t="shared" si="0"/>
        <v>-5.3653410033741578E-3</v>
      </c>
      <c r="H15" s="319" t="b">
        <f t="shared" si="1"/>
        <v>0</v>
      </c>
      <c r="I15" s="319">
        <f t="shared" si="2"/>
        <v>-5.3653410033741578E-3</v>
      </c>
      <c r="J15" s="320">
        <v>52.296999999999997</v>
      </c>
      <c r="K15" s="318">
        <v>58.457999999999998</v>
      </c>
      <c r="L15" s="319">
        <f t="shared" si="3"/>
        <v>-0.10539190529953135</v>
      </c>
      <c r="M15" s="320">
        <v>52.296999999999997</v>
      </c>
      <c r="N15" s="318">
        <v>58.457999999999998</v>
      </c>
      <c r="O15" s="319">
        <f t="shared" si="4"/>
        <v>-0.10539190529953135</v>
      </c>
      <c r="P15" s="319" t="b">
        <f t="shared" si="5"/>
        <v>0</v>
      </c>
      <c r="Q15" s="319">
        <f t="shared" si="6"/>
        <v>-0.10539190529953135</v>
      </c>
      <c r="R15" s="320">
        <v>199.53200000000001</v>
      </c>
      <c r="S15" s="318">
        <v>205.69300000000001</v>
      </c>
      <c r="T15" s="319">
        <f t="shared" si="7"/>
        <v>-2.9952404797440879E-2</v>
      </c>
      <c r="U15" s="319" t="b">
        <f t="shared" si="8"/>
        <v>0</v>
      </c>
      <c r="V15" s="319">
        <f t="shared" si="9"/>
        <v>-2.9952404797440879E-2</v>
      </c>
      <c r="W15" s="319"/>
      <c r="X15" s="320">
        <v>214.99700000000001</v>
      </c>
      <c r="Y15" s="319">
        <f t="shared" si="10"/>
        <v>4.5232458080731952E-2</v>
      </c>
      <c r="Z15" s="319" t="b">
        <f t="shared" si="11"/>
        <v>0</v>
      </c>
      <c r="AA15" s="319">
        <f t="shared" si="12"/>
        <v>4.5232458080731952E-2</v>
      </c>
      <c r="AB15" s="53"/>
      <c r="AC15" s="80"/>
      <c r="AD15" s="80"/>
    </row>
    <row r="16" spans="1:30" ht="16.5" customHeight="1">
      <c r="A16" s="439" t="s">
        <v>305</v>
      </c>
      <c r="B16" s="444" t="str">
        <f>'Aaro Inställningar'!B14</f>
        <v>HENT</v>
      </c>
      <c r="C16" s="44"/>
      <c r="D16" s="749" t="str">
        <f>'Aaro Inställningar'!C14</f>
        <v>HENT</v>
      </c>
      <c r="E16" s="320">
        <v>488.5493219</v>
      </c>
      <c r="F16" s="318">
        <v>454.8024183</v>
      </c>
      <c r="G16" s="319">
        <f t="shared" si="0"/>
        <v>7.4201240455453288E-2</v>
      </c>
      <c r="H16" s="319" t="b">
        <f t="shared" si="1"/>
        <v>0</v>
      </c>
      <c r="I16" s="319">
        <f t="shared" si="2"/>
        <v>7.4201240455453288E-2</v>
      </c>
      <c r="J16" s="320">
        <v>1284.0456196</v>
      </c>
      <c r="K16" s="318">
        <v>1232.8859883</v>
      </c>
      <c r="L16" s="319">
        <f t="shared" si="3"/>
        <v>4.1495833179630015E-2</v>
      </c>
      <c r="M16" s="320">
        <v>1284.0456196</v>
      </c>
      <c r="N16" s="318">
        <v>1232.8859883</v>
      </c>
      <c r="O16" s="319">
        <f t="shared" si="4"/>
        <v>4.1495833179630015E-2</v>
      </c>
      <c r="P16" s="319" t="b">
        <f t="shared" si="5"/>
        <v>0</v>
      </c>
      <c r="Q16" s="319">
        <f t="shared" si="6"/>
        <v>4.1495833179630015E-2</v>
      </c>
      <c r="R16" s="320">
        <v>4916.6347429999996</v>
      </c>
      <c r="S16" s="318">
        <v>4865.4751116999996</v>
      </c>
      <c r="T16" s="319">
        <f t="shared" si="7"/>
        <v>1.0514827457852371E-2</v>
      </c>
      <c r="U16" s="319" t="b">
        <f t="shared" si="8"/>
        <v>0</v>
      </c>
      <c r="V16" s="319">
        <f t="shared" si="9"/>
        <v>1.0514827457852371E-2</v>
      </c>
      <c r="W16" s="319"/>
      <c r="X16" s="320">
        <v>5369.2150000000001</v>
      </c>
      <c r="Y16" s="319">
        <f t="shared" si="10"/>
        <v>0.10353354538566184</v>
      </c>
      <c r="Z16" s="319" t="b">
        <f t="shared" si="11"/>
        <v>0</v>
      </c>
      <c r="AA16" s="319">
        <f t="shared" si="12"/>
        <v>0.10353354538566184</v>
      </c>
      <c r="AB16" s="53"/>
      <c r="AC16" s="80"/>
      <c r="AD16" s="80"/>
    </row>
    <row r="17" spans="1:33" ht="15.75" customHeight="1">
      <c r="A17" s="439" t="s">
        <v>305</v>
      </c>
      <c r="B17" s="444" t="str">
        <f>'Aaro Inställningar'!B15</f>
        <v>HLDISP</v>
      </c>
      <c r="C17" s="44"/>
      <c r="D17" s="749" t="str">
        <f>'Aaro Inställningar'!C15</f>
        <v xml:space="preserve">HL Display </v>
      </c>
      <c r="E17" s="320">
        <v>118.68899999999999</v>
      </c>
      <c r="F17" s="318">
        <v>137.26499999999999</v>
      </c>
      <c r="G17" s="319">
        <f t="shared" si="0"/>
        <v>-0.13532947218883173</v>
      </c>
      <c r="H17" s="319" t="b">
        <f t="shared" si="1"/>
        <v>0</v>
      </c>
      <c r="I17" s="319">
        <f t="shared" si="2"/>
        <v>-0.13532947218883173</v>
      </c>
      <c r="J17" s="320">
        <v>337.32799999999997</v>
      </c>
      <c r="K17" s="318">
        <v>363.72899999999998</v>
      </c>
      <c r="L17" s="319">
        <f t="shared" si="3"/>
        <v>-7.2584259159979014E-2</v>
      </c>
      <c r="M17" s="320">
        <v>337.32799999999997</v>
      </c>
      <c r="N17" s="318">
        <v>363.72899999999998</v>
      </c>
      <c r="O17" s="319">
        <f t="shared" si="4"/>
        <v>-7.2584259159979014E-2</v>
      </c>
      <c r="P17" s="319" t="b">
        <f t="shared" si="5"/>
        <v>0</v>
      </c>
      <c r="Q17" s="319">
        <f t="shared" si="6"/>
        <v>-7.2584259159979014E-2</v>
      </c>
      <c r="R17" s="320">
        <v>1482.7719999999999</v>
      </c>
      <c r="S17" s="318">
        <v>1509.173</v>
      </c>
      <c r="T17" s="319">
        <f t="shared" si="7"/>
        <v>-1.7493686939800801E-2</v>
      </c>
      <c r="U17" s="319" t="b">
        <f t="shared" si="8"/>
        <v>0</v>
      </c>
      <c r="V17" s="319">
        <f t="shared" si="9"/>
        <v>-1.7493686939800801E-2</v>
      </c>
      <c r="W17" s="319"/>
      <c r="X17" s="320">
        <v>1447</v>
      </c>
      <c r="Y17" s="319">
        <f t="shared" si="10"/>
        <v>-4.1196734900505128E-2</v>
      </c>
      <c r="Z17" s="319" t="b">
        <f t="shared" si="11"/>
        <v>0</v>
      </c>
      <c r="AA17" s="319">
        <f t="shared" si="12"/>
        <v>-4.1196734900505128E-2</v>
      </c>
      <c r="AB17" s="53"/>
      <c r="AC17" s="80"/>
      <c r="AD17" s="80"/>
    </row>
    <row r="18" spans="1:33" ht="15.75" customHeight="1">
      <c r="A18" s="439" t="s">
        <v>305</v>
      </c>
      <c r="B18" s="444" t="str">
        <f>'Aaro Inställningar'!B16</f>
        <v>INWIDO</v>
      </c>
      <c r="C18" s="44"/>
      <c r="D18" s="749" t="str">
        <f>'Aaro Inställningar'!C16</f>
        <v>Inwido</v>
      </c>
      <c r="E18" s="320"/>
      <c r="F18" s="318"/>
      <c r="G18" s="319" t="e">
        <f t="shared" si="0"/>
        <v>#DIV/0!</v>
      </c>
      <c r="H18" s="319" t="b">
        <f t="shared" si="1"/>
        <v>0</v>
      </c>
      <c r="I18" s="319"/>
      <c r="J18" s="320">
        <v>1047.434</v>
      </c>
      <c r="K18" s="318">
        <v>907.27599999999995</v>
      </c>
      <c r="L18" s="319">
        <f t="shared" si="3"/>
        <v>0.15448220828061143</v>
      </c>
      <c r="M18" s="320">
        <v>1047.434</v>
      </c>
      <c r="N18" s="318">
        <v>907.27599999999995</v>
      </c>
      <c r="O18" s="319">
        <f t="shared" si="4"/>
        <v>0.15448220828061143</v>
      </c>
      <c r="P18" s="319" t="b">
        <f t="shared" si="5"/>
        <v>0</v>
      </c>
      <c r="Q18" s="319">
        <f t="shared" si="6"/>
        <v>0.15448220828061143</v>
      </c>
      <c r="R18" s="320">
        <v>5055.9390000000003</v>
      </c>
      <c r="S18" s="318">
        <v>4915.7809999999999</v>
      </c>
      <c r="T18" s="319">
        <f t="shared" si="7"/>
        <v>2.8511847863035511E-2</v>
      </c>
      <c r="U18" s="319" t="b">
        <f t="shared" si="8"/>
        <v>0</v>
      </c>
      <c r="V18" s="319">
        <f t="shared" si="9"/>
        <v>2.8511847863035511E-2</v>
      </c>
      <c r="W18" s="319"/>
      <c r="X18" s="320">
        <v>5100</v>
      </c>
      <c r="Y18" s="319">
        <f t="shared" si="10"/>
        <v>3.7475021771718575E-2</v>
      </c>
      <c r="Z18" s="319" t="b">
        <f t="shared" si="11"/>
        <v>0</v>
      </c>
      <c r="AA18" s="319">
        <f t="shared" si="12"/>
        <v>3.7475021771718575E-2</v>
      </c>
      <c r="AB18" s="53"/>
      <c r="AC18" s="80"/>
      <c r="AD18" s="80"/>
    </row>
    <row r="19" spans="1:33" ht="15" customHeight="1">
      <c r="A19" s="439" t="s">
        <v>305</v>
      </c>
      <c r="B19" s="444" t="str">
        <f>'Aaro Inställningar'!B17</f>
        <v>JOTUL</v>
      </c>
      <c r="C19" s="44"/>
      <c r="D19" s="749" t="str">
        <f>'Aaro Inställningar'!C17</f>
        <v>Jøtul</v>
      </c>
      <c r="E19" s="320">
        <v>66.084368100000006</v>
      </c>
      <c r="F19" s="318">
        <v>63.867205800000001</v>
      </c>
      <c r="G19" s="319">
        <f t="shared" si="0"/>
        <v>3.4715191814450819E-2</v>
      </c>
      <c r="H19" s="319" t="b">
        <f t="shared" si="1"/>
        <v>0</v>
      </c>
      <c r="I19" s="319">
        <f t="shared" ref="I19:I36" si="13">IF(AND(E19&lt;0,F19&lt;0),+H19,G19)</f>
        <v>3.4715191814450819E-2</v>
      </c>
      <c r="J19" s="320">
        <v>208.51561219999999</v>
      </c>
      <c r="K19" s="318">
        <v>196.09894639999999</v>
      </c>
      <c r="L19" s="319">
        <f t="shared" si="3"/>
        <v>6.3318370791613843E-2</v>
      </c>
      <c r="M19" s="320">
        <v>208.51561219999999</v>
      </c>
      <c r="N19" s="318">
        <v>196.09894639999999</v>
      </c>
      <c r="O19" s="319">
        <f t="shared" si="4"/>
        <v>6.3318370791613843E-2</v>
      </c>
      <c r="P19" s="319" t="b">
        <f t="shared" si="5"/>
        <v>0</v>
      </c>
      <c r="Q19" s="319">
        <f t="shared" si="6"/>
        <v>6.3318370791613843E-2</v>
      </c>
      <c r="R19" s="320">
        <v>932.43487909999999</v>
      </c>
      <c r="S19" s="318">
        <v>920.01821329999996</v>
      </c>
      <c r="T19" s="319">
        <f t="shared" si="7"/>
        <v>1.3496108686221309E-2</v>
      </c>
      <c r="U19" s="319" t="b">
        <f t="shared" si="8"/>
        <v>0</v>
      </c>
      <c r="V19" s="319">
        <f t="shared" si="9"/>
        <v>1.3496108686221309E-2</v>
      </c>
      <c r="W19" s="319"/>
      <c r="X19" s="320">
        <v>948.20336899999995</v>
      </c>
      <c r="Y19" s="319">
        <f t="shared" si="10"/>
        <v>3.0635432312696276E-2</v>
      </c>
      <c r="Z19" s="319" t="b">
        <f t="shared" si="11"/>
        <v>0</v>
      </c>
      <c r="AA19" s="319">
        <f t="shared" si="12"/>
        <v>3.0635432312696276E-2</v>
      </c>
      <c r="AB19" s="53"/>
      <c r="AC19" s="80"/>
      <c r="AD19" s="80"/>
    </row>
    <row r="20" spans="1:33" ht="15.75" customHeight="1">
      <c r="A20" s="439" t="s">
        <v>305</v>
      </c>
      <c r="B20" s="444" t="str">
        <f>'Aaro Inställningar'!B18</f>
        <v>KVD</v>
      </c>
      <c r="C20" s="44"/>
      <c r="D20" s="749" t="str">
        <f>'Aaro Inställningar'!C18</f>
        <v xml:space="preserve">KVD </v>
      </c>
      <c r="E20" s="320">
        <v>27.018000000000001</v>
      </c>
      <c r="F20" s="318">
        <v>27.013000000000002</v>
      </c>
      <c r="G20" s="319">
        <f t="shared" si="0"/>
        <v>1.8509606485772601E-4</v>
      </c>
      <c r="H20" s="319" t="b">
        <f t="shared" si="1"/>
        <v>0</v>
      </c>
      <c r="I20" s="319">
        <f t="shared" si="13"/>
        <v>1.8509606485772601E-4</v>
      </c>
      <c r="J20" s="320">
        <v>75.858000000000004</v>
      </c>
      <c r="K20" s="318">
        <v>75.2</v>
      </c>
      <c r="L20" s="319">
        <f t="shared" si="3"/>
        <v>8.7500000000000355E-3</v>
      </c>
      <c r="M20" s="320">
        <v>75.858000000000004</v>
      </c>
      <c r="N20" s="318">
        <v>75.2</v>
      </c>
      <c r="O20" s="319">
        <f t="shared" si="4"/>
        <v>8.7500000000000355E-3</v>
      </c>
      <c r="P20" s="319" t="b">
        <f t="shared" si="5"/>
        <v>0</v>
      </c>
      <c r="Q20" s="319">
        <f t="shared" si="6"/>
        <v>8.7500000000000355E-3</v>
      </c>
      <c r="R20" s="320">
        <v>316.07</v>
      </c>
      <c r="S20" s="318">
        <v>315.41199999999998</v>
      </c>
      <c r="T20" s="319">
        <f t="shared" si="7"/>
        <v>2.0861603236401738E-3</v>
      </c>
      <c r="U20" s="319" t="b">
        <f t="shared" si="8"/>
        <v>0</v>
      </c>
      <c r="V20" s="319">
        <f t="shared" si="9"/>
        <v>2.0861603236401738E-3</v>
      </c>
      <c r="W20" s="319"/>
      <c r="X20" s="320">
        <v>369.875</v>
      </c>
      <c r="Y20" s="319">
        <f t="shared" si="10"/>
        <v>0.17267256794288111</v>
      </c>
      <c r="Z20" s="319" t="b">
        <f t="shared" si="11"/>
        <v>0</v>
      </c>
      <c r="AA20" s="319">
        <f t="shared" si="12"/>
        <v>0.17267256794288111</v>
      </c>
      <c r="AB20" s="53"/>
      <c r="AC20" s="53"/>
      <c r="AD20" s="53"/>
    </row>
    <row r="21" spans="1:33" ht="15" customHeight="1">
      <c r="A21" s="439" t="s">
        <v>305</v>
      </c>
      <c r="B21" s="444" t="str">
        <f>'Aaro Inställningar'!B19</f>
        <v>LEDIL</v>
      </c>
      <c r="C21" s="44"/>
      <c r="D21" s="749" t="str">
        <f>'Aaro Inställningar'!C19</f>
        <v>Ledil</v>
      </c>
      <c r="E21" s="320">
        <v>26.635256399999999</v>
      </c>
      <c r="F21" s="318">
        <v>18.220436500000002</v>
      </c>
      <c r="G21" s="319">
        <f t="shared" si="0"/>
        <v>0.46183415529040683</v>
      </c>
      <c r="H21" s="319" t="b">
        <f t="shared" si="1"/>
        <v>0</v>
      </c>
      <c r="I21" s="319">
        <f t="shared" si="13"/>
        <v>0.46183415529040683</v>
      </c>
      <c r="J21" s="320">
        <v>69.916283800000002</v>
      </c>
      <c r="K21" s="318">
        <v>48.220542299999998</v>
      </c>
      <c r="L21" s="319">
        <f t="shared" si="3"/>
        <v>0.44992736425529589</v>
      </c>
      <c r="M21" s="320">
        <v>69.916283800000002</v>
      </c>
      <c r="N21" s="318">
        <v>48.220542299999998</v>
      </c>
      <c r="O21" s="319">
        <f t="shared" si="4"/>
        <v>0.44992736425529589</v>
      </c>
      <c r="P21" s="319" t="b">
        <f t="shared" si="5"/>
        <v>0</v>
      </c>
      <c r="Q21" s="319">
        <f t="shared" si="6"/>
        <v>0.44992736425529589</v>
      </c>
      <c r="R21" s="320">
        <v>265.04423830000002</v>
      </c>
      <c r="S21" s="318">
        <v>243.34849679999999</v>
      </c>
      <c r="T21" s="319">
        <f t="shared" si="7"/>
        <v>8.9155025756460837E-2</v>
      </c>
      <c r="U21" s="319" t="b">
        <f t="shared" si="8"/>
        <v>0</v>
      </c>
      <c r="V21" s="319">
        <f t="shared" si="9"/>
        <v>8.9155025756460837E-2</v>
      </c>
      <c r="W21" s="319"/>
      <c r="X21" s="320">
        <v>306.71618999999998</v>
      </c>
      <c r="Y21" s="319">
        <f t="shared" si="10"/>
        <v>0.26039895061311924</v>
      </c>
      <c r="Z21" s="319" t="b">
        <f t="shared" si="11"/>
        <v>0</v>
      </c>
      <c r="AA21" s="319">
        <f t="shared" si="12"/>
        <v>0.26039895061311924</v>
      </c>
      <c r="AB21" s="53"/>
      <c r="AC21" s="53"/>
      <c r="AD21" s="53"/>
    </row>
    <row r="22" spans="1:33" ht="15.75" customHeight="1">
      <c r="A22" s="439" t="s">
        <v>305</v>
      </c>
      <c r="B22" s="444" t="str">
        <f>'Aaro Inställningar'!B20</f>
        <v>MCC</v>
      </c>
      <c r="C22" s="44"/>
      <c r="D22" s="749" t="str">
        <f>'Aaro Inställningar'!C20</f>
        <v>Mobile Climate Control</v>
      </c>
      <c r="E22" s="320">
        <v>110.678</v>
      </c>
      <c r="F22" s="318">
        <v>74.602000000000004</v>
      </c>
      <c r="G22" s="319">
        <f t="shared" si="0"/>
        <v>0.48357952869896237</v>
      </c>
      <c r="H22" s="319" t="b">
        <f t="shared" si="1"/>
        <v>0</v>
      </c>
      <c r="I22" s="319">
        <f t="shared" si="13"/>
        <v>0.48357952869896237</v>
      </c>
      <c r="J22" s="320">
        <v>290.10500000000002</v>
      </c>
      <c r="K22" s="318">
        <v>211.64500000000001</v>
      </c>
      <c r="L22" s="319">
        <f t="shared" si="3"/>
        <v>0.3707151125705781</v>
      </c>
      <c r="M22" s="320">
        <v>290.10500000000002</v>
      </c>
      <c r="N22" s="318">
        <v>211.64500000000001</v>
      </c>
      <c r="O22" s="319">
        <f t="shared" si="4"/>
        <v>0.3707151125705781</v>
      </c>
      <c r="P22" s="319" t="b">
        <f t="shared" si="5"/>
        <v>0</v>
      </c>
      <c r="Q22" s="319">
        <f t="shared" si="6"/>
        <v>0.3707151125705781</v>
      </c>
      <c r="R22" s="320">
        <v>1099.4469999999999</v>
      </c>
      <c r="S22" s="318">
        <v>1020.987</v>
      </c>
      <c r="T22" s="319">
        <f t="shared" si="7"/>
        <v>7.6847207652986693E-2</v>
      </c>
      <c r="U22" s="319" t="b">
        <f t="shared" si="8"/>
        <v>0</v>
      </c>
      <c r="V22" s="319">
        <f t="shared" si="9"/>
        <v>7.6847207652986693E-2</v>
      </c>
      <c r="W22" s="319"/>
      <c r="X22" s="320">
        <v>1250.4290000000001</v>
      </c>
      <c r="Y22" s="319">
        <f t="shared" si="10"/>
        <v>0.22472568210956667</v>
      </c>
      <c r="Z22" s="319" t="b">
        <f t="shared" si="11"/>
        <v>0</v>
      </c>
      <c r="AA22" s="319">
        <f t="shared" si="12"/>
        <v>0.22472568210956667</v>
      </c>
      <c r="AB22" s="53"/>
      <c r="AC22" s="53"/>
      <c r="AD22" s="53"/>
    </row>
    <row r="23" spans="1:33" ht="15" customHeight="1">
      <c r="A23" s="439" t="s">
        <v>305</v>
      </c>
      <c r="B23" s="444" t="str">
        <f>'Aaro Inställningar'!B21</f>
        <v>NEBULA</v>
      </c>
      <c r="C23" s="44"/>
      <c r="D23" s="749" t="str">
        <f>'Aaro Inställningar'!C21</f>
        <v>Nebula</v>
      </c>
      <c r="E23" s="320">
        <v>22.610926200000002</v>
      </c>
      <c r="F23" s="318">
        <v>20.458160700000001</v>
      </c>
      <c r="G23" s="319">
        <f t="shared" si="0"/>
        <v>0.10522771482580051</v>
      </c>
      <c r="H23" s="319" t="b">
        <f t="shared" si="1"/>
        <v>0</v>
      </c>
      <c r="I23" s="319">
        <f t="shared" si="13"/>
        <v>0.10522771482580051</v>
      </c>
      <c r="J23" s="320">
        <v>66.413453599999997</v>
      </c>
      <c r="K23" s="318">
        <v>58.611142700000002</v>
      </c>
      <c r="L23" s="319">
        <f t="shared" si="3"/>
        <v>0.13311992465214284</v>
      </c>
      <c r="M23" s="320">
        <v>66.413453599999997</v>
      </c>
      <c r="N23" s="318">
        <v>58.611142700000002</v>
      </c>
      <c r="O23" s="319">
        <f t="shared" si="4"/>
        <v>0.13311992465214284</v>
      </c>
      <c r="P23" s="319" t="b">
        <f t="shared" si="5"/>
        <v>0</v>
      </c>
      <c r="Q23" s="319">
        <f t="shared" si="6"/>
        <v>0.13311992465214284</v>
      </c>
      <c r="R23" s="320">
        <v>268.3801469</v>
      </c>
      <c r="S23" s="318">
        <v>260.57783599999999</v>
      </c>
      <c r="T23" s="319">
        <f t="shared" si="7"/>
        <v>2.9942342832258495E-2</v>
      </c>
      <c r="U23" s="319" t="b">
        <f t="shared" si="8"/>
        <v>0</v>
      </c>
      <c r="V23" s="319">
        <f t="shared" si="9"/>
        <v>2.9942342832258495E-2</v>
      </c>
      <c r="W23" s="319"/>
      <c r="X23" s="320">
        <v>289.269948</v>
      </c>
      <c r="Y23" s="319">
        <f t="shared" si="10"/>
        <v>0.11010956434529606</v>
      </c>
      <c r="Z23" s="319" t="b">
        <f t="shared" si="11"/>
        <v>0</v>
      </c>
      <c r="AA23" s="319">
        <f t="shared" si="12"/>
        <v>0.11010956434529606</v>
      </c>
      <c r="AB23" s="53"/>
      <c r="AC23" s="53"/>
      <c r="AD23" s="53"/>
    </row>
    <row r="24" spans="1:33" ht="15.75" customHeight="1">
      <c r="A24" s="439" t="s">
        <v>305</v>
      </c>
      <c r="B24" s="444" t="str">
        <f>'Aaro Inställningar'!B22</f>
        <v>NCGHO</v>
      </c>
      <c r="C24" s="44"/>
      <c r="D24" s="749" t="str">
        <f>'Aaro Inställningar'!C22</f>
        <v>Nordic Cinema Group</v>
      </c>
      <c r="E24" s="320">
        <v>216.34547499999999</v>
      </c>
      <c r="F24" s="318">
        <v>201.11</v>
      </c>
      <c r="G24" s="319">
        <f t="shared" si="0"/>
        <v>7.5756924071403553E-2</v>
      </c>
      <c r="H24" s="319" t="b">
        <f t="shared" si="1"/>
        <v>0</v>
      </c>
      <c r="I24" s="319">
        <f t="shared" si="13"/>
        <v>7.5756924071403553E-2</v>
      </c>
      <c r="J24" s="320">
        <v>791.15413999999998</v>
      </c>
      <c r="K24" s="318">
        <v>715.71299999999997</v>
      </c>
      <c r="L24" s="319">
        <f t="shared" si="3"/>
        <v>0.1054069717889714</v>
      </c>
      <c r="M24" s="320">
        <v>791.15413999999998</v>
      </c>
      <c r="N24" s="318">
        <v>715.71299999999997</v>
      </c>
      <c r="O24" s="319">
        <f t="shared" si="4"/>
        <v>0.1054069717889714</v>
      </c>
      <c r="P24" s="319" t="b">
        <f t="shared" si="5"/>
        <v>0</v>
      </c>
      <c r="Q24" s="319">
        <f t="shared" si="6"/>
        <v>0.1054069717889714</v>
      </c>
      <c r="R24" s="320">
        <v>2687.8711400000002</v>
      </c>
      <c r="S24" s="318">
        <v>2612.4299999999998</v>
      </c>
      <c r="T24" s="319">
        <f t="shared" si="7"/>
        <v>2.887776514586049E-2</v>
      </c>
      <c r="U24" s="319" t="b">
        <f t="shared" si="8"/>
        <v>0</v>
      </c>
      <c r="V24" s="319">
        <f t="shared" si="9"/>
        <v>2.887776514586049E-2</v>
      </c>
      <c r="W24" s="319"/>
      <c r="X24" s="320">
        <v>2911</v>
      </c>
      <c r="Y24" s="319">
        <f t="shared" si="10"/>
        <v>0.11428822973247144</v>
      </c>
      <c r="Z24" s="319" t="b">
        <f t="shared" si="11"/>
        <v>0</v>
      </c>
      <c r="AA24" s="718">
        <f t="shared" si="12"/>
        <v>0.11428822973247144</v>
      </c>
      <c r="AB24" s="62"/>
      <c r="AC24" s="62"/>
      <c r="AD24" s="1035"/>
      <c r="AE24" s="1036"/>
      <c r="AF24" s="1036"/>
      <c r="AG24" s="1036"/>
    </row>
    <row r="25" spans="1:33" ht="15.75" hidden="1" customHeight="1">
      <c r="A25" s="439" t="s">
        <v>305</v>
      </c>
      <c r="B25" s="444">
        <f>'Aaro Inställningar'!B23</f>
        <v>0</v>
      </c>
      <c r="C25" s="44"/>
      <c r="D25" s="749">
        <f>'Aaro Inställningar'!C23</f>
        <v>0</v>
      </c>
      <c r="E25" s="320">
        <v>0</v>
      </c>
      <c r="F25" s="318">
        <v>0</v>
      </c>
      <c r="G25" s="319" t="e">
        <f t="shared" si="0"/>
        <v>#DIV/0!</v>
      </c>
      <c r="H25" s="319" t="b">
        <f t="shared" si="1"/>
        <v>0</v>
      </c>
      <c r="I25" s="319" t="e">
        <f t="shared" si="13"/>
        <v>#DIV/0!</v>
      </c>
      <c r="J25" s="320">
        <v>0</v>
      </c>
      <c r="K25" s="318">
        <v>0</v>
      </c>
      <c r="L25" s="319" t="e">
        <f t="shared" si="3"/>
        <v>#DIV/0!</v>
      </c>
      <c r="M25" s="320">
        <v>0</v>
      </c>
      <c r="N25" s="318">
        <v>0</v>
      </c>
      <c r="O25" s="319" t="e">
        <f t="shared" si="4"/>
        <v>#DIV/0!</v>
      </c>
      <c r="P25" s="319" t="b">
        <f t="shared" si="5"/>
        <v>0</v>
      </c>
      <c r="Q25" s="319" t="e">
        <f t="shared" si="6"/>
        <v>#DIV/0!</v>
      </c>
      <c r="R25" s="320">
        <v>0</v>
      </c>
      <c r="S25" s="318">
        <v>0</v>
      </c>
      <c r="T25" s="319" t="e">
        <f t="shared" si="7"/>
        <v>#DIV/0!</v>
      </c>
      <c r="U25" s="319" t="b">
        <f t="shared" si="8"/>
        <v>0</v>
      </c>
      <c r="V25" s="319" t="e">
        <f t="shared" si="9"/>
        <v>#DIV/0!</v>
      </c>
      <c r="W25" s="319"/>
      <c r="X25" s="320">
        <v>0</v>
      </c>
      <c r="Y25" s="319" t="e">
        <f t="shared" si="10"/>
        <v>#DIV/0!</v>
      </c>
      <c r="Z25" s="319" t="b">
        <f t="shared" si="11"/>
        <v>0</v>
      </c>
      <c r="AA25" s="319" t="e">
        <f t="shared" si="12"/>
        <v>#DIV/0!</v>
      </c>
      <c r="AB25" s="62"/>
      <c r="AC25" s="62"/>
      <c r="AD25" s="62"/>
    </row>
    <row r="26" spans="1:33" ht="16.8" hidden="1">
      <c r="A26" s="439" t="s">
        <v>305</v>
      </c>
      <c r="B26" s="444">
        <f>'Aaro Inställningar'!B24</f>
        <v>0</v>
      </c>
      <c r="C26" s="44"/>
      <c r="D26" s="749">
        <f>'Aaro Inställningar'!C24</f>
        <v>0</v>
      </c>
      <c r="E26" s="320">
        <v>0</v>
      </c>
      <c r="F26" s="318">
        <v>0</v>
      </c>
      <c r="G26" s="319" t="e">
        <f t="shared" si="0"/>
        <v>#DIV/0!</v>
      </c>
      <c r="H26" s="319" t="b">
        <f t="shared" si="1"/>
        <v>0</v>
      </c>
      <c r="I26" s="319" t="e">
        <f t="shared" si="13"/>
        <v>#DIV/0!</v>
      </c>
      <c r="J26" s="320">
        <v>0</v>
      </c>
      <c r="K26" s="318">
        <v>0</v>
      </c>
      <c r="L26" s="319" t="e">
        <f t="shared" si="3"/>
        <v>#DIV/0!</v>
      </c>
      <c r="M26" s="320">
        <v>0</v>
      </c>
      <c r="N26" s="318">
        <v>0</v>
      </c>
      <c r="O26" s="319" t="e">
        <f t="shared" si="4"/>
        <v>#DIV/0!</v>
      </c>
      <c r="P26" s="319" t="b">
        <f t="shared" si="5"/>
        <v>0</v>
      </c>
      <c r="Q26" s="319" t="e">
        <f t="shared" si="6"/>
        <v>#DIV/0!</v>
      </c>
      <c r="R26" s="608">
        <v>0</v>
      </c>
      <c r="S26" s="318">
        <v>0</v>
      </c>
      <c r="T26" s="319" t="e">
        <f t="shared" si="7"/>
        <v>#DIV/0!</v>
      </c>
      <c r="U26" s="319" t="b">
        <f t="shared" si="8"/>
        <v>0</v>
      </c>
      <c r="V26" s="319" t="e">
        <f t="shared" si="9"/>
        <v>#DIV/0!</v>
      </c>
      <c r="W26" s="319"/>
      <c r="X26" s="320">
        <v>0</v>
      </c>
      <c r="Y26" s="319" t="e">
        <f t="shared" si="10"/>
        <v>#DIV/0!</v>
      </c>
      <c r="Z26" s="319" t="b">
        <f t="shared" si="11"/>
        <v>0</v>
      </c>
      <c r="AA26" s="764" t="e">
        <f t="shared" si="12"/>
        <v>#DIV/0!</v>
      </c>
      <c r="AB26" s="62"/>
      <c r="AC26" s="62"/>
      <c r="AD26" s="62"/>
      <c r="AE26" s="63"/>
      <c r="AF26" s="63"/>
      <c r="AG26" s="63"/>
    </row>
    <row r="27" spans="1:33" ht="16.8" hidden="1">
      <c r="A27" s="439" t="s">
        <v>305</v>
      </c>
      <c r="B27" s="444">
        <f>'Aaro Inställningar'!B25</f>
        <v>0</v>
      </c>
      <c r="C27" s="43"/>
      <c r="D27" s="749">
        <f>'Aaro Inställningar'!C25</f>
        <v>0</v>
      </c>
      <c r="E27" s="320">
        <v>0</v>
      </c>
      <c r="F27" s="318">
        <v>0</v>
      </c>
      <c r="G27" s="319" t="e">
        <f t="shared" si="0"/>
        <v>#DIV/0!</v>
      </c>
      <c r="H27" s="319" t="b">
        <f t="shared" si="1"/>
        <v>0</v>
      </c>
      <c r="I27" s="319" t="e">
        <f t="shared" si="13"/>
        <v>#DIV/0!</v>
      </c>
      <c r="J27" s="320">
        <v>0</v>
      </c>
      <c r="K27" s="318">
        <v>0</v>
      </c>
      <c r="L27" s="319" t="e">
        <f t="shared" si="3"/>
        <v>#DIV/0!</v>
      </c>
      <c r="M27" s="320">
        <v>0</v>
      </c>
      <c r="N27" s="318">
        <v>0</v>
      </c>
      <c r="O27" s="319" t="e">
        <f t="shared" si="4"/>
        <v>#DIV/0!</v>
      </c>
      <c r="P27" s="319" t="b">
        <f t="shared" si="5"/>
        <v>0</v>
      </c>
      <c r="Q27" s="319" t="e">
        <f t="shared" si="6"/>
        <v>#DIV/0!</v>
      </c>
      <c r="R27" s="608">
        <v>0</v>
      </c>
      <c r="S27" s="318">
        <v>0</v>
      </c>
      <c r="T27" s="319" t="e">
        <f t="shared" si="7"/>
        <v>#DIV/0!</v>
      </c>
      <c r="U27" s="319" t="b">
        <f t="shared" si="8"/>
        <v>0</v>
      </c>
      <c r="V27" s="319" t="e">
        <f t="shared" si="9"/>
        <v>#DIV/0!</v>
      </c>
      <c r="W27" s="319"/>
      <c r="X27" s="320">
        <v>0</v>
      </c>
      <c r="Y27" s="319" t="e">
        <f t="shared" si="10"/>
        <v>#DIV/0!</v>
      </c>
      <c r="Z27" s="319" t="b">
        <f t="shared" si="11"/>
        <v>0</v>
      </c>
      <c r="AA27" s="764" t="e">
        <f t="shared" si="12"/>
        <v>#DIV/0!</v>
      </c>
      <c r="AB27" s="62"/>
      <c r="AC27" s="62"/>
      <c r="AD27" s="62"/>
      <c r="AE27" s="63"/>
      <c r="AF27" s="63"/>
      <c r="AG27" s="63"/>
    </row>
    <row r="28" spans="1:33" ht="16.8" hidden="1">
      <c r="A28" s="439" t="s">
        <v>305</v>
      </c>
      <c r="B28" s="444">
        <f>'Aaro Inställningar'!B26</f>
        <v>0</v>
      </c>
      <c r="C28" s="43"/>
      <c r="D28" s="749">
        <f>'Aaro Inställningar'!C26</f>
        <v>0</v>
      </c>
      <c r="E28" s="320">
        <v>0</v>
      </c>
      <c r="F28" s="318">
        <v>0</v>
      </c>
      <c r="G28" s="319" t="e">
        <f t="shared" si="0"/>
        <v>#DIV/0!</v>
      </c>
      <c r="H28" s="319" t="b">
        <f t="shared" si="1"/>
        <v>0</v>
      </c>
      <c r="I28" s="319" t="e">
        <f t="shared" si="13"/>
        <v>#DIV/0!</v>
      </c>
      <c r="J28" s="320">
        <v>0</v>
      </c>
      <c r="K28" s="318">
        <v>0</v>
      </c>
      <c r="L28" s="319" t="e">
        <f t="shared" si="3"/>
        <v>#DIV/0!</v>
      </c>
      <c r="M28" s="320">
        <v>0</v>
      </c>
      <c r="N28" s="318">
        <v>0</v>
      </c>
      <c r="O28" s="319" t="e">
        <f t="shared" si="4"/>
        <v>#DIV/0!</v>
      </c>
      <c r="P28" s="319" t="b">
        <f t="shared" si="5"/>
        <v>0</v>
      </c>
      <c r="Q28" s="319" t="e">
        <f t="shared" si="6"/>
        <v>#DIV/0!</v>
      </c>
      <c r="R28" s="608">
        <v>0</v>
      </c>
      <c r="S28" s="318">
        <v>0</v>
      </c>
      <c r="T28" s="319" t="e">
        <f t="shared" si="7"/>
        <v>#DIV/0!</v>
      </c>
      <c r="U28" s="319" t="b">
        <f t="shared" si="8"/>
        <v>0</v>
      </c>
      <c r="V28" s="319" t="e">
        <f t="shared" si="9"/>
        <v>#DIV/0!</v>
      </c>
      <c r="W28" s="319"/>
      <c r="X28" s="320">
        <v>0</v>
      </c>
      <c r="Y28" s="319" t="e">
        <f t="shared" si="10"/>
        <v>#DIV/0!</v>
      </c>
      <c r="Z28" s="319" t="b">
        <f t="shared" si="11"/>
        <v>0</v>
      </c>
      <c r="AA28" s="764" t="e">
        <f t="shared" si="12"/>
        <v>#DIV/0!</v>
      </c>
      <c r="AB28" s="62"/>
      <c r="AC28" s="62"/>
      <c r="AD28" s="62"/>
      <c r="AE28" s="63"/>
      <c r="AF28" s="63"/>
      <c r="AG28" s="63"/>
    </row>
    <row r="29" spans="1:33" ht="16.8" hidden="1">
      <c r="A29" s="439" t="s">
        <v>305</v>
      </c>
      <c r="B29" s="444">
        <f>'Aaro Inställningar'!B27</f>
        <v>0</v>
      </c>
      <c r="C29" s="43"/>
      <c r="D29" s="749">
        <f>'Aaro Inställningar'!C27</f>
        <v>0</v>
      </c>
      <c r="E29" s="320">
        <v>0</v>
      </c>
      <c r="F29" s="318">
        <v>0</v>
      </c>
      <c r="G29" s="319" t="e">
        <f t="shared" si="0"/>
        <v>#DIV/0!</v>
      </c>
      <c r="H29" s="319" t="b">
        <f t="shared" si="1"/>
        <v>0</v>
      </c>
      <c r="I29" s="319" t="e">
        <f t="shared" si="13"/>
        <v>#DIV/0!</v>
      </c>
      <c r="J29" s="320">
        <v>0</v>
      </c>
      <c r="K29" s="318">
        <v>0</v>
      </c>
      <c r="L29" s="319" t="e">
        <f t="shared" si="3"/>
        <v>#DIV/0!</v>
      </c>
      <c r="M29" s="320">
        <v>0</v>
      </c>
      <c r="N29" s="318">
        <v>0</v>
      </c>
      <c r="O29" s="319" t="e">
        <f t="shared" si="4"/>
        <v>#DIV/0!</v>
      </c>
      <c r="P29" s="319" t="b">
        <f t="shared" si="5"/>
        <v>0</v>
      </c>
      <c r="Q29" s="319" t="e">
        <f t="shared" si="6"/>
        <v>#DIV/0!</v>
      </c>
      <c r="R29" s="608">
        <v>0</v>
      </c>
      <c r="S29" s="318">
        <v>0</v>
      </c>
      <c r="T29" s="319" t="e">
        <f t="shared" si="7"/>
        <v>#DIV/0!</v>
      </c>
      <c r="U29" s="319" t="b">
        <f t="shared" si="8"/>
        <v>0</v>
      </c>
      <c r="V29" s="319" t="e">
        <f t="shared" si="9"/>
        <v>#DIV/0!</v>
      </c>
      <c r="W29" s="319"/>
      <c r="X29" s="320">
        <v>0</v>
      </c>
      <c r="Y29" s="319" t="e">
        <f t="shared" si="10"/>
        <v>#DIV/0!</v>
      </c>
      <c r="Z29" s="319" t="b">
        <f t="shared" si="11"/>
        <v>0</v>
      </c>
      <c r="AA29" s="764" t="e">
        <f t="shared" si="12"/>
        <v>#DIV/0!</v>
      </c>
      <c r="AB29" s="62"/>
      <c r="AC29" s="62"/>
      <c r="AD29" s="62"/>
      <c r="AE29" s="63"/>
      <c r="AF29" s="63"/>
      <c r="AG29" s="63"/>
    </row>
    <row r="30" spans="1:33" ht="16.8" hidden="1">
      <c r="A30" s="439" t="s">
        <v>305</v>
      </c>
      <c r="B30" s="444">
        <f>'Aaro Inställningar'!B28</f>
        <v>0</v>
      </c>
      <c r="C30" s="43"/>
      <c r="D30" s="749">
        <f>'Aaro Inställningar'!C28</f>
        <v>0</v>
      </c>
      <c r="E30" s="320">
        <v>0</v>
      </c>
      <c r="F30" s="318">
        <v>0</v>
      </c>
      <c r="G30" s="319" t="e">
        <f t="shared" si="0"/>
        <v>#DIV/0!</v>
      </c>
      <c r="H30" s="319" t="b">
        <f t="shared" si="1"/>
        <v>0</v>
      </c>
      <c r="I30" s="319" t="e">
        <f t="shared" si="13"/>
        <v>#DIV/0!</v>
      </c>
      <c r="J30" s="320">
        <v>0</v>
      </c>
      <c r="K30" s="318">
        <v>0</v>
      </c>
      <c r="L30" s="319" t="e">
        <f t="shared" si="3"/>
        <v>#DIV/0!</v>
      </c>
      <c r="M30" s="320">
        <v>0</v>
      </c>
      <c r="N30" s="318">
        <v>0</v>
      </c>
      <c r="O30" s="319" t="e">
        <f t="shared" si="4"/>
        <v>#DIV/0!</v>
      </c>
      <c r="P30" s="319" t="b">
        <f t="shared" si="5"/>
        <v>0</v>
      </c>
      <c r="Q30" s="319" t="e">
        <f t="shared" si="6"/>
        <v>#DIV/0!</v>
      </c>
      <c r="R30" s="608">
        <v>0</v>
      </c>
      <c r="S30" s="318">
        <v>0</v>
      </c>
      <c r="T30" s="319" t="e">
        <f t="shared" si="7"/>
        <v>#DIV/0!</v>
      </c>
      <c r="U30" s="319" t="b">
        <f t="shared" si="8"/>
        <v>0</v>
      </c>
      <c r="V30" s="319" t="e">
        <f t="shared" si="9"/>
        <v>#DIV/0!</v>
      </c>
      <c r="W30" s="319"/>
      <c r="X30" s="320">
        <v>0</v>
      </c>
      <c r="Y30" s="319" t="e">
        <f t="shared" si="10"/>
        <v>#DIV/0!</v>
      </c>
      <c r="Z30" s="319" t="b">
        <f t="shared" si="11"/>
        <v>0</v>
      </c>
      <c r="AA30" s="764" t="e">
        <f t="shared" si="12"/>
        <v>#DIV/0!</v>
      </c>
      <c r="AB30" s="62"/>
      <c r="AC30" s="62"/>
      <c r="AD30" s="62"/>
      <c r="AE30" s="63"/>
      <c r="AF30" s="63"/>
      <c r="AG30" s="63"/>
    </row>
    <row r="31" spans="1:33" ht="16.8" hidden="1">
      <c r="A31" s="439" t="s">
        <v>305</v>
      </c>
      <c r="B31" s="444">
        <f>'Aaro Inställningar'!B29</f>
        <v>0</v>
      </c>
      <c r="C31" s="43"/>
      <c r="D31" s="749">
        <f>'Aaro Inställningar'!C29</f>
        <v>0</v>
      </c>
      <c r="E31" s="320">
        <v>0</v>
      </c>
      <c r="F31" s="318">
        <v>0</v>
      </c>
      <c r="G31" s="319" t="e">
        <f t="shared" si="0"/>
        <v>#DIV/0!</v>
      </c>
      <c r="H31" s="319" t="b">
        <f t="shared" si="1"/>
        <v>0</v>
      </c>
      <c r="I31" s="319" t="e">
        <f t="shared" si="13"/>
        <v>#DIV/0!</v>
      </c>
      <c r="J31" s="320">
        <v>0</v>
      </c>
      <c r="K31" s="318">
        <v>0</v>
      </c>
      <c r="L31" s="319" t="e">
        <f t="shared" si="3"/>
        <v>#DIV/0!</v>
      </c>
      <c r="M31" s="320">
        <v>0</v>
      </c>
      <c r="N31" s="318">
        <v>0</v>
      </c>
      <c r="O31" s="319" t="e">
        <f t="shared" si="4"/>
        <v>#DIV/0!</v>
      </c>
      <c r="P31" s="319" t="b">
        <f t="shared" si="5"/>
        <v>0</v>
      </c>
      <c r="Q31" s="319" t="e">
        <f t="shared" si="6"/>
        <v>#DIV/0!</v>
      </c>
      <c r="R31" s="608">
        <v>0</v>
      </c>
      <c r="S31" s="318">
        <v>0</v>
      </c>
      <c r="T31" s="319" t="e">
        <f t="shared" si="7"/>
        <v>#DIV/0!</v>
      </c>
      <c r="U31" s="319" t="b">
        <f t="shared" si="8"/>
        <v>0</v>
      </c>
      <c r="V31" s="319" t="e">
        <f t="shared" si="9"/>
        <v>#DIV/0!</v>
      </c>
      <c r="W31" s="319"/>
      <c r="X31" s="320">
        <v>0</v>
      </c>
      <c r="Y31" s="319" t="e">
        <f t="shared" si="10"/>
        <v>#DIV/0!</v>
      </c>
      <c r="Z31" s="319" t="b">
        <f t="shared" si="11"/>
        <v>0</v>
      </c>
      <c r="AA31" s="764" t="e">
        <f t="shared" si="12"/>
        <v>#DIV/0!</v>
      </c>
      <c r="AB31" s="62"/>
      <c r="AC31" s="62"/>
      <c r="AD31" s="62"/>
      <c r="AE31" s="63"/>
      <c r="AF31" s="63"/>
      <c r="AG31" s="63"/>
    </row>
    <row r="32" spans="1:33" ht="16.8" hidden="1">
      <c r="A32" s="439" t="s">
        <v>305</v>
      </c>
      <c r="B32" s="444">
        <f>'Aaro Inställningar'!B30</f>
        <v>0</v>
      </c>
      <c r="C32" s="43"/>
      <c r="D32" s="749">
        <f>'Aaro Inställningar'!C30</f>
        <v>0</v>
      </c>
      <c r="E32" s="320">
        <v>0</v>
      </c>
      <c r="F32" s="318">
        <v>0</v>
      </c>
      <c r="G32" s="319" t="e">
        <f t="shared" si="0"/>
        <v>#DIV/0!</v>
      </c>
      <c r="H32" s="319" t="b">
        <f t="shared" si="1"/>
        <v>0</v>
      </c>
      <c r="I32" s="319" t="e">
        <f t="shared" si="13"/>
        <v>#DIV/0!</v>
      </c>
      <c r="J32" s="320">
        <v>0</v>
      </c>
      <c r="K32" s="318">
        <v>0</v>
      </c>
      <c r="L32" s="319" t="e">
        <f t="shared" si="3"/>
        <v>#DIV/0!</v>
      </c>
      <c r="M32" s="320">
        <v>0</v>
      </c>
      <c r="N32" s="318">
        <v>0</v>
      </c>
      <c r="O32" s="319" t="e">
        <f t="shared" si="4"/>
        <v>#DIV/0!</v>
      </c>
      <c r="P32" s="319" t="b">
        <f t="shared" si="5"/>
        <v>0</v>
      </c>
      <c r="Q32" s="319" t="e">
        <f t="shared" si="6"/>
        <v>#DIV/0!</v>
      </c>
      <c r="R32" s="608">
        <v>0</v>
      </c>
      <c r="S32" s="318">
        <v>0</v>
      </c>
      <c r="T32" s="319" t="e">
        <f t="shared" si="7"/>
        <v>#DIV/0!</v>
      </c>
      <c r="U32" s="319" t="b">
        <f t="shared" si="8"/>
        <v>0</v>
      </c>
      <c r="V32" s="319" t="e">
        <f t="shared" si="9"/>
        <v>#DIV/0!</v>
      </c>
      <c r="W32" s="319"/>
      <c r="X32" s="320">
        <v>0</v>
      </c>
      <c r="Y32" s="319" t="e">
        <f t="shared" si="10"/>
        <v>#DIV/0!</v>
      </c>
      <c r="Z32" s="319" t="b">
        <f t="shared" si="11"/>
        <v>0</v>
      </c>
      <c r="AA32" s="764" t="e">
        <f t="shared" si="12"/>
        <v>#DIV/0!</v>
      </c>
      <c r="AB32" s="62"/>
      <c r="AC32" s="62"/>
      <c r="AD32" s="62"/>
      <c r="AE32" s="63"/>
      <c r="AF32" s="63"/>
      <c r="AG32" s="63"/>
    </row>
    <row r="33" spans="1:33" ht="16.8" hidden="1">
      <c r="A33" s="439" t="s">
        <v>305</v>
      </c>
      <c r="B33" s="444">
        <f>'Aaro Inställningar'!B31</f>
        <v>0</v>
      </c>
      <c r="C33" s="43"/>
      <c r="D33" s="749">
        <f>'Aaro Inställningar'!C31</f>
        <v>0</v>
      </c>
      <c r="E33" s="320">
        <v>0</v>
      </c>
      <c r="F33" s="318">
        <v>0</v>
      </c>
      <c r="G33" s="319" t="e">
        <f t="shared" si="0"/>
        <v>#DIV/0!</v>
      </c>
      <c r="H33" s="319" t="b">
        <f t="shared" si="1"/>
        <v>0</v>
      </c>
      <c r="I33" s="319" t="e">
        <f t="shared" si="13"/>
        <v>#DIV/0!</v>
      </c>
      <c r="J33" s="320">
        <v>0</v>
      </c>
      <c r="K33" s="318">
        <v>0</v>
      </c>
      <c r="L33" s="319" t="e">
        <f t="shared" si="3"/>
        <v>#DIV/0!</v>
      </c>
      <c r="M33" s="320">
        <v>0</v>
      </c>
      <c r="N33" s="318">
        <v>0</v>
      </c>
      <c r="O33" s="319" t="e">
        <f t="shared" si="4"/>
        <v>#DIV/0!</v>
      </c>
      <c r="P33" s="319" t="b">
        <f t="shared" si="5"/>
        <v>0</v>
      </c>
      <c r="Q33" s="319" t="e">
        <f t="shared" si="6"/>
        <v>#DIV/0!</v>
      </c>
      <c r="R33" s="608">
        <v>0</v>
      </c>
      <c r="S33" s="318">
        <v>0</v>
      </c>
      <c r="T33" s="319" t="e">
        <f t="shared" si="7"/>
        <v>#DIV/0!</v>
      </c>
      <c r="U33" s="319" t="b">
        <f t="shared" si="8"/>
        <v>0</v>
      </c>
      <c r="V33" s="319" t="e">
        <f t="shared" si="9"/>
        <v>#DIV/0!</v>
      </c>
      <c r="W33" s="319"/>
      <c r="X33" s="320">
        <v>0</v>
      </c>
      <c r="Y33" s="319" t="e">
        <f t="shared" si="10"/>
        <v>#DIV/0!</v>
      </c>
      <c r="Z33" s="319" t="b">
        <f t="shared" si="11"/>
        <v>0</v>
      </c>
      <c r="AA33" s="764" t="e">
        <f t="shared" si="12"/>
        <v>#DIV/0!</v>
      </c>
      <c r="AB33" s="62"/>
      <c r="AC33" s="62"/>
      <c r="AD33" s="62"/>
      <c r="AE33" s="63"/>
      <c r="AF33" s="63"/>
      <c r="AG33" s="63"/>
    </row>
    <row r="34" spans="1:33" ht="16.8" hidden="1">
      <c r="A34" s="439" t="s">
        <v>305</v>
      </c>
      <c r="B34" s="444">
        <f>'Aaro Inställningar'!B32</f>
        <v>0</v>
      </c>
      <c r="C34" s="43"/>
      <c r="D34" s="749">
        <f>'Aaro Inställningar'!C32</f>
        <v>0</v>
      </c>
      <c r="E34" s="320">
        <v>0</v>
      </c>
      <c r="F34" s="318">
        <v>0</v>
      </c>
      <c r="G34" s="319" t="e">
        <f t="shared" si="0"/>
        <v>#DIV/0!</v>
      </c>
      <c r="H34" s="319" t="b">
        <f t="shared" si="1"/>
        <v>0</v>
      </c>
      <c r="I34" s="319" t="e">
        <f t="shared" si="13"/>
        <v>#DIV/0!</v>
      </c>
      <c r="J34" s="320">
        <v>0</v>
      </c>
      <c r="K34" s="318">
        <v>0</v>
      </c>
      <c r="L34" s="319" t="e">
        <f t="shared" si="3"/>
        <v>#DIV/0!</v>
      </c>
      <c r="M34" s="320">
        <v>0</v>
      </c>
      <c r="N34" s="318">
        <v>0</v>
      </c>
      <c r="O34" s="319" t="e">
        <f t="shared" si="4"/>
        <v>#DIV/0!</v>
      </c>
      <c r="P34" s="319" t="b">
        <f t="shared" si="5"/>
        <v>0</v>
      </c>
      <c r="Q34" s="319" t="e">
        <f t="shared" si="6"/>
        <v>#DIV/0!</v>
      </c>
      <c r="R34" s="608">
        <v>0</v>
      </c>
      <c r="S34" s="318">
        <v>0</v>
      </c>
      <c r="T34" s="319" t="e">
        <f t="shared" si="7"/>
        <v>#DIV/0!</v>
      </c>
      <c r="U34" s="319" t="b">
        <f t="shared" si="8"/>
        <v>0</v>
      </c>
      <c r="V34" s="319" t="e">
        <f t="shared" si="9"/>
        <v>#DIV/0!</v>
      </c>
      <c r="W34" s="319"/>
      <c r="X34" s="320">
        <v>0</v>
      </c>
      <c r="Y34" s="319" t="e">
        <f t="shared" si="10"/>
        <v>#DIV/0!</v>
      </c>
      <c r="Z34" s="319" t="b">
        <f t="shared" si="11"/>
        <v>0</v>
      </c>
      <c r="AA34" s="764" t="e">
        <f t="shared" si="12"/>
        <v>#DIV/0!</v>
      </c>
      <c r="AB34" s="62"/>
      <c r="AC34" s="62"/>
      <c r="AD34" s="62"/>
      <c r="AE34" s="63"/>
      <c r="AF34" s="63"/>
      <c r="AG34" s="63"/>
    </row>
    <row r="35" spans="1:33" ht="16.8" hidden="1">
      <c r="A35" s="439" t="s">
        <v>305</v>
      </c>
      <c r="B35" s="444">
        <f>'Aaro Inställningar'!B33</f>
        <v>0</v>
      </c>
      <c r="C35" s="43"/>
      <c r="D35" s="749">
        <f>'Aaro Inställningar'!C33</f>
        <v>0</v>
      </c>
      <c r="E35" s="320">
        <v>0</v>
      </c>
      <c r="F35" s="318">
        <v>0</v>
      </c>
      <c r="G35" s="319" t="e">
        <f t="shared" si="0"/>
        <v>#DIV/0!</v>
      </c>
      <c r="H35" s="319" t="b">
        <f t="shared" si="1"/>
        <v>0</v>
      </c>
      <c r="I35" s="319" t="e">
        <f t="shared" si="13"/>
        <v>#DIV/0!</v>
      </c>
      <c r="J35" s="320">
        <v>0</v>
      </c>
      <c r="K35" s="318">
        <v>0</v>
      </c>
      <c r="L35" s="319" t="e">
        <f t="shared" si="3"/>
        <v>#DIV/0!</v>
      </c>
      <c r="M35" s="320">
        <v>0</v>
      </c>
      <c r="N35" s="318">
        <v>0</v>
      </c>
      <c r="O35" s="319" t="e">
        <f t="shared" si="4"/>
        <v>#DIV/0!</v>
      </c>
      <c r="P35" s="319" t="b">
        <f t="shared" si="5"/>
        <v>0</v>
      </c>
      <c r="Q35" s="319" t="e">
        <f t="shared" si="6"/>
        <v>#DIV/0!</v>
      </c>
      <c r="R35" s="608">
        <v>0</v>
      </c>
      <c r="S35" s="318">
        <v>0</v>
      </c>
      <c r="T35" s="319" t="e">
        <f t="shared" si="7"/>
        <v>#DIV/0!</v>
      </c>
      <c r="U35" s="319" t="b">
        <f t="shared" si="8"/>
        <v>0</v>
      </c>
      <c r="V35" s="319" t="e">
        <f t="shared" si="9"/>
        <v>#DIV/0!</v>
      </c>
      <c r="W35" s="319"/>
      <c r="X35" s="320">
        <v>0</v>
      </c>
      <c r="Y35" s="319" t="e">
        <f t="shared" si="10"/>
        <v>#DIV/0!</v>
      </c>
      <c r="Z35" s="319" t="b">
        <f t="shared" si="11"/>
        <v>0</v>
      </c>
      <c r="AA35" s="764" t="e">
        <f t="shared" si="12"/>
        <v>#DIV/0!</v>
      </c>
      <c r="AB35" s="62"/>
      <c r="AC35" s="62"/>
      <c r="AD35" s="62"/>
      <c r="AE35" s="63"/>
      <c r="AF35" s="63"/>
      <c r="AG35" s="63"/>
    </row>
    <row r="36" spans="1:33" s="126" customFormat="1" ht="16.8">
      <c r="A36" s="462" t="s">
        <v>305</v>
      </c>
      <c r="B36" s="463" t="str">
        <f>'Aaro Inställningar'!B34</f>
        <v>TOTAL</v>
      </c>
      <c r="C36" s="41"/>
      <c r="D36" s="799" t="str">
        <f>'Aaro Inställningar'!C34</f>
        <v>Summa exkl Aibel</v>
      </c>
      <c r="E36" s="800">
        <f>SUM(E8:E35)</f>
        <v>2236.7196476999998</v>
      </c>
      <c r="F36" s="801">
        <f>SUM(F8:F35)</f>
        <v>1993.8378942999998</v>
      </c>
      <c r="G36" s="802">
        <f t="shared" si="0"/>
        <v>0.12181619884663264</v>
      </c>
      <c r="H36" s="802" t="b">
        <f t="shared" si="1"/>
        <v>0</v>
      </c>
      <c r="I36" s="802">
        <f t="shared" si="13"/>
        <v>0.12181619884663264</v>
      </c>
      <c r="J36" s="800">
        <f>SUM(J8:J35)</f>
        <v>7218.2684642000013</v>
      </c>
      <c r="K36" s="801">
        <f>SUM(K8:K35)</f>
        <v>6570.9053241999991</v>
      </c>
      <c r="L36" s="802">
        <f t="shared" si="3"/>
        <v>9.8519626757644474E-2</v>
      </c>
      <c r="M36" s="800">
        <f>SUM(M8:M35)</f>
        <v>7218.2684642000013</v>
      </c>
      <c r="N36" s="801">
        <f>SUM(N8:N35)</f>
        <v>6570.9053241999991</v>
      </c>
      <c r="O36" s="802">
        <f t="shared" si="4"/>
        <v>9.8519626757644474E-2</v>
      </c>
      <c r="P36" s="802" t="b">
        <f t="shared" si="5"/>
        <v>0</v>
      </c>
      <c r="Q36" s="802">
        <f t="shared" si="6"/>
        <v>9.8519626757644474E-2</v>
      </c>
      <c r="R36" s="800">
        <f>SUM(R8:R35)</f>
        <v>29308.068377200001</v>
      </c>
      <c r="S36" s="801">
        <f>SUM(S8:S35)</f>
        <v>28660.705237200003</v>
      </c>
      <c r="T36" s="802">
        <f t="shared" si="7"/>
        <v>2.2587132264971554E-2</v>
      </c>
      <c r="U36" s="802" t="b">
        <f t="shared" si="8"/>
        <v>0</v>
      </c>
      <c r="V36" s="802">
        <f t="shared" si="9"/>
        <v>2.2587132264971554E-2</v>
      </c>
      <c r="W36" s="802"/>
      <c r="X36" s="800">
        <f>SUM(X8:X35)</f>
        <v>30581.371205099997</v>
      </c>
      <c r="Y36" s="803">
        <f t="shared" si="10"/>
        <v>6.7013911625840805E-2</v>
      </c>
      <c r="Z36" s="803" t="b">
        <f t="shared" si="11"/>
        <v>0</v>
      </c>
      <c r="AA36" s="802">
        <f t="shared" si="12"/>
        <v>6.7013911625840805E-2</v>
      </c>
      <c r="AB36" s="465"/>
      <c r="AC36" s="465"/>
      <c r="AD36" s="740"/>
      <c r="AE36" s="464"/>
      <c r="AF36" s="464"/>
      <c r="AG36" s="464"/>
    </row>
    <row r="37" spans="1:33" ht="4.5" customHeight="1">
      <c r="A37" s="439"/>
      <c r="B37" s="444"/>
      <c r="C37" s="36"/>
      <c r="D37" s="804"/>
      <c r="E37" s="747"/>
      <c r="F37" s="792"/>
      <c r="G37" s="792"/>
      <c r="H37" s="792"/>
      <c r="I37" s="805"/>
      <c r="J37" s="747"/>
      <c r="K37" s="792"/>
      <c r="L37" s="792"/>
      <c r="M37" s="747"/>
      <c r="N37" s="792"/>
      <c r="O37" s="792"/>
      <c r="P37" s="792"/>
      <c r="Q37" s="805"/>
      <c r="R37" s="747"/>
      <c r="S37" s="792"/>
      <c r="T37" s="792"/>
      <c r="U37" s="792"/>
      <c r="V37" s="805"/>
      <c r="W37" s="805"/>
      <c r="X37" s="747"/>
      <c r="Y37" s="792"/>
      <c r="Z37" s="792"/>
      <c r="AA37" s="805"/>
      <c r="AB37" s="72"/>
      <c r="AC37" s="72"/>
      <c r="AD37" s="72"/>
    </row>
    <row r="38" spans="1:33" ht="19.5" customHeight="1">
      <c r="A38" s="439" t="s">
        <v>305</v>
      </c>
      <c r="B38" s="444" t="str">
        <f>'Aaro Inställningar'!B36</f>
        <v>AIBEL</v>
      </c>
      <c r="C38" s="43"/>
      <c r="D38" s="749" t="str">
        <f>'Aaro Inställningar'!C36</f>
        <v>Aibel</v>
      </c>
      <c r="E38" s="320">
        <v>848.13300749999996</v>
      </c>
      <c r="F38" s="318">
        <v>1209.9990428999999</v>
      </c>
      <c r="G38" s="319">
        <f t="shared" ref="G38:G81" si="14">IF(OR(E38&lt;0,F38&lt;0),"-",E38/F38-1)</f>
        <v>-0.29906307572997504</v>
      </c>
      <c r="H38" s="319" t="b">
        <f t="shared" ref="H38:H81" si="15">IF(AND(E38&lt;0,F38&lt;0),-(E38/F38-1))</f>
        <v>0</v>
      </c>
      <c r="I38" s="319">
        <f t="shared" ref="I38:I81" si="16">IF(AND(E38&lt;0,F38&lt;0),+H38,G38)</f>
        <v>-0.29906307572997504</v>
      </c>
      <c r="J38" s="320">
        <v>1907.3287952000001</v>
      </c>
      <c r="K38" s="318">
        <v>2603.3745699000001</v>
      </c>
      <c r="L38" s="319">
        <f t="shared" ref="L38:L81" si="17">IF(OR(J38&lt;0,K38&lt;0),"-",J38/K38-1)</f>
        <v>-0.26736289996361773</v>
      </c>
      <c r="M38" s="320">
        <v>1907.3287952000001</v>
      </c>
      <c r="N38" s="318">
        <v>2603.3745699000001</v>
      </c>
      <c r="O38" s="319">
        <f t="shared" ref="O38:O81" si="18">IF(OR(M38&lt;0,N38&lt;0),"-",M38/N38-1)</f>
        <v>-0.26736289996361773</v>
      </c>
      <c r="P38" s="319" t="b">
        <f t="shared" ref="P38:P81" si="19">IF(AND(M38&lt;0,N38&lt;0),-(M38/N38-1))</f>
        <v>0</v>
      </c>
      <c r="Q38" s="319">
        <f t="shared" ref="Q38:Q81" si="20">IF(AND(M38&lt;0,N38&lt;0),+P38,O38)</f>
        <v>-0.26736289996361773</v>
      </c>
      <c r="R38" s="320">
        <v>8622.7971835000008</v>
      </c>
      <c r="S38" s="318">
        <v>9318.8429582000008</v>
      </c>
      <c r="T38" s="319">
        <f t="shared" ref="T38:T81" si="21">IF(OR(R38&lt;0,S38&lt;0),"-",R38/S38-1)</f>
        <v>-7.4692295794889785E-2</v>
      </c>
      <c r="U38" s="319" t="b">
        <f t="shared" ref="U38:U81" si="22">IF(AND(R38&lt;0,S38&lt;0),-(R38/S38-1))</f>
        <v>0</v>
      </c>
      <c r="V38" s="319">
        <f t="shared" ref="V38:V81" si="23">IF(AND(R38&lt;0,S38&lt;0),+U38,T38)</f>
        <v>-7.4692295794889785E-2</v>
      </c>
      <c r="W38" s="319"/>
      <c r="X38" s="320">
        <v>7636.3123415999999</v>
      </c>
      <c r="Y38" s="319">
        <f t="shared" ref="Y38:Y81" si="24">IF(OR(S38&lt;0,X38&lt;0),"-",X38/S38-1)</f>
        <v>-0.1805514508772228</v>
      </c>
      <c r="Z38" s="319" t="b">
        <f t="shared" ref="Z38:Z81" si="25">IF(AND(S38&lt;0,X38&lt;0),-(X38/S38-1))</f>
        <v>0</v>
      </c>
      <c r="AA38" s="319">
        <f t="shared" ref="AA38:AA81" si="26">IF(AND(S38&lt;0,X38&lt;0),+Z38,Y38)</f>
        <v>-0.1805514508772228</v>
      </c>
      <c r="AB38" s="53"/>
      <c r="AC38" s="53"/>
      <c r="AD38" s="53"/>
    </row>
    <row r="39" spans="1:33" ht="15.75" hidden="1" customHeight="1">
      <c r="A39" s="439" t="s">
        <v>305</v>
      </c>
      <c r="B39" s="444">
        <f>'Aaro Inställningar'!B37</f>
        <v>0</v>
      </c>
      <c r="C39" s="43"/>
      <c r="D39" s="749">
        <f>'Aaro Inställningar'!C37</f>
        <v>0</v>
      </c>
      <c r="E39" s="320">
        <v>0</v>
      </c>
      <c r="F39" s="318">
        <v>0</v>
      </c>
      <c r="G39" s="319" t="e">
        <f t="shared" si="14"/>
        <v>#DIV/0!</v>
      </c>
      <c r="H39" s="319" t="b">
        <f t="shared" si="15"/>
        <v>0</v>
      </c>
      <c r="I39" s="319" t="e">
        <f t="shared" si="16"/>
        <v>#DIV/0!</v>
      </c>
      <c r="J39" s="320">
        <v>0</v>
      </c>
      <c r="K39" s="318">
        <v>0</v>
      </c>
      <c r="L39" s="319" t="e">
        <f t="shared" si="17"/>
        <v>#DIV/0!</v>
      </c>
      <c r="M39" s="320">
        <v>0</v>
      </c>
      <c r="N39" s="318">
        <v>0</v>
      </c>
      <c r="O39" s="319" t="e">
        <f t="shared" si="18"/>
        <v>#DIV/0!</v>
      </c>
      <c r="P39" s="319" t="b">
        <f t="shared" si="19"/>
        <v>0</v>
      </c>
      <c r="Q39" s="319" t="e">
        <f t="shared" si="20"/>
        <v>#DIV/0!</v>
      </c>
      <c r="R39" s="320">
        <v>0</v>
      </c>
      <c r="S39" s="318">
        <v>0</v>
      </c>
      <c r="T39" s="319" t="e">
        <f t="shared" si="21"/>
        <v>#DIV/0!</v>
      </c>
      <c r="U39" s="319" t="b">
        <f t="shared" si="22"/>
        <v>0</v>
      </c>
      <c r="V39" s="319" t="e">
        <f t="shared" si="23"/>
        <v>#DIV/0!</v>
      </c>
      <c r="W39" s="319"/>
      <c r="X39" s="320">
        <v>0</v>
      </c>
      <c r="Y39" s="319" t="e">
        <f t="shared" si="24"/>
        <v>#DIV/0!</v>
      </c>
      <c r="Z39" s="319" t="b">
        <f t="shared" si="25"/>
        <v>0</v>
      </c>
      <c r="AA39" s="319" t="e">
        <f t="shared" si="26"/>
        <v>#DIV/0!</v>
      </c>
      <c r="AB39" s="62"/>
      <c r="AC39" s="61"/>
      <c r="AD39" s="61"/>
    </row>
    <row r="40" spans="1:33" ht="16.8" hidden="1">
      <c r="A40" s="439" t="s">
        <v>305</v>
      </c>
      <c r="B40" s="444">
        <f>'Aaro Inställningar'!B38</f>
        <v>0</v>
      </c>
      <c r="C40" s="43"/>
      <c r="D40" s="749">
        <f>'Aaro Inställningar'!C38</f>
        <v>0</v>
      </c>
      <c r="E40" s="320">
        <v>0</v>
      </c>
      <c r="F40" s="318">
        <v>0</v>
      </c>
      <c r="G40" s="319" t="e">
        <f t="shared" si="14"/>
        <v>#DIV/0!</v>
      </c>
      <c r="H40" s="319" t="b">
        <f t="shared" si="15"/>
        <v>0</v>
      </c>
      <c r="I40" s="319" t="e">
        <f t="shared" si="16"/>
        <v>#DIV/0!</v>
      </c>
      <c r="J40" s="320">
        <v>0</v>
      </c>
      <c r="K40" s="318">
        <v>0</v>
      </c>
      <c r="L40" s="319" t="e">
        <f t="shared" si="17"/>
        <v>#DIV/0!</v>
      </c>
      <c r="M40" s="320">
        <v>0</v>
      </c>
      <c r="N40" s="318">
        <v>0</v>
      </c>
      <c r="O40" s="319" t="e">
        <f t="shared" si="18"/>
        <v>#DIV/0!</v>
      </c>
      <c r="P40" s="319" t="b">
        <f t="shared" si="19"/>
        <v>0</v>
      </c>
      <c r="Q40" s="319" t="e">
        <f t="shared" si="20"/>
        <v>#DIV/0!</v>
      </c>
      <c r="R40" s="320">
        <v>0</v>
      </c>
      <c r="S40" s="318">
        <v>0</v>
      </c>
      <c r="T40" s="319" t="e">
        <f t="shared" si="21"/>
        <v>#DIV/0!</v>
      </c>
      <c r="U40" s="319" t="b">
        <f t="shared" si="22"/>
        <v>0</v>
      </c>
      <c r="V40" s="319" t="e">
        <f t="shared" si="23"/>
        <v>#DIV/0!</v>
      </c>
      <c r="W40" s="319"/>
      <c r="X40" s="320">
        <v>0</v>
      </c>
      <c r="Y40" s="319" t="e">
        <f t="shared" si="24"/>
        <v>#DIV/0!</v>
      </c>
      <c r="Z40" s="319" t="b">
        <f t="shared" si="25"/>
        <v>0</v>
      </c>
      <c r="AA40" s="319" t="e">
        <f t="shared" si="26"/>
        <v>#DIV/0!</v>
      </c>
      <c r="AB40" s="62"/>
      <c r="AC40" s="62"/>
      <c r="AD40" s="62"/>
    </row>
    <row r="41" spans="1:33" ht="16.8" hidden="1">
      <c r="A41" s="439" t="s">
        <v>305</v>
      </c>
      <c r="B41" s="444">
        <f>'Aaro Inställningar'!B39</f>
        <v>0</v>
      </c>
      <c r="C41" s="43"/>
      <c r="D41" s="749">
        <f>'Aaro Inställningar'!C39</f>
        <v>0</v>
      </c>
      <c r="E41" s="320">
        <v>0</v>
      </c>
      <c r="F41" s="318">
        <v>0</v>
      </c>
      <c r="G41" s="319" t="e">
        <f t="shared" si="14"/>
        <v>#DIV/0!</v>
      </c>
      <c r="H41" s="319" t="b">
        <f t="shared" si="15"/>
        <v>0</v>
      </c>
      <c r="I41" s="319" t="e">
        <f t="shared" si="16"/>
        <v>#DIV/0!</v>
      </c>
      <c r="J41" s="320">
        <v>0</v>
      </c>
      <c r="K41" s="318">
        <v>0</v>
      </c>
      <c r="L41" s="319" t="e">
        <f t="shared" si="17"/>
        <v>#DIV/0!</v>
      </c>
      <c r="M41" s="320">
        <v>0</v>
      </c>
      <c r="N41" s="318">
        <v>0</v>
      </c>
      <c r="O41" s="319" t="e">
        <f t="shared" si="18"/>
        <v>#DIV/0!</v>
      </c>
      <c r="P41" s="319" t="b">
        <f t="shared" si="19"/>
        <v>0</v>
      </c>
      <c r="Q41" s="319" t="e">
        <f t="shared" si="20"/>
        <v>#DIV/0!</v>
      </c>
      <c r="R41" s="320">
        <v>0</v>
      </c>
      <c r="S41" s="318">
        <v>0</v>
      </c>
      <c r="T41" s="319" t="e">
        <f t="shared" si="21"/>
        <v>#DIV/0!</v>
      </c>
      <c r="U41" s="319" t="b">
        <f t="shared" si="22"/>
        <v>0</v>
      </c>
      <c r="V41" s="319" t="e">
        <f t="shared" si="23"/>
        <v>#DIV/0!</v>
      </c>
      <c r="W41" s="319"/>
      <c r="X41" s="320">
        <v>0</v>
      </c>
      <c r="Y41" s="319" t="e">
        <f t="shared" si="24"/>
        <v>#DIV/0!</v>
      </c>
      <c r="Z41" s="319" t="b">
        <f t="shared" si="25"/>
        <v>0</v>
      </c>
      <c r="AA41" s="319" t="e">
        <f t="shared" si="26"/>
        <v>#DIV/0!</v>
      </c>
      <c r="AB41" s="62"/>
      <c r="AC41" s="61"/>
      <c r="AD41" s="61"/>
    </row>
    <row r="42" spans="1:33" ht="16.8" hidden="1">
      <c r="A42" s="439" t="s">
        <v>305</v>
      </c>
      <c r="B42" s="444">
        <f>'Aaro Inställningar'!B40</f>
        <v>0</v>
      </c>
      <c r="C42" s="43"/>
      <c r="D42" s="749">
        <f>'Aaro Inställningar'!C40</f>
        <v>0</v>
      </c>
      <c r="E42" s="320">
        <v>0</v>
      </c>
      <c r="F42" s="318">
        <v>0</v>
      </c>
      <c r="G42" s="319" t="e">
        <f t="shared" si="14"/>
        <v>#DIV/0!</v>
      </c>
      <c r="H42" s="319" t="b">
        <f t="shared" si="15"/>
        <v>0</v>
      </c>
      <c r="I42" s="319" t="e">
        <f t="shared" si="16"/>
        <v>#DIV/0!</v>
      </c>
      <c r="J42" s="320">
        <v>0</v>
      </c>
      <c r="K42" s="318">
        <v>0</v>
      </c>
      <c r="L42" s="319" t="e">
        <f t="shared" si="17"/>
        <v>#DIV/0!</v>
      </c>
      <c r="M42" s="320">
        <v>0</v>
      </c>
      <c r="N42" s="318">
        <v>0</v>
      </c>
      <c r="O42" s="319" t="e">
        <f t="shared" si="18"/>
        <v>#DIV/0!</v>
      </c>
      <c r="P42" s="319" t="b">
        <f t="shared" si="19"/>
        <v>0</v>
      </c>
      <c r="Q42" s="319" t="e">
        <f t="shared" si="20"/>
        <v>#DIV/0!</v>
      </c>
      <c r="R42" s="320">
        <v>0</v>
      </c>
      <c r="S42" s="318">
        <v>0</v>
      </c>
      <c r="T42" s="319" t="e">
        <f t="shared" si="21"/>
        <v>#DIV/0!</v>
      </c>
      <c r="U42" s="319" t="b">
        <f t="shared" si="22"/>
        <v>0</v>
      </c>
      <c r="V42" s="319" t="e">
        <f t="shared" si="23"/>
        <v>#DIV/0!</v>
      </c>
      <c r="W42" s="319"/>
      <c r="X42" s="320">
        <v>0</v>
      </c>
      <c r="Y42" s="319" t="e">
        <f t="shared" si="24"/>
        <v>#DIV/0!</v>
      </c>
      <c r="Z42" s="319" t="b">
        <f t="shared" si="25"/>
        <v>0</v>
      </c>
      <c r="AA42" s="319" t="e">
        <f t="shared" si="26"/>
        <v>#DIV/0!</v>
      </c>
      <c r="AB42" s="62"/>
      <c r="AC42" s="62"/>
      <c r="AD42" s="62"/>
    </row>
    <row r="43" spans="1:33" ht="16.8" hidden="1">
      <c r="A43" s="439" t="s">
        <v>305</v>
      </c>
      <c r="B43" s="444">
        <f>'Aaro Inställningar'!B41</f>
        <v>0</v>
      </c>
      <c r="C43" s="43"/>
      <c r="D43" s="749">
        <f>'Aaro Inställningar'!C41</f>
        <v>0</v>
      </c>
      <c r="E43" s="320">
        <v>0</v>
      </c>
      <c r="F43" s="318">
        <v>0</v>
      </c>
      <c r="G43" s="319" t="e">
        <f t="shared" si="14"/>
        <v>#DIV/0!</v>
      </c>
      <c r="H43" s="319" t="b">
        <f t="shared" si="15"/>
        <v>0</v>
      </c>
      <c r="I43" s="319" t="e">
        <f t="shared" si="16"/>
        <v>#DIV/0!</v>
      </c>
      <c r="J43" s="320">
        <v>0</v>
      </c>
      <c r="K43" s="318">
        <v>0</v>
      </c>
      <c r="L43" s="319" t="e">
        <f t="shared" si="17"/>
        <v>#DIV/0!</v>
      </c>
      <c r="M43" s="320">
        <v>0</v>
      </c>
      <c r="N43" s="318">
        <v>0</v>
      </c>
      <c r="O43" s="319" t="e">
        <f t="shared" si="18"/>
        <v>#DIV/0!</v>
      </c>
      <c r="P43" s="319" t="b">
        <f t="shared" si="19"/>
        <v>0</v>
      </c>
      <c r="Q43" s="319" t="e">
        <f t="shared" si="20"/>
        <v>#DIV/0!</v>
      </c>
      <c r="R43" s="320">
        <v>0</v>
      </c>
      <c r="S43" s="318">
        <v>0</v>
      </c>
      <c r="T43" s="319" t="e">
        <f t="shared" si="21"/>
        <v>#DIV/0!</v>
      </c>
      <c r="U43" s="319" t="b">
        <f t="shared" si="22"/>
        <v>0</v>
      </c>
      <c r="V43" s="319" t="e">
        <f t="shared" si="23"/>
        <v>#DIV/0!</v>
      </c>
      <c r="W43" s="319"/>
      <c r="X43" s="320">
        <v>0</v>
      </c>
      <c r="Y43" s="319" t="e">
        <f t="shared" si="24"/>
        <v>#DIV/0!</v>
      </c>
      <c r="Z43" s="319" t="b">
        <f t="shared" si="25"/>
        <v>0</v>
      </c>
      <c r="AA43" s="319" t="e">
        <f t="shared" si="26"/>
        <v>#DIV/0!</v>
      </c>
      <c r="AB43" s="62"/>
      <c r="AC43" s="61"/>
      <c r="AD43" s="61"/>
    </row>
    <row r="44" spans="1:33" ht="16.8" hidden="1">
      <c r="A44" s="439" t="s">
        <v>305</v>
      </c>
      <c r="B44" s="444">
        <f>'Aaro Inställningar'!B42</f>
        <v>0</v>
      </c>
      <c r="C44" s="43"/>
      <c r="D44" s="749">
        <f>'Aaro Inställningar'!C42</f>
        <v>0</v>
      </c>
      <c r="E44" s="320">
        <v>0</v>
      </c>
      <c r="F44" s="318">
        <v>0</v>
      </c>
      <c r="G44" s="319" t="e">
        <f t="shared" si="14"/>
        <v>#DIV/0!</v>
      </c>
      <c r="H44" s="319" t="b">
        <f t="shared" si="15"/>
        <v>0</v>
      </c>
      <c r="I44" s="319" t="e">
        <f t="shared" si="16"/>
        <v>#DIV/0!</v>
      </c>
      <c r="J44" s="320">
        <v>0</v>
      </c>
      <c r="K44" s="318">
        <v>0</v>
      </c>
      <c r="L44" s="319" t="e">
        <f t="shared" si="17"/>
        <v>#DIV/0!</v>
      </c>
      <c r="M44" s="320">
        <v>0</v>
      </c>
      <c r="N44" s="318">
        <v>0</v>
      </c>
      <c r="O44" s="319" t="e">
        <f t="shared" si="18"/>
        <v>#DIV/0!</v>
      </c>
      <c r="P44" s="319" t="b">
        <f t="shared" si="19"/>
        <v>0</v>
      </c>
      <c r="Q44" s="319" t="e">
        <f t="shared" si="20"/>
        <v>#DIV/0!</v>
      </c>
      <c r="R44" s="320">
        <v>0</v>
      </c>
      <c r="S44" s="318">
        <v>0</v>
      </c>
      <c r="T44" s="319" t="e">
        <f t="shared" si="21"/>
        <v>#DIV/0!</v>
      </c>
      <c r="U44" s="319" t="b">
        <f t="shared" si="22"/>
        <v>0</v>
      </c>
      <c r="V44" s="319" t="e">
        <f t="shared" si="23"/>
        <v>#DIV/0!</v>
      </c>
      <c r="W44" s="319"/>
      <c r="X44" s="320">
        <v>0</v>
      </c>
      <c r="Y44" s="319" t="e">
        <f t="shared" si="24"/>
        <v>#DIV/0!</v>
      </c>
      <c r="Z44" s="319" t="b">
        <f t="shared" si="25"/>
        <v>0</v>
      </c>
      <c r="AA44" s="319" t="e">
        <f t="shared" si="26"/>
        <v>#DIV/0!</v>
      </c>
      <c r="AB44" s="62"/>
      <c r="AC44" s="62"/>
      <c r="AD44" s="62"/>
    </row>
    <row r="45" spans="1:33" ht="16.8" hidden="1">
      <c r="A45" s="439" t="s">
        <v>305</v>
      </c>
      <c r="B45" s="444">
        <f>'Aaro Inställningar'!B43</f>
        <v>0</v>
      </c>
      <c r="C45" s="43"/>
      <c r="D45" s="749">
        <f>'Aaro Inställningar'!C43</f>
        <v>0</v>
      </c>
      <c r="E45" s="320">
        <v>0</v>
      </c>
      <c r="F45" s="318">
        <v>0</v>
      </c>
      <c r="G45" s="319" t="e">
        <f t="shared" si="14"/>
        <v>#DIV/0!</v>
      </c>
      <c r="H45" s="319" t="b">
        <f t="shared" si="15"/>
        <v>0</v>
      </c>
      <c r="I45" s="319" t="e">
        <f t="shared" si="16"/>
        <v>#DIV/0!</v>
      </c>
      <c r="J45" s="320">
        <v>0</v>
      </c>
      <c r="K45" s="318">
        <v>0</v>
      </c>
      <c r="L45" s="319" t="e">
        <f t="shared" si="17"/>
        <v>#DIV/0!</v>
      </c>
      <c r="M45" s="320">
        <v>0</v>
      </c>
      <c r="N45" s="318">
        <v>0</v>
      </c>
      <c r="O45" s="319" t="e">
        <f t="shared" si="18"/>
        <v>#DIV/0!</v>
      </c>
      <c r="P45" s="319" t="b">
        <f t="shared" si="19"/>
        <v>0</v>
      </c>
      <c r="Q45" s="319" t="e">
        <f t="shared" si="20"/>
        <v>#DIV/0!</v>
      </c>
      <c r="R45" s="320">
        <v>0</v>
      </c>
      <c r="S45" s="318">
        <v>0</v>
      </c>
      <c r="T45" s="319" t="e">
        <f t="shared" si="21"/>
        <v>#DIV/0!</v>
      </c>
      <c r="U45" s="319" t="b">
        <f t="shared" si="22"/>
        <v>0</v>
      </c>
      <c r="V45" s="319" t="e">
        <f t="shared" si="23"/>
        <v>#DIV/0!</v>
      </c>
      <c r="W45" s="319"/>
      <c r="X45" s="320">
        <v>0</v>
      </c>
      <c r="Y45" s="319" t="e">
        <f t="shared" si="24"/>
        <v>#DIV/0!</v>
      </c>
      <c r="Z45" s="319" t="b">
        <f t="shared" si="25"/>
        <v>0</v>
      </c>
      <c r="AA45" s="319" t="e">
        <f t="shared" si="26"/>
        <v>#DIV/0!</v>
      </c>
      <c r="AB45" s="62"/>
      <c r="AC45" s="61"/>
      <c r="AD45" s="61"/>
    </row>
    <row r="46" spans="1:33" ht="16.8" hidden="1">
      <c r="A46" s="439" t="s">
        <v>305</v>
      </c>
      <c r="B46" s="444">
        <f>'Aaro Inställningar'!B44</f>
        <v>0</v>
      </c>
      <c r="C46" s="43"/>
      <c r="D46" s="749">
        <f>'Aaro Inställningar'!C44</f>
        <v>0</v>
      </c>
      <c r="E46" s="320">
        <v>0</v>
      </c>
      <c r="F46" s="318">
        <v>0</v>
      </c>
      <c r="G46" s="319" t="e">
        <f t="shared" si="14"/>
        <v>#DIV/0!</v>
      </c>
      <c r="H46" s="319" t="b">
        <f t="shared" si="15"/>
        <v>0</v>
      </c>
      <c r="I46" s="319" t="e">
        <f t="shared" si="16"/>
        <v>#DIV/0!</v>
      </c>
      <c r="J46" s="320">
        <v>0</v>
      </c>
      <c r="K46" s="318">
        <v>0</v>
      </c>
      <c r="L46" s="319" t="e">
        <f t="shared" si="17"/>
        <v>#DIV/0!</v>
      </c>
      <c r="M46" s="320">
        <v>0</v>
      </c>
      <c r="N46" s="318">
        <v>0</v>
      </c>
      <c r="O46" s="319" t="e">
        <f t="shared" si="18"/>
        <v>#DIV/0!</v>
      </c>
      <c r="P46" s="319" t="b">
        <f t="shared" si="19"/>
        <v>0</v>
      </c>
      <c r="Q46" s="319" t="e">
        <f t="shared" si="20"/>
        <v>#DIV/0!</v>
      </c>
      <c r="R46" s="320">
        <v>0</v>
      </c>
      <c r="S46" s="318">
        <v>0</v>
      </c>
      <c r="T46" s="319" t="e">
        <f t="shared" si="21"/>
        <v>#DIV/0!</v>
      </c>
      <c r="U46" s="319" t="b">
        <f t="shared" si="22"/>
        <v>0</v>
      </c>
      <c r="V46" s="319" t="e">
        <f t="shared" si="23"/>
        <v>#DIV/0!</v>
      </c>
      <c r="W46" s="319"/>
      <c r="X46" s="320">
        <v>0</v>
      </c>
      <c r="Y46" s="319" t="e">
        <f t="shared" si="24"/>
        <v>#DIV/0!</v>
      </c>
      <c r="Z46" s="319" t="b">
        <f t="shared" si="25"/>
        <v>0</v>
      </c>
      <c r="AA46" s="319" t="e">
        <f t="shared" si="26"/>
        <v>#DIV/0!</v>
      </c>
      <c r="AB46" s="62"/>
      <c r="AC46" s="62"/>
      <c r="AD46" s="62"/>
    </row>
    <row r="47" spans="1:33" ht="16.8" hidden="1">
      <c r="A47" s="439" t="s">
        <v>305</v>
      </c>
      <c r="B47" s="444">
        <f>'Aaro Inställningar'!B45</f>
        <v>0</v>
      </c>
      <c r="C47" s="43"/>
      <c r="D47" s="749">
        <f>'Aaro Inställningar'!C45</f>
        <v>0</v>
      </c>
      <c r="E47" s="320">
        <v>0</v>
      </c>
      <c r="F47" s="318">
        <v>0</v>
      </c>
      <c r="G47" s="319" t="e">
        <f t="shared" si="14"/>
        <v>#DIV/0!</v>
      </c>
      <c r="H47" s="319" t="b">
        <f t="shared" si="15"/>
        <v>0</v>
      </c>
      <c r="I47" s="319" t="e">
        <f t="shared" si="16"/>
        <v>#DIV/0!</v>
      </c>
      <c r="J47" s="320">
        <v>0</v>
      </c>
      <c r="K47" s="318">
        <v>0</v>
      </c>
      <c r="L47" s="319" t="e">
        <f t="shared" si="17"/>
        <v>#DIV/0!</v>
      </c>
      <c r="M47" s="320">
        <v>0</v>
      </c>
      <c r="N47" s="318">
        <v>0</v>
      </c>
      <c r="O47" s="319" t="e">
        <f t="shared" si="18"/>
        <v>#DIV/0!</v>
      </c>
      <c r="P47" s="319" t="b">
        <f t="shared" si="19"/>
        <v>0</v>
      </c>
      <c r="Q47" s="319" t="e">
        <f t="shared" si="20"/>
        <v>#DIV/0!</v>
      </c>
      <c r="R47" s="320">
        <v>0</v>
      </c>
      <c r="S47" s="318">
        <v>0</v>
      </c>
      <c r="T47" s="319" t="e">
        <f t="shared" si="21"/>
        <v>#DIV/0!</v>
      </c>
      <c r="U47" s="319" t="b">
        <f t="shared" si="22"/>
        <v>0</v>
      </c>
      <c r="V47" s="319" t="e">
        <f t="shared" si="23"/>
        <v>#DIV/0!</v>
      </c>
      <c r="W47" s="319"/>
      <c r="X47" s="320">
        <v>0</v>
      </c>
      <c r="Y47" s="319" t="e">
        <f t="shared" si="24"/>
        <v>#DIV/0!</v>
      </c>
      <c r="Z47" s="319" t="b">
        <f t="shared" si="25"/>
        <v>0</v>
      </c>
      <c r="AA47" s="319" t="e">
        <f t="shared" si="26"/>
        <v>#DIV/0!</v>
      </c>
      <c r="AB47" s="62"/>
      <c r="AC47" s="61"/>
      <c r="AD47" s="61"/>
    </row>
    <row r="48" spans="1:33" ht="16.8" hidden="1">
      <c r="A48" s="439" t="s">
        <v>305</v>
      </c>
      <c r="B48" s="444">
        <f>'Aaro Inställningar'!B46</f>
        <v>0</v>
      </c>
      <c r="C48" s="43"/>
      <c r="D48" s="749">
        <f>'Aaro Inställningar'!C46</f>
        <v>0</v>
      </c>
      <c r="E48" s="320">
        <v>0</v>
      </c>
      <c r="F48" s="318">
        <v>0</v>
      </c>
      <c r="G48" s="319" t="e">
        <f t="shared" si="14"/>
        <v>#DIV/0!</v>
      </c>
      <c r="H48" s="319" t="b">
        <f t="shared" si="15"/>
        <v>0</v>
      </c>
      <c r="I48" s="319" t="e">
        <f t="shared" si="16"/>
        <v>#DIV/0!</v>
      </c>
      <c r="J48" s="320">
        <v>0</v>
      </c>
      <c r="K48" s="318">
        <v>0</v>
      </c>
      <c r="L48" s="319" t="e">
        <f t="shared" si="17"/>
        <v>#DIV/0!</v>
      </c>
      <c r="M48" s="320">
        <v>0</v>
      </c>
      <c r="N48" s="318">
        <v>0</v>
      </c>
      <c r="O48" s="319" t="e">
        <f t="shared" si="18"/>
        <v>#DIV/0!</v>
      </c>
      <c r="P48" s="319" t="b">
        <f t="shared" si="19"/>
        <v>0</v>
      </c>
      <c r="Q48" s="319" t="e">
        <f t="shared" si="20"/>
        <v>#DIV/0!</v>
      </c>
      <c r="R48" s="320">
        <v>0</v>
      </c>
      <c r="S48" s="318">
        <v>0</v>
      </c>
      <c r="T48" s="319" t="e">
        <f t="shared" si="21"/>
        <v>#DIV/0!</v>
      </c>
      <c r="U48" s="319" t="b">
        <f t="shared" si="22"/>
        <v>0</v>
      </c>
      <c r="V48" s="319" t="e">
        <f t="shared" si="23"/>
        <v>#DIV/0!</v>
      </c>
      <c r="W48" s="319"/>
      <c r="X48" s="320">
        <v>0</v>
      </c>
      <c r="Y48" s="319" t="e">
        <f t="shared" si="24"/>
        <v>#DIV/0!</v>
      </c>
      <c r="Z48" s="319" t="b">
        <f t="shared" si="25"/>
        <v>0</v>
      </c>
      <c r="AA48" s="319" t="e">
        <f t="shared" si="26"/>
        <v>#DIV/0!</v>
      </c>
      <c r="AB48" s="62"/>
      <c r="AC48" s="62"/>
      <c r="AD48" s="62"/>
    </row>
    <row r="49" spans="1:30" ht="16.8" hidden="1">
      <c r="A49" s="439" t="s">
        <v>305</v>
      </c>
      <c r="B49" s="444">
        <f>'Aaro Inställningar'!B47</f>
        <v>0</v>
      </c>
      <c r="C49" s="43"/>
      <c r="D49" s="749">
        <f>'Aaro Inställningar'!C47</f>
        <v>0</v>
      </c>
      <c r="E49" s="320">
        <v>0</v>
      </c>
      <c r="F49" s="318">
        <v>0</v>
      </c>
      <c r="G49" s="319" t="e">
        <f t="shared" si="14"/>
        <v>#DIV/0!</v>
      </c>
      <c r="H49" s="319" t="b">
        <f t="shared" si="15"/>
        <v>0</v>
      </c>
      <c r="I49" s="319" t="e">
        <f t="shared" si="16"/>
        <v>#DIV/0!</v>
      </c>
      <c r="J49" s="320">
        <v>0</v>
      </c>
      <c r="K49" s="318">
        <v>0</v>
      </c>
      <c r="L49" s="319" t="e">
        <f t="shared" si="17"/>
        <v>#DIV/0!</v>
      </c>
      <c r="M49" s="320">
        <v>0</v>
      </c>
      <c r="N49" s="318">
        <v>0</v>
      </c>
      <c r="O49" s="319" t="e">
        <f t="shared" si="18"/>
        <v>#DIV/0!</v>
      </c>
      <c r="P49" s="319" t="b">
        <f t="shared" si="19"/>
        <v>0</v>
      </c>
      <c r="Q49" s="319" t="e">
        <f t="shared" si="20"/>
        <v>#DIV/0!</v>
      </c>
      <c r="R49" s="320">
        <v>0</v>
      </c>
      <c r="S49" s="318">
        <v>0</v>
      </c>
      <c r="T49" s="319" t="e">
        <f t="shared" si="21"/>
        <v>#DIV/0!</v>
      </c>
      <c r="U49" s="319" t="b">
        <f t="shared" si="22"/>
        <v>0</v>
      </c>
      <c r="V49" s="319" t="e">
        <f t="shared" si="23"/>
        <v>#DIV/0!</v>
      </c>
      <c r="W49" s="319"/>
      <c r="X49" s="320">
        <v>0</v>
      </c>
      <c r="Y49" s="319" t="e">
        <f t="shared" si="24"/>
        <v>#DIV/0!</v>
      </c>
      <c r="Z49" s="319" t="b">
        <f t="shared" si="25"/>
        <v>0</v>
      </c>
      <c r="AA49" s="319" t="e">
        <f t="shared" si="26"/>
        <v>#DIV/0!</v>
      </c>
      <c r="AB49" s="62"/>
      <c r="AC49" s="61"/>
      <c r="AD49" s="61"/>
    </row>
    <row r="50" spans="1:30" ht="16.8" hidden="1">
      <c r="A50" s="439" t="s">
        <v>305</v>
      </c>
      <c r="B50" s="444">
        <f>'Aaro Inställningar'!B48</f>
        <v>0</v>
      </c>
      <c r="C50" s="43"/>
      <c r="D50" s="749">
        <f>'Aaro Inställningar'!C48</f>
        <v>0</v>
      </c>
      <c r="E50" s="320">
        <v>0</v>
      </c>
      <c r="F50" s="318">
        <v>0</v>
      </c>
      <c r="G50" s="319" t="e">
        <f t="shared" si="14"/>
        <v>#DIV/0!</v>
      </c>
      <c r="H50" s="319" t="b">
        <f t="shared" si="15"/>
        <v>0</v>
      </c>
      <c r="I50" s="319" t="e">
        <f t="shared" si="16"/>
        <v>#DIV/0!</v>
      </c>
      <c r="J50" s="320">
        <v>0</v>
      </c>
      <c r="K50" s="318">
        <v>0</v>
      </c>
      <c r="L50" s="319" t="e">
        <f t="shared" si="17"/>
        <v>#DIV/0!</v>
      </c>
      <c r="M50" s="320">
        <v>0</v>
      </c>
      <c r="N50" s="318">
        <v>0</v>
      </c>
      <c r="O50" s="319" t="e">
        <f t="shared" si="18"/>
        <v>#DIV/0!</v>
      </c>
      <c r="P50" s="319" t="b">
        <f t="shared" si="19"/>
        <v>0</v>
      </c>
      <c r="Q50" s="319" t="e">
        <f t="shared" si="20"/>
        <v>#DIV/0!</v>
      </c>
      <c r="R50" s="320">
        <v>0</v>
      </c>
      <c r="S50" s="318">
        <v>0</v>
      </c>
      <c r="T50" s="319" t="e">
        <f t="shared" si="21"/>
        <v>#DIV/0!</v>
      </c>
      <c r="U50" s="319" t="b">
        <f t="shared" si="22"/>
        <v>0</v>
      </c>
      <c r="V50" s="319" t="e">
        <f t="shared" si="23"/>
        <v>#DIV/0!</v>
      </c>
      <c r="W50" s="319"/>
      <c r="X50" s="320">
        <v>0</v>
      </c>
      <c r="Y50" s="319" t="e">
        <f t="shared" si="24"/>
        <v>#DIV/0!</v>
      </c>
      <c r="Z50" s="319" t="b">
        <f t="shared" si="25"/>
        <v>0</v>
      </c>
      <c r="AA50" s="319" t="e">
        <f t="shared" si="26"/>
        <v>#DIV/0!</v>
      </c>
      <c r="AB50" s="62"/>
      <c r="AC50" s="62"/>
      <c r="AD50" s="62"/>
    </row>
    <row r="51" spans="1:30" ht="16.8" hidden="1">
      <c r="A51" s="439" t="s">
        <v>305</v>
      </c>
      <c r="B51" s="444">
        <f>'Aaro Inställningar'!B49</f>
        <v>0</v>
      </c>
      <c r="C51" s="43"/>
      <c r="D51" s="749">
        <f>'Aaro Inställningar'!C49</f>
        <v>0</v>
      </c>
      <c r="E51" s="320">
        <v>0</v>
      </c>
      <c r="F51" s="318">
        <v>0</v>
      </c>
      <c r="G51" s="319" t="e">
        <f t="shared" si="14"/>
        <v>#DIV/0!</v>
      </c>
      <c r="H51" s="319" t="b">
        <f t="shared" si="15"/>
        <v>0</v>
      </c>
      <c r="I51" s="319" t="e">
        <f t="shared" si="16"/>
        <v>#DIV/0!</v>
      </c>
      <c r="J51" s="320">
        <v>0</v>
      </c>
      <c r="K51" s="318">
        <v>0</v>
      </c>
      <c r="L51" s="319" t="e">
        <f t="shared" si="17"/>
        <v>#DIV/0!</v>
      </c>
      <c r="M51" s="320">
        <v>0</v>
      </c>
      <c r="N51" s="318">
        <v>0</v>
      </c>
      <c r="O51" s="319" t="e">
        <f t="shared" si="18"/>
        <v>#DIV/0!</v>
      </c>
      <c r="P51" s="319" t="b">
        <f t="shared" si="19"/>
        <v>0</v>
      </c>
      <c r="Q51" s="319" t="e">
        <f t="shared" si="20"/>
        <v>#DIV/0!</v>
      </c>
      <c r="R51" s="320">
        <v>0</v>
      </c>
      <c r="S51" s="318">
        <v>0</v>
      </c>
      <c r="T51" s="319" t="e">
        <f t="shared" si="21"/>
        <v>#DIV/0!</v>
      </c>
      <c r="U51" s="319" t="b">
        <f t="shared" si="22"/>
        <v>0</v>
      </c>
      <c r="V51" s="319" t="e">
        <f t="shared" si="23"/>
        <v>#DIV/0!</v>
      </c>
      <c r="W51" s="319"/>
      <c r="X51" s="320">
        <v>0</v>
      </c>
      <c r="Y51" s="319" t="e">
        <f t="shared" si="24"/>
        <v>#DIV/0!</v>
      </c>
      <c r="Z51" s="319" t="b">
        <f t="shared" si="25"/>
        <v>0</v>
      </c>
      <c r="AA51" s="319" t="e">
        <f t="shared" si="26"/>
        <v>#DIV/0!</v>
      </c>
      <c r="AB51" s="62"/>
      <c r="AC51" s="61"/>
      <c r="AD51" s="61"/>
    </row>
    <row r="52" spans="1:30" ht="16.8" hidden="1">
      <c r="A52" s="439" t="s">
        <v>305</v>
      </c>
      <c r="B52" s="444">
        <f>'Aaro Inställningar'!B50</f>
        <v>0</v>
      </c>
      <c r="C52" s="43"/>
      <c r="D52" s="749">
        <f>'Aaro Inställningar'!C50</f>
        <v>0</v>
      </c>
      <c r="E52" s="320">
        <v>0</v>
      </c>
      <c r="F52" s="318">
        <v>0</v>
      </c>
      <c r="G52" s="319" t="e">
        <f t="shared" si="14"/>
        <v>#DIV/0!</v>
      </c>
      <c r="H52" s="319" t="b">
        <f t="shared" si="15"/>
        <v>0</v>
      </c>
      <c r="I52" s="319" t="e">
        <f t="shared" si="16"/>
        <v>#DIV/0!</v>
      </c>
      <c r="J52" s="320">
        <v>0</v>
      </c>
      <c r="K52" s="318">
        <v>0</v>
      </c>
      <c r="L52" s="319" t="e">
        <f t="shared" si="17"/>
        <v>#DIV/0!</v>
      </c>
      <c r="M52" s="320">
        <v>0</v>
      </c>
      <c r="N52" s="318">
        <v>0</v>
      </c>
      <c r="O52" s="319" t="e">
        <f t="shared" si="18"/>
        <v>#DIV/0!</v>
      </c>
      <c r="P52" s="319" t="b">
        <f t="shared" si="19"/>
        <v>0</v>
      </c>
      <c r="Q52" s="319" t="e">
        <f t="shared" si="20"/>
        <v>#DIV/0!</v>
      </c>
      <c r="R52" s="320">
        <v>0</v>
      </c>
      <c r="S52" s="318">
        <v>0</v>
      </c>
      <c r="T52" s="319" t="e">
        <f t="shared" si="21"/>
        <v>#DIV/0!</v>
      </c>
      <c r="U52" s="319" t="b">
        <f t="shared" si="22"/>
        <v>0</v>
      </c>
      <c r="V52" s="319" t="e">
        <f t="shared" si="23"/>
        <v>#DIV/0!</v>
      </c>
      <c r="W52" s="319"/>
      <c r="X52" s="320">
        <v>0</v>
      </c>
      <c r="Y52" s="319" t="e">
        <f t="shared" si="24"/>
        <v>#DIV/0!</v>
      </c>
      <c r="Z52" s="319" t="b">
        <f t="shared" si="25"/>
        <v>0</v>
      </c>
      <c r="AA52" s="319" t="e">
        <f t="shared" si="26"/>
        <v>#DIV/0!</v>
      </c>
      <c r="AB52" s="62"/>
      <c r="AC52" s="62"/>
      <c r="AD52" s="62"/>
    </row>
    <row r="53" spans="1:30" ht="16.8" hidden="1">
      <c r="A53" s="439" t="s">
        <v>305</v>
      </c>
      <c r="B53" s="444">
        <f>'Aaro Inställningar'!B51</f>
        <v>0</v>
      </c>
      <c r="C53" s="43"/>
      <c r="D53" s="749">
        <f>'Aaro Inställningar'!C51</f>
        <v>0</v>
      </c>
      <c r="E53" s="320">
        <v>0</v>
      </c>
      <c r="F53" s="318">
        <v>0</v>
      </c>
      <c r="G53" s="319" t="e">
        <f t="shared" si="14"/>
        <v>#DIV/0!</v>
      </c>
      <c r="H53" s="319" t="b">
        <f t="shared" si="15"/>
        <v>0</v>
      </c>
      <c r="I53" s="319" t="e">
        <f t="shared" si="16"/>
        <v>#DIV/0!</v>
      </c>
      <c r="J53" s="320">
        <v>0</v>
      </c>
      <c r="K53" s="318">
        <v>0</v>
      </c>
      <c r="L53" s="319" t="e">
        <f t="shared" si="17"/>
        <v>#DIV/0!</v>
      </c>
      <c r="M53" s="320">
        <v>0</v>
      </c>
      <c r="N53" s="318">
        <v>0</v>
      </c>
      <c r="O53" s="319" t="e">
        <f t="shared" si="18"/>
        <v>#DIV/0!</v>
      </c>
      <c r="P53" s="319" t="b">
        <f t="shared" si="19"/>
        <v>0</v>
      </c>
      <c r="Q53" s="319" t="e">
        <f t="shared" si="20"/>
        <v>#DIV/0!</v>
      </c>
      <c r="R53" s="320">
        <v>0</v>
      </c>
      <c r="S53" s="318">
        <v>0</v>
      </c>
      <c r="T53" s="319" t="e">
        <f t="shared" si="21"/>
        <v>#DIV/0!</v>
      </c>
      <c r="U53" s="319" t="b">
        <f t="shared" si="22"/>
        <v>0</v>
      </c>
      <c r="V53" s="319" t="e">
        <f t="shared" si="23"/>
        <v>#DIV/0!</v>
      </c>
      <c r="W53" s="319"/>
      <c r="X53" s="320">
        <v>0</v>
      </c>
      <c r="Y53" s="319" t="e">
        <f t="shared" si="24"/>
        <v>#DIV/0!</v>
      </c>
      <c r="Z53" s="319" t="b">
        <f t="shared" si="25"/>
        <v>0</v>
      </c>
      <c r="AA53" s="319" t="e">
        <f t="shared" si="26"/>
        <v>#DIV/0!</v>
      </c>
      <c r="AB53" s="62"/>
      <c r="AC53" s="61"/>
      <c r="AD53" s="61"/>
    </row>
    <row r="54" spans="1:30" ht="16.8" hidden="1">
      <c r="A54" s="439" t="s">
        <v>305</v>
      </c>
      <c r="B54" s="444">
        <f>'Aaro Inställningar'!B52</f>
        <v>0</v>
      </c>
      <c r="C54" s="43"/>
      <c r="D54" s="749">
        <f>'Aaro Inställningar'!C52</f>
        <v>0</v>
      </c>
      <c r="E54" s="320">
        <v>0</v>
      </c>
      <c r="F54" s="318">
        <v>0</v>
      </c>
      <c r="G54" s="319" t="e">
        <f t="shared" si="14"/>
        <v>#DIV/0!</v>
      </c>
      <c r="H54" s="319" t="b">
        <f t="shared" si="15"/>
        <v>0</v>
      </c>
      <c r="I54" s="319" t="e">
        <f t="shared" si="16"/>
        <v>#DIV/0!</v>
      </c>
      <c r="J54" s="320">
        <v>0</v>
      </c>
      <c r="K54" s="318">
        <v>0</v>
      </c>
      <c r="L54" s="319" t="e">
        <f t="shared" si="17"/>
        <v>#DIV/0!</v>
      </c>
      <c r="M54" s="320">
        <v>0</v>
      </c>
      <c r="N54" s="318">
        <v>0</v>
      </c>
      <c r="O54" s="319" t="e">
        <f t="shared" si="18"/>
        <v>#DIV/0!</v>
      </c>
      <c r="P54" s="319" t="b">
        <f t="shared" si="19"/>
        <v>0</v>
      </c>
      <c r="Q54" s="319" t="e">
        <f t="shared" si="20"/>
        <v>#DIV/0!</v>
      </c>
      <c r="R54" s="320">
        <v>0</v>
      </c>
      <c r="S54" s="318">
        <v>0</v>
      </c>
      <c r="T54" s="319" t="e">
        <f t="shared" si="21"/>
        <v>#DIV/0!</v>
      </c>
      <c r="U54" s="319" t="b">
        <f t="shared" si="22"/>
        <v>0</v>
      </c>
      <c r="V54" s="319" t="e">
        <f t="shared" si="23"/>
        <v>#DIV/0!</v>
      </c>
      <c r="W54" s="319"/>
      <c r="X54" s="320">
        <v>0</v>
      </c>
      <c r="Y54" s="319" t="e">
        <f t="shared" si="24"/>
        <v>#DIV/0!</v>
      </c>
      <c r="Z54" s="319" t="b">
        <f t="shared" si="25"/>
        <v>0</v>
      </c>
      <c r="AA54" s="319" t="e">
        <f t="shared" si="26"/>
        <v>#DIV/0!</v>
      </c>
      <c r="AB54" s="62"/>
      <c r="AC54" s="62"/>
      <c r="AD54" s="62"/>
    </row>
    <row r="55" spans="1:30" ht="16.8" hidden="1">
      <c r="A55" s="439" t="s">
        <v>305</v>
      </c>
      <c r="B55" s="444">
        <f>'Aaro Inställningar'!B53</f>
        <v>0</v>
      </c>
      <c r="C55" s="43"/>
      <c r="D55" s="749">
        <f>'Aaro Inställningar'!C53</f>
        <v>0</v>
      </c>
      <c r="E55" s="320">
        <v>0</v>
      </c>
      <c r="F55" s="318">
        <v>0</v>
      </c>
      <c r="G55" s="319" t="e">
        <f t="shared" si="14"/>
        <v>#DIV/0!</v>
      </c>
      <c r="H55" s="319" t="b">
        <f t="shared" si="15"/>
        <v>0</v>
      </c>
      <c r="I55" s="319" t="e">
        <f t="shared" si="16"/>
        <v>#DIV/0!</v>
      </c>
      <c r="J55" s="320">
        <v>0</v>
      </c>
      <c r="K55" s="318">
        <v>0</v>
      </c>
      <c r="L55" s="319" t="e">
        <f t="shared" si="17"/>
        <v>#DIV/0!</v>
      </c>
      <c r="M55" s="320">
        <v>0</v>
      </c>
      <c r="N55" s="318">
        <v>0</v>
      </c>
      <c r="O55" s="319" t="e">
        <f t="shared" si="18"/>
        <v>#DIV/0!</v>
      </c>
      <c r="P55" s="319" t="b">
        <f t="shared" si="19"/>
        <v>0</v>
      </c>
      <c r="Q55" s="319" t="e">
        <f t="shared" si="20"/>
        <v>#DIV/0!</v>
      </c>
      <c r="R55" s="320">
        <v>0</v>
      </c>
      <c r="S55" s="318">
        <v>0</v>
      </c>
      <c r="T55" s="319" t="e">
        <f t="shared" si="21"/>
        <v>#DIV/0!</v>
      </c>
      <c r="U55" s="319" t="b">
        <f t="shared" si="22"/>
        <v>0</v>
      </c>
      <c r="V55" s="319" t="e">
        <f t="shared" si="23"/>
        <v>#DIV/0!</v>
      </c>
      <c r="W55" s="319"/>
      <c r="X55" s="320">
        <v>0</v>
      </c>
      <c r="Y55" s="319" t="e">
        <f t="shared" si="24"/>
        <v>#DIV/0!</v>
      </c>
      <c r="Z55" s="319" t="b">
        <f t="shared" si="25"/>
        <v>0</v>
      </c>
      <c r="AA55" s="319" t="e">
        <f t="shared" si="26"/>
        <v>#DIV/0!</v>
      </c>
      <c r="AB55" s="62"/>
      <c r="AC55" s="61"/>
      <c r="AD55" s="61"/>
    </row>
    <row r="56" spans="1:30" ht="16.8" hidden="1">
      <c r="A56" s="439" t="s">
        <v>305</v>
      </c>
      <c r="B56" s="444">
        <f>'Aaro Inställningar'!B54</f>
        <v>0</v>
      </c>
      <c r="C56" s="43"/>
      <c r="D56" s="749">
        <f>'Aaro Inställningar'!C54</f>
        <v>0</v>
      </c>
      <c r="E56" s="320">
        <v>0</v>
      </c>
      <c r="F56" s="318">
        <v>0</v>
      </c>
      <c r="G56" s="319" t="e">
        <f t="shared" si="14"/>
        <v>#DIV/0!</v>
      </c>
      <c r="H56" s="319" t="b">
        <f t="shared" si="15"/>
        <v>0</v>
      </c>
      <c r="I56" s="319" t="e">
        <f t="shared" si="16"/>
        <v>#DIV/0!</v>
      </c>
      <c r="J56" s="320">
        <v>0</v>
      </c>
      <c r="K56" s="318">
        <v>0</v>
      </c>
      <c r="L56" s="319" t="e">
        <f t="shared" si="17"/>
        <v>#DIV/0!</v>
      </c>
      <c r="M56" s="320">
        <v>0</v>
      </c>
      <c r="N56" s="318">
        <v>0</v>
      </c>
      <c r="O56" s="319" t="e">
        <f t="shared" si="18"/>
        <v>#DIV/0!</v>
      </c>
      <c r="P56" s="319" t="b">
        <f t="shared" si="19"/>
        <v>0</v>
      </c>
      <c r="Q56" s="319" t="e">
        <f t="shared" si="20"/>
        <v>#DIV/0!</v>
      </c>
      <c r="R56" s="320">
        <v>0</v>
      </c>
      <c r="S56" s="318">
        <v>0</v>
      </c>
      <c r="T56" s="319" t="e">
        <f t="shared" si="21"/>
        <v>#DIV/0!</v>
      </c>
      <c r="U56" s="319" t="b">
        <f t="shared" si="22"/>
        <v>0</v>
      </c>
      <c r="V56" s="319" t="e">
        <f t="shared" si="23"/>
        <v>#DIV/0!</v>
      </c>
      <c r="W56" s="319"/>
      <c r="X56" s="320">
        <v>0</v>
      </c>
      <c r="Y56" s="319" t="e">
        <f t="shared" si="24"/>
        <v>#DIV/0!</v>
      </c>
      <c r="Z56" s="319" t="b">
        <f t="shared" si="25"/>
        <v>0</v>
      </c>
      <c r="AA56" s="319" t="e">
        <f t="shared" si="26"/>
        <v>#DIV/0!</v>
      </c>
      <c r="AB56" s="62"/>
      <c r="AC56" s="62"/>
      <c r="AD56" s="62"/>
    </row>
    <row r="57" spans="1:30" ht="16.8" hidden="1">
      <c r="A57" s="439" t="s">
        <v>305</v>
      </c>
      <c r="B57" s="444">
        <f>'Aaro Inställningar'!B55</f>
        <v>0</v>
      </c>
      <c r="C57" s="43"/>
      <c r="D57" s="749">
        <f>'Aaro Inställningar'!C55</f>
        <v>0</v>
      </c>
      <c r="E57" s="320">
        <v>0</v>
      </c>
      <c r="F57" s="318">
        <v>0</v>
      </c>
      <c r="G57" s="319" t="e">
        <f t="shared" si="14"/>
        <v>#DIV/0!</v>
      </c>
      <c r="H57" s="319" t="b">
        <f t="shared" si="15"/>
        <v>0</v>
      </c>
      <c r="I57" s="319" t="e">
        <f t="shared" si="16"/>
        <v>#DIV/0!</v>
      </c>
      <c r="J57" s="320">
        <v>0</v>
      </c>
      <c r="K57" s="318">
        <v>0</v>
      </c>
      <c r="L57" s="319" t="e">
        <f t="shared" si="17"/>
        <v>#DIV/0!</v>
      </c>
      <c r="M57" s="320">
        <v>0</v>
      </c>
      <c r="N57" s="318">
        <v>0</v>
      </c>
      <c r="O57" s="319" t="e">
        <f t="shared" si="18"/>
        <v>#DIV/0!</v>
      </c>
      <c r="P57" s="319" t="b">
        <f t="shared" si="19"/>
        <v>0</v>
      </c>
      <c r="Q57" s="319" t="e">
        <f t="shared" si="20"/>
        <v>#DIV/0!</v>
      </c>
      <c r="R57" s="320">
        <v>0</v>
      </c>
      <c r="S57" s="318">
        <v>0</v>
      </c>
      <c r="T57" s="319" t="e">
        <f t="shared" si="21"/>
        <v>#DIV/0!</v>
      </c>
      <c r="U57" s="319" t="b">
        <f t="shared" si="22"/>
        <v>0</v>
      </c>
      <c r="V57" s="319" t="e">
        <f t="shared" si="23"/>
        <v>#DIV/0!</v>
      </c>
      <c r="W57" s="319"/>
      <c r="X57" s="320">
        <v>0</v>
      </c>
      <c r="Y57" s="319" t="e">
        <f t="shared" si="24"/>
        <v>#DIV/0!</v>
      </c>
      <c r="Z57" s="319" t="b">
        <f t="shared" si="25"/>
        <v>0</v>
      </c>
      <c r="AA57" s="319" t="e">
        <f t="shared" si="26"/>
        <v>#DIV/0!</v>
      </c>
      <c r="AB57" s="62"/>
      <c r="AC57" s="61"/>
      <c r="AD57" s="61"/>
    </row>
    <row r="58" spans="1:30" ht="16.8" hidden="1">
      <c r="A58" s="439" t="s">
        <v>305</v>
      </c>
      <c r="B58" s="444">
        <f>'Aaro Inställningar'!B56</f>
        <v>0</v>
      </c>
      <c r="C58" s="43"/>
      <c r="D58" s="749">
        <f>'Aaro Inställningar'!C56</f>
        <v>0</v>
      </c>
      <c r="E58" s="320">
        <v>0</v>
      </c>
      <c r="F58" s="318">
        <v>0</v>
      </c>
      <c r="G58" s="319" t="e">
        <f t="shared" si="14"/>
        <v>#DIV/0!</v>
      </c>
      <c r="H58" s="319" t="b">
        <f t="shared" si="15"/>
        <v>0</v>
      </c>
      <c r="I58" s="319" t="e">
        <f t="shared" si="16"/>
        <v>#DIV/0!</v>
      </c>
      <c r="J58" s="320">
        <v>0</v>
      </c>
      <c r="K58" s="318">
        <v>0</v>
      </c>
      <c r="L58" s="319" t="e">
        <f t="shared" si="17"/>
        <v>#DIV/0!</v>
      </c>
      <c r="M58" s="320">
        <v>0</v>
      </c>
      <c r="N58" s="318">
        <v>0</v>
      </c>
      <c r="O58" s="319" t="e">
        <f t="shared" si="18"/>
        <v>#DIV/0!</v>
      </c>
      <c r="P58" s="319" t="b">
        <f t="shared" si="19"/>
        <v>0</v>
      </c>
      <c r="Q58" s="319" t="e">
        <f t="shared" si="20"/>
        <v>#DIV/0!</v>
      </c>
      <c r="R58" s="320">
        <v>0</v>
      </c>
      <c r="S58" s="318">
        <v>0</v>
      </c>
      <c r="T58" s="319" t="e">
        <f t="shared" si="21"/>
        <v>#DIV/0!</v>
      </c>
      <c r="U58" s="319" t="b">
        <f t="shared" si="22"/>
        <v>0</v>
      </c>
      <c r="V58" s="319" t="e">
        <f t="shared" si="23"/>
        <v>#DIV/0!</v>
      </c>
      <c r="W58" s="319"/>
      <c r="X58" s="320">
        <v>0</v>
      </c>
      <c r="Y58" s="319" t="e">
        <f t="shared" si="24"/>
        <v>#DIV/0!</v>
      </c>
      <c r="Z58" s="319" t="b">
        <f t="shared" si="25"/>
        <v>0</v>
      </c>
      <c r="AA58" s="319" t="e">
        <f t="shared" si="26"/>
        <v>#DIV/0!</v>
      </c>
      <c r="AB58" s="62"/>
      <c r="AC58" s="62"/>
      <c r="AD58" s="62"/>
    </row>
    <row r="59" spans="1:30" s="126" customFormat="1" ht="15" customHeight="1">
      <c r="A59" s="462" t="s">
        <v>305</v>
      </c>
      <c r="B59" s="463">
        <f>'Aaro Inställningar'!B57</f>
        <v>0</v>
      </c>
      <c r="C59" s="41"/>
      <c r="D59" s="799" t="str">
        <f>'Aaro Inställningar'!C57</f>
        <v>Aibel</v>
      </c>
      <c r="E59" s="800">
        <f>SUM(E38:E58)</f>
        <v>848.13300749999996</v>
      </c>
      <c r="F59" s="801">
        <f>SUM(F38:F58)</f>
        <v>1209.9990428999999</v>
      </c>
      <c r="G59" s="802">
        <f t="shared" si="14"/>
        <v>-0.29906307572997504</v>
      </c>
      <c r="H59" s="802" t="b">
        <f t="shared" si="15"/>
        <v>0</v>
      </c>
      <c r="I59" s="802">
        <f t="shared" si="16"/>
        <v>-0.29906307572997504</v>
      </c>
      <c r="J59" s="800">
        <f>SUM(J38:J58)</f>
        <v>1907.3287952000001</v>
      </c>
      <c r="K59" s="801">
        <f>SUM(K38:K58)</f>
        <v>2603.3745699000001</v>
      </c>
      <c r="L59" s="802">
        <f t="shared" si="17"/>
        <v>-0.26736289996361773</v>
      </c>
      <c r="M59" s="800">
        <f>SUM(M38:M58)</f>
        <v>1907.3287952000001</v>
      </c>
      <c r="N59" s="801">
        <f>SUM(N38:N58)</f>
        <v>2603.3745699000001</v>
      </c>
      <c r="O59" s="802">
        <f t="shared" si="18"/>
        <v>-0.26736289996361773</v>
      </c>
      <c r="P59" s="802" t="b">
        <f t="shared" si="19"/>
        <v>0</v>
      </c>
      <c r="Q59" s="802">
        <f t="shared" si="20"/>
        <v>-0.26736289996361773</v>
      </c>
      <c r="R59" s="800">
        <f>SUM(R38:R58)</f>
        <v>8622.7971835000008</v>
      </c>
      <c r="S59" s="801">
        <f>SUM(S38:S58)</f>
        <v>9318.8429582000008</v>
      </c>
      <c r="T59" s="802">
        <f t="shared" si="21"/>
        <v>-7.4692295794889785E-2</v>
      </c>
      <c r="U59" s="802" t="b">
        <f t="shared" si="22"/>
        <v>0</v>
      </c>
      <c r="V59" s="802">
        <f t="shared" si="23"/>
        <v>-7.4692295794889785E-2</v>
      </c>
      <c r="W59" s="802"/>
      <c r="X59" s="800">
        <f>SUM(X38:X58)</f>
        <v>7636.3123415999999</v>
      </c>
      <c r="Y59" s="803">
        <f t="shared" si="24"/>
        <v>-0.1805514508772228</v>
      </c>
      <c r="Z59" s="803" t="b">
        <f t="shared" si="25"/>
        <v>0</v>
      </c>
      <c r="AA59" s="802">
        <f t="shared" si="26"/>
        <v>-0.1805514508772228</v>
      </c>
      <c r="AB59" s="465"/>
      <c r="AC59" s="78"/>
      <c r="AD59" s="78"/>
    </row>
    <row r="60" spans="1:30" ht="16.8" hidden="1">
      <c r="A60" s="439" t="s">
        <v>305</v>
      </c>
      <c r="B60" s="444">
        <f>'Aaro Inställningar'!B58</f>
        <v>0</v>
      </c>
      <c r="C60" s="43"/>
      <c r="D60" s="749">
        <f>'Aaro Inställningar'!C58</f>
        <v>0</v>
      </c>
      <c r="E60" s="320">
        <v>0</v>
      </c>
      <c r="F60" s="318">
        <v>0</v>
      </c>
      <c r="G60" s="319" t="e">
        <f t="shared" si="14"/>
        <v>#DIV/0!</v>
      </c>
      <c r="H60" s="319" t="b">
        <f t="shared" si="15"/>
        <v>0</v>
      </c>
      <c r="I60" s="319" t="e">
        <f t="shared" si="16"/>
        <v>#DIV/0!</v>
      </c>
      <c r="J60" s="320">
        <v>0</v>
      </c>
      <c r="K60" s="318">
        <v>0</v>
      </c>
      <c r="L60" s="319" t="e">
        <f t="shared" si="17"/>
        <v>#DIV/0!</v>
      </c>
      <c r="M60" s="320">
        <v>0</v>
      </c>
      <c r="N60" s="318">
        <v>0</v>
      </c>
      <c r="O60" s="319" t="e">
        <f t="shared" si="18"/>
        <v>#DIV/0!</v>
      </c>
      <c r="P60" s="319" t="b">
        <f t="shared" si="19"/>
        <v>0</v>
      </c>
      <c r="Q60" s="319" t="e">
        <f t="shared" si="20"/>
        <v>#DIV/0!</v>
      </c>
      <c r="R60" s="320">
        <v>0</v>
      </c>
      <c r="S60" s="318">
        <v>0</v>
      </c>
      <c r="T60" s="319" t="e">
        <f t="shared" si="21"/>
        <v>#DIV/0!</v>
      </c>
      <c r="U60" s="319" t="b">
        <f t="shared" si="22"/>
        <v>0</v>
      </c>
      <c r="V60" s="319" t="e">
        <f t="shared" si="23"/>
        <v>#DIV/0!</v>
      </c>
      <c r="W60" s="319"/>
      <c r="X60" s="320">
        <v>0</v>
      </c>
      <c r="Y60" s="319" t="e">
        <f t="shared" si="24"/>
        <v>#DIV/0!</v>
      </c>
      <c r="Z60" s="319" t="b">
        <f t="shared" si="25"/>
        <v>0</v>
      </c>
      <c r="AA60" s="319" t="e">
        <f t="shared" si="26"/>
        <v>#DIV/0!</v>
      </c>
      <c r="AB60" s="53"/>
      <c r="AC60" s="53"/>
      <c r="AD60" s="53"/>
    </row>
    <row r="61" spans="1:30" ht="16.8" hidden="1">
      <c r="A61" s="439" t="s">
        <v>305</v>
      </c>
      <c r="B61" s="444">
        <f>'Aaro Inställningar'!B59</f>
        <v>0</v>
      </c>
      <c r="C61" s="43"/>
      <c r="D61" s="749">
        <f>'Aaro Inställningar'!C59</f>
        <v>0</v>
      </c>
      <c r="E61" s="320">
        <v>0</v>
      </c>
      <c r="F61" s="318">
        <v>0</v>
      </c>
      <c r="G61" s="319" t="e">
        <f t="shared" si="14"/>
        <v>#DIV/0!</v>
      </c>
      <c r="H61" s="319" t="b">
        <f t="shared" si="15"/>
        <v>0</v>
      </c>
      <c r="I61" s="319" t="e">
        <f t="shared" si="16"/>
        <v>#DIV/0!</v>
      </c>
      <c r="J61" s="320">
        <v>0</v>
      </c>
      <c r="K61" s="318">
        <v>0</v>
      </c>
      <c r="L61" s="319" t="e">
        <f t="shared" si="17"/>
        <v>#DIV/0!</v>
      </c>
      <c r="M61" s="320">
        <v>0</v>
      </c>
      <c r="N61" s="318">
        <v>0</v>
      </c>
      <c r="O61" s="319" t="e">
        <f t="shared" si="18"/>
        <v>#DIV/0!</v>
      </c>
      <c r="P61" s="319" t="b">
        <f t="shared" si="19"/>
        <v>0</v>
      </c>
      <c r="Q61" s="319" t="e">
        <f t="shared" si="20"/>
        <v>#DIV/0!</v>
      </c>
      <c r="R61" s="320">
        <v>0</v>
      </c>
      <c r="S61" s="318">
        <v>0</v>
      </c>
      <c r="T61" s="319" t="e">
        <f t="shared" si="21"/>
        <v>#DIV/0!</v>
      </c>
      <c r="U61" s="319" t="b">
        <f t="shared" si="22"/>
        <v>0</v>
      </c>
      <c r="V61" s="319" t="e">
        <f t="shared" si="23"/>
        <v>#DIV/0!</v>
      </c>
      <c r="W61" s="319"/>
      <c r="X61" s="320">
        <v>0</v>
      </c>
      <c r="Y61" s="319" t="e">
        <f t="shared" si="24"/>
        <v>#DIV/0!</v>
      </c>
      <c r="Z61" s="319" t="b">
        <f t="shared" si="25"/>
        <v>0</v>
      </c>
      <c r="AA61" s="319" t="e">
        <f t="shared" si="26"/>
        <v>#DIV/0!</v>
      </c>
      <c r="AB61" s="62"/>
      <c r="AC61" s="61"/>
      <c r="AD61" s="61"/>
    </row>
    <row r="62" spans="1:30" ht="16.8" hidden="1">
      <c r="A62" s="439" t="s">
        <v>305</v>
      </c>
      <c r="B62" s="444">
        <f>'Aaro Inställningar'!B60</f>
        <v>0</v>
      </c>
      <c r="C62" s="43"/>
      <c r="D62" s="749">
        <f>'Aaro Inställningar'!C60</f>
        <v>0</v>
      </c>
      <c r="E62" s="320">
        <v>0</v>
      </c>
      <c r="F62" s="318">
        <v>0</v>
      </c>
      <c r="G62" s="319" t="e">
        <f t="shared" si="14"/>
        <v>#DIV/0!</v>
      </c>
      <c r="H62" s="319" t="b">
        <f t="shared" si="15"/>
        <v>0</v>
      </c>
      <c r="I62" s="319" t="e">
        <f t="shared" si="16"/>
        <v>#DIV/0!</v>
      </c>
      <c r="J62" s="320">
        <v>0</v>
      </c>
      <c r="K62" s="318">
        <v>0</v>
      </c>
      <c r="L62" s="319" t="e">
        <f t="shared" si="17"/>
        <v>#DIV/0!</v>
      </c>
      <c r="M62" s="320">
        <v>0</v>
      </c>
      <c r="N62" s="318">
        <v>0</v>
      </c>
      <c r="O62" s="319" t="e">
        <f t="shared" si="18"/>
        <v>#DIV/0!</v>
      </c>
      <c r="P62" s="319" t="b">
        <f t="shared" si="19"/>
        <v>0</v>
      </c>
      <c r="Q62" s="319" t="e">
        <f t="shared" si="20"/>
        <v>#DIV/0!</v>
      </c>
      <c r="R62" s="320">
        <v>0</v>
      </c>
      <c r="S62" s="318">
        <v>0</v>
      </c>
      <c r="T62" s="319" t="e">
        <f t="shared" si="21"/>
        <v>#DIV/0!</v>
      </c>
      <c r="U62" s="319" t="b">
        <f t="shared" si="22"/>
        <v>0</v>
      </c>
      <c r="V62" s="319" t="e">
        <f t="shared" si="23"/>
        <v>#DIV/0!</v>
      </c>
      <c r="W62" s="319"/>
      <c r="X62" s="320">
        <v>0</v>
      </c>
      <c r="Y62" s="319" t="e">
        <f t="shared" si="24"/>
        <v>#DIV/0!</v>
      </c>
      <c r="Z62" s="319" t="b">
        <f t="shared" si="25"/>
        <v>0</v>
      </c>
      <c r="AA62" s="319" t="e">
        <f t="shared" si="26"/>
        <v>#DIV/0!</v>
      </c>
      <c r="AB62" s="62"/>
      <c r="AC62" s="62"/>
      <c r="AD62" s="62"/>
    </row>
    <row r="63" spans="1:30" ht="16.8" hidden="1">
      <c r="A63" s="439" t="s">
        <v>305</v>
      </c>
      <c r="B63" s="444">
        <f>'Aaro Inställningar'!B61</f>
        <v>0</v>
      </c>
      <c r="C63" s="43"/>
      <c r="D63" s="749">
        <f>'Aaro Inställningar'!C61</f>
        <v>0</v>
      </c>
      <c r="E63" s="320">
        <v>0</v>
      </c>
      <c r="F63" s="318">
        <v>0</v>
      </c>
      <c r="G63" s="319" t="e">
        <f t="shared" si="14"/>
        <v>#DIV/0!</v>
      </c>
      <c r="H63" s="319" t="b">
        <f t="shared" si="15"/>
        <v>0</v>
      </c>
      <c r="I63" s="319" t="e">
        <f t="shared" si="16"/>
        <v>#DIV/0!</v>
      </c>
      <c r="J63" s="320">
        <v>0</v>
      </c>
      <c r="K63" s="318">
        <v>0</v>
      </c>
      <c r="L63" s="319" t="e">
        <f t="shared" si="17"/>
        <v>#DIV/0!</v>
      </c>
      <c r="M63" s="320">
        <v>0</v>
      </c>
      <c r="N63" s="318">
        <v>0</v>
      </c>
      <c r="O63" s="319" t="e">
        <f t="shared" si="18"/>
        <v>#DIV/0!</v>
      </c>
      <c r="P63" s="319" t="b">
        <f t="shared" si="19"/>
        <v>0</v>
      </c>
      <c r="Q63" s="319" t="e">
        <f t="shared" si="20"/>
        <v>#DIV/0!</v>
      </c>
      <c r="R63" s="320">
        <v>0</v>
      </c>
      <c r="S63" s="318">
        <v>0</v>
      </c>
      <c r="T63" s="319" t="e">
        <f t="shared" si="21"/>
        <v>#DIV/0!</v>
      </c>
      <c r="U63" s="319" t="b">
        <f t="shared" si="22"/>
        <v>0</v>
      </c>
      <c r="V63" s="319" t="e">
        <f t="shared" si="23"/>
        <v>#DIV/0!</v>
      </c>
      <c r="W63" s="319"/>
      <c r="X63" s="320">
        <v>0</v>
      </c>
      <c r="Y63" s="319" t="e">
        <f t="shared" si="24"/>
        <v>#DIV/0!</v>
      </c>
      <c r="Z63" s="319" t="b">
        <f t="shared" si="25"/>
        <v>0</v>
      </c>
      <c r="AA63" s="319" t="e">
        <f t="shared" si="26"/>
        <v>#DIV/0!</v>
      </c>
      <c r="AB63" s="62"/>
      <c r="AC63" s="61"/>
      <c r="AD63" s="61"/>
    </row>
    <row r="64" spans="1:30" ht="16.8" hidden="1">
      <c r="A64" s="439" t="s">
        <v>305</v>
      </c>
      <c r="B64" s="444">
        <f>'Aaro Inställningar'!B62</f>
        <v>0</v>
      </c>
      <c r="C64" s="43"/>
      <c r="D64" s="749">
        <f>'Aaro Inställningar'!C62</f>
        <v>0</v>
      </c>
      <c r="E64" s="320">
        <v>0</v>
      </c>
      <c r="F64" s="318">
        <v>0</v>
      </c>
      <c r="G64" s="319" t="e">
        <f t="shared" si="14"/>
        <v>#DIV/0!</v>
      </c>
      <c r="H64" s="319" t="b">
        <f t="shared" si="15"/>
        <v>0</v>
      </c>
      <c r="I64" s="319" t="e">
        <f t="shared" si="16"/>
        <v>#DIV/0!</v>
      </c>
      <c r="J64" s="320">
        <v>0</v>
      </c>
      <c r="K64" s="318">
        <v>0</v>
      </c>
      <c r="L64" s="319" t="e">
        <f t="shared" si="17"/>
        <v>#DIV/0!</v>
      </c>
      <c r="M64" s="320">
        <v>0</v>
      </c>
      <c r="N64" s="318">
        <v>0</v>
      </c>
      <c r="O64" s="319" t="e">
        <f t="shared" si="18"/>
        <v>#DIV/0!</v>
      </c>
      <c r="P64" s="319" t="b">
        <f t="shared" si="19"/>
        <v>0</v>
      </c>
      <c r="Q64" s="319" t="e">
        <f t="shared" si="20"/>
        <v>#DIV/0!</v>
      </c>
      <c r="R64" s="320">
        <v>0</v>
      </c>
      <c r="S64" s="318">
        <v>0</v>
      </c>
      <c r="T64" s="319" t="e">
        <f t="shared" si="21"/>
        <v>#DIV/0!</v>
      </c>
      <c r="U64" s="319" t="b">
        <f t="shared" si="22"/>
        <v>0</v>
      </c>
      <c r="V64" s="319" t="e">
        <f t="shared" si="23"/>
        <v>#DIV/0!</v>
      </c>
      <c r="W64" s="319"/>
      <c r="X64" s="320">
        <v>0</v>
      </c>
      <c r="Y64" s="319" t="e">
        <f t="shared" si="24"/>
        <v>#DIV/0!</v>
      </c>
      <c r="Z64" s="319" t="b">
        <f t="shared" si="25"/>
        <v>0</v>
      </c>
      <c r="AA64" s="319" t="e">
        <f t="shared" si="26"/>
        <v>#DIV/0!</v>
      </c>
      <c r="AB64" s="62"/>
      <c r="AC64" s="62"/>
      <c r="AD64" s="62"/>
    </row>
    <row r="65" spans="1:30" ht="16.8" hidden="1">
      <c r="A65" s="439" t="s">
        <v>305</v>
      </c>
      <c r="B65" s="444">
        <f>'Aaro Inställningar'!B63</f>
        <v>0</v>
      </c>
      <c r="C65" s="43"/>
      <c r="D65" s="749">
        <f>'Aaro Inställningar'!C63</f>
        <v>0</v>
      </c>
      <c r="E65" s="320">
        <v>0</v>
      </c>
      <c r="F65" s="318">
        <v>0</v>
      </c>
      <c r="G65" s="319" t="e">
        <f t="shared" si="14"/>
        <v>#DIV/0!</v>
      </c>
      <c r="H65" s="319" t="b">
        <f t="shared" si="15"/>
        <v>0</v>
      </c>
      <c r="I65" s="319" t="e">
        <f t="shared" si="16"/>
        <v>#DIV/0!</v>
      </c>
      <c r="J65" s="320">
        <v>0</v>
      </c>
      <c r="K65" s="318">
        <v>0</v>
      </c>
      <c r="L65" s="319" t="e">
        <f t="shared" si="17"/>
        <v>#DIV/0!</v>
      </c>
      <c r="M65" s="320">
        <v>0</v>
      </c>
      <c r="N65" s="318">
        <v>0</v>
      </c>
      <c r="O65" s="319" t="e">
        <f t="shared" si="18"/>
        <v>#DIV/0!</v>
      </c>
      <c r="P65" s="319" t="b">
        <f t="shared" si="19"/>
        <v>0</v>
      </c>
      <c r="Q65" s="319" t="e">
        <f t="shared" si="20"/>
        <v>#DIV/0!</v>
      </c>
      <c r="R65" s="320">
        <v>0</v>
      </c>
      <c r="S65" s="318">
        <v>0</v>
      </c>
      <c r="T65" s="319" t="e">
        <f t="shared" si="21"/>
        <v>#DIV/0!</v>
      </c>
      <c r="U65" s="319" t="b">
        <f t="shared" si="22"/>
        <v>0</v>
      </c>
      <c r="V65" s="319" t="e">
        <f t="shared" si="23"/>
        <v>#DIV/0!</v>
      </c>
      <c r="W65" s="319"/>
      <c r="X65" s="320">
        <v>0</v>
      </c>
      <c r="Y65" s="319" t="e">
        <f t="shared" si="24"/>
        <v>#DIV/0!</v>
      </c>
      <c r="Z65" s="319" t="b">
        <f t="shared" si="25"/>
        <v>0</v>
      </c>
      <c r="AA65" s="319" t="e">
        <f t="shared" si="26"/>
        <v>#DIV/0!</v>
      </c>
      <c r="AB65" s="62"/>
      <c r="AC65" s="61"/>
      <c r="AD65" s="61"/>
    </row>
    <row r="66" spans="1:30" ht="16.8" hidden="1">
      <c r="A66" s="439" t="s">
        <v>305</v>
      </c>
      <c r="B66" s="444">
        <f>'Aaro Inställningar'!B64</f>
        <v>0</v>
      </c>
      <c r="C66" s="43"/>
      <c r="D66" s="749">
        <f>'Aaro Inställningar'!C64</f>
        <v>0</v>
      </c>
      <c r="E66" s="320">
        <v>0</v>
      </c>
      <c r="F66" s="318">
        <v>0</v>
      </c>
      <c r="G66" s="319" t="e">
        <f t="shared" si="14"/>
        <v>#DIV/0!</v>
      </c>
      <c r="H66" s="319" t="b">
        <f t="shared" si="15"/>
        <v>0</v>
      </c>
      <c r="I66" s="319" t="e">
        <f t="shared" si="16"/>
        <v>#DIV/0!</v>
      </c>
      <c r="J66" s="320">
        <v>0</v>
      </c>
      <c r="K66" s="318">
        <v>0</v>
      </c>
      <c r="L66" s="319" t="e">
        <f t="shared" si="17"/>
        <v>#DIV/0!</v>
      </c>
      <c r="M66" s="320">
        <v>0</v>
      </c>
      <c r="N66" s="318">
        <v>0</v>
      </c>
      <c r="O66" s="319" t="e">
        <f t="shared" si="18"/>
        <v>#DIV/0!</v>
      </c>
      <c r="P66" s="319" t="b">
        <f t="shared" si="19"/>
        <v>0</v>
      </c>
      <c r="Q66" s="319" t="e">
        <f t="shared" si="20"/>
        <v>#DIV/0!</v>
      </c>
      <c r="R66" s="320">
        <v>0</v>
      </c>
      <c r="S66" s="318">
        <v>0</v>
      </c>
      <c r="T66" s="319" t="e">
        <f t="shared" si="21"/>
        <v>#DIV/0!</v>
      </c>
      <c r="U66" s="319" t="b">
        <f t="shared" si="22"/>
        <v>0</v>
      </c>
      <c r="V66" s="319" t="e">
        <f t="shared" si="23"/>
        <v>#DIV/0!</v>
      </c>
      <c r="W66" s="319"/>
      <c r="X66" s="320">
        <v>0</v>
      </c>
      <c r="Y66" s="319" t="e">
        <f t="shared" si="24"/>
        <v>#DIV/0!</v>
      </c>
      <c r="Z66" s="319" t="b">
        <f t="shared" si="25"/>
        <v>0</v>
      </c>
      <c r="AA66" s="319" t="e">
        <f t="shared" si="26"/>
        <v>#DIV/0!</v>
      </c>
      <c r="AB66" s="62"/>
      <c r="AC66" s="62"/>
      <c r="AD66" s="62"/>
    </row>
    <row r="67" spans="1:30" ht="16.8" hidden="1">
      <c r="A67" s="439" t="s">
        <v>305</v>
      </c>
      <c r="B67" s="444">
        <f>'Aaro Inställningar'!B65</f>
        <v>0</v>
      </c>
      <c r="C67" s="43"/>
      <c r="D67" s="749">
        <f>'Aaro Inställningar'!C65</f>
        <v>0</v>
      </c>
      <c r="E67" s="320">
        <v>0</v>
      </c>
      <c r="F67" s="318">
        <v>0</v>
      </c>
      <c r="G67" s="319" t="e">
        <f t="shared" si="14"/>
        <v>#DIV/0!</v>
      </c>
      <c r="H67" s="319" t="b">
        <f t="shared" si="15"/>
        <v>0</v>
      </c>
      <c r="I67" s="319" t="e">
        <f t="shared" si="16"/>
        <v>#DIV/0!</v>
      </c>
      <c r="J67" s="320">
        <v>0</v>
      </c>
      <c r="K67" s="318">
        <v>0</v>
      </c>
      <c r="L67" s="319" t="e">
        <f t="shared" si="17"/>
        <v>#DIV/0!</v>
      </c>
      <c r="M67" s="320">
        <v>0</v>
      </c>
      <c r="N67" s="318">
        <v>0</v>
      </c>
      <c r="O67" s="319" t="e">
        <f t="shared" si="18"/>
        <v>#DIV/0!</v>
      </c>
      <c r="P67" s="319" t="b">
        <f t="shared" si="19"/>
        <v>0</v>
      </c>
      <c r="Q67" s="319" t="e">
        <f t="shared" si="20"/>
        <v>#DIV/0!</v>
      </c>
      <c r="R67" s="320">
        <v>0</v>
      </c>
      <c r="S67" s="318">
        <v>0</v>
      </c>
      <c r="T67" s="319" t="e">
        <f t="shared" si="21"/>
        <v>#DIV/0!</v>
      </c>
      <c r="U67" s="319" t="b">
        <f t="shared" si="22"/>
        <v>0</v>
      </c>
      <c r="V67" s="319" t="e">
        <f t="shared" si="23"/>
        <v>#DIV/0!</v>
      </c>
      <c r="W67" s="319"/>
      <c r="X67" s="320">
        <v>0</v>
      </c>
      <c r="Y67" s="319" t="e">
        <f t="shared" si="24"/>
        <v>#DIV/0!</v>
      </c>
      <c r="Z67" s="319" t="b">
        <f t="shared" si="25"/>
        <v>0</v>
      </c>
      <c r="AA67" s="319" t="e">
        <f t="shared" si="26"/>
        <v>#DIV/0!</v>
      </c>
      <c r="AB67" s="62"/>
      <c r="AC67" s="61"/>
      <c r="AD67" s="61"/>
    </row>
    <row r="68" spans="1:30" ht="16.8" hidden="1">
      <c r="A68" s="439" t="s">
        <v>305</v>
      </c>
      <c r="B68" s="444">
        <f>'Aaro Inställningar'!B66</f>
        <v>0</v>
      </c>
      <c r="C68" s="43"/>
      <c r="D68" s="749">
        <f>'Aaro Inställningar'!C66</f>
        <v>0</v>
      </c>
      <c r="E68" s="320">
        <v>0</v>
      </c>
      <c r="F68" s="318">
        <v>0</v>
      </c>
      <c r="G68" s="319" t="e">
        <f t="shared" si="14"/>
        <v>#DIV/0!</v>
      </c>
      <c r="H68" s="319" t="b">
        <f t="shared" si="15"/>
        <v>0</v>
      </c>
      <c r="I68" s="319" t="e">
        <f t="shared" si="16"/>
        <v>#DIV/0!</v>
      </c>
      <c r="J68" s="320">
        <v>0</v>
      </c>
      <c r="K68" s="318">
        <v>0</v>
      </c>
      <c r="L68" s="319" t="e">
        <f t="shared" si="17"/>
        <v>#DIV/0!</v>
      </c>
      <c r="M68" s="320">
        <v>0</v>
      </c>
      <c r="N68" s="318">
        <v>0</v>
      </c>
      <c r="O68" s="319" t="e">
        <f t="shared" si="18"/>
        <v>#DIV/0!</v>
      </c>
      <c r="P68" s="319" t="b">
        <f t="shared" si="19"/>
        <v>0</v>
      </c>
      <c r="Q68" s="319" t="e">
        <f t="shared" si="20"/>
        <v>#DIV/0!</v>
      </c>
      <c r="R68" s="320">
        <v>0</v>
      </c>
      <c r="S68" s="318">
        <v>0</v>
      </c>
      <c r="T68" s="319" t="e">
        <f t="shared" si="21"/>
        <v>#DIV/0!</v>
      </c>
      <c r="U68" s="319" t="b">
        <f t="shared" si="22"/>
        <v>0</v>
      </c>
      <c r="V68" s="319" t="e">
        <f t="shared" si="23"/>
        <v>#DIV/0!</v>
      </c>
      <c r="W68" s="319"/>
      <c r="X68" s="320">
        <v>0</v>
      </c>
      <c r="Y68" s="319" t="e">
        <f t="shared" si="24"/>
        <v>#DIV/0!</v>
      </c>
      <c r="Z68" s="319" t="b">
        <f t="shared" si="25"/>
        <v>0</v>
      </c>
      <c r="AA68" s="319" t="e">
        <f t="shared" si="26"/>
        <v>#DIV/0!</v>
      </c>
      <c r="AB68" s="62"/>
      <c r="AC68" s="62"/>
      <c r="AD68" s="62"/>
    </row>
    <row r="69" spans="1:30" ht="16.8" hidden="1">
      <c r="A69" s="439" t="s">
        <v>305</v>
      </c>
      <c r="B69" s="444">
        <f>'Aaro Inställningar'!B67</f>
        <v>0</v>
      </c>
      <c r="C69" s="43"/>
      <c r="D69" s="749">
        <f>'Aaro Inställningar'!C67</f>
        <v>0</v>
      </c>
      <c r="E69" s="320">
        <v>0</v>
      </c>
      <c r="F69" s="318">
        <v>0</v>
      </c>
      <c r="G69" s="319" t="e">
        <f t="shared" si="14"/>
        <v>#DIV/0!</v>
      </c>
      <c r="H69" s="319" t="b">
        <f t="shared" si="15"/>
        <v>0</v>
      </c>
      <c r="I69" s="319" t="e">
        <f t="shared" si="16"/>
        <v>#DIV/0!</v>
      </c>
      <c r="J69" s="320">
        <v>0</v>
      </c>
      <c r="K69" s="318">
        <v>0</v>
      </c>
      <c r="L69" s="319" t="e">
        <f t="shared" si="17"/>
        <v>#DIV/0!</v>
      </c>
      <c r="M69" s="320">
        <v>0</v>
      </c>
      <c r="N69" s="318">
        <v>0</v>
      </c>
      <c r="O69" s="319" t="e">
        <f t="shared" si="18"/>
        <v>#DIV/0!</v>
      </c>
      <c r="P69" s="319" t="b">
        <f t="shared" si="19"/>
        <v>0</v>
      </c>
      <c r="Q69" s="319" t="e">
        <f t="shared" si="20"/>
        <v>#DIV/0!</v>
      </c>
      <c r="R69" s="320">
        <v>0</v>
      </c>
      <c r="S69" s="318">
        <v>0</v>
      </c>
      <c r="T69" s="319" t="e">
        <f t="shared" si="21"/>
        <v>#DIV/0!</v>
      </c>
      <c r="U69" s="319" t="b">
        <f t="shared" si="22"/>
        <v>0</v>
      </c>
      <c r="V69" s="319" t="e">
        <f t="shared" si="23"/>
        <v>#DIV/0!</v>
      </c>
      <c r="W69" s="319"/>
      <c r="X69" s="320">
        <v>0</v>
      </c>
      <c r="Y69" s="319" t="e">
        <f t="shared" si="24"/>
        <v>#DIV/0!</v>
      </c>
      <c r="Z69" s="319" t="b">
        <f t="shared" si="25"/>
        <v>0</v>
      </c>
      <c r="AA69" s="319" t="e">
        <f t="shared" si="26"/>
        <v>#DIV/0!</v>
      </c>
      <c r="AB69" s="62"/>
      <c r="AC69" s="61"/>
      <c r="AD69" s="61"/>
    </row>
    <row r="70" spans="1:30" ht="16.8" hidden="1">
      <c r="A70" s="439" t="s">
        <v>305</v>
      </c>
      <c r="B70" s="444">
        <f>'Aaro Inställningar'!B68</f>
        <v>0</v>
      </c>
      <c r="C70" s="43"/>
      <c r="D70" s="749">
        <f>'Aaro Inställningar'!C68</f>
        <v>0</v>
      </c>
      <c r="E70" s="320">
        <v>0</v>
      </c>
      <c r="F70" s="318">
        <v>0</v>
      </c>
      <c r="G70" s="319" t="e">
        <f t="shared" si="14"/>
        <v>#DIV/0!</v>
      </c>
      <c r="H70" s="319" t="b">
        <f t="shared" si="15"/>
        <v>0</v>
      </c>
      <c r="I70" s="319" t="e">
        <f t="shared" si="16"/>
        <v>#DIV/0!</v>
      </c>
      <c r="J70" s="320">
        <v>0</v>
      </c>
      <c r="K70" s="318">
        <v>0</v>
      </c>
      <c r="L70" s="319" t="e">
        <f t="shared" si="17"/>
        <v>#DIV/0!</v>
      </c>
      <c r="M70" s="320">
        <v>0</v>
      </c>
      <c r="N70" s="318">
        <v>0</v>
      </c>
      <c r="O70" s="319" t="e">
        <f t="shared" si="18"/>
        <v>#DIV/0!</v>
      </c>
      <c r="P70" s="319" t="b">
        <f t="shared" si="19"/>
        <v>0</v>
      </c>
      <c r="Q70" s="319" t="e">
        <f t="shared" si="20"/>
        <v>#DIV/0!</v>
      </c>
      <c r="R70" s="320">
        <v>0</v>
      </c>
      <c r="S70" s="318">
        <v>0</v>
      </c>
      <c r="T70" s="319" t="e">
        <f t="shared" si="21"/>
        <v>#DIV/0!</v>
      </c>
      <c r="U70" s="319" t="b">
        <f t="shared" si="22"/>
        <v>0</v>
      </c>
      <c r="V70" s="319" t="e">
        <f t="shared" si="23"/>
        <v>#DIV/0!</v>
      </c>
      <c r="W70" s="319"/>
      <c r="X70" s="320">
        <v>0</v>
      </c>
      <c r="Y70" s="319" t="e">
        <f t="shared" si="24"/>
        <v>#DIV/0!</v>
      </c>
      <c r="Z70" s="319" t="b">
        <f t="shared" si="25"/>
        <v>0</v>
      </c>
      <c r="AA70" s="319" t="e">
        <f t="shared" si="26"/>
        <v>#DIV/0!</v>
      </c>
      <c r="AB70" s="62"/>
      <c r="AC70" s="62"/>
      <c r="AD70" s="62"/>
    </row>
    <row r="71" spans="1:30" ht="16.8" hidden="1">
      <c r="A71" s="439" t="s">
        <v>305</v>
      </c>
      <c r="B71" s="444">
        <f>'Aaro Inställningar'!B69</f>
        <v>0</v>
      </c>
      <c r="C71" s="43"/>
      <c r="D71" s="749">
        <f>'Aaro Inställningar'!C69</f>
        <v>0</v>
      </c>
      <c r="E71" s="320">
        <v>0</v>
      </c>
      <c r="F71" s="318">
        <v>0</v>
      </c>
      <c r="G71" s="319" t="e">
        <f t="shared" si="14"/>
        <v>#DIV/0!</v>
      </c>
      <c r="H71" s="319" t="b">
        <f t="shared" si="15"/>
        <v>0</v>
      </c>
      <c r="I71" s="319" t="e">
        <f t="shared" si="16"/>
        <v>#DIV/0!</v>
      </c>
      <c r="J71" s="320">
        <v>0</v>
      </c>
      <c r="K71" s="318">
        <v>0</v>
      </c>
      <c r="L71" s="319" t="e">
        <f t="shared" si="17"/>
        <v>#DIV/0!</v>
      </c>
      <c r="M71" s="320">
        <v>0</v>
      </c>
      <c r="N71" s="318">
        <v>0</v>
      </c>
      <c r="O71" s="319" t="e">
        <f t="shared" si="18"/>
        <v>#DIV/0!</v>
      </c>
      <c r="P71" s="319" t="b">
        <f t="shared" si="19"/>
        <v>0</v>
      </c>
      <c r="Q71" s="319" t="e">
        <f t="shared" si="20"/>
        <v>#DIV/0!</v>
      </c>
      <c r="R71" s="320">
        <v>0</v>
      </c>
      <c r="S71" s="318">
        <v>0</v>
      </c>
      <c r="T71" s="319" t="e">
        <f t="shared" si="21"/>
        <v>#DIV/0!</v>
      </c>
      <c r="U71" s="319" t="b">
        <f t="shared" si="22"/>
        <v>0</v>
      </c>
      <c r="V71" s="319" t="e">
        <f t="shared" si="23"/>
        <v>#DIV/0!</v>
      </c>
      <c r="W71" s="319"/>
      <c r="X71" s="320">
        <v>0</v>
      </c>
      <c r="Y71" s="319" t="e">
        <f t="shared" si="24"/>
        <v>#DIV/0!</v>
      </c>
      <c r="Z71" s="319" t="b">
        <f t="shared" si="25"/>
        <v>0</v>
      </c>
      <c r="AA71" s="319" t="e">
        <f t="shared" si="26"/>
        <v>#DIV/0!</v>
      </c>
      <c r="AB71" s="62"/>
      <c r="AC71" s="61"/>
      <c r="AD71" s="61"/>
    </row>
    <row r="72" spans="1:30" ht="16.8" hidden="1">
      <c r="A72" s="439" t="s">
        <v>305</v>
      </c>
      <c r="B72" s="444">
        <f>'Aaro Inställningar'!B70</f>
        <v>0</v>
      </c>
      <c r="C72" s="43"/>
      <c r="D72" s="749">
        <f>'Aaro Inställningar'!C70</f>
        <v>0</v>
      </c>
      <c r="E72" s="320">
        <v>0</v>
      </c>
      <c r="F72" s="318">
        <v>0</v>
      </c>
      <c r="G72" s="319" t="e">
        <f t="shared" si="14"/>
        <v>#DIV/0!</v>
      </c>
      <c r="H72" s="319" t="b">
        <f t="shared" si="15"/>
        <v>0</v>
      </c>
      <c r="I72" s="319" t="e">
        <f t="shared" si="16"/>
        <v>#DIV/0!</v>
      </c>
      <c r="J72" s="320">
        <v>0</v>
      </c>
      <c r="K72" s="318">
        <v>0</v>
      </c>
      <c r="L72" s="319" t="e">
        <f t="shared" si="17"/>
        <v>#DIV/0!</v>
      </c>
      <c r="M72" s="320">
        <v>0</v>
      </c>
      <c r="N72" s="318">
        <v>0</v>
      </c>
      <c r="O72" s="319" t="e">
        <f t="shared" si="18"/>
        <v>#DIV/0!</v>
      </c>
      <c r="P72" s="319" t="b">
        <f t="shared" si="19"/>
        <v>0</v>
      </c>
      <c r="Q72" s="319" t="e">
        <f t="shared" si="20"/>
        <v>#DIV/0!</v>
      </c>
      <c r="R72" s="320">
        <v>0</v>
      </c>
      <c r="S72" s="318">
        <v>0</v>
      </c>
      <c r="T72" s="319" t="e">
        <f t="shared" si="21"/>
        <v>#DIV/0!</v>
      </c>
      <c r="U72" s="319" t="b">
        <f t="shared" si="22"/>
        <v>0</v>
      </c>
      <c r="V72" s="319" t="e">
        <f t="shared" si="23"/>
        <v>#DIV/0!</v>
      </c>
      <c r="W72" s="319"/>
      <c r="X72" s="320">
        <v>0</v>
      </c>
      <c r="Y72" s="319" t="e">
        <f t="shared" si="24"/>
        <v>#DIV/0!</v>
      </c>
      <c r="Z72" s="319" t="b">
        <f t="shared" si="25"/>
        <v>0</v>
      </c>
      <c r="AA72" s="319" t="e">
        <f t="shared" si="26"/>
        <v>#DIV/0!</v>
      </c>
      <c r="AB72" s="62"/>
      <c r="AC72" s="62"/>
      <c r="AD72" s="62"/>
    </row>
    <row r="73" spans="1:30" ht="16.8" hidden="1">
      <c r="A73" s="439" t="s">
        <v>305</v>
      </c>
      <c r="B73" s="444">
        <f>'Aaro Inställningar'!B71</f>
        <v>0</v>
      </c>
      <c r="C73" s="43"/>
      <c r="D73" s="749">
        <f>'Aaro Inställningar'!C71</f>
        <v>0</v>
      </c>
      <c r="E73" s="320">
        <v>0</v>
      </c>
      <c r="F73" s="318">
        <v>0</v>
      </c>
      <c r="G73" s="319" t="e">
        <f t="shared" si="14"/>
        <v>#DIV/0!</v>
      </c>
      <c r="H73" s="319" t="b">
        <f t="shared" si="15"/>
        <v>0</v>
      </c>
      <c r="I73" s="319" t="e">
        <f t="shared" si="16"/>
        <v>#DIV/0!</v>
      </c>
      <c r="J73" s="320">
        <v>0</v>
      </c>
      <c r="K73" s="318">
        <v>0</v>
      </c>
      <c r="L73" s="319" t="e">
        <f t="shared" si="17"/>
        <v>#DIV/0!</v>
      </c>
      <c r="M73" s="320">
        <v>0</v>
      </c>
      <c r="N73" s="318">
        <v>0</v>
      </c>
      <c r="O73" s="319" t="e">
        <f t="shared" si="18"/>
        <v>#DIV/0!</v>
      </c>
      <c r="P73" s="319" t="b">
        <f t="shared" si="19"/>
        <v>0</v>
      </c>
      <c r="Q73" s="319" t="e">
        <f t="shared" si="20"/>
        <v>#DIV/0!</v>
      </c>
      <c r="R73" s="320">
        <v>0</v>
      </c>
      <c r="S73" s="318">
        <v>0</v>
      </c>
      <c r="T73" s="319" t="e">
        <f t="shared" si="21"/>
        <v>#DIV/0!</v>
      </c>
      <c r="U73" s="319" t="b">
        <f t="shared" si="22"/>
        <v>0</v>
      </c>
      <c r="V73" s="319" t="e">
        <f t="shared" si="23"/>
        <v>#DIV/0!</v>
      </c>
      <c r="W73" s="319"/>
      <c r="X73" s="320">
        <v>0</v>
      </c>
      <c r="Y73" s="319" t="e">
        <f t="shared" si="24"/>
        <v>#DIV/0!</v>
      </c>
      <c r="Z73" s="319" t="b">
        <f t="shared" si="25"/>
        <v>0</v>
      </c>
      <c r="AA73" s="319" t="e">
        <f t="shared" si="26"/>
        <v>#DIV/0!</v>
      </c>
      <c r="AB73" s="62"/>
      <c r="AC73" s="61"/>
      <c r="AD73" s="61"/>
    </row>
    <row r="74" spans="1:30" ht="16.8" hidden="1">
      <c r="A74" s="439" t="s">
        <v>305</v>
      </c>
      <c r="B74" s="444">
        <f>'Aaro Inställningar'!B72</f>
        <v>0</v>
      </c>
      <c r="C74" s="43"/>
      <c r="D74" s="749">
        <f>'Aaro Inställningar'!C72</f>
        <v>0</v>
      </c>
      <c r="E74" s="320">
        <v>0</v>
      </c>
      <c r="F74" s="318">
        <v>0</v>
      </c>
      <c r="G74" s="319" t="e">
        <f t="shared" si="14"/>
        <v>#DIV/0!</v>
      </c>
      <c r="H74" s="319" t="b">
        <f t="shared" si="15"/>
        <v>0</v>
      </c>
      <c r="I74" s="319" t="e">
        <f t="shared" si="16"/>
        <v>#DIV/0!</v>
      </c>
      <c r="J74" s="320">
        <v>0</v>
      </c>
      <c r="K74" s="318">
        <v>0</v>
      </c>
      <c r="L74" s="319" t="e">
        <f t="shared" si="17"/>
        <v>#DIV/0!</v>
      </c>
      <c r="M74" s="320">
        <v>0</v>
      </c>
      <c r="N74" s="318">
        <v>0</v>
      </c>
      <c r="O74" s="319" t="e">
        <f t="shared" si="18"/>
        <v>#DIV/0!</v>
      </c>
      <c r="P74" s="319" t="b">
        <f t="shared" si="19"/>
        <v>0</v>
      </c>
      <c r="Q74" s="319" t="e">
        <f t="shared" si="20"/>
        <v>#DIV/0!</v>
      </c>
      <c r="R74" s="320">
        <v>0</v>
      </c>
      <c r="S74" s="318">
        <v>0</v>
      </c>
      <c r="T74" s="319" t="e">
        <f t="shared" si="21"/>
        <v>#DIV/0!</v>
      </c>
      <c r="U74" s="319" t="b">
        <f t="shared" si="22"/>
        <v>0</v>
      </c>
      <c r="V74" s="319" t="e">
        <f t="shared" si="23"/>
        <v>#DIV/0!</v>
      </c>
      <c r="W74" s="319"/>
      <c r="X74" s="320">
        <v>0</v>
      </c>
      <c r="Y74" s="319" t="e">
        <f t="shared" si="24"/>
        <v>#DIV/0!</v>
      </c>
      <c r="Z74" s="319" t="b">
        <f t="shared" si="25"/>
        <v>0</v>
      </c>
      <c r="AA74" s="319" t="e">
        <f t="shared" si="26"/>
        <v>#DIV/0!</v>
      </c>
      <c r="AB74" s="62"/>
      <c r="AC74" s="62"/>
      <c r="AD74" s="62"/>
    </row>
    <row r="75" spans="1:30" ht="16.8" hidden="1">
      <c r="A75" s="439" t="s">
        <v>305</v>
      </c>
      <c r="B75" s="444">
        <f>'Aaro Inställningar'!B73</f>
        <v>0</v>
      </c>
      <c r="C75" s="43"/>
      <c r="D75" s="749">
        <f>'Aaro Inställningar'!C73</f>
        <v>0</v>
      </c>
      <c r="E75" s="320">
        <v>0</v>
      </c>
      <c r="F75" s="318">
        <v>0</v>
      </c>
      <c r="G75" s="319" t="e">
        <f t="shared" si="14"/>
        <v>#DIV/0!</v>
      </c>
      <c r="H75" s="319" t="b">
        <f t="shared" si="15"/>
        <v>0</v>
      </c>
      <c r="I75" s="319" t="e">
        <f t="shared" si="16"/>
        <v>#DIV/0!</v>
      </c>
      <c r="J75" s="320">
        <v>0</v>
      </c>
      <c r="K75" s="318">
        <v>0</v>
      </c>
      <c r="L75" s="319" t="e">
        <f t="shared" si="17"/>
        <v>#DIV/0!</v>
      </c>
      <c r="M75" s="320">
        <v>0</v>
      </c>
      <c r="N75" s="318">
        <v>0</v>
      </c>
      <c r="O75" s="319" t="e">
        <f t="shared" si="18"/>
        <v>#DIV/0!</v>
      </c>
      <c r="P75" s="319" t="b">
        <f t="shared" si="19"/>
        <v>0</v>
      </c>
      <c r="Q75" s="319" t="e">
        <f t="shared" si="20"/>
        <v>#DIV/0!</v>
      </c>
      <c r="R75" s="320">
        <v>0</v>
      </c>
      <c r="S75" s="318">
        <v>0</v>
      </c>
      <c r="T75" s="319" t="e">
        <f t="shared" si="21"/>
        <v>#DIV/0!</v>
      </c>
      <c r="U75" s="319" t="b">
        <f t="shared" si="22"/>
        <v>0</v>
      </c>
      <c r="V75" s="319" t="e">
        <f t="shared" si="23"/>
        <v>#DIV/0!</v>
      </c>
      <c r="W75" s="319"/>
      <c r="X75" s="320">
        <v>0</v>
      </c>
      <c r="Y75" s="319" t="e">
        <f t="shared" si="24"/>
        <v>#DIV/0!</v>
      </c>
      <c r="Z75" s="319" t="b">
        <f t="shared" si="25"/>
        <v>0</v>
      </c>
      <c r="AA75" s="319" t="e">
        <f t="shared" si="26"/>
        <v>#DIV/0!</v>
      </c>
      <c r="AB75" s="62"/>
      <c r="AC75" s="61"/>
      <c r="AD75" s="61"/>
    </row>
    <row r="76" spans="1:30" ht="16.8" hidden="1">
      <c r="A76" s="439" t="s">
        <v>305</v>
      </c>
      <c r="B76" s="444">
        <f>'Aaro Inställningar'!B74</f>
        <v>0</v>
      </c>
      <c r="C76" s="43"/>
      <c r="D76" s="749">
        <f>'Aaro Inställningar'!C74</f>
        <v>0</v>
      </c>
      <c r="E76" s="320">
        <v>0</v>
      </c>
      <c r="F76" s="318">
        <v>0</v>
      </c>
      <c r="G76" s="319" t="e">
        <f t="shared" si="14"/>
        <v>#DIV/0!</v>
      </c>
      <c r="H76" s="319" t="b">
        <f t="shared" si="15"/>
        <v>0</v>
      </c>
      <c r="I76" s="319" t="e">
        <f t="shared" si="16"/>
        <v>#DIV/0!</v>
      </c>
      <c r="J76" s="320">
        <v>0</v>
      </c>
      <c r="K76" s="318">
        <v>0</v>
      </c>
      <c r="L76" s="319" t="e">
        <f t="shared" si="17"/>
        <v>#DIV/0!</v>
      </c>
      <c r="M76" s="320">
        <v>0</v>
      </c>
      <c r="N76" s="318">
        <v>0</v>
      </c>
      <c r="O76" s="319" t="e">
        <f t="shared" si="18"/>
        <v>#DIV/0!</v>
      </c>
      <c r="P76" s="319" t="b">
        <f t="shared" si="19"/>
        <v>0</v>
      </c>
      <c r="Q76" s="319" t="e">
        <f t="shared" si="20"/>
        <v>#DIV/0!</v>
      </c>
      <c r="R76" s="320">
        <v>0</v>
      </c>
      <c r="S76" s="318">
        <v>0</v>
      </c>
      <c r="T76" s="319" t="e">
        <f t="shared" si="21"/>
        <v>#DIV/0!</v>
      </c>
      <c r="U76" s="319" t="b">
        <f t="shared" si="22"/>
        <v>0</v>
      </c>
      <c r="V76" s="319" t="e">
        <f t="shared" si="23"/>
        <v>#DIV/0!</v>
      </c>
      <c r="W76" s="319"/>
      <c r="X76" s="320">
        <v>0</v>
      </c>
      <c r="Y76" s="319" t="e">
        <f t="shared" si="24"/>
        <v>#DIV/0!</v>
      </c>
      <c r="Z76" s="319" t="b">
        <f t="shared" si="25"/>
        <v>0</v>
      </c>
      <c r="AA76" s="319" t="e">
        <f t="shared" si="26"/>
        <v>#DIV/0!</v>
      </c>
      <c r="AB76" s="62"/>
      <c r="AC76" s="62"/>
      <c r="AD76" s="62"/>
    </row>
    <row r="77" spans="1:30" ht="16.8" hidden="1">
      <c r="A77" s="439" t="s">
        <v>305</v>
      </c>
      <c r="B77" s="444">
        <f>'Aaro Inställningar'!B75</f>
        <v>0</v>
      </c>
      <c r="C77" s="43"/>
      <c r="D77" s="749">
        <f>'Aaro Inställningar'!C75</f>
        <v>0</v>
      </c>
      <c r="E77" s="320">
        <v>0</v>
      </c>
      <c r="F77" s="318">
        <v>0</v>
      </c>
      <c r="G77" s="319" t="e">
        <f t="shared" si="14"/>
        <v>#DIV/0!</v>
      </c>
      <c r="H77" s="319" t="b">
        <f t="shared" si="15"/>
        <v>0</v>
      </c>
      <c r="I77" s="319" t="e">
        <f t="shared" si="16"/>
        <v>#DIV/0!</v>
      </c>
      <c r="J77" s="320">
        <v>0</v>
      </c>
      <c r="K77" s="318">
        <v>0</v>
      </c>
      <c r="L77" s="319" t="e">
        <f t="shared" si="17"/>
        <v>#DIV/0!</v>
      </c>
      <c r="M77" s="320">
        <v>0</v>
      </c>
      <c r="N77" s="318">
        <v>0</v>
      </c>
      <c r="O77" s="319" t="e">
        <f t="shared" si="18"/>
        <v>#DIV/0!</v>
      </c>
      <c r="P77" s="319" t="b">
        <f t="shared" si="19"/>
        <v>0</v>
      </c>
      <c r="Q77" s="319" t="e">
        <f t="shared" si="20"/>
        <v>#DIV/0!</v>
      </c>
      <c r="R77" s="320">
        <v>0</v>
      </c>
      <c r="S77" s="318">
        <v>0</v>
      </c>
      <c r="T77" s="319" t="e">
        <f t="shared" si="21"/>
        <v>#DIV/0!</v>
      </c>
      <c r="U77" s="319" t="b">
        <f t="shared" si="22"/>
        <v>0</v>
      </c>
      <c r="V77" s="319" t="e">
        <f t="shared" si="23"/>
        <v>#DIV/0!</v>
      </c>
      <c r="W77" s="319"/>
      <c r="X77" s="320">
        <v>0</v>
      </c>
      <c r="Y77" s="319" t="e">
        <f t="shared" si="24"/>
        <v>#DIV/0!</v>
      </c>
      <c r="Z77" s="319" t="b">
        <f t="shared" si="25"/>
        <v>0</v>
      </c>
      <c r="AA77" s="319" t="e">
        <f t="shared" si="26"/>
        <v>#DIV/0!</v>
      </c>
      <c r="AB77" s="62"/>
      <c r="AC77" s="61"/>
      <c r="AD77" s="61"/>
    </row>
    <row r="78" spans="1:30" ht="16.8" hidden="1">
      <c r="A78" s="439" t="s">
        <v>305</v>
      </c>
      <c r="B78" s="444">
        <f>'Aaro Inställningar'!B76</f>
        <v>0</v>
      </c>
      <c r="C78" s="43"/>
      <c r="D78" s="749">
        <f>'Aaro Inställningar'!C76</f>
        <v>0</v>
      </c>
      <c r="E78" s="320">
        <v>0</v>
      </c>
      <c r="F78" s="318">
        <v>0</v>
      </c>
      <c r="G78" s="319" t="e">
        <f t="shared" si="14"/>
        <v>#DIV/0!</v>
      </c>
      <c r="H78" s="319" t="b">
        <f t="shared" si="15"/>
        <v>0</v>
      </c>
      <c r="I78" s="319" t="e">
        <f t="shared" si="16"/>
        <v>#DIV/0!</v>
      </c>
      <c r="J78" s="320">
        <v>0</v>
      </c>
      <c r="K78" s="318">
        <v>0</v>
      </c>
      <c r="L78" s="319" t="e">
        <f t="shared" si="17"/>
        <v>#DIV/0!</v>
      </c>
      <c r="M78" s="320">
        <v>0</v>
      </c>
      <c r="N78" s="318">
        <v>0</v>
      </c>
      <c r="O78" s="319" t="e">
        <f t="shared" si="18"/>
        <v>#DIV/0!</v>
      </c>
      <c r="P78" s="319" t="b">
        <f t="shared" si="19"/>
        <v>0</v>
      </c>
      <c r="Q78" s="319" t="e">
        <f t="shared" si="20"/>
        <v>#DIV/0!</v>
      </c>
      <c r="R78" s="320">
        <v>0</v>
      </c>
      <c r="S78" s="318">
        <v>0</v>
      </c>
      <c r="T78" s="319" t="e">
        <f t="shared" si="21"/>
        <v>#DIV/0!</v>
      </c>
      <c r="U78" s="319" t="b">
        <f t="shared" si="22"/>
        <v>0</v>
      </c>
      <c r="V78" s="319" t="e">
        <f t="shared" si="23"/>
        <v>#DIV/0!</v>
      </c>
      <c r="W78" s="319"/>
      <c r="X78" s="320">
        <v>0</v>
      </c>
      <c r="Y78" s="319" t="e">
        <f t="shared" si="24"/>
        <v>#DIV/0!</v>
      </c>
      <c r="Z78" s="319" t="b">
        <f t="shared" si="25"/>
        <v>0</v>
      </c>
      <c r="AA78" s="319" t="e">
        <f t="shared" si="26"/>
        <v>#DIV/0!</v>
      </c>
      <c r="AB78" s="62"/>
      <c r="AC78" s="62"/>
      <c r="AD78" s="62"/>
    </row>
    <row r="79" spans="1:30" ht="16.8" hidden="1">
      <c r="A79" s="439" t="s">
        <v>305</v>
      </c>
      <c r="B79" s="444">
        <f>'Aaro Inställningar'!B78</f>
        <v>0</v>
      </c>
      <c r="C79" s="43"/>
      <c r="D79" s="749">
        <f>'Aaro Inställningar'!C77</f>
        <v>0</v>
      </c>
      <c r="E79" s="320">
        <v>0</v>
      </c>
      <c r="F79" s="318">
        <v>0</v>
      </c>
      <c r="G79" s="319" t="e">
        <f t="shared" si="14"/>
        <v>#DIV/0!</v>
      </c>
      <c r="H79" s="319" t="b">
        <f t="shared" si="15"/>
        <v>0</v>
      </c>
      <c r="I79" s="319" t="e">
        <f t="shared" si="16"/>
        <v>#DIV/0!</v>
      </c>
      <c r="J79" s="320">
        <v>0</v>
      </c>
      <c r="K79" s="318">
        <v>0</v>
      </c>
      <c r="L79" s="319" t="e">
        <f t="shared" si="17"/>
        <v>#DIV/0!</v>
      </c>
      <c r="M79" s="320">
        <v>0</v>
      </c>
      <c r="N79" s="318">
        <v>0</v>
      </c>
      <c r="O79" s="319" t="e">
        <f t="shared" si="18"/>
        <v>#DIV/0!</v>
      </c>
      <c r="P79" s="319" t="b">
        <f t="shared" si="19"/>
        <v>0</v>
      </c>
      <c r="Q79" s="319" t="e">
        <f t="shared" si="20"/>
        <v>#DIV/0!</v>
      </c>
      <c r="R79" s="320">
        <v>0</v>
      </c>
      <c r="S79" s="318">
        <v>0</v>
      </c>
      <c r="T79" s="319" t="e">
        <f t="shared" si="21"/>
        <v>#DIV/0!</v>
      </c>
      <c r="U79" s="319" t="b">
        <f t="shared" si="22"/>
        <v>0</v>
      </c>
      <c r="V79" s="319" t="e">
        <f t="shared" si="23"/>
        <v>#DIV/0!</v>
      </c>
      <c r="W79" s="319"/>
      <c r="X79" s="320">
        <v>0</v>
      </c>
      <c r="Y79" s="319" t="e">
        <f t="shared" si="24"/>
        <v>#DIV/0!</v>
      </c>
      <c r="Z79" s="319" t="b">
        <f t="shared" si="25"/>
        <v>0</v>
      </c>
      <c r="AA79" s="319" t="e">
        <f t="shared" si="26"/>
        <v>#DIV/0!</v>
      </c>
      <c r="AB79" s="62"/>
      <c r="AC79" s="61"/>
      <c r="AD79" s="61"/>
    </row>
    <row r="80" spans="1:30" ht="16.8" hidden="1">
      <c r="A80" s="439" t="s">
        <v>305</v>
      </c>
      <c r="B80" s="444">
        <f>'Aaro Inställningar'!B79</f>
        <v>0</v>
      </c>
      <c r="C80" s="43"/>
      <c r="D80" s="749">
        <f>'Aaro Inställningar'!C78</f>
        <v>0</v>
      </c>
      <c r="E80" s="320">
        <v>0</v>
      </c>
      <c r="F80" s="318">
        <v>0</v>
      </c>
      <c r="G80" s="319" t="e">
        <f t="shared" si="14"/>
        <v>#DIV/0!</v>
      </c>
      <c r="H80" s="319" t="b">
        <f t="shared" si="15"/>
        <v>0</v>
      </c>
      <c r="I80" s="319" t="e">
        <f t="shared" si="16"/>
        <v>#DIV/0!</v>
      </c>
      <c r="J80" s="320">
        <v>0</v>
      </c>
      <c r="K80" s="318">
        <v>0</v>
      </c>
      <c r="L80" s="319" t="e">
        <f t="shared" si="17"/>
        <v>#DIV/0!</v>
      </c>
      <c r="M80" s="320">
        <v>0</v>
      </c>
      <c r="N80" s="318">
        <v>0</v>
      </c>
      <c r="O80" s="319" t="e">
        <f t="shared" si="18"/>
        <v>#DIV/0!</v>
      </c>
      <c r="P80" s="319" t="b">
        <f t="shared" si="19"/>
        <v>0</v>
      </c>
      <c r="Q80" s="319" t="e">
        <f t="shared" si="20"/>
        <v>#DIV/0!</v>
      </c>
      <c r="R80" s="320">
        <v>0</v>
      </c>
      <c r="S80" s="318">
        <v>0</v>
      </c>
      <c r="T80" s="319" t="e">
        <f t="shared" si="21"/>
        <v>#DIV/0!</v>
      </c>
      <c r="U80" s="319" t="b">
        <f t="shared" si="22"/>
        <v>0</v>
      </c>
      <c r="V80" s="319" t="e">
        <f t="shared" si="23"/>
        <v>#DIV/0!</v>
      </c>
      <c r="W80" s="319"/>
      <c r="X80" s="320">
        <v>0</v>
      </c>
      <c r="Y80" s="319" t="e">
        <f t="shared" si="24"/>
        <v>#DIV/0!</v>
      </c>
      <c r="Z80" s="319" t="b">
        <f t="shared" si="25"/>
        <v>0</v>
      </c>
      <c r="AA80" s="319" t="e">
        <f t="shared" si="26"/>
        <v>#DIV/0!</v>
      </c>
      <c r="AB80" s="62"/>
      <c r="AC80" s="62"/>
      <c r="AD80" s="62"/>
    </row>
    <row r="81" spans="1:30" s="126" customFormat="1" ht="16.8" hidden="1">
      <c r="A81" s="462" t="s">
        <v>305</v>
      </c>
      <c r="B81" s="463">
        <f>'Aaro Inställningar'!B80</f>
        <v>0</v>
      </c>
      <c r="C81" s="41"/>
      <c r="D81" s="799" t="str">
        <f>'Aaro Inställningar'!C80</f>
        <v>SUMMA FRÅGETECKEN</v>
      </c>
      <c r="E81" s="800">
        <f>SUM(E60:E80)</f>
        <v>0</v>
      </c>
      <c r="F81" s="801">
        <f>SUM(F60:F80)</f>
        <v>0</v>
      </c>
      <c r="G81" s="802" t="e">
        <f t="shared" si="14"/>
        <v>#DIV/0!</v>
      </c>
      <c r="H81" s="802" t="b">
        <f t="shared" si="15"/>
        <v>0</v>
      </c>
      <c r="I81" s="802" t="e">
        <f t="shared" si="16"/>
        <v>#DIV/0!</v>
      </c>
      <c r="J81" s="800">
        <f>SUM(J60:J80)</f>
        <v>0</v>
      </c>
      <c r="K81" s="801">
        <f>SUM(K60:K80)</f>
        <v>0</v>
      </c>
      <c r="L81" s="802" t="e">
        <f t="shared" si="17"/>
        <v>#DIV/0!</v>
      </c>
      <c r="M81" s="800">
        <f>SUM(M60:M80)</f>
        <v>0</v>
      </c>
      <c r="N81" s="801">
        <f>SUM(N60:N80)</f>
        <v>0</v>
      </c>
      <c r="O81" s="802" t="e">
        <f t="shared" si="18"/>
        <v>#DIV/0!</v>
      </c>
      <c r="P81" s="802" t="b">
        <f t="shared" si="19"/>
        <v>0</v>
      </c>
      <c r="Q81" s="802" t="e">
        <f t="shared" si="20"/>
        <v>#DIV/0!</v>
      </c>
      <c r="R81" s="800">
        <f>SUM(R60:R80)</f>
        <v>0</v>
      </c>
      <c r="S81" s="801">
        <f>SUM(S60:S80)</f>
        <v>0</v>
      </c>
      <c r="T81" s="802" t="e">
        <f t="shared" si="21"/>
        <v>#DIV/0!</v>
      </c>
      <c r="U81" s="802" t="b">
        <f t="shared" si="22"/>
        <v>0</v>
      </c>
      <c r="V81" s="802" t="e">
        <f t="shared" si="23"/>
        <v>#DIV/0!</v>
      </c>
      <c r="W81" s="802"/>
      <c r="X81" s="800">
        <f>SUM(X60:X80)</f>
        <v>0</v>
      </c>
      <c r="Y81" s="803" t="e">
        <f t="shared" si="24"/>
        <v>#DIV/0!</v>
      </c>
      <c r="Z81" s="803" t="b">
        <f t="shared" si="25"/>
        <v>0</v>
      </c>
      <c r="AA81" s="802" t="e">
        <f t="shared" si="26"/>
        <v>#DIV/0!</v>
      </c>
      <c r="AB81" s="465"/>
      <c r="AC81" s="78"/>
      <c r="AD81" s="78"/>
    </row>
    <row r="82" spans="1:30" ht="12" customHeight="1">
      <c r="A82" s="439"/>
      <c r="B82" s="444"/>
      <c r="C82" s="36"/>
      <c r="D82" s="806"/>
      <c r="E82" s="776"/>
      <c r="F82" s="807"/>
      <c r="G82" s="753"/>
      <c r="H82" s="753"/>
      <c r="I82" s="753"/>
      <c r="J82" s="776"/>
      <c r="K82" s="807"/>
      <c r="L82" s="753"/>
      <c r="M82" s="776"/>
      <c r="N82" s="807"/>
      <c r="O82" s="753"/>
      <c r="P82" s="753"/>
      <c r="Q82" s="753"/>
      <c r="R82" s="776"/>
      <c r="S82" s="807"/>
      <c r="T82" s="753"/>
      <c r="U82" s="753"/>
      <c r="V82" s="753"/>
      <c r="W82" s="753"/>
      <c r="X82" s="776"/>
      <c r="Y82" s="807"/>
      <c r="Z82" s="807"/>
      <c r="AA82" s="753"/>
      <c r="AB82" s="77"/>
      <c r="AC82" s="69"/>
      <c r="AD82" s="69"/>
    </row>
    <row r="83" spans="1:30" s="126" customFormat="1" ht="16.8">
      <c r="A83" s="462"/>
      <c r="B83" s="463">
        <f>'Aaro Inställningar'!B82</f>
        <v>0</v>
      </c>
      <c r="C83" s="41"/>
      <c r="D83" s="760" t="str">
        <f>'Aaro Inställningar'!C82</f>
        <v>Summa totalt</v>
      </c>
      <c r="E83" s="774">
        <f>+E81+E59+E36</f>
        <v>3084.8526551999998</v>
      </c>
      <c r="F83" s="808">
        <f>+F81+F59+F36</f>
        <v>3203.8369371999997</v>
      </c>
      <c r="G83" s="809">
        <f>IF(OR(E83&lt;0,F83&lt;0),"-",E83/F83-1)</f>
        <v>-3.7138058001162322E-2</v>
      </c>
      <c r="H83" s="809" t="b">
        <f>IF(AND(E83&lt;0,F83&lt;0),-(E83/F83-1))</f>
        <v>0</v>
      </c>
      <c r="I83" s="809">
        <f>IF(AND(E83&lt;0,F83&lt;0),+H83,G83)</f>
        <v>-3.7138058001162322E-2</v>
      </c>
      <c r="J83" s="774">
        <f>+J81+J59+J36</f>
        <v>9125.5972594000013</v>
      </c>
      <c r="K83" s="808">
        <f>+K81+K59+K36</f>
        <v>9174.2798941000001</v>
      </c>
      <c r="L83" s="809">
        <f>IF(OR(J83&lt;0,K83&lt;0),"-",J83/K83-1)</f>
        <v>-5.3064257099139089E-3</v>
      </c>
      <c r="M83" s="774">
        <f>+M81+M59+M36</f>
        <v>9125.5972594000013</v>
      </c>
      <c r="N83" s="808">
        <f>+N81+N59+N36</f>
        <v>9174.2798941000001</v>
      </c>
      <c r="O83" s="809">
        <f>IF(OR(M83&lt;0,N83&lt;0),"-",M83/N83-1)</f>
        <v>-5.3064257099139089E-3</v>
      </c>
      <c r="P83" s="809" t="b">
        <f>IF(AND(M83&lt;0,N83&lt;0),-(M83/N83-1))</f>
        <v>0</v>
      </c>
      <c r="Q83" s="809">
        <f>IF(AND(M83&lt;0,N83&lt;0),+P83,O83)</f>
        <v>-5.3064257099139089E-3</v>
      </c>
      <c r="R83" s="774">
        <f>+R81+R59+R36</f>
        <v>37930.865560700004</v>
      </c>
      <c r="S83" s="808">
        <f>+S81+S59+S36</f>
        <v>37979.548195400006</v>
      </c>
      <c r="T83" s="809">
        <f>IF(OR(R83&lt;0,S83&lt;0),"-",R83/S83-1)</f>
        <v>-1.2818118438254755E-3</v>
      </c>
      <c r="U83" s="809" t="b">
        <f>IF(AND(R83&lt;0,S83&lt;0),-(R83/S83-1))</f>
        <v>0</v>
      </c>
      <c r="V83" s="809">
        <f>IF(AND(R83&lt;0,S83&lt;0),+U83,T83)</f>
        <v>-1.2818118438254755E-3</v>
      </c>
      <c r="W83" s="809"/>
      <c r="X83" s="774">
        <f>+X81+X59+X36</f>
        <v>38217.683546699998</v>
      </c>
      <c r="Y83" s="810">
        <f>IF(OR(S83&lt;0,X83&lt;0),"-",X83/S83-1)</f>
        <v>6.2700943696016864E-3</v>
      </c>
      <c r="Z83" s="810" t="b">
        <f>IF(AND(S83&lt;0,X83&lt;0),-(X83/S83-1))</f>
        <v>0</v>
      </c>
      <c r="AA83" s="809">
        <f>IF(AND(S83&lt;0,X83&lt;0),+Z83,Y83)</f>
        <v>6.2700943696016864E-3</v>
      </c>
      <c r="AB83" s="465"/>
      <c r="AC83" s="78"/>
      <c r="AD83" s="78"/>
    </row>
    <row r="84" spans="1:30" ht="17.25" customHeight="1">
      <c r="A84" s="440"/>
      <c r="B84" s="39"/>
      <c r="C84" s="36"/>
      <c r="D84" s="447"/>
      <c r="E84" s="683"/>
      <c r="F84" s="683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65"/>
      <c r="AC84" s="78"/>
      <c r="AD84" s="78"/>
    </row>
    <row r="85" spans="1:30" ht="28.5" customHeight="1">
      <c r="A85" s="440"/>
      <c r="B85" s="39"/>
      <c r="C85" s="36"/>
      <c r="D85" s="128" t="s">
        <v>86</v>
      </c>
      <c r="E85" s="683"/>
      <c r="F85" s="683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65"/>
      <c r="AC85" s="78"/>
      <c r="AD85" s="78"/>
    </row>
    <row r="86" spans="1:30" ht="7.5" customHeight="1">
      <c r="A86" s="440"/>
      <c r="B86" s="39"/>
      <c r="C86" s="36"/>
      <c r="D86" s="447"/>
      <c r="E86" s="683"/>
      <c r="F86" s="683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65"/>
      <c r="AC86" s="78"/>
      <c r="AD86" s="78"/>
    </row>
    <row r="87" spans="1:30" ht="17.399999999999999" customHeight="1">
      <c r="A87" s="440"/>
      <c r="B87" s="39"/>
      <c r="C87" s="36"/>
      <c r="D87" s="450" t="s">
        <v>180</v>
      </c>
      <c r="E87" s="461">
        <f>E6</f>
        <v>2015</v>
      </c>
      <c r="F87" s="461">
        <f>F6</f>
        <v>2014</v>
      </c>
      <c r="G87" s="461"/>
      <c r="H87" s="461"/>
      <c r="I87" s="461" t="str">
        <f t="shared" ref="I87:N87" si="27">I6</f>
        <v>%</v>
      </c>
      <c r="J87" s="364">
        <f t="shared" si="27"/>
        <v>2015</v>
      </c>
      <c r="K87" s="364">
        <f t="shared" si="27"/>
        <v>2014</v>
      </c>
      <c r="L87" s="364" t="str">
        <f t="shared" si="27"/>
        <v>%</v>
      </c>
      <c r="M87" s="364">
        <f t="shared" si="27"/>
        <v>2015</v>
      </c>
      <c r="N87" s="364">
        <f t="shared" si="27"/>
        <v>2014</v>
      </c>
      <c r="O87" s="364"/>
      <c r="P87" s="364"/>
      <c r="Q87" s="364" t="str">
        <f>Q6</f>
        <v>%</v>
      </c>
      <c r="R87" s="364" t="str">
        <f>R6</f>
        <v>15/14</v>
      </c>
      <c r="S87" s="364">
        <f>S6</f>
        <v>2014</v>
      </c>
      <c r="T87" s="364"/>
      <c r="U87" s="364"/>
      <c r="V87" s="364" t="str">
        <f>V6</f>
        <v>%</v>
      </c>
      <c r="W87" s="364"/>
      <c r="X87" s="364">
        <f>X6</f>
        <v>2015</v>
      </c>
      <c r="Y87" s="347"/>
      <c r="Z87" s="347"/>
      <c r="AA87" s="346" t="s">
        <v>3</v>
      </c>
      <c r="AB87" s="467"/>
      <c r="AC87" s="461">
        <f>M87</f>
        <v>2015</v>
      </c>
      <c r="AD87" s="461">
        <f>N87</f>
        <v>2014</v>
      </c>
    </row>
    <row r="88" spans="1:30" ht="17.399999999999999" customHeight="1">
      <c r="A88" s="440"/>
      <c r="B88" s="39"/>
      <c r="C88" s="36"/>
      <c r="D88" s="450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741"/>
      <c r="Z88" s="741"/>
      <c r="AA88" s="461"/>
      <c r="AB88" s="467"/>
      <c r="AC88" s="1031" t="s">
        <v>88</v>
      </c>
      <c r="AD88" s="1032"/>
    </row>
    <row r="89" spans="1:30" s="301" customFormat="1" ht="17.25" customHeight="1">
      <c r="A89" s="438"/>
      <c r="B89" s="445"/>
      <c r="C89" s="302"/>
      <c r="D89" s="450"/>
      <c r="E89" s="461" t="str">
        <f>E7</f>
        <v>mar</v>
      </c>
      <c r="F89" s="461" t="str">
        <f>F7</f>
        <v>mar</v>
      </c>
      <c r="G89" s="461"/>
      <c r="H89" s="461"/>
      <c r="I89" s="461"/>
      <c r="J89" s="364" t="str">
        <f>J7</f>
        <v>kv 1</v>
      </c>
      <c r="K89" s="364" t="str">
        <f>K7</f>
        <v>kv 1</v>
      </c>
      <c r="L89" s="364"/>
      <c r="M89" s="364" t="str">
        <f>M7</f>
        <v>kv 1</v>
      </c>
      <c r="N89" s="364" t="str">
        <f>N7</f>
        <v>kv 1</v>
      </c>
      <c r="O89" s="364"/>
      <c r="P89" s="364"/>
      <c r="Q89" s="364"/>
      <c r="R89" s="364" t="str">
        <f>R7</f>
        <v>LTM</v>
      </c>
      <c r="S89" s="364"/>
      <c r="T89" s="364"/>
      <c r="U89" s="364"/>
      <c r="V89" s="364"/>
      <c r="W89" s="364"/>
      <c r="X89" s="364" t="str">
        <f>X7</f>
        <v>Prognos mar</v>
      </c>
      <c r="Y89" s="346"/>
      <c r="Z89" s="346"/>
      <c r="AA89" s="346"/>
      <c r="AB89" s="467"/>
      <c r="AC89" s="461" t="str">
        <f>M89</f>
        <v>kv 1</v>
      </c>
      <c r="AD89" s="461" t="str">
        <f>N89</f>
        <v>kv 1</v>
      </c>
    </row>
    <row r="90" spans="1:30" ht="15.75" customHeight="1">
      <c r="A90" s="439" t="s">
        <v>308</v>
      </c>
      <c r="B90" s="439" t="str">
        <f>'Aaro Inställningar'!B6</f>
        <v>AHIAS</v>
      </c>
      <c r="C90" s="43"/>
      <c r="D90" s="749" t="str">
        <f>'Aaro Inställningar'!C6</f>
        <v>AH Industries</v>
      </c>
      <c r="E90" s="320">
        <v>3.6662918000000402</v>
      </c>
      <c r="F90" s="318">
        <v>4.6179424999999998</v>
      </c>
      <c r="G90" s="319">
        <f t="shared" ref="G90:G118" si="28">IF(OR(E90&lt;0,F90&lt;0),"-",E90/F90-1)</f>
        <v>-0.20607677553368409</v>
      </c>
      <c r="H90" s="319" t="b">
        <f t="shared" ref="H90:H118" si="29">IF(AND(E90&lt;0,F90&lt;0),-(E90/F90-1))</f>
        <v>0</v>
      </c>
      <c r="I90" s="319">
        <f t="shared" ref="I90:I99" si="30">IF(AND(E90&lt;0,F90&lt;0),+H90,G90)</f>
        <v>-0.20607677553368409</v>
      </c>
      <c r="J90" s="320">
        <v>8.5907642000000006</v>
      </c>
      <c r="K90" s="318">
        <v>0.40982779999998098</v>
      </c>
      <c r="L90" s="319">
        <f t="shared" ref="L90:L118" si="31">IF(OR(J90&lt;0,K90&lt;0),"-",J90/K90-1)</f>
        <v>19.961887407346207</v>
      </c>
      <c r="M90" s="320">
        <v>8.5907642000000202</v>
      </c>
      <c r="N90" s="318">
        <v>0.40982779999997399</v>
      </c>
      <c r="O90" s="319">
        <f t="shared" ref="O90:O118" si="32">IF(OR(M90&lt;0,N90&lt;0),"-",M90/N90-1)</f>
        <v>19.961887407346612</v>
      </c>
      <c r="P90" s="319" t="b">
        <f t="shared" ref="P90:P118" si="33">IF(AND(M90&lt;0,N90&lt;0),-(M90/N90-1))</f>
        <v>0</v>
      </c>
      <c r="Q90" s="319">
        <f t="shared" ref="Q90:Q118" si="34">IF(AND(M90&lt;0,N90&lt;0),+P90,O90)</f>
        <v>19.961887407346612</v>
      </c>
      <c r="R90" s="320">
        <v>20.258562100000098</v>
      </c>
      <c r="S90" s="318">
        <v>12.0776257</v>
      </c>
      <c r="T90" s="319">
        <f t="shared" ref="T90:T118" si="35">IF(OR(R90&lt;0,S90&lt;0),"-",R90/S90-1)</f>
        <v>0.67736296878285418</v>
      </c>
      <c r="U90" s="319" t="b">
        <f t="shared" ref="U90:U118" si="36">IF(AND(R90&lt;0,S90&lt;0),-(R90/S90-1))</f>
        <v>0</v>
      </c>
      <c r="V90" s="319">
        <f t="shared" ref="V90:V118" si="37">IF(AND(R90&lt;0,S90&lt;0),+U90,T90)</f>
        <v>0.67736296878285418</v>
      </c>
      <c r="W90" s="319"/>
      <c r="X90" s="320">
        <v>50.5360552</v>
      </c>
      <c r="Y90" s="319">
        <f t="shared" ref="Y90:Y118" si="38">IF(OR(S90&lt;0,X90&lt;0),"-",X90/S90-1)</f>
        <v>3.1842706882363476</v>
      </c>
      <c r="Z90" s="319" t="b">
        <f t="shared" ref="Z90:Z118" si="39">IF(AND(S90&lt;0,X90&lt;0),-(X90/S90-1))</f>
        <v>0</v>
      </c>
      <c r="AA90" s="319">
        <f t="shared" ref="AA90:AA118" si="40">IF(AND(S90&lt;0,X90&lt;0),+Z90,Y90)</f>
        <v>3.1842706882363476</v>
      </c>
      <c r="AB90" s="811"/>
      <c r="AC90" s="812">
        <f t="shared" ref="AC90:AC118" si="41">IF(M8&lt;&gt;0,IF(M90&lt;&gt;0,M90/M8,""),0)</f>
        <v>3.6001477216650347E-2</v>
      </c>
      <c r="AD90" s="812">
        <f t="shared" ref="AD90:AD118" si="42">IF(N8&lt;&gt;0,IF(N90&lt;&gt;0,N90/N8,""),0)</f>
        <v>2.1548218259605473E-3</v>
      </c>
    </row>
    <row r="91" spans="1:30" ht="15" customHeight="1">
      <c r="A91" s="439" t="s">
        <v>308</v>
      </c>
      <c r="B91" s="439" t="str">
        <f>'Aaro Inställningar'!B7</f>
        <v>ARCUS</v>
      </c>
      <c r="C91" s="43"/>
      <c r="D91" s="749" t="str">
        <f>'Aaro Inställningar'!C7</f>
        <v>Arcus-Gruppen</v>
      </c>
      <c r="E91" s="320">
        <v>8.0239970999999901</v>
      </c>
      <c r="F91" s="318">
        <v>-3.4877392999999701</v>
      </c>
      <c r="G91" s="319" t="str">
        <f t="shared" si="28"/>
        <v>-</v>
      </c>
      <c r="H91" s="319" t="b">
        <f t="shared" si="29"/>
        <v>0</v>
      </c>
      <c r="I91" s="319" t="str">
        <f t="shared" si="30"/>
        <v>-</v>
      </c>
      <c r="J91" s="320">
        <v>-15.089642</v>
      </c>
      <c r="K91" s="318">
        <v>-19.631262100000001</v>
      </c>
      <c r="L91" s="319" t="str">
        <f t="shared" si="31"/>
        <v>-</v>
      </c>
      <c r="M91" s="320">
        <v>-15.0896419999999</v>
      </c>
      <c r="N91" s="318">
        <v>-19.631262100000001</v>
      </c>
      <c r="O91" s="319" t="str">
        <f t="shared" si="32"/>
        <v>-</v>
      </c>
      <c r="P91" s="319">
        <f t="shared" si="33"/>
        <v>0.23134631267543926</v>
      </c>
      <c r="Q91" s="319">
        <f t="shared" si="34"/>
        <v>0.23134631267543926</v>
      </c>
      <c r="R91" s="320">
        <v>249.88358700000001</v>
      </c>
      <c r="S91" s="318">
        <v>245.34196689999999</v>
      </c>
      <c r="T91" s="319">
        <f t="shared" si="35"/>
        <v>1.8511387013747882E-2</v>
      </c>
      <c r="U91" s="319" t="b">
        <f t="shared" si="36"/>
        <v>0</v>
      </c>
      <c r="V91" s="319">
        <f t="shared" si="37"/>
        <v>1.8511387013747882E-2</v>
      </c>
      <c r="W91" s="319"/>
      <c r="X91" s="320">
        <v>221.211658</v>
      </c>
      <c r="Y91" s="319">
        <f t="shared" si="38"/>
        <v>-9.8353776179822328E-2</v>
      </c>
      <c r="Z91" s="319" t="b">
        <f t="shared" si="39"/>
        <v>0</v>
      </c>
      <c r="AA91" s="319">
        <f t="shared" si="40"/>
        <v>-9.8353776179822328E-2</v>
      </c>
      <c r="AB91" s="811"/>
      <c r="AC91" s="812">
        <f t="shared" si="41"/>
        <v>-2.7501389851430066E-2</v>
      </c>
      <c r="AD91" s="812">
        <f t="shared" si="42"/>
        <v>-3.9264918197768485E-2</v>
      </c>
    </row>
    <row r="92" spans="1:30" ht="15" customHeight="1">
      <c r="A92" s="439" t="s">
        <v>308</v>
      </c>
      <c r="B92" s="439" t="str">
        <f>'Aaro Inställningar'!B8</f>
        <v>BIOLIN</v>
      </c>
      <c r="C92" s="43"/>
      <c r="D92" s="749" t="str">
        <f>'Aaro Inställningar'!C8</f>
        <v>Biolin Scientific</v>
      </c>
      <c r="E92" s="320">
        <v>9.3576899999999892</v>
      </c>
      <c r="F92" s="318">
        <v>5.2380000000000004</v>
      </c>
      <c r="G92" s="319">
        <f t="shared" si="28"/>
        <v>0.78650057273768392</v>
      </c>
      <c r="H92" s="319" t="b">
        <f t="shared" si="29"/>
        <v>0</v>
      </c>
      <c r="I92" s="319">
        <f t="shared" si="30"/>
        <v>0.78650057273768392</v>
      </c>
      <c r="J92" s="320">
        <v>-1.7978799999999999</v>
      </c>
      <c r="K92" s="318">
        <v>-2.1840000000000002</v>
      </c>
      <c r="L92" s="319" t="str">
        <f t="shared" si="31"/>
        <v>-</v>
      </c>
      <c r="M92" s="320">
        <v>-1.7978799999999999</v>
      </c>
      <c r="N92" s="318">
        <v>-2.1840000000000002</v>
      </c>
      <c r="O92" s="319" t="str">
        <f t="shared" si="32"/>
        <v>-</v>
      </c>
      <c r="P92" s="319">
        <f t="shared" si="33"/>
        <v>0.17679487179487186</v>
      </c>
      <c r="Q92" s="319">
        <f t="shared" si="34"/>
        <v>0.17679487179487186</v>
      </c>
      <c r="R92" s="320">
        <v>31.919119999999999</v>
      </c>
      <c r="S92" s="318">
        <v>31.533000000000001</v>
      </c>
      <c r="T92" s="319">
        <f t="shared" si="35"/>
        <v>1.2244949735197963E-2</v>
      </c>
      <c r="U92" s="319" t="b">
        <f t="shared" si="36"/>
        <v>0</v>
      </c>
      <c r="V92" s="319">
        <f t="shared" si="37"/>
        <v>1.2244949735197963E-2</v>
      </c>
      <c r="W92" s="319"/>
      <c r="X92" s="320">
        <v>36.6</v>
      </c>
      <c r="Y92" s="319">
        <f t="shared" si="38"/>
        <v>0.16068880220721149</v>
      </c>
      <c r="Z92" s="319" t="b">
        <f t="shared" si="39"/>
        <v>0</v>
      </c>
      <c r="AA92" s="319">
        <f t="shared" si="40"/>
        <v>0.16068880220721149</v>
      </c>
      <c r="AB92" s="811"/>
      <c r="AC92" s="812">
        <f t="shared" si="41"/>
        <v>-3.4359518193126756E-2</v>
      </c>
      <c r="AD92" s="812">
        <f t="shared" si="42"/>
        <v>-5.1410008944964933E-2</v>
      </c>
    </row>
    <row r="93" spans="1:30" ht="14.25" customHeight="1">
      <c r="A93" s="439" t="s">
        <v>308</v>
      </c>
      <c r="B93" s="439" t="str">
        <f>'Aaro Inställningar'!B9</f>
        <v>BISNODE</v>
      </c>
      <c r="C93" s="43"/>
      <c r="D93" s="749" t="str">
        <f>'Aaro Inställningar'!C9</f>
        <v>Bisnode</v>
      </c>
      <c r="E93" s="320">
        <v>14.174141899999899</v>
      </c>
      <c r="F93" s="318">
        <v>16.037999999999901</v>
      </c>
      <c r="G93" s="319">
        <f t="shared" si="28"/>
        <v>-0.11621512033919523</v>
      </c>
      <c r="H93" s="319" t="b">
        <f t="shared" si="29"/>
        <v>0</v>
      </c>
      <c r="I93" s="319">
        <f t="shared" si="30"/>
        <v>-0.11621512033919523</v>
      </c>
      <c r="J93" s="320">
        <v>37.762141900000003</v>
      </c>
      <c r="K93" s="318">
        <v>58.088000000000001</v>
      </c>
      <c r="L93" s="319">
        <f t="shared" si="31"/>
        <v>-0.3499149239085525</v>
      </c>
      <c r="M93" s="320">
        <v>37.762141899999897</v>
      </c>
      <c r="N93" s="318">
        <v>58.088000000000001</v>
      </c>
      <c r="O93" s="319">
        <f t="shared" si="32"/>
        <v>-0.34991492390855439</v>
      </c>
      <c r="P93" s="319" t="b">
        <f t="shared" si="33"/>
        <v>0</v>
      </c>
      <c r="Q93" s="319">
        <f t="shared" si="34"/>
        <v>-0.34991492390855439</v>
      </c>
      <c r="R93" s="320">
        <v>277.26114189999998</v>
      </c>
      <c r="S93" s="318">
        <v>297.58699999999999</v>
      </c>
      <c r="T93" s="319">
        <f t="shared" si="35"/>
        <v>-6.8302238000988003E-2</v>
      </c>
      <c r="U93" s="319" t="b">
        <f t="shared" si="36"/>
        <v>0</v>
      </c>
      <c r="V93" s="319">
        <f t="shared" si="37"/>
        <v>-6.8302238000988003E-2</v>
      </c>
      <c r="W93" s="319"/>
      <c r="X93" s="320">
        <v>342.1</v>
      </c>
      <c r="Y93" s="319">
        <f t="shared" si="38"/>
        <v>0.14957978675143746</v>
      </c>
      <c r="Z93" s="319" t="b">
        <f t="shared" si="39"/>
        <v>0</v>
      </c>
      <c r="AA93" s="319">
        <f t="shared" si="40"/>
        <v>0.14957978675143746</v>
      </c>
      <c r="AB93" s="811"/>
      <c r="AC93" s="812">
        <f t="shared" si="41"/>
        <v>4.3231067503583243E-2</v>
      </c>
      <c r="AD93" s="812">
        <f t="shared" si="42"/>
        <v>6.7132026627218941E-2</v>
      </c>
    </row>
    <row r="94" spans="1:30" ht="15" customHeight="1">
      <c r="A94" s="439" t="s">
        <v>308</v>
      </c>
      <c r="B94" s="439" t="str">
        <f>'Aaro Inställningar'!B10</f>
        <v>DIAB</v>
      </c>
      <c r="C94" s="43"/>
      <c r="D94" s="749" t="str">
        <f>'Aaro Inställningar'!C10</f>
        <v>DIAB</v>
      </c>
      <c r="E94" s="320">
        <v>25.225999999999999</v>
      </c>
      <c r="F94" s="318">
        <v>-0.85700000000000798</v>
      </c>
      <c r="G94" s="319" t="str">
        <f t="shared" si="28"/>
        <v>-</v>
      </c>
      <c r="H94" s="319" t="b">
        <f t="shared" si="29"/>
        <v>0</v>
      </c>
      <c r="I94" s="319" t="str">
        <f t="shared" si="30"/>
        <v>-</v>
      </c>
      <c r="J94" s="320">
        <v>36.984999999999999</v>
      </c>
      <c r="K94" s="318">
        <v>-0.18999999999999601</v>
      </c>
      <c r="L94" s="319" t="str">
        <f t="shared" si="31"/>
        <v>-</v>
      </c>
      <c r="M94" s="320">
        <v>36.984999999999999</v>
      </c>
      <c r="N94" s="318">
        <v>-0.189999999999969</v>
      </c>
      <c r="O94" s="319" t="str">
        <f t="shared" si="32"/>
        <v>-</v>
      </c>
      <c r="P94" s="319" t="b">
        <f t="shared" si="33"/>
        <v>0</v>
      </c>
      <c r="Q94" s="319" t="str">
        <f t="shared" si="34"/>
        <v>-</v>
      </c>
      <c r="R94" s="320">
        <v>33.505000000000102</v>
      </c>
      <c r="S94" s="318">
        <v>-3.66999999999994</v>
      </c>
      <c r="T94" s="319" t="str">
        <f t="shared" si="35"/>
        <v>-</v>
      </c>
      <c r="U94" s="319" t="b">
        <f t="shared" si="36"/>
        <v>0</v>
      </c>
      <c r="V94" s="319" t="str">
        <f t="shared" si="37"/>
        <v>-</v>
      </c>
      <c r="W94" s="319"/>
      <c r="X94" s="320">
        <v>105.92</v>
      </c>
      <c r="Y94" s="319" t="str">
        <f t="shared" si="38"/>
        <v>-</v>
      </c>
      <c r="Z94" s="319" t="b">
        <f t="shared" si="39"/>
        <v>0</v>
      </c>
      <c r="AA94" s="319" t="str">
        <f t="shared" si="40"/>
        <v>-</v>
      </c>
      <c r="AB94" s="811"/>
      <c r="AC94" s="812">
        <f t="shared" si="41"/>
        <v>0.10022600646042447</v>
      </c>
      <c r="AD94" s="812">
        <f t="shared" si="42"/>
        <v>-7.977696041381947E-4</v>
      </c>
    </row>
    <row r="95" spans="1:30" ht="15.75" customHeight="1">
      <c r="A95" s="439" t="s">
        <v>308</v>
      </c>
      <c r="B95" s="439" t="str">
        <f>'Aaro Inställningar'!B11</f>
        <v>EMGR</v>
      </c>
      <c r="C95" s="43"/>
      <c r="D95" s="749" t="str">
        <f>'Aaro Inställningar'!C11</f>
        <v>Euromaint</v>
      </c>
      <c r="E95" s="320">
        <v>16.020999999999901</v>
      </c>
      <c r="F95" s="318">
        <v>15.484999999999999</v>
      </c>
      <c r="G95" s="319">
        <f t="shared" si="28"/>
        <v>3.4614142718753849E-2</v>
      </c>
      <c r="H95" s="319" t="b">
        <f t="shared" si="29"/>
        <v>0</v>
      </c>
      <c r="I95" s="319">
        <f t="shared" si="30"/>
        <v>3.4614142718753849E-2</v>
      </c>
      <c r="J95" s="320">
        <v>8.5879999999999406</v>
      </c>
      <c r="K95" s="318">
        <v>4.56200000000001</v>
      </c>
      <c r="L95" s="319">
        <f t="shared" si="31"/>
        <v>0.88250767207363467</v>
      </c>
      <c r="M95" s="320">
        <v>8.5880000000000507</v>
      </c>
      <c r="N95" s="318">
        <v>4.5620000000000003</v>
      </c>
      <c r="O95" s="319">
        <f t="shared" si="32"/>
        <v>0.88250767207366287</v>
      </c>
      <c r="P95" s="319" t="b">
        <f t="shared" si="33"/>
        <v>0</v>
      </c>
      <c r="Q95" s="319">
        <f t="shared" si="34"/>
        <v>0.88250767207366287</v>
      </c>
      <c r="R95" s="320">
        <v>60.567000000000299</v>
      </c>
      <c r="S95" s="318">
        <v>56.540999999999897</v>
      </c>
      <c r="T95" s="319">
        <f t="shared" si="35"/>
        <v>7.1204966307642392E-2</v>
      </c>
      <c r="U95" s="319" t="b">
        <f t="shared" si="36"/>
        <v>0</v>
      </c>
      <c r="V95" s="319">
        <f t="shared" si="37"/>
        <v>7.1204966307642392E-2</v>
      </c>
      <c r="W95" s="319"/>
      <c r="X95" s="320">
        <v>87.319999999999695</v>
      </c>
      <c r="Y95" s="319">
        <f t="shared" si="38"/>
        <v>0.54436603526644123</v>
      </c>
      <c r="Z95" s="319" t="b">
        <f t="shared" si="39"/>
        <v>0</v>
      </c>
      <c r="AA95" s="319">
        <f t="shared" si="40"/>
        <v>0.54436603526644123</v>
      </c>
      <c r="AB95" s="811"/>
      <c r="AC95" s="812">
        <f t="shared" si="41"/>
        <v>1.4471506903791863E-2</v>
      </c>
      <c r="AD95" s="812">
        <f t="shared" si="42"/>
        <v>7.8437171172534275E-3</v>
      </c>
    </row>
    <row r="96" spans="1:30" ht="15" customHeight="1">
      <c r="A96" s="439" t="s">
        <v>308</v>
      </c>
      <c r="B96" s="439" t="str">
        <f>'Aaro Inställningar'!B12</f>
        <v>GSHYDRO</v>
      </c>
      <c r="C96" s="43"/>
      <c r="D96" s="749" t="str">
        <f>'Aaro Inställningar'!C12</f>
        <v>GS-Hydro</v>
      </c>
      <c r="E96" s="320">
        <v>6.4236877000000403</v>
      </c>
      <c r="F96" s="778">
        <v>4.7372441000000398</v>
      </c>
      <c r="G96" s="319">
        <f t="shared" si="28"/>
        <v>0.35599677035852695</v>
      </c>
      <c r="H96" s="319" t="b">
        <f t="shared" si="29"/>
        <v>0</v>
      </c>
      <c r="I96" s="319">
        <f t="shared" si="30"/>
        <v>0.35599677035852695</v>
      </c>
      <c r="J96" s="320">
        <v>7.7570119000000401</v>
      </c>
      <c r="K96" s="778">
        <v>12.4917713</v>
      </c>
      <c r="L96" s="319">
        <f t="shared" si="31"/>
        <v>-0.37903026610805468</v>
      </c>
      <c r="M96" s="320">
        <v>7.7570119000000401</v>
      </c>
      <c r="N96" s="778">
        <v>12.491771300000099</v>
      </c>
      <c r="O96" s="319">
        <f t="shared" si="32"/>
        <v>-0.37903026610805957</v>
      </c>
      <c r="P96" s="319" t="b">
        <f t="shared" si="33"/>
        <v>0</v>
      </c>
      <c r="Q96" s="319">
        <f t="shared" si="34"/>
        <v>-0.37903026610805957</v>
      </c>
      <c r="R96" s="320">
        <v>95.703009399999999</v>
      </c>
      <c r="S96" s="778">
        <v>100.4377688</v>
      </c>
      <c r="T96" s="319">
        <f t="shared" si="35"/>
        <v>-4.7141224427518336E-2</v>
      </c>
      <c r="U96" s="319" t="b">
        <f t="shared" si="36"/>
        <v>0</v>
      </c>
      <c r="V96" s="319">
        <f t="shared" si="37"/>
        <v>-4.7141224427518336E-2</v>
      </c>
      <c r="W96" s="319"/>
      <c r="X96" s="320">
        <v>94.7443497000002</v>
      </c>
      <c r="Y96" s="319">
        <f t="shared" si="38"/>
        <v>-5.6686037215113894E-2</v>
      </c>
      <c r="Z96" s="319" t="b">
        <f t="shared" si="39"/>
        <v>0</v>
      </c>
      <c r="AA96" s="319">
        <f t="shared" si="40"/>
        <v>-5.6686037215113894E-2</v>
      </c>
      <c r="AB96" s="811"/>
      <c r="AC96" s="812">
        <f t="shared" si="41"/>
        <v>2.4269992663242975E-2</v>
      </c>
      <c r="AD96" s="812">
        <f t="shared" si="42"/>
        <v>4.3774077295887011E-2</v>
      </c>
    </row>
    <row r="97" spans="1:30" ht="15" customHeight="1">
      <c r="A97" s="439" t="s">
        <v>308</v>
      </c>
      <c r="B97" s="439" t="str">
        <f>'Aaro Inställningar'!B13</f>
        <v>HAFA</v>
      </c>
      <c r="C97" s="43"/>
      <c r="D97" s="749" t="str">
        <f>'Aaro Inställningar'!C13</f>
        <v>Hafa Bathroom Group</v>
      </c>
      <c r="E97" s="320">
        <v>1.86</v>
      </c>
      <c r="F97" s="318">
        <v>0.50999999999999801</v>
      </c>
      <c r="G97" s="319">
        <f t="shared" si="28"/>
        <v>2.6470588235294263</v>
      </c>
      <c r="H97" s="319" t="b">
        <f t="shared" si="29"/>
        <v>0</v>
      </c>
      <c r="I97" s="319">
        <f t="shared" si="30"/>
        <v>2.6470588235294263</v>
      </c>
      <c r="J97" s="320">
        <v>2.3359999999999999</v>
      </c>
      <c r="K97" s="318">
        <v>2.702</v>
      </c>
      <c r="L97" s="319">
        <f t="shared" si="31"/>
        <v>-0.13545521835677277</v>
      </c>
      <c r="M97" s="320">
        <v>2.3359999999999999</v>
      </c>
      <c r="N97" s="318">
        <v>2.702</v>
      </c>
      <c r="O97" s="319">
        <f t="shared" si="32"/>
        <v>-0.13545521835677277</v>
      </c>
      <c r="P97" s="319" t="b">
        <f t="shared" si="33"/>
        <v>0</v>
      </c>
      <c r="Q97" s="319">
        <f t="shared" si="34"/>
        <v>-0.13545521835677277</v>
      </c>
      <c r="R97" s="320">
        <v>-4.8139999999999903</v>
      </c>
      <c r="S97" s="318">
        <v>-4.44799999999998</v>
      </c>
      <c r="T97" s="319" t="str">
        <f t="shared" si="35"/>
        <v>-</v>
      </c>
      <c r="U97" s="319">
        <f t="shared" si="36"/>
        <v>-8.2284172661873267E-2</v>
      </c>
      <c r="V97" s="319">
        <f t="shared" si="37"/>
        <v>-8.2284172661873267E-2</v>
      </c>
      <c r="W97" s="319"/>
      <c r="X97" s="320">
        <v>7.6570000000000098</v>
      </c>
      <c r="Y97" s="319" t="str">
        <f t="shared" si="38"/>
        <v>-</v>
      </c>
      <c r="Z97" s="319" t="b">
        <f t="shared" si="39"/>
        <v>0</v>
      </c>
      <c r="AA97" s="319" t="str">
        <f t="shared" si="40"/>
        <v>-</v>
      </c>
      <c r="AB97" s="811"/>
      <c r="AC97" s="812">
        <f t="shared" si="41"/>
        <v>4.4667954184752473E-2</v>
      </c>
      <c r="AD97" s="812">
        <f t="shared" si="42"/>
        <v>4.6221218652707931E-2</v>
      </c>
    </row>
    <row r="98" spans="1:30" ht="14.25" customHeight="1">
      <c r="A98" s="439" t="s">
        <v>308</v>
      </c>
      <c r="B98" s="439" t="str">
        <f>'Aaro Inställningar'!B14</f>
        <v>HENT</v>
      </c>
      <c r="C98" s="43"/>
      <c r="D98" s="749" t="str">
        <f>'Aaro Inställningar'!C14</f>
        <v>HENT</v>
      </c>
      <c r="E98" s="320">
        <v>18.126782000000201</v>
      </c>
      <c r="F98" s="318">
        <v>15.139232700000001</v>
      </c>
      <c r="G98" s="319">
        <f t="shared" si="28"/>
        <v>0.19733822441346049</v>
      </c>
      <c r="H98" s="319" t="b">
        <f t="shared" si="29"/>
        <v>0</v>
      </c>
      <c r="I98" s="319">
        <f t="shared" si="30"/>
        <v>0.19733822441346049</v>
      </c>
      <c r="J98" s="320">
        <v>51.688359100000298</v>
      </c>
      <c r="K98" s="318">
        <v>53.668397999999797</v>
      </c>
      <c r="L98" s="319">
        <f t="shared" si="31"/>
        <v>-3.6893944551866564E-2</v>
      </c>
      <c r="M98" s="320">
        <v>51.688359100000199</v>
      </c>
      <c r="N98" s="318">
        <v>53.668398000000003</v>
      </c>
      <c r="O98" s="319">
        <f t="shared" si="32"/>
        <v>-3.6893944551872115E-2</v>
      </c>
      <c r="P98" s="319" t="b">
        <f t="shared" si="33"/>
        <v>0</v>
      </c>
      <c r="Q98" s="319">
        <f t="shared" si="34"/>
        <v>-3.6893944551872115E-2</v>
      </c>
      <c r="R98" s="320">
        <v>157.36521310000001</v>
      </c>
      <c r="S98" s="318">
        <v>159.34525199999999</v>
      </c>
      <c r="T98" s="319">
        <f t="shared" si="35"/>
        <v>-1.2426092871596683E-2</v>
      </c>
      <c r="U98" s="319" t="b">
        <f t="shared" si="36"/>
        <v>0</v>
      </c>
      <c r="V98" s="319">
        <f t="shared" si="37"/>
        <v>-1.2426092871596683E-2</v>
      </c>
      <c r="W98" s="319"/>
      <c r="X98" s="320">
        <v>178.79485940000001</v>
      </c>
      <c r="Y98" s="319">
        <f t="shared" si="38"/>
        <v>0.12205953522857405</v>
      </c>
      <c r="Z98" s="319" t="b">
        <f t="shared" si="39"/>
        <v>0</v>
      </c>
      <c r="AA98" s="319">
        <f t="shared" si="40"/>
        <v>0.12205953522857405</v>
      </c>
      <c r="AB98" s="811"/>
      <c r="AC98" s="812">
        <f t="shared" si="41"/>
        <v>4.0254301179814718E-2</v>
      </c>
      <c r="AD98" s="812">
        <f t="shared" si="42"/>
        <v>4.3530706415118081E-2</v>
      </c>
    </row>
    <row r="99" spans="1:30" ht="15" customHeight="1">
      <c r="A99" s="439" t="s">
        <v>308</v>
      </c>
      <c r="B99" s="439" t="str">
        <f>'Aaro Inställningar'!B15</f>
        <v>HLDISP</v>
      </c>
      <c r="C99" s="43"/>
      <c r="D99" s="749" t="str">
        <f>'Aaro Inställningar'!C15</f>
        <v xml:space="preserve">HL Display </v>
      </c>
      <c r="E99" s="320">
        <v>6.4729999999999599</v>
      </c>
      <c r="F99" s="318">
        <v>16.172000000000001</v>
      </c>
      <c r="G99" s="319">
        <f t="shared" si="28"/>
        <v>-0.59974029186248079</v>
      </c>
      <c r="H99" s="319" t="b">
        <f t="shared" si="29"/>
        <v>0</v>
      </c>
      <c r="I99" s="319">
        <f t="shared" si="30"/>
        <v>-0.59974029186248079</v>
      </c>
      <c r="J99" s="320">
        <v>-11.199</v>
      </c>
      <c r="K99" s="318">
        <v>13.227</v>
      </c>
      <c r="L99" s="319" t="str">
        <f t="shared" si="31"/>
        <v>-</v>
      </c>
      <c r="M99" s="320">
        <v>-11.199000000000099</v>
      </c>
      <c r="N99" s="318">
        <v>13.227</v>
      </c>
      <c r="O99" s="319" t="str">
        <f t="shared" si="32"/>
        <v>-</v>
      </c>
      <c r="P99" s="319" t="b">
        <f t="shared" si="33"/>
        <v>0</v>
      </c>
      <c r="Q99" s="319" t="str">
        <f t="shared" si="34"/>
        <v>-</v>
      </c>
      <c r="R99" s="320">
        <v>35.209000000000103</v>
      </c>
      <c r="S99" s="318">
        <v>59.634999999999998</v>
      </c>
      <c r="T99" s="319">
        <f t="shared" si="35"/>
        <v>-0.40959168273664615</v>
      </c>
      <c r="U99" s="319" t="b">
        <f t="shared" si="36"/>
        <v>0</v>
      </c>
      <c r="V99" s="319">
        <f t="shared" si="37"/>
        <v>-0.40959168273664615</v>
      </c>
      <c r="W99" s="319"/>
      <c r="X99" s="320">
        <v>7.2999999999999501</v>
      </c>
      <c r="Y99" s="319">
        <f t="shared" si="38"/>
        <v>-0.87758866437494842</v>
      </c>
      <c r="Z99" s="319" t="b">
        <f t="shared" si="39"/>
        <v>0</v>
      </c>
      <c r="AA99" s="319">
        <f t="shared" si="40"/>
        <v>-0.87758866437494842</v>
      </c>
      <c r="AB99" s="811"/>
      <c r="AC99" s="812">
        <f t="shared" si="41"/>
        <v>-3.3199141488403278E-2</v>
      </c>
      <c r="AD99" s="812">
        <f t="shared" si="42"/>
        <v>3.6364986019811453E-2</v>
      </c>
    </row>
    <row r="100" spans="1:30" ht="14.25" customHeight="1">
      <c r="A100" s="439" t="s">
        <v>308</v>
      </c>
      <c r="B100" s="439" t="str">
        <f>'Aaro Inställningar'!B16</f>
        <v>INWIDO</v>
      </c>
      <c r="C100" s="43"/>
      <c r="D100" s="749" t="str">
        <f>'Aaro Inställningar'!C16</f>
        <v>Inwido</v>
      </c>
      <c r="E100" s="320"/>
      <c r="F100" s="318"/>
      <c r="G100" s="319" t="e">
        <f t="shared" si="28"/>
        <v>#DIV/0!</v>
      </c>
      <c r="H100" s="319" t="b">
        <f t="shared" si="29"/>
        <v>0</v>
      </c>
      <c r="I100" s="319"/>
      <c r="J100" s="320">
        <v>28.724999999999898</v>
      </c>
      <c r="K100" s="318">
        <v>-70.577999999999903</v>
      </c>
      <c r="L100" s="319" t="str">
        <f t="shared" si="31"/>
        <v>-</v>
      </c>
      <c r="M100" s="320">
        <v>28.724999999999799</v>
      </c>
      <c r="N100" s="318">
        <v>-70.578000000000003</v>
      </c>
      <c r="O100" s="319" t="str">
        <f t="shared" si="32"/>
        <v>-</v>
      </c>
      <c r="P100" s="319" t="b">
        <f t="shared" si="33"/>
        <v>0</v>
      </c>
      <c r="Q100" s="319" t="str">
        <f t="shared" si="34"/>
        <v>-</v>
      </c>
      <c r="R100" s="320">
        <v>475.63600000000002</v>
      </c>
      <c r="S100" s="318">
        <v>376.332999999999</v>
      </c>
      <c r="T100" s="319">
        <f t="shared" si="35"/>
        <v>0.26387003000003006</v>
      </c>
      <c r="U100" s="319" t="b">
        <f t="shared" si="36"/>
        <v>0</v>
      </c>
      <c r="V100" s="319">
        <f t="shared" si="37"/>
        <v>0.26387003000003006</v>
      </c>
      <c r="W100" s="319"/>
      <c r="X100" s="320">
        <v>499.5</v>
      </c>
      <c r="Y100" s="319">
        <f t="shared" si="38"/>
        <v>0.32728195507702318</v>
      </c>
      <c r="Z100" s="319" t="b">
        <f t="shared" si="39"/>
        <v>0</v>
      </c>
      <c r="AA100" s="319">
        <f t="shared" si="40"/>
        <v>0.32728195507702318</v>
      </c>
      <c r="AB100" s="811"/>
      <c r="AC100" s="812">
        <f t="shared" si="41"/>
        <v>2.7424162286119984E-2</v>
      </c>
      <c r="AD100" s="812">
        <f t="shared" si="42"/>
        <v>-7.7791102156344938E-2</v>
      </c>
    </row>
    <row r="101" spans="1:30" ht="15" customHeight="1">
      <c r="A101" s="439" t="s">
        <v>308</v>
      </c>
      <c r="B101" s="439" t="str">
        <f>'Aaro Inställningar'!B17</f>
        <v>JOTUL</v>
      </c>
      <c r="C101" s="43"/>
      <c r="D101" s="749" t="str">
        <f>'Aaro Inställningar'!C17</f>
        <v>Jøtul</v>
      </c>
      <c r="E101" s="320">
        <v>-8.4032944000000391</v>
      </c>
      <c r="F101" s="318">
        <v>-5.9007042000000096</v>
      </c>
      <c r="G101" s="319" t="str">
        <f t="shared" si="28"/>
        <v>-</v>
      </c>
      <c r="H101" s="319">
        <f t="shared" si="29"/>
        <v>-0.42411720960356325</v>
      </c>
      <c r="I101" s="319">
        <f t="shared" ref="I101:I118" si="43">IF(AND(E101&lt;0,F101&lt;0),+H101,G101)</f>
        <v>-0.42411720960356325</v>
      </c>
      <c r="J101" s="320">
        <v>-14.6257416</v>
      </c>
      <c r="K101" s="318">
        <v>-15.0383481</v>
      </c>
      <c r="L101" s="319" t="str">
        <f t="shared" si="31"/>
        <v>-</v>
      </c>
      <c r="M101" s="320">
        <v>-14.6257416</v>
      </c>
      <c r="N101" s="318">
        <v>-15.0383481</v>
      </c>
      <c r="O101" s="319" t="str">
        <f t="shared" si="32"/>
        <v>-</v>
      </c>
      <c r="P101" s="319">
        <f t="shared" si="33"/>
        <v>2.7436956323680262E-2</v>
      </c>
      <c r="Q101" s="319">
        <f t="shared" si="34"/>
        <v>2.7436956323680262E-2</v>
      </c>
      <c r="R101" s="320">
        <v>-21.615486200000099</v>
      </c>
      <c r="S101" s="318">
        <v>-22.028092700000101</v>
      </c>
      <c r="T101" s="319" t="str">
        <f t="shared" si="35"/>
        <v>-</v>
      </c>
      <c r="U101" s="319">
        <f t="shared" si="36"/>
        <v>1.8730922627722579E-2</v>
      </c>
      <c r="V101" s="319">
        <f t="shared" si="37"/>
        <v>1.8730922627722579E-2</v>
      </c>
      <c r="W101" s="319"/>
      <c r="X101" s="320">
        <v>5.3692150000000503</v>
      </c>
      <c r="Y101" s="319" t="str">
        <f t="shared" si="38"/>
        <v>-</v>
      </c>
      <c r="Z101" s="319" t="b">
        <f t="shared" si="39"/>
        <v>0</v>
      </c>
      <c r="AA101" s="319" t="str">
        <f t="shared" si="40"/>
        <v>-</v>
      </c>
      <c r="AB101" s="811"/>
      <c r="AC101" s="812">
        <f t="shared" si="41"/>
        <v>-7.0142189573659169E-2</v>
      </c>
      <c r="AD101" s="812">
        <f t="shared" si="42"/>
        <v>-7.6687551749130667E-2</v>
      </c>
    </row>
    <row r="102" spans="1:30" ht="14.25" customHeight="1">
      <c r="A102" s="439" t="s">
        <v>308</v>
      </c>
      <c r="B102" s="439" t="str">
        <f>'Aaro Inställningar'!B18</f>
        <v>KVD</v>
      </c>
      <c r="C102" s="43"/>
      <c r="D102" s="749" t="str">
        <f>'Aaro Inställningar'!C18</f>
        <v xml:space="preserve">KVD </v>
      </c>
      <c r="E102" s="320">
        <v>4.3419999999999996</v>
      </c>
      <c r="F102" s="318">
        <v>5.28800000000001</v>
      </c>
      <c r="G102" s="319">
        <f t="shared" si="28"/>
        <v>-0.17889561270801979</v>
      </c>
      <c r="H102" s="319" t="b">
        <f t="shared" si="29"/>
        <v>0</v>
      </c>
      <c r="I102" s="319">
        <f t="shared" si="43"/>
        <v>-0.17889561270801979</v>
      </c>
      <c r="J102" s="320">
        <v>8.1630000000000198</v>
      </c>
      <c r="K102" s="318">
        <v>8.6149999999999896</v>
      </c>
      <c r="L102" s="319">
        <f t="shared" si="31"/>
        <v>-5.2466627974459668E-2</v>
      </c>
      <c r="M102" s="320">
        <v>8.1630000000000091</v>
      </c>
      <c r="N102" s="318">
        <v>8.6150000000000109</v>
      </c>
      <c r="O102" s="319">
        <f t="shared" si="32"/>
        <v>-5.2466627974463331E-2</v>
      </c>
      <c r="P102" s="319" t="b">
        <f t="shared" si="33"/>
        <v>0</v>
      </c>
      <c r="Q102" s="319">
        <f t="shared" si="34"/>
        <v>-5.2466627974463331E-2</v>
      </c>
      <c r="R102" s="320">
        <v>43.753</v>
      </c>
      <c r="S102" s="318">
        <v>44.204999999999998</v>
      </c>
      <c r="T102" s="319">
        <f t="shared" si="35"/>
        <v>-1.0225087659766929E-2</v>
      </c>
      <c r="U102" s="319" t="b">
        <f t="shared" si="36"/>
        <v>0</v>
      </c>
      <c r="V102" s="319">
        <f t="shared" si="37"/>
        <v>-1.0225087659766929E-2</v>
      </c>
      <c r="W102" s="319"/>
      <c r="X102" s="320">
        <v>67.302000000000007</v>
      </c>
      <c r="Y102" s="319">
        <f t="shared" si="38"/>
        <v>0.5224974550390229</v>
      </c>
      <c r="Z102" s="319" t="b">
        <f t="shared" si="39"/>
        <v>0</v>
      </c>
      <c r="AA102" s="319">
        <f t="shared" si="40"/>
        <v>0.5224974550390229</v>
      </c>
      <c r="AB102" s="811"/>
      <c r="AC102" s="812">
        <f t="shared" si="41"/>
        <v>0.10760895357114621</v>
      </c>
      <c r="AD102" s="812">
        <f t="shared" si="42"/>
        <v>0.1145611702127661</v>
      </c>
    </row>
    <row r="103" spans="1:30" ht="15" customHeight="1">
      <c r="A103" s="439" t="s">
        <v>308</v>
      </c>
      <c r="B103" s="439" t="str">
        <f>'Aaro Inställningar'!B19</f>
        <v>LEDIL</v>
      </c>
      <c r="C103" s="43"/>
      <c r="D103" s="749" t="str">
        <f>'Aaro Inställningar'!C19</f>
        <v>Ledil</v>
      </c>
      <c r="E103" s="320">
        <v>9.4229046999999895</v>
      </c>
      <c r="F103" s="318">
        <v>6.0702543000000002</v>
      </c>
      <c r="G103" s="319">
        <f t="shared" si="28"/>
        <v>0.5523080639306972</v>
      </c>
      <c r="H103" s="319" t="b">
        <f t="shared" si="29"/>
        <v>0</v>
      </c>
      <c r="I103" s="319">
        <f t="shared" si="43"/>
        <v>0.5523080639306972</v>
      </c>
      <c r="J103" s="320">
        <v>22.633216099999999</v>
      </c>
      <c r="K103" s="318">
        <v>10.080300899999999</v>
      </c>
      <c r="L103" s="319">
        <f t="shared" si="31"/>
        <v>1.2452917154486927</v>
      </c>
      <c r="M103" s="320">
        <v>22.633216099999999</v>
      </c>
      <c r="N103" s="318">
        <v>10.080300899999999</v>
      </c>
      <c r="O103" s="319">
        <f t="shared" si="32"/>
        <v>1.2452917154486927</v>
      </c>
      <c r="P103" s="319" t="b">
        <f t="shared" si="33"/>
        <v>0</v>
      </c>
      <c r="Q103" s="319">
        <f t="shared" si="34"/>
        <v>1.2452917154486927</v>
      </c>
      <c r="R103" s="320">
        <v>74.047283199999995</v>
      </c>
      <c r="S103" s="318">
        <v>61.494368000000001</v>
      </c>
      <c r="T103" s="319">
        <f t="shared" si="35"/>
        <v>0.20413113604159649</v>
      </c>
      <c r="U103" s="319" t="b">
        <f t="shared" si="36"/>
        <v>0</v>
      </c>
      <c r="V103" s="319">
        <f t="shared" si="37"/>
        <v>0.20413113604159649</v>
      </c>
      <c r="W103" s="319"/>
      <c r="X103" s="320">
        <v>78.461190500000001</v>
      </c>
      <c r="Y103" s="319">
        <f t="shared" si="38"/>
        <v>0.27590855962614325</v>
      </c>
      <c r="Z103" s="319" t="b">
        <f t="shared" si="39"/>
        <v>0</v>
      </c>
      <c r="AA103" s="319">
        <f t="shared" si="40"/>
        <v>0.27590855962614325</v>
      </c>
      <c r="AB103" s="811"/>
      <c r="AC103" s="812">
        <f t="shared" si="41"/>
        <v>0.32371880869331898</v>
      </c>
      <c r="AD103" s="812">
        <f t="shared" si="42"/>
        <v>0.20904578047435191</v>
      </c>
    </row>
    <row r="104" spans="1:30" ht="14.25" customHeight="1">
      <c r="A104" s="439" t="s">
        <v>308</v>
      </c>
      <c r="B104" s="439" t="str">
        <f>'Aaro Inställningar'!B20</f>
        <v>MCC</v>
      </c>
      <c r="C104" s="43"/>
      <c r="D104" s="749" t="str">
        <f>'Aaro Inställningar'!C20</f>
        <v>Mobile Climate Control</v>
      </c>
      <c r="E104" s="320">
        <v>13.382</v>
      </c>
      <c r="F104" s="318">
        <v>7.8109999999999999</v>
      </c>
      <c r="G104" s="319">
        <f t="shared" si="28"/>
        <v>0.71322493918832408</v>
      </c>
      <c r="H104" s="319" t="b">
        <f t="shared" si="29"/>
        <v>0</v>
      </c>
      <c r="I104" s="319">
        <f t="shared" si="43"/>
        <v>0.71322493918832408</v>
      </c>
      <c r="J104" s="320">
        <v>29.253</v>
      </c>
      <c r="K104" s="318">
        <v>15.763999999999999</v>
      </c>
      <c r="L104" s="319">
        <f t="shared" si="31"/>
        <v>0.85568383658969815</v>
      </c>
      <c r="M104" s="320">
        <v>29.253</v>
      </c>
      <c r="N104" s="318">
        <v>15.763999999999999</v>
      </c>
      <c r="O104" s="319">
        <f t="shared" si="32"/>
        <v>0.85568383658969815</v>
      </c>
      <c r="P104" s="319" t="b">
        <f t="shared" si="33"/>
        <v>0</v>
      </c>
      <c r="Q104" s="319">
        <f t="shared" si="34"/>
        <v>0.85568383658969815</v>
      </c>
      <c r="R104" s="320">
        <v>119.723</v>
      </c>
      <c r="S104" s="318">
        <v>106.23399999999999</v>
      </c>
      <c r="T104" s="319">
        <f t="shared" si="35"/>
        <v>0.12697441497072504</v>
      </c>
      <c r="U104" s="319" t="b">
        <f t="shared" si="36"/>
        <v>0</v>
      </c>
      <c r="V104" s="319">
        <f t="shared" si="37"/>
        <v>0.12697441497072504</v>
      </c>
      <c r="W104" s="319"/>
      <c r="X104" s="320">
        <v>137.16499999999999</v>
      </c>
      <c r="Y104" s="319">
        <f t="shared" si="38"/>
        <v>0.29115913925861769</v>
      </c>
      <c r="Z104" s="319" t="b">
        <f t="shared" si="39"/>
        <v>0</v>
      </c>
      <c r="AA104" s="319">
        <f t="shared" si="40"/>
        <v>0.29115913925861769</v>
      </c>
      <c r="AB104" s="811"/>
      <c r="AC104" s="812">
        <f t="shared" si="41"/>
        <v>0.1008359042415677</v>
      </c>
      <c r="AD104" s="812">
        <f t="shared" si="42"/>
        <v>7.4483214817264748E-2</v>
      </c>
    </row>
    <row r="105" spans="1:30" ht="14.25" customHeight="1">
      <c r="A105" s="439" t="s">
        <v>308</v>
      </c>
      <c r="B105" s="439" t="str">
        <f>'Aaro Inställningar'!B21</f>
        <v>NEBULA</v>
      </c>
      <c r="C105" s="43"/>
      <c r="D105" s="749" t="str">
        <f>'Aaro Inställningar'!C21</f>
        <v>Nebula</v>
      </c>
      <c r="E105" s="320">
        <v>4.8779157</v>
      </c>
      <c r="F105" s="318">
        <v>6.6138738000000004</v>
      </c>
      <c r="G105" s="319">
        <f t="shared" si="28"/>
        <v>-0.26247221409032639</v>
      </c>
      <c r="H105" s="319" t="b">
        <f t="shared" si="29"/>
        <v>0</v>
      </c>
      <c r="I105" s="319">
        <f t="shared" si="43"/>
        <v>-0.26247221409032639</v>
      </c>
      <c r="J105" s="320">
        <v>18.066080700000001</v>
      </c>
      <c r="K105" s="318">
        <v>18.2810734</v>
      </c>
      <c r="L105" s="319">
        <f t="shared" si="31"/>
        <v>-1.176039805189999E-2</v>
      </c>
      <c r="M105" s="320">
        <v>18.066080700000001</v>
      </c>
      <c r="N105" s="318">
        <v>18.2810734</v>
      </c>
      <c r="O105" s="319">
        <f t="shared" si="32"/>
        <v>-1.176039805189999E-2</v>
      </c>
      <c r="P105" s="319" t="b">
        <f t="shared" si="33"/>
        <v>0</v>
      </c>
      <c r="Q105" s="319">
        <f t="shared" si="34"/>
        <v>-1.176039805189999E-2</v>
      </c>
      <c r="R105" s="320">
        <v>85.258540100000005</v>
      </c>
      <c r="S105" s="318">
        <v>85.473532800000001</v>
      </c>
      <c r="T105" s="319">
        <f t="shared" si="35"/>
        <v>-2.515313137963493E-3</v>
      </c>
      <c r="U105" s="319" t="b">
        <f t="shared" si="36"/>
        <v>0</v>
      </c>
      <c r="V105" s="319">
        <f t="shared" si="37"/>
        <v>-2.515313137963493E-3</v>
      </c>
      <c r="W105" s="319"/>
      <c r="X105" s="320">
        <v>91.2738607</v>
      </c>
      <c r="Y105" s="319">
        <f t="shared" si="38"/>
        <v>6.7861099336705921E-2</v>
      </c>
      <c r="Z105" s="319" t="b">
        <f t="shared" si="39"/>
        <v>0</v>
      </c>
      <c r="AA105" s="319">
        <f t="shared" si="40"/>
        <v>6.7861099336705921E-2</v>
      </c>
      <c r="AB105" s="811"/>
      <c r="AC105" s="812">
        <f t="shared" si="41"/>
        <v>0.27202441253559506</v>
      </c>
      <c r="AD105" s="812">
        <f t="shared" si="42"/>
        <v>0.31190440175465134</v>
      </c>
    </row>
    <row r="106" spans="1:30" ht="15.75" customHeight="1">
      <c r="A106" s="439" t="s">
        <v>308</v>
      </c>
      <c r="B106" s="439" t="str">
        <f>'Aaro Inställningar'!B22</f>
        <v>NCGHO</v>
      </c>
      <c r="C106" s="43"/>
      <c r="D106" s="749" t="str">
        <f>'Aaro Inställningar'!C22</f>
        <v>Nordic Cinema Group</v>
      </c>
      <c r="E106" s="320">
        <v>32.7164819999999</v>
      </c>
      <c r="F106" s="318">
        <v>34.024000000000001</v>
      </c>
      <c r="G106" s="319">
        <f t="shared" si="28"/>
        <v>-3.8429285210442643E-2</v>
      </c>
      <c r="H106" s="319" t="b">
        <f t="shared" si="29"/>
        <v>0</v>
      </c>
      <c r="I106" s="319">
        <f t="shared" si="43"/>
        <v>-3.8429285210442643E-2</v>
      </c>
      <c r="J106" s="320">
        <v>153.336446</v>
      </c>
      <c r="K106" s="318">
        <v>125.785</v>
      </c>
      <c r="L106" s="319">
        <f t="shared" si="31"/>
        <v>0.21903602178320147</v>
      </c>
      <c r="M106" s="320">
        <v>153.336446</v>
      </c>
      <c r="N106" s="318">
        <v>125.785</v>
      </c>
      <c r="O106" s="319">
        <f t="shared" si="32"/>
        <v>0.21903602178320147</v>
      </c>
      <c r="P106" s="319" t="b">
        <f t="shared" si="33"/>
        <v>0</v>
      </c>
      <c r="Q106" s="319">
        <f t="shared" si="34"/>
        <v>0.21903602178320147</v>
      </c>
      <c r="R106" s="320">
        <v>393.38644599999998</v>
      </c>
      <c r="S106" s="318">
        <v>365.83499999999998</v>
      </c>
      <c r="T106" s="319">
        <f t="shared" si="35"/>
        <v>7.5311126600789979E-2</v>
      </c>
      <c r="U106" s="319" t="b">
        <f t="shared" si="36"/>
        <v>0</v>
      </c>
      <c r="V106" s="319">
        <f t="shared" si="37"/>
        <v>7.5311126600789979E-2</v>
      </c>
      <c r="W106" s="319"/>
      <c r="X106" s="320">
        <v>411.49900000000002</v>
      </c>
      <c r="Y106" s="319">
        <f t="shared" si="38"/>
        <v>0.12482129921959362</v>
      </c>
      <c r="Z106" s="319" t="b">
        <f t="shared" si="39"/>
        <v>0</v>
      </c>
      <c r="AA106" s="718">
        <f t="shared" si="40"/>
        <v>0.12482129921959362</v>
      </c>
      <c r="AB106" s="811"/>
      <c r="AC106" s="814">
        <f t="shared" si="41"/>
        <v>0.19381361765989116</v>
      </c>
      <c r="AD106" s="814">
        <f t="shared" si="42"/>
        <v>0.17574782070466793</v>
      </c>
    </row>
    <row r="107" spans="1:30" ht="15.75" hidden="1" customHeight="1">
      <c r="A107" s="439" t="s">
        <v>308</v>
      </c>
      <c r="B107" s="439">
        <f>'Aaro Inställningar'!B23</f>
        <v>0</v>
      </c>
      <c r="C107" s="43"/>
      <c r="D107" s="749">
        <f>'Aaro Inställningar'!C23</f>
        <v>0</v>
      </c>
      <c r="E107" s="320">
        <v>0</v>
      </c>
      <c r="F107" s="318">
        <v>0</v>
      </c>
      <c r="G107" s="319" t="e">
        <f t="shared" si="28"/>
        <v>#DIV/0!</v>
      </c>
      <c r="H107" s="319" t="b">
        <f t="shared" si="29"/>
        <v>0</v>
      </c>
      <c r="I107" s="319" t="e">
        <f t="shared" si="43"/>
        <v>#DIV/0!</v>
      </c>
      <c r="J107" s="320">
        <v>0</v>
      </c>
      <c r="K107" s="318">
        <v>0</v>
      </c>
      <c r="L107" s="319" t="e">
        <f t="shared" si="31"/>
        <v>#DIV/0!</v>
      </c>
      <c r="M107" s="320">
        <v>0</v>
      </c>
      <c r="N107" s="318">
        <v>0</v>
      </c>
      <c r="O107" s="319" t="e">
        <f t="shared" si="32"/>
        <v>#DIV/0!</v>
      </c>
      <c r="P107" s="319" t="b">
        <f t="shared" si="33"/>
        <v>0</v>
      </c>
      <c r="Q107" s="319" t="e">
        <f t="shared" si="34"/>
        <v>#DIV/0!</v>
      </c>
      <c r="R107" s="320">
        <v>0</v>
      </c>
      <c r="S107" s="318">
        <v>0</v>
      </c>
      <c r="T107" s="319" t="e">
        <f t="shared" si="35"/>
        <v>#DIV/0!</v>
      </c>
      <c r="U107" s="319" t="b">
        <f t="shared" si="36"/>
        <v>0</v>
      </c>
      <c r="V107" s="319" t="e">
        <f t="shared" si="37"/>
        <v>#DIV/0!</v>
      </c>
      <c r="W107" s="319"/>
      <c r="X107" s="320">
        <v>0</v>
      </c>
      <c r="Y107" s="319" t="e">
        <f t="shared" si="38"/>
        <v>#DIV/0!</v>
      </c>
      <c r="Z107" s="319" t="b">
        <f t="shared" si="39"/>
        <v>0</v>
      </c>
      <c r="AA107" s="718" t="e">
        <f t="shared" si="40"/>
        <v>#DIV/0!</v>
      </c>
      <c r="AB107" s="811"/>
      <c r="AC107" s="814">
        <f t="shared" si="41"/>
        <v>0</v>
      </c>
      <c r="AD107" s="814">
        <f t="shared" si="42"/>
        <v>0</v>
      </c>
    </row>
    <row r="108" spans="1:30" ht="15.75" hidden="1" customHeight="1">
      <c r="A108" s="439" t="s">
        <v>308</v>
      </c>
      <c r="B108" s="439">
        <f>'Aaro Inställningar'!B24</f>
        <v>0</v>
      </c>
      <c r="C108" s="43"/>
      <c r="D108" s="749">
        <f>'Aaro Inställningar'!C24</f>
        <v>0</v>
      </c>
      <c r="E108" s="320">
        <v>0</v>
      </c>
      <c r="F108" s="318">
        <v>0</v>
      </c>
      <c r="G108" s="319" t="e">
        <f t="shared" si="28"/>
        <v>#DIV/0!</v>
      </c>
      <c r="H108" s="319" t="b">
        <f t="shared" si="29"/>
        <v>0</v>
      </c>
      <c r="I108" s="319" t="e">
        <f t="shared" si="43"/>
        <v>#DIV/0!</v>
      </c>
      <c r="J108" s="320">
        <v>0</v>
      </c>
      <c r="K108" s="318">
        <v>0</v>
      </c>
      <c r="L108" s="319" t="e">
        <f t="shared" si="31"/>
        <v>#DIV/0!</v>
      </c>
      <c r="M108" s="320">
        <v>0</v>
      </c>
      <c r="N108" s="318">
        <v>0</v>
      </c>
      <c r="O108" s="319" t="e">
        <f t="shared" si="32"/>
        <v>#DIV/0!</v>
      </c>
      <c r="P108" s="319" t="b">
        <f t="shared" si="33"/>
        <v>0</v>
      </c>
      <c r="Q108" s="319" t="e">
        <f t="shared" si="34"/>
        <v>#DIV/0!</v>
      </c>
      <c r="R108" s="320">
        <v>0</v>
      </c>
      <c r="S108" s="318">
        <v>0</v>
      </c>
      <c r="T108" s="319" t="e">
        <f t="shared" si="35"/>
        <v>#DIV/0!</v>
      </c>
      <c r="U108" s="319" t="b">
        <f t="shared" si="36"/>
        <v>0</v>
      </c>
      <c r="V108" s="319" t="e">
        <f t="shared" si="37"/>
        <v>#DIV/0!</v>
      </c>
      <c r="W108" s="319"/>
      <c r="X108" s="320">
        <v>0</v>
      </c>
      <c r="Y108" s="319" t="e">
        <f t="shared" si="38"/>
        <v>#DIV/0!</v>
      </c>
      <c r="Z108" s="319" t="b">
        <f t="shared" si="39"/>
        <v>0</v>
      </c>
      <c r="AA108" s="319" t="e">
        <f t="shared" si="40"/>
        <v>#DIV/0!</v>
      </c>
      <c r="AB108" s="811"/>
      <c r="AC108" s="812">
        <f t="shared" si="41"/>
        <v>0</v>
      </c>
      <c r="AD108" s="812">
        <f t="shared" si="42"/>
        <v>0</v>
      </c>
    </row>
    <row r="109" spans="1:30" ht="15.75" hidden="1" customHeight="1">
      <c r="A109" s="439" t="s">
        <v>308</v>
      </c>
      <c r="B109" s="439">
        <f>'Aaro Inställningar'!B25</f>
        <v>0</v>
      </c>
      <c r="C109" s="43"/>
      <c r="D109" s="749">
        <f>'Aaro Inställningar'!C25</f>
        <v>0</v>
      </c>
      <c r="E109" s="320">
        <v>0</v>
      </c>
      <c r="F109" s="318">
        <v>0</v>
      </c>
      <c r="G109" s="319" t="e">
        <f t="shared" si="28"/>
        <v>#DIV/0!</v>
      </c>
      <c r="H109" s="319" t="b">
        <f t="shared" si="29"/>
        <v>0</v>
      </c>
      <c r="I109" s="319" t="e">
        <f t="shared" si="43"/>
        <v>#DIV/0!</v>
      </c>
      <c r="J109" s="320">
        <v>0</v>
      </c>
      <c r="K109" s="318">
        <v>0</v>
      </c>
      <c r="L109" s="319" t="e">
        <f t="shared" si="31"/>
        <v>#DIV/0!</v>
      </c>
      <c r="M109" s="320">
        <v>0</v>
      </c>
      <c r="N109" s="318">
        <v>0</v>
      </c>
      <c r="O109" s="319" t="e">
        <f t="shared" si="32"/>
        <v>#DIV/0!</v>
      </c>
      <c r="P109" s="319" t="b">
        <f t="shared" si="33"/>
        <v>0</v>
      </c>
      <c r="Q109" s="319" t="e">
        <f t="shared" si="34"/>
        <v>#DIV/0!</v>
      </c>
      <c r="R109" s="320">
        <v>0</v>
      </c>
      <c r="S109" s="318">
        <v>0</v>
      </c>
      <c r="T109" s="319" t="e">
        <f t="shared" si="35"/>
        <v>#DIV/0!</v>
      </c>
      <c r="U109" s="319" t="b">
        <f t="shared" si="36"/>
        <v>0</v>
      </c>
      <c r="V109" s="319" t="e">
        <f t="shared" si="37"/>
        <v>#DIV/0!</v>
      </c>
      <c r="W109" s="319"/>
      <c r="X109" s="320">
        <v>0</v>
      </c>
      <c r="Y109" s="319" t="e">
        <f t="shared" si="38"/>
        <v>#DIV/0!</v>
      </c>
      <c r="Z109" s="319" t="b">
        <f t="shared" si="39"/>
        <v>0</v>
      </c>
      <c r="AA109" s="319" t="e">
        <f t="shared" si="40"/>
        <v>#DIV/0!</v>
      </c>
      <c r="AB109" s="811"/>
      <c r="AC109" s="812">
        <f t="shared" si="41"/>
        <v>0</v>
      </c>
      <c r="AD109" s="812">
        <f t="shared" si="42"/>
        <v>0</v>
      </c>
    </row>
    <row r="110" spans="1:30" ht="15.75" hidden="1" customHeight="1">
      <c r="A110" s="439" t="s">
        <v>308</v>
      </c>
      <c r="B110" s="439">
        <f>'Aaro Inställningar'!B26</f>
        <v>0</v>
      </c>
      <c r="C110" s="43"/>
      <c r="D110" s="749">
        <f>'Aaro Inställningar'!C26</f>
        <v>0</v>
      </c>
      <c r="E110" s="320">
        <v>0</v>
      </c>
      <c r="F110" s="318">
        <v>0</v>
      </c>
      <c r="G110" s="319" t="e">
        <f t="shared" si="28"/>
        <v>#DIV/0!</v>
      </c>
      <c r="H110" s="319" t="b">
        <f t="shared" si="29"/>
        <v>0</v>
      </c>
      <c r="I110" s="319" t="e">
        <f t="shared" si="43"/>
        <v>#DIV/0!</v>
      </c>
      <c r="J110" s="320">
        <v>0</v>
      </c>
      <c r="K110" s="318">
        <v>0</v>
      </c>
      <c r="L110" s="319" t="e">
        <f t="shared" si="31"/>
        <v>#DIV/0!</v>
      </c>
      <c r="M110" s="320">
        <v>0</v>
      </c>
      <c r="N110" s="318">
        <v>0</v>
      </c>
      <c r="O110" s="319" t="e">
        <f t="shared" si="32"/>
        <v>#DIV/0!</v>
      </c>
      <c r="P110" s="319" t="b">
        <f t="shared" si="33"/>
        <v>0</v>
      </c>
      <c r="Q110" s="319" t="e">
        <f t="shared" si="34"/>
        <v>#DIV/0!</v>
      </c>
      <c r="R110" s="320">
        <v>0</v>
      </c>
      <c r="S110" s="318">
        <v>0</v>
      </c>
      <c r="T110" s="319" t="e">
        <f t="shared" si="35"/>
        <v>#DIV/0!</v>
      </c>
      <c r="U110" s="319" t="b">
        <f t="shared" si="36"/>
        <v>0</v>
      </c>
      <c r="V110" s="319" t="e">
        <f t="shared" si="37"/>
        <v>#DIV/0!</v>
      </c>
      <c r="W110" s="319"/>
      <c r="X110" s="320">
        <v>0</v>
      </c>
      <c r="Y110" s="319" t="e">
        <f t="shared" si="38"/>
        <v>#DIV/0!</v>
      </c>
      <c r="Z110" s="319" t="b">
        <f t="shared" si="39"/>
        <v>0</v>
      </c>
      <c r="AA110" s="319" t="e">
        <f t="shared" si="40"/>
        <v>#DIV/0!</v>
      </c>
      <c r="AB110" s="811"/>
      <c r="AC110" s="812">
        <f t="shared" si="41"/>
        <v>0</v>
      </c>
      <c r="AD110" s="812">
        <f t="shared" si="42"/>
        <v>0</v>
      </c>
    </row>
    <row r="111" spans="1:30" ht="15.75" hidden="1" customHeight="1">
      <c r="A111" s="439" t="s">
        <v>308</v>
      </c>
      <c r="B111" s="439">
        <f>'Aaro Inställningar'!B27</f>
        <v>0</v>
      </c>
      <c r="C111" s="43"/>
      <c r="D111" s="749">
        <f>'Aaro Inställningar'!C27</f>
        <v>0</v>
      </c>
      <c r="E111" s="320">
        <v>0</v>
      </c>
      <c r="F111" s="318">
        <v>0</v>
      </c>
      <c r="G111" s="319" t="e">
        <f t="shared" si="28"/>
        <v>#DIV/0!</v>
      </c>
      <c r="H111" s="319" t="b">
        <f t="shared" si="29"/>
        <v>0</v>
      </c>
      <c r="I111" s="319" t="e">
        <f t="shared" si="43"/>
        <v>#DIV/0!</v>
      </c>
      <c r="J111" s="320">
        <v>0</v>
      </c>
      <c r="K111" s="318">
        <v>0</v>
      </c>
      <c r="L111" s="319" t="e">
        <f t="shared" si="31"/>
        <v>#DIV/0!</v>
      </c>
      <c r="M111" s="320">
        <v>0</v>
      </c>
      <c r="N111" s="318">
        <v>0</v>
      </c>
      <c r="O111" s="319" t="e">
        <f t="shared" si="32"/>
        <v>#DIV/0!</v>
      </c>
      <c r="P111" s="319" t="b">
        <f t="shared" si="33"/>
        <v>0</v>
      </c>
      <c r="Q111" s="319" t="e">
        <f t="shared" si="34"/>
        <v>#DIV/0!</v>
      </c>
      <c r="R111" s="320">
        <v>0</v>
      </c>
      <c r="S111" s="318">
        <v>0</v>
      </c>
      <c r="T111" s="319" t="e">
        <f t="shared" si="35"/>
        <v>#DIV/0!</v>
      </c>
      <c r="U111" s="319" t="b">
        <f t="shared" si="36"/>
        <v>0</v>
      </c>
      <c r="V111" s="319" t="e">
        <f t="shared" si="37"/>
        <v>#DIV/0!</v>
      </c>
      <c r="W111" s="319"/>
      <c r="X111" s="320">
        <v>0</v>
      </c>
      <c r="Y111" s="319" t="e">
        <f t="shared" si="38"/>
        <v>#DIV/0!</v>
      </c>
      <c r="Z111" s="319" t="b">
        <f t="shared" si="39"/>
        <v>0</v>
      </c>
      <c r="AA111" s="319" t="e">
        <f t="shared" si="40"/>
        <v>#DIV/0!</v>
      </c>
      <c r="AB111" s="811"/>
      <c r="AC111" s="812">
        <f t="shared" si="41"/>
        <v>0</v>
      </c>
      <c r="AD111" s="812">
        <f t="shared" si="42"/>
        <v>0</v>
      </c>
    </row>
    <row r="112" spans="1:30" ht="15.75" hidden="1" customHeight="1">
      <c r="A112" s="439" t="s">
        <v>308</v>
      </c>
      <c r="B112" s="439">
        <f>'Aaro Inställningar'!B28</f>
        <v>0</v>
      </c>
      <c r="C112" s="43"/>
      <c r="D112" s="749">
        <f>'Aaro Inställningar'!C28</f>
        <v>0</v>
      </c>
      <c r="E112" s="320">
        <v>0</v>
      </c>
      <c r="F112" s="318">
        <v>0</v>
      </c>
      <c r="G112" s="319" t="e">
        <f t="shared" si="28"/>
        <v>#DIV/0!</v>
      </c>
      <c r="H112" s="319" t="b">
        <f t="shared" si="29"/>
        <v>0</v>
      </c>
      <c r="I112" s="319" t="e">
        <f t="shared" si="43"/>
        <v>#DIV/0!</v>
      </c>
      <c r="J112" s="320">
        <v>0</v>
      </c>
      <c r="K112" s="318">
        <v>0</v>
      </c>
      <c r="L112" s="319" t="e">
        <f t="shared" si="31"/>
        <v>#DIV/0!</v>
      </c>
      <c r="M112" s="320">
        <v>0</v>
      </c>
      <c r="N112" s="318">
        <v>0</v>
      </c>
      <c r="O112" s="319" t="e">
        <f t="shared" si="32"/>
        <v>#DIV/0!</v>
      </c>
      <c r="P112" s="319" t="b">
        <f t="shared" si="33"/>
        <v>0</v>
      </c>
      <c r="Q112" s="319" t="e">
        <f t="shared" si="34"/>
        <v>#DIV/0!</v>
      </c>
      <c r="R112" s="320">
        <v>0</v>
      </c>
      <c r="S112" s="318">
        <v>0</v>
      </c>
      <c r="T112" s="319" t="e">
        <f t="shared" si="35"/>
        <v>#DIV/0!</v>
      </c>
      <c r="U112" s="319" t="b">
        <f t="shared" si="36"/>
        <v>0</v>
      </c>
      <c r="V112" s="319" t="e">
        <f t="shared" si="37"/>
        <v>#DIV/0!</v>
      </c>
      <c r="W112" s="319"/>
      <c r="X112" s="320">
        <v>0</v>
      </c>
      <c r="Y112" s="319" t="e">
        <f t="shared" si="38"/>
        <v>#DIV/0!</v>
      </c>
      <c r="Z112" s="319" t="b">
        <f t="shared" si="39"/>
        <v>0</v>
      </c>
      <c r="AA112" s="319" t="e">
        <f t="shared" si="40"/>
        <v>#DIV/0!</v>
      </c>
      <c r="AB112" s="811"/>
      <c r="AC112" s="812">
        <f t="shared" si="41"/>
        <v>0</v>
      </c>
      <c r="AD112" s="812">
        <f t="shared" si="42"/>
        <v>0</v>
      </c>
    </row>
    <row r="113" spans="1:30" ht="15.75" hidden="1" customHeight="1">
      <c r="A113" s="439" t="s">
        <v>308</v>
      </c>
      <c r="B113" s="439">
        <f>'Aaro Inställningar'!B29</f>
        <v>0</v>
      </c>
      <c r="C113" s="43"/>
      <c r="D113" s="749">
        <f>'Aaro Inställningar'!C29</f>
        <v>0</v>
      </c>
      <c r="E113" s="320">
        <v>0</v>
      </c>
      <c r="F113" s="318">
        <v>0</v>
      </c>
      <c r="G113" s="319" t="e">
        <f t="shared" si="28"/>
        <v>#DIV/0!</v>
      </c>
      <c r="H113" s="319" t="b">
        <f t="shared" si="29"/>
        <v>0</v>
      </c>
      <c r="I113" s="319" t="e">
        <f t="shared" si="43"/>
        <v>#DIV/0!</v>
      </c>
      <c r="J113" s="320">
        <v>0</v>
      </c>
      <c r="K113" s="318">
        <v>0</v>
      </c>
      <c r="L113" s="319" t="e">
        <f t="shared" si="31"/>
        <v>#DIV/0!</v>
      </c>
      <c r="M113" s="320">
        <v>0</v>
      </c>
      <c r="N113" s="318">
        <v>0</v>
      </c>
      <c r="O113" s="319" t="e">
        <f t="shared" si="32"/>
        <v>#DIV/0!</v>
      </c>
      <c r="P113" s="319" t="b">
        <f t="shared" si="33"/>
        <v>0</v>
      </c>
      <c r="Q113" s="319" t="e">
        <f t="shared" si="34"/>
        <v>#DIV/0!</v>
      </c>
      <c r="R113" s="320">
        <v>0</v>
      </c>
      <c r="S113" s="318">
        <v>0</v>
      </c>
      <c r="T113" s="319" t="e">
        <f t="shared" si="35"/>
        <v>#DIV/0!</v>
      </c>
      <c r="U113" s="319" t="b">
        <f t="shared" si="36"/>
        <v>0</v>
      </c>
      <c r="V113" s="319" t="e">
        <f t="shared" si="37"/>
        <v>#DIV/0!</v>
      </c>
      <c r="W113" s="319"/>
      <c r="X113" s="320">
        <v>0</v>
      </c>
      <c r="Y113" s="319" t="e">
        <f t="shared" si="38"/>
        <v>#DIV/0!</v>
      </c>
      <c r="Z113" s="319" t="b">
        <f t="shared" si="39"/>
        <v>0</v>
      </c>
      <c r="AA113" s="319" t="e">
        <f t="shared" si="40"/>
        <v>#DIV/0!</v>
      </c>
      <c r="AB113" s="811"/>
      <c r="AC113" s="812">
        <f t="shared" si="41"/>
        <v>0</v>
      </c>
      <c r="AD113" s="812">
        <f t="shared" si="42"/>
        <v>0</v>
      </c>
    </row>
    <row r="114" spans="1:30" ht="15.75" hidden="1" customHeight="1">
      <c r="A114" s="439" t="s">
        <v>308</v>
      </c>
      <c r="B114" s="439">
        <f>'Aaro Inställningar'!B30</f>
        <v>0</v>
      </c>
      <c r="C114" s="43"/>
      <c r="D114" s="749">
        <f>'Aaro Inställningar'!C30</f>
        <v>0</v>
      </c>
      <c r="E114" s="320">
        <v>0</v>
      </c>
      <c r="F114" s="318">
        <v>0</v>
      </c>
      <c r="G114" s="319" t="e">
        <f t="shared" si="28"/>
        <v>#DIV/0!</v>
      </c>
      <c r="H114" s="319" t="b">
        <f t="shared" si="29"/>
        <v>0</v>
      </c>
      <c r="I114" s="319" t="e">
        <f t="shared" si="43"/>
        <v>#DIV/0!</v>
      </c>
      <c r="J114" s="320">
        <v>0</v>
      </c>
      <c r="K114" s="318">
        <v>0</v>
      </c>
      <c r="L114" s="319" t="e">
        <f t="shared" si="31"/>
        <v>#DIV/0!</v>
      </c>
      <c r="M114" s="320">
        <v>0</v>
      </c>
      <c r="N114" s="318">
        <v>0</v>
      </c>
      <c r="O114" s="319" t="e">
        <f t="shared" si="32"/>
        <v>#DIV/0!</v>
      </c>
      <c r="P114" s="319" t="b">
        <f t="shared" si="33"/>
        <v>0</v>
      </c>
      <c r="Q114" s="319" t="e">
        <f t="shared" si="34"/>
        <v>#DIV/0!</v>
      </c>
      <c r="R114" s="320">
        <v>0</v>
      </c>
      <c r="S114" s="318">
        <v>0</v>
      </c>
      <c r="T114" s="319" t="e">
        <f t="shared" si="35"/>
        <v>#DIV/0!</v>
      </c>
      <c r="U114" s="319" t="b">
        <f t="shared" si="36"/>
        <v>0</v>
      </c>
      <c r="V114" s="319" t="e">
        <f t="shared" si="37"/>
        <v>#DIV/0!</v>
      </c>
      <c r="W114" s="319"/>
      <c r="X114" s="320">
        <v>0</v>
      </c>
      <c r="Y114" s="319" t="e">
        <f t="shared" si="38"/>
        <v>#DIV/0!</v>
      </c>
      <c r="Z114" s="319" t="b">
        <f t="shared" si="39"/>
        <v>0</v>
      </c>
      <c r="AA114" s="319" t="e">
        <f t="shared" si="40"/>
        <v>#DIV/0!</v>
      </c>
      <c r="AB114" s="811"/>
      <c r="AC114" s="812">
        <f t="shared" si="41"/>
        <v>0</v>
      </c>
      <c r="AD114" s="812">
        <f t="shared" si="42"/>
        <v>0</v>
      </c>
    </row>
    <row r="115" spans="1:30" ht="15.75" hidden="1" customHeight="1">
      <c r="A115" s="439" t="s">
        <v>308</v>
      </c>
      <c r="B115" s="439">
        <f>'Aaro Inställningar'!B31</f>
        <v>0</v>
      </c>
      <c r="C115" s="43"/>
      <c r="D115" s="749">
        <f>'Aaro Inställningar'!C31</f>
        <v>0</v>
      </c>
      <c r="E115" s="320">
        <v>0</v>
      </c>
      <c r="F115" s="318">
        <v>0</v>
      </c>
      <c r="G115" s="319" t="e">
        <f t="shared" si="28"/>
        <v>#DIV/0!</v>
      </c>
      <c r="H115" s="319" t="b">
        <f t="shared" si="29"/>
        <v>0</v>
      </c>
      <c r="I115" s="319" t="e">
        <f t="shared" si="43"/>
        <v>#DIV/0!</v>
      </c>
      <c r="J115" s="320">
        <v>0</v>
      </c>
      <c r="K115" s="318">
        <v>0</v>
      </c>
      <c r="L115" s="319" t="e">
        <f t="shared" si="31"/>
        <v>#DIV/0!</v>
      </c>
      <c r="M115" s="320">
        <v>0</v>
      </c>
      <c r="N115" s="318">
        <v>0</v>
      </c>
      <c r="O115" s="319" t="e">
        <f t="shared" si="32"/>
        <v>#DIV/0!</v>
      </c>
      <c r="P115" s="319" t="b">
        <f t="shared" si="33"/>
        <v>0</v>
      </c>
      <c r="Q115" s="319" t="e">
        <f t="shared" si="34"/>
        <v>#DIV/0!</v>
      </c>
      <c r="R115" s="320">
        <v>0</v>
      </c>
      <c r="S115" s="318">
        <v>0</v>
      </c>
      <c r="T115" s="319" t="e">
        <f t="shared" si="35"/>
        <v>#DIV/0!</v>
      </c>
      <c r="U115" s="319" t="b">
        <f t="shared" si="36"/>
        <v>0</v>
      </c>
      <c r="V115" s="319" t="e">
        <f t="shared" si="37"/>
        <v>#DIV/0!</v>
      </c>
      <c r="W115" s="319"/>
      <c r="X115" s="320">
        <v>0</v>
      </c>
      <c r="Y115" s="319" t="e">
        <f t="shared" si="38"/>
        <v>#DIV/0!</v>
      </c>
      <c r="Z115" s="319" t="b">
        <f t="shared" si="39"/>
        <v>0</v>
      </c>
      <c r="AA115" s="319" t="e">
        <f t="shared" si="40"/>
        <v>#DIV/0!</v>
      </c>
      <c r="AB115" s="811"/>
      <c r="AC115" s="812">
        <f t="shared" si="41"/>
        <v>0</v>
      </c>
      <c r="AD115" s="812">
        <f t="shared" si="42"/>
        <v>0</v>
      </c>
    </row>
    <row r="116" spans="1:30" ht="15.75" hidden="1" customHeight="1">
      <c r="A116" s="439" t="s">
        <v>308</v>
      </c>
      <c r="B116" s="439">
        <f>'Aaro Inställningar'!B32</f>
        <v>0</v>
      </c>
      <c r="C116" s="43"/>
      <c r="D116" s="749">
        <f>'Aaro Inställningar'!C32</f>
        <v>0</v>
      </c>
      <c r="E116" s="320">
        <v>0</v>
      </c>
      <c r="F116" s="318">
        <v>0</v>
      </c>
      <c r="G116" s="319" t="e">
        <f t="shared" si="28"/>
        <v>#DIV/0!</v>
      </c>
      <c r="H116" s="319" t="b">
        <f t="shared" si="29"/>
        <v>0</v>
      </c>
      <c r="I116" s="319" t="e">
        <f t="shared" si="43"/>
        <v>#DIV/0!</v>
      </c>
      <c r="J116" s="320">
        <v>0</v>
      </c>
      <c r="K116" s="318">
        <v>0</v>
      </c>
      <c r="L116" s="319" t="e">
        <f t="shared" si="31"/>
        <v>#DIV/0!</v>
      </c>
      <c r="M116" s="320">
        <v>0</v>
      </c>
      <c r="N116" s="318">
        <v>0</v>
      </c>
      <c r="O116" s="319" t="e">
        <f t="shared" si="32"/>
        <v>#DIV/0!</v>
      </c>
      <c r="P116" s="319" t="b">
        <f t="shared" si="33"/>
        <v>0</v>
      </c>
      <c r="Q116" s="319" t="e">
        <f t="shared" si="34"/>
        <v>#DIV/0!</v>
      </c>
      <c r="R116" s="320">
        <v>0</v>
      </c>
      <c r="S116" s="318">
        <v>0</v>
      </c>
      <c r="T116" s="319" t="e">
        <f t="shared" si="35"/>
        <v>#DIV/0!</v>
      </c>
      <c r="U116" s="319" t="b">
        <f t="shared" si="36"/>
        <v>0</v>
      </c>
      <c r="V116" s="319" t="e">
        <f t="shared" si="37"/>
        <v>#DIV/0!</v>
      </c>
      <c r="W116" s="319"/>
      <c r="X116" s="320">
        <v>0</v>
      </c>
      <c r="Y116" s="319" t="e">
        <f t="shared" si="38"/>
        <v>#DIV/0!</v>
      </c>
      <c r="Z116" s="319" t="b">
        <f t="shared" si="39"/>
        <v>0</v>
      </c>
      <c r="AA116" s="319" t="e">
        <f t="shared" si="40"/>
        <v>#DIV/0!</v>
      </c>
      <c r="AB116" s="811"/>
      <c r="AC116" s="812">
        <f t="shared" si="41"/>
        <v>0</v>
      </c>
      <c r="AD116" s="812">
        <f t="shared" si="42"/>
        <v>0</v>
      </c>
    </row>
    <row r="117" spans="1:30" ht="15.75" hidden="1" customHeight="1">
      <c r="A117" s="439" t="s">
        <v>308</v>
      </c>
      <c r="B117" s="439">
        <f>'Aaro Inställningar'!B33</f>
        <v>0</v>
      </c>
      <c r="C117" s="43"/>
      <c r="D117" s="749">
        <f>'Aaro Inställningar'!C33</f>
        <v>0</v>
      </c>
      <c r="E117" s="320">
        <v>0</v>
      </c>
      <c r="F117" s="318">
        <v>0</v>
      </c>
      <c r="G117" s="319" t="e">
        <f t="shared" si="28"/>
        <v>#DIV/0!</v>
      </c>
      <c r="H117" s="319" t="b">
        <f t="shared" si="29"/>
        <v>0</v>
      </c>
      <c r="I117" s="319" t="e">
        <f t="shared" si="43"/>
        <v>#DIV/0!</v>
      </c>
      <c r="J117" s="320">
        <v>0</v>
      </c>
      <c r="K117" s="318">
        <v>0</v>
      </c>
      <c r="L117" s="319" t="e">
        <f t="shared" si="31"/>
        <v>#DIV/0!</v>
      </c>
      <c r="M117" s="320">
        <v>0</v>
      </c>
      <c r="N117" s="318">
        <v>0</v>
      </c>
      <c r="O117" s="319" t="e">
        <f t="shared" si="32"/>
        <v>#DIV/0!</v>
      </c>
      <c r="P117" s="319" t="b">
        <f t="shared" si="33"/>
        <v>0</v>
      </c>
      <c r="Q117" s="319" t="e">
        <f t="shared" si="34"/>
        <v>#DIV/0!</v>
      </c>
      <c r="R117" s="320">
        <v>0</v>
      </c>
      <c r="S117" s="318">
        <v>0</v>
      </c>
      <c r="T117" s="319" t="e">
        <f t="shared" si="35"/>
        <v>#DIV/0!</v>
      </c>
      <c r="U117" s="319" t="b">
        <f t="shared" si="36"/>
        <v>0</v>
      </c>
      <c r="V117" s="319" t="e">
        <f t="shared" si="37"/>
        <v>#DIV/0!</v>
      </c>
      <c r="W117" s="319"/>
      <c r="X117" s="320">
        <v>0</v>
      </c>
      <c r="Y117" s="319" t="e">
        <f t="shared" si="38"/>
        <v>#DIV/0!</v>
      </c>
      <c r="Z117" s="319" t="b">
        <f t="shared" si="39"/>
        <v>0</v>
      </c>
      <c r="AA117" s="319" t="e">
        <f t="shared" si="40"/>
        <v>#DIV/0!</v>
      </c>
      <c r="AB117" s="811"/>
      <c r="AC117" s="812">
        <f t="shared" si="41"/>
        <v>0</v>
      </c>
      <c r="AD117" s="812">
        <f t="shared" si="42"/>
        <v>0</v>
      </c>
    </row>
    <row r="118" spans="1:30" ht="16.8">
      <c r="A118" s="439" t="s">
        <v>308</v>
      </c>
      <c r="B118" s="439" t="str">
        <f>'Aaro Inställningar'!B34</f>
        <v>TOTAL</v>
      </c>
      <c r="C118" s="36"/>
      <c r="D118" s="799" t="str">
        <f>'Aaro Inställningar'!C34</f>
        <v>Summa exkl Aibel</v>
      </c>
      <c r="E118" s="800">
        <f>SUM(E90:E117)</f>
        <v>165.69059849999985</v>
      </c>
      <c r="F118" s="801">
        <f>SUM(F90:F117)</f>
        <v>127.49910389999997</v>
      </c>
      <c r="G118" s="802">
        <f t="shared" si="28"/>
        <v>0.2995432393780133</v>
      </c>
      <c r="H118" s="802" t="b">
        <f t="shared" si="29"/>
        <v>0</v>
      </c>
      <c r="I118" s="802">
        <f t="shared" si="43"/>
        <v>0.2995432393780133</v>
      </c>
      <c r="J118" s="800">
        <f>SUM(J90:J117)</f>
        <v>371.1717563000002</v>
      </c>
      <c r="K118" s="801">
        <f>SUM(K90:K117)</f>
        <v>216.05276119999985</v>
      </c>
      <c r="L118" s="802">
        <f t="shared" si="31"/>
        <v>0.71796812148309841</v>
      </c>
      <c r="M118" s="800">
        <f>SUM(M90:M117)</f>
        <v>371.17175629999997</v>
      </c>
      <c r="N118" s="801">
        <f>SUM(N90:N117)</f>
        <v>216.05276120000011</v>
      </c>
      <c r="O118" s="802">
        <f t="shared" si="32"/>
        <v>0.7179681214830953</v>
      </c>
      <c r="P118" s="802" t="b">
        <f t="shared" si="33"/>
        <v>0</v>
      </c>
      <c r="Q118" s="802">
        <f t="shared" si="34"/>
        <v>0.7179681214830953</v>
      </c>
      <c r="R118" s="800">
        <f>SUM(R90:R117)</f>
        <v>2127.0464166000006</v>
      </c>
      <c r="S118" s="801">
        <f>SUM(S90:S117)</f>
        <v>1971.9274214999984</v>
      </c>
      <c r="T118" s="802">
        <f t="shared" si="35"/>
        <v>7.8663643199406774E-2</v>
      </c>
      <c r="U118" s="802" t="b">
        <f t="shared" si="36"/>
        <v>0</v>
      </c>
      <c r="V118" s="802">
        <f t="shared" si="37"/>
        <v>7.8663643199406774E-2</v>
      </c>
      <c r="W118" s="802"/>
      <c r="X118" s="800">
        <f>SUM(X90:X117)</f>
        <v>2422.7541885000001</v>
      </c>
      <c r="Y118" s="803">
        <f t="shared" si="38"/>
        <v>0.2286223935448235</v>
      </c>
      <c r="Z118" s="803" t="b">
        <f t="shared" si="39"/>
        <v>0</v>
      </c>
      <c r="AA118" s="819">
        <f t="shared" si="40"/>
        <v>0.2286223935448235</v>
      </c>
      <c r="AB118" s="811"/>
      <c r="AC118" s="880">
        <f t="shared" si="41"/>
        <v>5.1421162587797546E-2</v>
      </c>
      <c r="AD118" s="880">
        <f t="shared" si="42"/>
        <v>3.2880212168679257E-2</v>
      </c>
    </row>
    <row r="119" spans="1:30" ht="4.5" customHeight="1">
      <c r="A119" s="439"/>
      <c r="B119" s="439"/>
      <c r="C119" s="36"/>
      <c r="D119" s="804"/>
      <c r="E119" s="747"/>
      <c r="F119" s="792"/>
      <c r="G119" s="792"/>
      <c r="H119" s="792"/>
      <c r="I119" s="805"/>
      <c r="J119" s="747"/>
      <c r="K119" s="792"/>
      <c r="L119" s="792"/>
      <c r="M119" s="747"/>
      <c r="N119" s="792"/>
      <c r="O119" s="792"/>
      <c r="P119" s="792"/>
      <c r="Q119" s="805"/>
      <c r="R119" s="747"/>
      <c r="S119" s="792"/>
      <c r="T119" s="792"/>
      <c r="U119" s="792"/>
      <c r="V119" s="805"/>
      <c r="W119" s="805"/>
      <c r="X119" s="747"/>
      <c r="Y119" s="792"/>
      <c r="Z119" s="792"/>
      <c r="AA119" s="748"/>
      <c r="AB119" s="811"/>
      <c r="AC119" s="881"/>
      <c r="AD119" s="881"/>
    </row>
    <row r="120" spans="1:30" ht="19.5" customHeight="1">
      <c r="A120" s="439" t="s">
        <v>308</v>
      </c>
      <c r="B120" s="439" t="str">
        <f>'Aaro Inställningar'!B36</f>
        <v>AIBEL</v>
      </c>
      <c r="C120" s="43"/>
      <c r="D120" s="749" t="str">
        <f>'Aaro Inställningar'!C36</f>
        <v>Aibel</v>
      </c>
      <c r="E120" s="320">
        <v>151.0246473</v>
      </c>
      <c r="F120" s="318">
        <v>-5.9937238999998801</v>
      </c>
      <c r="G120" s="319" t="str">
        <f t="shared" ref="G120:G141" si="44">IF(OR(E120&lt;0,F120&lt;0),"-",E120/F120-1)</f>
        <v>-</v>
      </c>
      <c r="H120" s="319" t="b">
        <f t="shared" ref="H120:H141" si="45">IF(AND(E120&lt;0,F120&lt;0),-(E120/F120-1))</f>
        <v>0</v>
      </c>
      <c r="I120" s="319" t="str">
        <f t="shared" ref="I120:I141" si="46">IF(AND(E120&lt;0,F120&lt;0),+H120,G120)</f>
        <v>-</v>
      </c>
      <c r="J120" s="320">
        <v>125.3647272</v>
      </c>
      <c r="K120" s="318">
        <v>42.924889500000297</v>
      </c>
      <c r="L120" s="319">
        <f t="shared" ref="L120:L141" si="47">IF(OR(J120&lt;0,K120&lt;0),"-",J120/K120-1)</f>
        <v>1.9205602777381441</v>
      </c>
      <c r="M120" s="320">
        <v>125.3647272</v>
      </c>
      <c r="N120" s="318">
        <v>42.924889500000297</v>
      </c>
      <c r="O120" s="319">
        <f t="shared" ref="O120:O141" si="48">IF(OR(M120&lt;0,N120&lt;0),"-",M120/N120-1)</f>
        <v>1.9205602777381441</v>
      </c>
      <c r="P120" s="319" t="b">
        <f t="shared" ref="P120:P141" si="49">IF(AND(M120&lt;0,N120&lt;0),-(M120/N120-1))</f>
        <v>0</v>
      </c>
      <c r="Q120" s="319">
        <f t="shared" ref="Q120:Q141" si="50">IF(AND(M120&lt;0,N120&lt;0),+P120,O120)</f>
        <v>1.9205602777381441</v>
      </c>
      <c r="R120" s="320">
        <v>104.7609846</v>
      </c>
      <c r="S120" s="318">
        <v>22.321146900002098</v>
      </c>
      <c r="T120" s="319">
        <f t="shared" ref="T120:T141" si="51">IF(OR(R120&lt;0,S120&lt;0),"-",R120/S120-1)</f>
        <v>3.6933513349168523</v>
      </c>
      <c r="U120" s="319" t="b">
        <f t="shared" ref="U120:U141" si="52">IF(AND(R120&lt;0,S120&lt;0),-(R120/S120-1))</f>
        <v>0</v>
      </c>
      <c r="V120" s="319">
        <f t="shared" ref="V120:V141" si="53">IF(AND(R120&lt;0,S120&lt;0),+U120,T120)</f>
        <v>3.6933513349168523</v>
      </c>
      <c r="W120" s="319"/>
      <c r="X120" s="320">
        <v>345.45529310000001</v>
      </c>
      <c r="Y120" s="319">
        <f t="shared" ref="Y120:Y141" si="54">IF(OR(S120&lt;0,X120&lt;0),"-",X120/S120-1)</f>
        <v>14.476592428141204</v>
      </c>
      <c r="Z120" s="319" t="b">
        <f t="shared" ref="Z120:Z141" si="55">IF(AND(S120&lt;0,X120&lt;0),-(X120/S120-1))</f>
        <v>0</v>
      </c>
      <c r="AA120" s="718">
        <f t="shared" ref="AA120:AA141" si="56">IF(AND(S120&lt;0,X120&lt;0),+Z120,Y120)</f>
        <v>14.476592428141204</v>
      </c>
      <c r="AB120" s="811"/>
      <c r="AC120" s="814">
        <f t="shared" ref="AC120:AC165" si="57">IF(M38&lt;&gt;0,IF(M120&lt;&gt;0,M120/M38,""),0)</f>
        <v>6.5727905705347686E-2</v>
      </c>
      <c r="AD120" s="814">
        <f t="shared" ref="AD120:AD165" si="58">IF(N38&lt;&gt;0,IF(N120&lt;&gt;0,N120/N38,""),0)</f>
        <v>1.6488172695659817E-2</v>
      </c>
    </row>
    <row r="121" spans="1:30" s="40" customFormat="1" ht="16.8" hidden="1">
      <c r="A121" s="439" t="s">
        <v>308</v>
      </c>
      <c r="B121" s="439">
        <f>'Aaro Inställningar'!B37</f>
        <v>0</v>
      </c>
      <c r="C121" s="43"/>
      <c r="D121" s="749">
        <f>'Aaro Inställningar'!C37</f>
        <v>0</v>
      </c>
      <c r="E121" s="320">
        <v>0</v>
      </c>
      <c r="F121" s="318">
        <v>0</v>
      </c>
      <c r="G121" s="319" t="e">
        <f t="shared" si="44"/>
        <v>#DIV/0!</v>
      </c>
      <c r="H121" s="319" t="b">
        <f t="shared" si="45"/>
        <v>0</v>
      </c>
      <c r="I121" s="319" t="e">
        <f t="shared" si="46"/>
        <v>#DIV/0!</v>
      </c>
      <c r="J121" s="320">
        <v>0</v>
      </c>
      <c r="K121" s="318">
        <v>0</v>
      </c>
      <c r="L121" s="319" t="e">
        <f t="shared" si="47"/>
        <v>#DIV/0!</v>
      </c>
      <c r="M121" s="320">
        <v>0</v>
      </c>
      <c r="N121" s="318">
        <v>0</v>
      </c>
      <c r="O121" s="319" t="e">
        <f t="shared" si="48"/>
        <v>#DIV/0!</v>
      </c>
      <c r="P121" s="319" t="b">
        <f t="shared" si="49"/>
        <v>0</v>
      </c>
      <c r="Q121" s="319" t="e">
        <f t="shared" si="50"/>
        <v>#DIV/0!</v>
      </c>
      <c r="R121" s="320">
        <v>0</v>
      </c>
      <c r="S121" s="318">
        <v>0</v>
      </c>
      <c r="T121" s="319" t="e">
        <f t="shared" si="51"/>
        <v>#DIV/0!</v>
      </c>
      <c r="U121" s="319" t="b">
        <f t="shared" si="52"/>
        <v>0</v>
      </c>
      <c r="V121" s="319" t="e">
        <f t="shared" si="53"/>
        <v>#DIV/0!</v>
      </c>
      <c r="W121" s="319"/>
      <c r="X121" s="320">
        <v>0</v>
      </c>
      <c r="Y121" s="319" t="e">
        <f t="shared" si="54"/>
        <v>#DIV/0!</v>
      </c>
      <c r="Z121" s="319" t="b">
        <f t="shared" si="55"/>
        <v>0</v>
      </c>
      <c r="AA121" s="319" t="e">
        <f t="shared" si="56"/>
        <v>#DIV/0!</v>
      </c>
      <c r="AB121" s="811"/>
      <c r="AC121" s="812">
        <f t="shared" si="57"/>
        <v>0</v>
      </c>
      <c r="AD121" s="812">
        <f t="shared" si="58"/>
        <v>0</v>
      </c>
    </row>
    <row r="122" spans="1:30" s="40" customFormat="1" ht="16.8" hidden="1">
      <c r="A122" s="439" t="s">
        <v>308</v>
      </c>
      <c r="B122" s="439">
        <f>'Aaro Inställningar'!B38</f>
        <v>0</v>
      </c>
      <c r="C122" s="43"/>
      <c r="D122" s="749">
        <f>'Aaro Inställningar'!C38</f>
        <v>0</v>
      </c>
      <c r="E122" s="320">
        <v>0</v>
      </c>
      <c r="F122" s="318">
        <v>0</v>
      </c>
      <c r="G122" s="319" t="e">
        <f t="shared" si="44"/>
        <v>#DIV/0!</v>
      </c>
      <c r="H122" s="319" t="b">
        <f t="shared" si="45"/>
        <v>0</v>
      </c>
      <c r="I122" s="319" t="e">
        <f t="shared" si="46"/>
        <v>#DIV/0!</v>
      </c>
      <c r="J122" s="320">
        <v>0</v>
      </c>
      <c r="K122" s="318">
        <v>0</v>
      </c>
      <c r="L122" s="319" t="e">
        <f t="shared" si="47"/>
        <v>#DIV/0!</v>
      </c>
      <c r="M122" s="320">
        <v>0</v>
      </c>
      <c r="N122" s="318">
        <v>0</v>
      </c>
      <c r="O122" s="319" t="e">
        <f t="shared" si="48"/>
        <v>#DIV/0!</v>
      </c>
      <c r="P122" s="319" t="b">
        <f t="shared" si="49"/>
        <v>0</v>
      </c>
      <c r="Q122" s="319" t="e">
        <f t="shared" si="50"/>
        <v>#DIV/0!</v>
      </c>
      <c r="R122" s="320">
        <v>0</v>
      </c>
      <c r="S122" s="318">
        <v>0</v>
      </c>
      <c r="T122" s="319" t="e">
        <f t="shared" si="51"/>
        <v>#DIV/0!</v>
      </c>
      <c r="U122" s="319" t="b">
        <f t="shared" si="52"/>
        <v>0</v>
      </c>
      <c r="V122" s="319" t="e">
        <f t="shared" si="53"/>
        <v>#DIV/0!</v>
      </c>
      <c r="W122" s="319"/>
      <c r="X122" s="320">
        <v>0</v>
      </c>
      <c r="Y122" s="319" t="e">
        <f t="shared" si="54"/>
        <v>#DIV/0!</v>
      </c>
      <c r="Z122" s="319" t="b">
        <f t="shared" si="55"/>
        <v>0</v>
      </c>
      <c r="AA122" s="319" t="e">
        <f t="shared" si="56"/>
        <v>#DIV/0!</v>
      </c>
      <c r="AB122" s="811"/>
      <c r="AC122" s="812">
        <f t="shared" si="57"/>
        <v>0</v>
      </c>
      <c r="AD122" s="812">
        <f t="shared" si="58"/>
        <v>0</v>
      </c>
    </row>
    <row r="123" spans="1:30" s="40" customFormat="1" ht="16.8" hidden="1">
      <c r="A123" s="439" t="s">
        <v>308</v>
      </c>
      <c r="B123" s="439">
        <f>'Aaro Inställningar'!B39</f>
        <v>0</v>
      </c>
      <c r="C123" s="43"/>
      <c r="D123" s="749">
        <f>'Aaro Inställningar'!C39</f>
        <v>0</v>
      </c>
      <c r="E123" s="320">
        <v>0</v>
      </c>
      <c r="F123" s="318">
        <v>0</v>
      </c>
      <c r="G123" s="319" t="e">
        <f t="shared" si="44"/>
        <v>#DIV/0!</v>
      </c>
      <c r="H123" s="319" t="b">
        <f t="shared" si="45"/>
        <v>0</v>
      </c>
      <c r="I123" s="319" t="e">
        <f t="shared" si="46"/>
        <v>#DIV/0!</v>
      </c>
      <c r="J123" s="320">
        <v>0</v>
      </c>
      <c r="K123" s="318">
        <v>0</v>
      </c>
      <c r="L123" s="319" t="e">
        <f t="shared" si="47"/>
        <v>#DIV/0!</v>
      </c>
      <c r="M123" s="320">
        <v>0</v>
      </c>
      <c r="N123" s="318">
        <v>0</v>
      </c>
      <c r="O123" s="319" t="e">
        <f t="shared" si="48"/>
        <v>#DIV/0!</v>
      </c>
      <c r="P123" s="319" t="b">
        <f t="shared" si="49"/>
        <v>0</v>
      </c>
      <c r="Q123" s="319" t="e">
        <f t="shared" si="50"/>
        <v>#DIV/0!</v>
      </c>
      <c r="R123" s="320">
        <v>0</v>
      </c>
      <c r="S123" s="318">
        <v>0</v>
      </c>
      <c r="T123" s="319" t="e">
        <f t="shared" si="51"/>
        <v>#DIV/0!</v>
      </c>
      <c r="U123" s="319" t="b">
        <f t="shared" si="52"/>
        <v>0</v>
      </c>
      <c r="V123" s="319" t="e">
        <f t="shared" si="53"/>
        <v>#DIV/0!</v>
      </c>
      <c r="W123" s="319"/>
      <c r="X123" s="320">
        <v>0</v>
      </c>
      <c r="Y123" s="319" t="e">
        <f t="shared" si="54"/>
        <v>#DIV/0!</v>
      </c>
      <c r="Z123" s="319" t="b">
        <f t="shared" si="55"/>
        <v>0</v>
      </c>
      <c r="AA123" s="319" t="e">
        <f t="shared" si="56"/>
        <v>#DIV/0!</v>
      </c>
      <c r="AB123" s="811"/>
      <c r="AC123" s="812">
        <f t="shared" si="57"/>
        <v>0</v>
      </c>
      <c r="AD123" s="812">
        <f t="shared" si="58"/>
        <v>0</v>
      </c>
    </row>
    <row r="124" spans="1:30" s="40" customFormat="1" ht="16.8" hidden="1">
      <c r="A124" s="439" t="s">
        <v>308</v>
      </c>
      <c r="B124" s="439">
        <f>'Aaro Inställningar'!B40</f>
        <v>0</v>
      </c>
      <c r="C124" s="43"/>
      <c r="D124" s="749">
        <f>'Aaro Inställningar'!C40</f>
        <v>0</v>
      </c>
      <c r="E124" s="320">
        <v>0</v>
      </c>
      <c r="F124" s="318">
        <v>0</v>
      </c>
      <c r="G124" s="319" t="e">
        <f t="shared" si="44"/>
        <v>#DIV/0!</v>
      </c>
      <c r="H124" s="319" t="b">
        <f t="shared" si="45"/>
        <v>0</v>
      </c>
      <c r="I124" s="319" t="e">
        <f t="shared" si="46"/>
        <v>#DIV/0!</v>
      </c>
      <c r="J124" s="320">
        <v>0</v>
      </c>
      <c r="K124" s="318">
        <v>0</v>
      </c>
      <c r="L124" s="319" t="e">
        <f t="shared" si="47"/>
        <v>#DIV/0!</v>
      </c>
      <c r="M124" s="320">
        <v>0</v>
      </c>
      <c r="N124" s="318">
        <v>0</v>
      </c>
      <c r="O124" s="319" t="e">
        <f t="shared" si="48"/>
        <v>#DIV/0!</v>
      </c>
      <c r="P124" s="319" t="b">
        <f t="shared" si="49"/>
        <v>0</v>
      </c>
      <c r="Q124" s="319" t="e">
        <f t="shared" si="50"/>
        <v>#DIV/0!</v>
      </c>
      <c r="R124" s="320">
        <v>0</v>
      </c>
      <c r="S124" s="318">
        <v>0</v>
      </c>
      <c r="T124" s="319" t="e">
        <f t="shared" si="51"/>
        <v>#DIV/0!</v>
      </c>
      <c r="U124" s="319" t="b">
        <f t="shared" si="52"/>
        <v>0</v>
      </c>
      <c r="V124" s="319" t="e">
        <f t="shared" si="53"/>
        <v>#DIV/0!</v>
      </c>
      <c r="W124" s="319"/>
      <c r="X124" s="320">
        <v>0</v>
      </c>
      <c r="Y124" s="319" t="e">
        <f t="shared" si="54"/>
        <v>#DIV/0!</v>
      </c>
      <c r="Z124" s="319" t="b">
        <f t="shared" si="55"/>
        <v>0</v>
      </c>
      <c r="AA124" s="319" t="e">
        <f t="shared" si="56"/>
        <v>#DIV/0!</v>
      </c>
      <c r="AB124" s="811"/>
      <c r="AC124" s="812">
        <f t="shared" si="57"/>
        <v>0</v>
      </c>
      <c r="AD124" s="812">
        <f t="shared" si="58"/>
        <v>0</v>
      </c>
    </row>
    <row r="125" spans="1:30" s="40" customFormat="1" ht="16.8" hidden="1">
      <c r="A125" s="439" t="s">
        <v>308</v>
      </c>
      <c r="B125" s="439">
        <f>'Aaro Inställningar'!B41</f>
        <v>0</v>
      </c>
      <c r="C125" s="43"/>
      <c r="D125" s="749">
        <f>'Aaro Inställningar'!C41</f>
        <v>0</v>
      </c>
      <c r="E125" s="320">
        <v>0</v>
      </c>
      <c r="F125" s="318">
        <v>0</v>
      </c>
      <c r="G125" s="319" t="e">
        <f t="shared" si="44"/>
        <v>#DIV/0!</v>
      </c>
      <c r="H125" s="319" t="b">
        <f t="shared" si="45"/>
        <v>0</v>
      </c>
      <c r="I125" s="319" t="e">
        <f t="shared" si="46"/>
        <v>#DIV/0!</v>
      </c>
      <c r="J125" s="320">
        <v>0</v>
      </c>
      <c r="K125" s="318">
        <v>0</v>
      </c>
      <c r="L125" s="319" t="e">
        <f t="shared" si="47"/>
        <v>#DIV/0!</v>
      </c>
      <c r="M125" s="320">
        <v>0</v>
      </c>
      <c r="N125" s="318">
        <v>0</v>
      </c>
      <c r="O125" s="319" t="e">
        <f t="shared" si="48"/>
        <v>#DIV/0!</v>
      </c>
      <c r="P125" s="319" t="b">
        <f t="shared" si="49"/>
        <v>0</v>
      </c>
      <c r="Q125" s="319" t="e">
        <f t="shared" si="50"/>
        <v>#DIV/0!</v>
      </c>
      <c r="R125" s="320">
        <v>0</v>
      </c>
      <c r="S125" s="318">
        <v>0</v>
      </c>
      <c r="T125" s="319" t="e">
        <f t="shared" si="51"/>
        <v>#DIV/0!</v>
      </c>
      <c r="U125" s="319" t="b">
        <f t="shared" si="52"/>
        <v>0</v>
      </c>
      <c r="V125" s="319" t="e">
        <f t="shared" si="53"/>
        <v>#DIV/0!</v>
      </c>
      <c r="W125" s="319"/>
      <c r="X125" s="320">
        <v>0</v>
      </c>
      <c r="Y125" s="319" t="e">
        <f t="shared" si="54"/>
        <v>#DIV/0!</v>
      </c>
      <c r="Z125" s="319" t="b">
        <f t="shared" si="55"/>
        <v>0</v>
      </c>
      <c r="AA125" s="319" t="e">
        <f t="shared" si="56"/>
        <v>#DIV/0!</v>
      </c>
      <c r="AB125" s="811"/>
      <c r="AC125" s="812">
        <f t="shared" si="57"/>
        <v>0</v>
      </c>
      <c r="AD125" s="812">
        <f t="shared" si="58"/>
        <v>0</v>
      </c>
    </row>
    <row r="126" spans="1:30" s="40" customFormat="1" ht="16.8" hidden="1">
      <c r="A126" s="439" t="s">
        <v>308</v>
      </c>
      <c r="B126" s="439">
        <f>'Aaro Inställningar'!B42</f>
        <v>0</v>
      </c>
      <c r="C126" s="43"/>
      <c r="D126" s="749">
        <f>'Aaro Inställningar'!C42</f>
        <v>0</v>
      </c>
      <c r="E126" s="320">
        <v>0</v>
      </c>
      <c r="F126" s="318">
        <v>0</v>
      </c>
      <c r="G126" s="319" t="e">
        <f t="shared" si="44"/>
        <v>#DIV/0!</v>
      </c>
      <c r="H126" s="319" t="b">
        <f t="shared" si="45"/>
        <v>0</v>
      </c>
      <c r="I126" s="319" t="e">
        <f t="shared" si="46"/>
        <v>#DIV/0!</v>
      </c>
      <c r="J126" s="320">
        <v>0</v>
      </c>
      <c r="K126" s="318">
        <v>0</v>
      </c>
      <c r="L126" s="319" t="e">
        <f t="shared" si="47"/>
        <v>#DIV/0!</v>
      </c>
      <c r="M126" s="320">
        <v>0</v>
      </c>
      <c r="N126" s="318">
        <v>0</v>
      </c>
      <c r="O126" s="319" t="e">
        <f t="shared" si="48"/>
        <v>#DIV/0!</v>
      </c>
      <c r="P126" s="319" t="b">
        <f t="shared" si="49"/>
        <v>0</v>
      </c>
      <c r="Q126" s="319" t="e">
        <f t="shared" si="50"/>
        <v>#DIV/0!</v>
      </c>
      <c r="R126" s="320">
        <v>0</v>
      </c>
      <c r="S126" s="318">
        <v>0</v>
      </c>
      <c r="T126" s="319" t="e">
        <f t="shared" si="51"/>
        <v>#DIV/0!</v>
      </c>
      <c r="U126" s="319" t="b">
        <f t="shared" si="52"/>
        <v>0</v>
      </c>
      <c r="V126" s="319" t="e">
        <f t="shared" si="53"/>
        <v>#DIV/0!</v>
      </c>
      <c r="W126" s="319"/>
      <c r="X126" s="320">
        <v>0</v>
      </c>
      <c r="Y126" s="319" t="e">
        <f t="shared" si="54"/>
        <v>#DIV/0!</v>
      </c>
      <c r="Z126" s="319" t="b">
        <f t="shared" si="55"/>
        <v>0</v>
      </c>
      <c r="AA126" s="319" t="e">
        <f t="shared" si="56"/>
        <v>#DIV/0!</v>
      </c>
      <c r="AB126" s="811"/>
      <c r="AC126" s="812">
        <f t="shared" si="57"/>
        <v>0</v>
      </c>
      <c r="AD126" s="812">
        <f t="shared" si="58"/>
        <v>0</v>
      </c>
    </row>
    <row r="127" spans="1:30" ht="16.8" hidden="1">
      <c r="A127" s="439" t="s">
        <v>308</v>
      </c>
      <c r="B127" s="439">
        <f>'Aaro Inställningar'!B43</f>
        <v>0</v>
      </c>
      <c r="C127" s="43"/>
      <c r="D127" s="749">
        <f>'Aaro Inställningar'!C43</f>
        <v>0</v>
      </c>
      <c r="E127" s="320">
        <v>0</v>
      </c>
      <c r="F127" s="318">
        <v>0</v>
      </c>
      <c r="G127" s="319" t="e">
        <f t="shared" si="44"/>
        <v>#DIV/0!</v>
      </c>
      <c r="H127" s="319" t="b">
        <f t="shared" si="45"/>
        <v>0</v>
      </c>
      <c r="I127" s="319" t="e">
        <f t="shared" si="46"/>
        <v>#DIV/0!</v>
      </c>
      <c r="J127" s="320">
        <v>0</v>
      </c>
      <c r="K127" s="318">
        <v>0</v>
      </c>
      <c r="L127" s="319" t="e">
        <f t="shared" si="47"/>
        <v>#DIV/0!</v>
      </c>
      <c r="M127" s="320">
        <v>0</v>
      </c>
      <c r="N127" s="318">
        <v>0</v>
      </c>
      <c r="O127" s="319" t="e">
        <f t="shared" si="48"/>
        <v>#DIV/0!</v>
      </c>
      <c r="P127" s="319" t="b">
        <f t="shared" si="49"/>
        <v>0</v>
      </c>
      <c r="Q127" s="319" t="e">
        <f t="shared" si="50"/>
        <v>#DIV/0!</v>
      </c>
      <c r="R127" s="320">
        <v>0</v>
      </c>
      <c r="S127" s="318">
        <v>0</v>
      </c>
      <c r="T127" s="319" t="e">
        <f t="shared" si="51"/>
        <v>#DIV/0!</v>
      </c>
      <c r="U127" s="319" t="b">
        <f t="shared" si="52"/>
        <v>0</v>
      </c>
      <c r="V127" s="319" t="e">
        <f t="shared" si="53"/>
        <v>#DIV/0!</v>
      </c>
      <c r="W127" s="319"/>
      <c r="X127" s="320">
        <v>0</v>
      </c>
      <c r="Y127" s="319" t="e">
        <f t="shared" si="54"/>
        <v>#DIV/0!</v>
      </c>
      <c r="Z127" s="319" t="b">
        <f t="shared" si="55"/>
        <v>0</v>
      </c>
      <c r="AA127" s="319" t="e">
        <f t="shared" si="56"/>
        <v>#DIV/0!</v>
      </c>
      <c r="AB127" s="811"/>
      <c r="AC127" s="812">
        <f t="shared" si="57"/>
        <v>0</v>
      </c>
      <c r="AD127" s="812">
        <f t="shared" si="58"/>
        <v>0</v>
      </c>
    </row>
    <row r="128" spans="1:30" ht="16.8" hidden="1">
      <c r="A128" s="439" t="s">
        <v>308</v>
      </c>
      <c r="B128" s="439">
        <f>'Aaro Inställningar'!B44</f>
        <v>0</v>
      </c>
      <c r="C128" s="43"/>
      <c r="D128" s="749">
        <f>'Aaro Inställningar'!C44</f>
        <v>0</v>
      </c>
      <c r="E128" s="320">
        <v>0</v>
      </c>
      <c r="F128" s="318">
        <v>0</v>
      </c>
      <c r="G128" s="319" t="e">
        <f t="shared" si="44"/>
        <v>#DIV/0!</v>
      </c>
      <c r="H128" s="319" t="b">
        <f t="shared" si="45"/>
        <v>0</v>
      </c>
      <c r="I128" s="319" t="e">
        <f t="shared" si="46"/>
        <v>#DIV/0!</v>
      </c>
      <c r="J128" s="320">
        <v>0</v>
      </c>
      <c r="K128" s="318">
        <v>0</v>
      </c>
      <c r="L128" s="319" t="e">
        <f t="shared" si="47"/>
        <v>#DIV/0!</v>
      </c>
      <c r="M128" s="320">
        <v>0</v>
      </c>
      <c r="N128" s="318">
        <v>0</v>
      </c>
      <c r="O128" s="319" t="e">
        <f t="shared" si="48"/>
        <v>#DIV/0!</v>
      </c>
      <c r="P128" s="319" t="b">
        <f t="shared" si="49"/>
        <v>0</v>
      </c>
      <c r="Q128" s="319" t="e">
        <f t="shared" si="50"/>
        <v>#DIV/0!</v>
      </c>
      <c r="R128" s="320">
        <v>0</v>
      </c>
      <c r="S128" s="318">
        <v>0</v>
      </c>
      <c r="T128" s="319" t="e">
        <f t="shared" si="51"/>
        <v>#DIV/0!</v>
      </c>
      <c r="U128" s="319" t="b">
        <f t="shared" si="52"/>
        <v>0</v>
      </c>
      <c r="V128" s="319" t="e">
        <f t="shared" si="53"/>
        <v>#DIV/0!</v>
      </c>
      <c r="W128" s="319"/>
      <c r="X128" s="320">
        <v>0</v>
      </c>
      <c r="Y128" s="319" t="e">
        <f t="shared" si="54"/>
        <v>#DIV/0!</v>
      </c>
      <c r="Z128" s="319" t="b">
        <f t="shared" si="55"/>
        <v>0</v>
      </c>
      <c r="AA128" s="319" t="e">
        <f t="shared" si="56"/>
        <v>#DIV/0!</v>
      </c>
      <c r="AB128" s="811"/>
      <c r="AC128" s="812">
        <f t="shared" si="57"/>
        <v>0</v>
      </c>
      <c r="AD128" s="812">
        <f t="shared" si="58"/>
        <v>0</v>
      </c>
    </row>
    <row r="129" spans="1:30" ht="16.8" hidden="1">
      <c r="A129" s="439" t="s">
        <v>308</v>
      </c>
      <c r="B129" s="439">
        <f>'Aaro Inställningar'!B45</f>
        <v>0</v>
      </c>
      <c r="C129" s="43"/>
      <c r="D129" s="749">
        <f>'Aaro Inställningar'!C45</f>
        <v>0</v>
      </c>
      <c r="E129" s="320">
        <v>0</v>
      </c>
      <c r="F129" s="318">
        <v>0</v>
      </c>
      <c r="G129" s="319" t="e">
        <f t="shared" si="44"/>
        <v>#DIV/0!</v>
      </c>
      <c r="H129" s="319" t="b">
        <f t="shared" si="45"/>
        <v>0</v>
      </c>
      <c r="I129" s="319" t="e">
        <f t="shared" si="46"/>
        <v>#DIV/0!</v>
      </c>
      <c r="J129" s="320">
        <v>0</v>
      </c>
      <c r="K129" s="318">
        <v>0</v>
      </c>
      <c r="L129" s="319" t="e">
        <f t="shared" si="47"/>
        <v>#DIV/0!</v>
      </c>
      <c r="M129" s="320">
        <v>0</v>
      </c>
      <c r="N129" s="318">
        <v>0</v>
      </c>
      <c r="O129" s="319" t="e">
        <f t="shared" si="48"/>
        <v>#DIV/0!</v>
      </c>
      <c r="P129" s="319" t="b">
        <f t="shared" si="49"/>
        <v>0</v>
      </c>
      <c r="Q129" s="319" t="e">
        <f t="shared" si="50"/>
        <v>#DIV/0!</v>
      </c>
      <c r="R129" s="320">
        <v>0</v>
      </c>
      <c r="S129" s="318">
        <v>0</v>
      </c>
      <c r="T129" s="319" t="e">
        <f t="shared" si="51"/>
        <v>#DIV/0!</v>
      </c>
      <c r="U129" s="319" t="b">
        <f t="shared" si="52"/>
        <v>0</v>
      </c>
      <c r="V129" s="319" t="e">
        <f t="shared" si="53"/>
        <v>#DIV/0!</v>
      </c>
      <c r="W129" s="319"/>
      <c r="X129" s="320">
        <v>0</v>
      </c>
      <c r="Y129" s="319" t="e">
        <f t="shared" si="54"/>
        <v>#DIV/0!</v>
      </c>
      <c r="Z129" s="319" t="b">
        <f t="shared" si="55"/>
        <v>0</v>
      </c>
      <c r="AA129" s="319" t="e">
        <f t="shared" si="56"/>
        <v>#DIV/0!</v>
      </c>
      <c r="AB129" s="811"/>
      <c r="AC129" s="812">
        <f t="shared" si="57"/>
        <v>0</v>
      </c>
      <c r="AD129" s="812">
        <f t="shared" si="58"/>
        <v>0</v>
      </c>
    </row>
    <row r="130" spans="1:30" ht="16.8" hidden="1">
      <c r="A130" s="439" t="s">
        <v>308</v>
      </c>
      <c r="B130" s="439">
        <f>'Aaro Inställningar'!B46</f>
        <v>0</v>
      </c>
      <c r="C130" s="43"/>
      <c r="D130" s="749">
        <f>'Aaro Inställningar'!C46</f>
        <v>0</v>
      </c>
      <c r="E130" s="320">
        <v>0</v>
      </c>
      <c r="F130" s="318">
        <v>0</v>
      </c>
      <c r="G130" s="319" t="e">
        <f t="shared" si="44"/>
        <v>#DIV/0!</v>
      </c>
      <c r="H130" s="319" t="b">
        <f t="shared" si="45"/>
        <v>0</v>
      </c>
      <c r="I130" s="319" t="e">
        <f t="shared" si="46"/>
        <v>#DIV/0!</v>
      </c>
      <c r="J130" s="320">
        <v>0</v>
      </c>
      <c r="K130" s="318">
        <v>0</v>
      </c>
      <c r="L130" s="319" t="e">
        <f t="shared" si="47"/>
        <v>#DIV/0!</v>
      </c>
      <c r="M130" s="320">
        <v>0</v>
      </c>
      <c r="N130" s="318">
        <v>0</v>
      </c>
      <c r="O130" s="319" t="e">
        <f t="shared" si="48"/>
        <v>#DIV/0!</v>
      </c>
      <c r="P130" s="319" t="b">
        <f t="shared" si="49"/>
        <v>0</v>
      </c>
      <c r="Q130" s="319" t="e">
        <f t="shared" si="50"/>
        <v>#DIV/0!</v>
      </c>
      <c r="R130" s="320">
        <v>0</v>
      </c>
      <c r="S130" s="318">
        <v>0</v>
      </c>
      <c r="T130" s="319" t="e">
        <f t="shared" si="51"/>
        <v>#DIV/0!</v>
      </c>
      <c r="U130" s="319" t="b">
        <f t="shared" si="52"/>
        <v>0</v>
      </c>
      <c r="V130" s="319" t="e">
        <f t="shared" si="53"/>
        <v>#DIV/0!</v>
      </c>
      <c r="W130" s="319"/>
      <c r="X130" s="320">
        <v>0</v>
      </c>
      <c r="Y130" s="319" t="e">
        <f t="shared" si="54"/>
        <v>#DIV/0!</v>
      </c>
      <c r="Z130" s="319" t="b">
        <f t="shared" si="55"/>
        <v>0</v>
      </c>
      <c r="AA130" s="319" t="e">
        <f t="shared" si="56"/>
        <v>#DIV/0!</v>
      </c>
      <c r="AB130" s="811"/>
      <c r="AC130" s="812">
        <f t="shared" si="57"/>
        <v>0</v>
      </c>
      <c r="AD130" s="812">
        <f t="shared" si="58"/>
        <v>0</v>
      </c>
    </row>
    <row r="131" spans="1:30" ht="16.8" hidden="1">
      <c r="A131" s="439" t="s">
        <v>308</v>
      </c>
      <c r="B131" s="439">
        <f>'Aaro Inställningar'!B47</f>
        <v>0</v>
      </c>
      <c r="C131" s="43"/>
      <c r="D131" s="749">
        <f>'Aaro Inställningar'!C47</f>
        <v>0</v>
      </c>
      <c r="E131" s="320">
        <v>0</v>
      </c>
      <c r="F131" s="318">
        <v>0</v>
      </c>
      <c r="G131" s="319" t="e">
        <f t="shared" si="44"/>
        <v>#DIV/0!</v>
      </c>
      <c r="H131" s="319" t="b">
        <f t="shared" si="45"/>
        <v>0</v>
      </c>
      <c r="I131" s="319" t="e">
        <f t="shared" si="46"/>
        <v>#DIV/0!</v>
      </c>
      <c r="J131" s="320">
        <v>0</v>
      </c>
      <c r="K131" s="318">
        <v>0</v>
      </c>
      <c r="L131" s="319" t="e">
        <f t="shared" si="47"/>
        <v>#DIV/0!</v>
      </c>
      <c r="M131" s="320">
        <v>0</v>
      </c>
      <c r="N131" s="318">
        <v>0</v>
      </c>
      <c r="O131" s="319" t="e">
        <f t="shared" si="48"/>
        <v>#DIV/0!</v>
      </c>
      <c r="P131" s="319" t="b">
        <f t="shared" si="49"/>
        <v>0</v>
      </c>
      <c r="Q131" s="319" t="e">
        <f t="shared" si="50"/>
        <v>#DIV/0!</v>
      </c>
      <c r="R131" s="320">
        <v>0</v>
      </c>
      <c r="S131" s="318">
        <v>0</v>
      </c>
      <c r="T131" s="319" t="e">
        <f t="shared" si="51"/>
        <v>#DIV/0!</v>
      </c>
      <c r="U131" s="319" t="b">
        <f t="shared" si="52"/>
        <v>0</v>
      </c>
      <c r="V131" s="319" t="e">
        <f t="shared" si="53"/>
        <v>#DIV/0!</v>
      </c>
      <c r="W131" s="319"/>
      <c r="X131" s="320">
        <v>0</v>
      </c>
      <c r="Y131" s="319" t="e">
        <f t="shared" si="54"/>
        <v>#DIV/0!</v>
      </c>
      <c r="Z131" s="319" t="b">
        <f t="shared" si="55"/>
        <v>0</v>
      </c>
      <c r="AA131" s="319" t="e">
        <f t="shared" si="56"/>
        <v>#DIV/0!</v>
      </c>
      <c r="AB131" s="811"/>
      <c r="AC131" s="812">
        <f t="shared" si="57"/>
        <v>0</v>
      </c>
      <c r="AD131" s="812">
        <f t="shared" si="58"/>
        <v>0</v>
      </c>
    </row>
    <row r="132" spans="1:30" ht="16.8" hidden="1">
      <c r="A132" s="439" t="s">
        <v>308</v>
      </c>
      <c r="B132" s="439">
        <f>'Aaro Inställningar'!B48</f>
        <v>0</v>
      </c>
      <c r="C132" s="43"/>
      <c r="D132" s="749">
        <f>'Aaro Inställningar'!C48</f>
        <v>0</v>
      </c>
      <c r="E132" s="320">
        <v>0</v>
      </c>
      <c r="F132" s="318">
        <v>0</v>
      </c>
      <c r="G132" s="319" t="e">
        <f t="shared" si="44"/>
        <v>#DIV/0!</v>
      </c>
      <c r="H132" s="319" t="b">
        <f t="shared" si="45"/>
        <v>0</v>
      </c>
      <c r="I132" s="319" t="e">
        <f t="shared" si="46"/>
        <v>#DIV/0!</v>
      </c>
      <c r="J132" s="320">
        <v>0</v>
      </c>
      <c r="K132" s="318">
        <v>0</v>
      </c>
      <c r="L132" s="319" t="e">
        <f t="shared" si="47"/>
        <v>#DIV/0!</v>
      </c>
      <c r="M132" s="320">
        <v>0</v>
      </c>
      <c r="N132" s="318">
        <v>0</v>
      </c>
      <c r="O132" s="319" t="e">
        <f t="shared" si="48"/>
        <v>#DIV/0!</v>
      </c>
      <c r="P132" s="319" t="b">
        <f t="shared" si="49"/>
        <v>0</v>
      </c>
      <c r="Q132" s="319" t="e">
        <f t="shared" si="50"/>
        <v>#DIV/0!</v>
      </c>
      <c r="R132" s="320">
        <v>0</v>
      </c>
      <c r="S132" s="318">
        <v>0</v>
      </c>
      <c r="T132" s="319" t="e">
        <f t="shared" si="51"/>
        <v>#DIV/0!</v>
      </c>
      <c r="U132" s="319" t="b">
        <f t="shared" si="52"/>
        <v>0</v>
      </c>
      <c r="V132" s="319" t="e">
        <f t="shared" si="53"/>
        <v>#DIV/0!</v>
      </c>
      <c r="W132" s="319"/>
      <c r="X132" s="320">
        <v>0</v>
      </c>
      <c r="Y132" s="319" t="e">
        <f t="shared" si="54"/>
        <v>#DIV/0!</v>
      </c>
      <c r="Z132" s="319" t="b">
        <f t="shared" si="55"/>
        <v>0</v>
      </c>
      <c r="AA132" s="319" t="e">
        <f t="shared" si="56"/>
        <v>#DIV/0!</v>
      </c>
      <c r="AB132" s="811"/>
      <c r="AC132" s="812">
        <f t="shared" si="57"/>
        <v>0</v>
      </c>
      <c r="AD132" s="812">
        <f t="shared" si="58"/>
        <v>0</v>
      </c>
    </row>
    <row r="133" spans="1:30" ht="16.8" hidden="1">
      <c r="A133" s="439" t="s">
        <v>308</v>
      </c>
      <c r="B133" s="439">
        <f>'Aaro Inställningar'!B49</f>
        <v>0</v>
      </c>
      <c r="C133" s="43"/>
      <c r="D133" s="749">
        <f>'Aaro Inställningar'!C49</f>
        <v>0</v>
      </c>
      <c r="E133" s="320">
        <v>0</v>
      </c>
      <c r="F133" s="318">
        <v>0</v>
      </c>
      <c r="G133" s="319" t="e">
        <f t="shared" si="44"/>
        <v>#DIV/0!</v>
      </c>
      <c r="H133" s="319" t="b">
        <f t="shared" si="45"/>
        <v>0</v>
      </c>
      <c r="I133" s="319" t="e">
        <f t="shared" si="46"/>
        <v>#DIV/0!</v>
      </c>
      <c r="J133" s="320">
        <v>0</v>
      </c>
      <c r="K133" s="318">
        <v>0</v>
      </c>
      <c r="L133" s="319" t="e">
        <f t="shared" si="47"/>
        <v>#DIV/0!</v>
      </c>
      <c r="M133" s="320">
        <v>0</v>
      </c>
      <c r="N133" s="318">
        <v>0</v>
      </c>
      <c r="O133" s="319" t="e">
        <f t="shared" si="48"/>
        <v>#DIV/0!</v>
      </c>
      <c r="P133" s="319" t="b">
        <f t="shared" si="49"/>
        <v>0</v>
      </c>
      <c r="Q133" s="319" t="e">
        <f t="shared" si="50"/>
        <v>#DIV/0!</v>
      </c>
      <c r="R133" s="320">
        <v>0</v>
      </c>
      <c r="S133" s="318">
        <v>0</v>
      </c>
      <c r="T133" s="319" t="e">
        <f t="shared" si="51"/>
        <v>#DIV/0!</v>
      </c>
      <c r="U133" s="319" t="b">
        <f t="shared" si="52"/>
        <v>0</v>
      </c>
      <c r="V133" s="319" t="e">
        <f t="shared" si="53"/>
        <v>#DIV/0!</v>
      </c>
      <c r="W133" s="319"/>
      <c r="X133" s="320">
        <v>0</v>
      </c>
      <c r="Y133" s="319" t="e">
        <f t="shared" si="54"/>
        <v>#DIV/0!</v>
      </c>
      <c r="Z133" s="319" t="b">
        <f t="shared" si="55"/>
        <v>0</v>
      </c>
      <c r="AA133" s="319" t="e">
        <f t="shared" si="56"/>
        <v>#DIV/0!</v>
      </c>
      <c r="AB133" s="811"/>
      <c r="AC133" s="812">
        <f t="shared" si="57"/>
        <v>0</v>
      </c>
      <c r="AD133" s="812">
        <f t="shared" si="58"/>
        <v>0</v>
      </c>
    </row>
    <row r="134" spans="1:30" ht="16.8" hidden="1">
      <c r="A134" s="439" t="s">
        <v>308</v>
      </c>
      <c r="B134" s="439">
        <f>'Aaro Inställningar'!B50</f>
        <v>0</v>
      </c>
      <c r="C134" s="43"/>
      <c r="D134" s="749">
        <f>'Aaro Inställningar'!C50</f>
        <v>0</v>
      </c>
      <c r="E134" s="320">
        <v>0</v>
      </c>
      <c r="F134" s="318">
        <v>0</v>
      </c>
      <c r="G134" s="319" t="e">
        <f t="shared" si="44"/>
        <v>#DIV/0!</v>
      </c>
      <c r="H134" s="319" t="b">
        <f t="shared" si="45"/>
        <v>0</v>
      </c>
      <c r="I134" s="319" t="e">
        <f t="shared" si="46"/>
        <v>#DIV/0!</v>
      </c>
      <c r="J134" s="320">
        <v>0</v>
      </c>
      <c r="K134" s="318">
        <v>0</v>
      </c>
      <c r="L134" s="319" t="e">
        <f t="shared" si="47"/>
        <v>#DIV/0!</v>
      </c>
      <c r="M134" s="320">
        <v>0</v>
      </c>
      <c r="N134" s="318">
        <v>0</v>
      </c>
      <c r="O134" s="319" t="e">
        <f t="shared" si="48"/>
        <v>#DIV/0!</v>
      </c>
      <c r="P134" s="319" t="b">
        <f t="shared" si="49"/>
        <v>0</v>
      </c>
      <c r="Q134" s="319" t="e">
        <f t="shared" si="50"/>
        <v>#DIV/0!</v>
      </c>
      <c r="R134" s="320">
        <v>0</v>
      </c>
      <c r="S134" s="318">
        <v>0</v>
      </c>
      <c r="T134" s="319" t="e">
        <f t="shared" si="51"/>
        <v>#DIV/0!</v>
      </c>
      <c r="U134" s="319" t="b">
        <f t="shared" si="52"/>
        <v>0</v>
      </c>
      <c r="V134" s="319" t="e">
        <f t="shared" si="53"/>
        <v>#DIV/0!</v>
      </c>
      <c r="W134" s="319"/>
      <c r="X134" s="320">
        <v>0</v>
      </c>
      <c r="Y134" s="319" t="e">
        <f t="shared" si="54"/>
        <v>#DIV/0!</v>
      </c>
      <c r="Z134" s="319" t="b">
        <f t="shared" si="55"/>
        <v>0</v>
      </c>
      <c r="AA134" s="319" t="e">
        <f t="shared" si="56"/>
        <v>#DIV/0!</v>
      </c>
      <c r="AB134" s="811"/>
      <c r="AC134" s="812">
        <f t="shared" si="57"/>
        <v>0</v>
      </c>
      <c r="AD134" s="812">
        <f t="shared" si="58"/>
        <v>0</v>
      </c>
    </row>
    <row r="135" spans="1:30" ht="16.8" hidden="1">
      <c r="A135" s="439" t="s">
        <v>308</v>
      </c>
      <c r="B135" s="439">
        <f>'Aaro Inställningar'!B51</f>
        <v>0</v>
      </c>
      <c r="C135" s="43"/>
      <c r="D135" s="749">
        <f>'Aaro Inställningar'!C51</f>
        <v>0</v>
      </c>
      <c r="E135" s="320">
        <v>0</v>
      </c>
      <c r="F135" s="318">
        <v>0</v>
      </c>
      <c r="G135" s="319" t="e">
        <f t="shared" si="44"/>
        <v>#DIV/0!</v>
      </c>
      <c r="H135" s="319" t="b">
        <f t="shared" si="45"/>
        <v>0</v>
      </c>
      <c r="I135" s="319" t="e">
        <f t="shared" si="46"/>
        <v>#DIV/0!</v>
      </c>
      <c r="J135" s="320">
        <v>0</v>
      </c>
      <c r="K135" s="318">
        <v>0</v>
      </c>
      <c r="L135" s="319" t="e">
        <f t="shared" si="47"/>
        <v>#DIV/0!</v>
      </c>
      <c r="M135" s="320">
        <v>0</v>
      </c>
      <c r="N135" s="318">
        <v>0</v>
      </c>
      <c r="O135" s="319" t="e">
        <f t="shared" si="48"/>
        <v>#DIV/0!</v>
      </c>
      <c r="P135" s="319" t="b">
        <f t="shared" si="49"/>
        <v>0</v>
      </c>
      <c r="Q135" s="319" t="e">
        <f t="shared" si="50"/>
        <v>#DIV/0!</v>
      </c>
      <c r="R135" s="320">
        <v>0</v>
      </c>
      <c r="S135" s="318">
        <v>0</v>
      </c>
      <c r="T135" s="319" t="e">
        <f t="shared" si="51"/>
        <v>#DIV/0!</v>
      </c>
      <c r="U135" s="319" t="b">
        <f t="shared" si="52"/>
        <v>0</v>
      </c>
      <c r="V135" s="319" t="e">
        <f t="shared" si="53"/>
        <v>#DIV/0!</v>
      </c>
      <c r="W135" s="319"/>
      <c r="X135" s="320">
        <v>0</v>
      </c>
      <c r="Y135" s="319" t="e">
        <f t="shared" si="54"/>
        <v>#DIV/0!</v>
      </c>
      <c r="Z135" s="319" t="b">
        <f t="shared" si="55"/>
        <v>0</v>
      </c>
      <c r="AA135" s="319" t="e">
        <f t="shared" si="56"/>
        <v>#DIV/0!</v>
      </c>
      <c r="AB135" s="811"/>
      <c r="AC135" s="812">
        <f t="shared" si="57"/>
        <v>0</v>
      </c>
      <c r="AD135" s="812">
        <f t="shared" si="58"/>
        <v>0</v>
      </c>
    </row>
    <row r="136" spans="1:30" ht="16.8" hidden="1">
      <c r="A136" s="439" t="s">
        <v>308</v>
      </c>
      <c r="B136" s="439">
        <f>'Aaro Inställningar'!B52</f>
        <v>0</v>
      </c>
      <c r="C136" s="43"/>
      <c r="D136" s="749">
        <f>'Aaro Inställningar'!C52</f>
        <v>0</v>
      </c>
      <c r="E136" s="320">
        <v>0</v>
      </c>
      <c r="F136" s="318">
        <v>0</v>
      </c>
      <c r="G136" s="319" t="e">
        <f t="shared" si="44"/>
        <v>#DIV/0!</v>
      </c>
      <c r="H136" s="319" t="b">
        <f t="shared" si="45"/>
        <v>0</v>
      </c>
      <c r="I136" s="319" t="e">
        <f t="shared" si="46"/>
        <v>#DIV/0!</v>
      </c>
      <c r="J136" s="320">
        <v>0</v>
      </c>
      <c r="K136" s="318">
        <v>0</v>
      </c>
      <c r="L136" s="319" t="e">
        <f t="shared" si="47"/>
        <v>#DIV/0!</v>
      </c>
      <c r="M136" s="320">
        <v>0</v>
      </c>
      <c r="N136" s="318">
        <v>0</v>
      </c>
      <c r="O136" s="319" t="e">
        <f t="shared" si="48"/>
        <v>#DIV/0!</v>
      </c>
      <c r="P136" s="319" t="b">
        <f t="shared" si="49"/>
        <v>0</v>
      </c>
      <c r="Q136" s="319" t="e">
        <f t="shared" si="50"/>
        <v>#DIV/0!</v>
      </c>
      <c r="R136" s="320">
        <v>0</v>
      </c>
      <c r="S136" s="318">
        <v>0</v>
      </c>
      <c r="T136" s="319" t="e">
        <f t="shared" si="51"/>
        <v>#DIV/0!</v>
      </c>
      <c r="U136" s="319" t="b">
        <f t="shared" si="52"/>
        <v>0</v>
      </c>
      <c r="V136" s="319" t="e">
        <f t="shared" si="53"/>
        <v>#DIV/0!</v>
      </c>
      <c r="W136" s="319"/>
      <c r="X136" s="320">
        <v>0</v>
      </c>
      <c r="Y136" s="319" t="e">
        <f t="shared" si="54"/>
        <v>#DIV/0!</v>
      </c>
      <c r="Z136" s="319" t="b">
        <f t="shared" si="55"/>
        <v>0</v>
      </c>
      <c r="AA136" s="319" t="e">
        <f t="shared" si="56"/>
        <v>#DIV/0!</v>
      </c>
      <c r="AB136" s="811"/>
      <c r="AC136" s="812">
        <f t="shared" si="57"/>
        <v>0</v>
      </c>
      <c r="AD136" s="812">
        <f t="shared" si="58"/>
        <v>0</v>
      </c>
    </row>
    <row r="137" spans="1:30" ht="16.8" hidden="1">
      <c r="A137" s="439" t="s">
        <v>308</v>
      </c>
      <c r="B137" s="439">
        <f>'Aaro Inställningar'!B53</f>
        <v>0</v>
      </c>
      <c r="C137" s="43"/>
      <c r="D137" s="749">
        <f>'Aaro Inställningar'!C53</f>
        <v>0</v>
      </c>
      <c r="E137" s="320">
        <v>0</v>
      </c>
      <c r="F137" s="318">
        <v>0</v>
      </c>
      <c r="G137" s="319" t="e">
        <f t="shared" si="44"/>
        <v>#DIV/0!</v>
      </c>
      <c r="H137" s="319" t="b">
        <f t="shared" si="45"/>
        <v>0</v>
      </c>
      <c r="I137" s="319" t="e">
        <f t="shared" si="46"/>
        <v>#DIV/0!</v>
      </c>
      <c r="J137" s="320">
        <v>0</v>
      </c>
      <c r="K137" s="318">
        <v>0</v>
      </c>
      <c r="L137" s="319" t="e">
        <f t="shared" si="47"/>
        <v>#DIV/0!</v>
      </c>
      <c r="M137" s="320">
        <v>0</v>
      </c>
      <c r="N137" s="318">
        <v>0</v>
      </c>
      <c r="O137" s="319" t="e">
        <f t="shared" si="48"/>
        <v>#DIV/0!</v>
      </c>
      <c r="P137" s="319" t="b">
        <f t="shared" si="49"/>
        <v>0</v>
      </c>
      <c r="Q137" s="319" t="e">
        <f t="shared" si="50"/>
        <v>#DIV/0!</v>
      </c>
      <c r="R137" s="320">
        <v>0</v>
      </c>
      <c r="S137" s="318">
        <v>0</v>
      </c>
      <c r="T137" s="319" t="e">
        <f t="shared" si="51"/>
        <v>#DIV/0!</v>
      </c>
      <c r="U137" s="319" t="b">
        <f t="shared" si="52"/>
        <v>0</v>
      </c>
      <c r="V137" s="319" t="e">
        <f t="shared" si="53"/>
        <v>#DIV/0!</v>
      </c>
      <c r="W137" s="319"/>
      <c r="X137" s="320">
        <v>0</v>
      </c>
      <c r="Y137" s="319" t="e">
        <f t="shared" si="54"/>
        <v>#DIV/0!</v>
      </c>
      <c r="Z137" s="319" t="b">
        <f t="shared" si="55"/>
        <v>0</v>
      </c>
      <c r="AA137" s="319" t="e">
        <f t="shared" si="56"/>
        <v>#DIV/0!</v>
      </c>
      <c r="AB137" s="811"/>
      <c r="AC137" s="812">
        <f t="shared" si="57"/>
        <v>0</v>
      </c>
      <c r="AD137" s="812">
        <f t="shared" si="58"/>
        <v>0</v>
      </c>
    </row>
    <row r="138" spans="1:30" ht="16.8" hidden="1">
      <c r="A138" s="439" t="s">
        <v>308</v>
      </c>
      <c r="B138" s="439">
        <f>'Aaro Inställningar'!B54</f>
        <v>0</v>
      </c>
      <c r="C138" s="43"/>
      <c r="D138" s="749">
        <f>'Aaro Inställningar'!C54</f>
        <v>0</v>
      </c>
      <c r="E138" s="320">
        <v>0</v>
      </c>
      <c r="F138" s="318">
        <v>0</v>
      </c>
      <c r="G138" s="319" t="e">
        <f t="shared" si="44"/>
        <v>#DIV/0!</v>
      </c>
      <c r="H138" s="319" t="b">
        <f t="shared" si="45"/>
        <v>0</v>
      </c>
      <c r="I138" s="319" t="e">
        <f t="shared" si="46"/>
        <v>#DIV/0!</v>
      </c>
      <c r="J138" s="320">
        <v>0</v>
      </c>
      <c r="K138" s="318">
        <v>0</v>
      </c>
      <c r="L138" s="319" t="e">
        <f t="shared" si="47"/>
        <v>#DIV/0!</v>
      </c>
      <c r="M138" s="320">
        <v>0</v>
      </c>
      <c r="N138" s="318">
        <v>0</v>
      </c>
      <c r="O138" s="319" t="e">
        <f t="shared" si="48"/>
        <v>#DIV/0!</v>
      </c>
      <c r="P138" s="319" t="b">
        <f t="shared" si="49"/>
        <v>0</v>
      </c>
      <c r="Q138" s="319" t="e">
        <f t="shared" si="50"/>
        <v>#DIV/0!</v>
      </c>
      <c r="R138" s="320">
        <v>0</v>
      </c>
      <c r="S138" s="318">
        <v>0</v>
      </c>
      <c r="T138" s="319" t="e">
        <f t="shared" si="51"/>
        <v>#DIV/0!</v>
      </c>
      <c r="U138" s="319" t="b">
        <f t="shared" si="52"/>
        <v>0</v>
      </c>
      <c r="V138" s="319" t="e">
        <f t="shared" si="53"/>
        <v>#DIV/0!</v>
      </c>
      <c r="W138" s="319"/>
      <c r="X138" s="320">
        <v>0</v>
      </c>
      <c r="Y138" s="319" t="e">
        <f t="shared" si="54"/>
        <v>#DIV/0!</v>
      </c>
      <c r="Z138" s="319" t="b">
        <f t="shared" si="55"/>
        <v>0</v>
      </c>
      <c r="AA138" s="319" t="e">
        <f t="shared" si="56"/>
        <v>#DIV/0!</v>
      </c>
      <c r="AB138" s="811"/>
      <c r="AC138" s="812">
        <f t="shared" si="57"/>
        <v>0</v>
      </c>
      <c r="AD138" s="812">
        <f t="shared" si="58"/>
        <v>0</v>
      </c>
    </row>
    <row r="139" spans="1:30" ht="16.8" hidden="1">
      <c r="A139" s="439" t="s">
        <v>308</v>
      </c>
      <c r="B139" s="439">
        <f>'Aaro Inställningar'!B55</f>
        <v>0</v>
      </c>
      <c r="C139" s="43"/>
      <c r="D139" s="749">
        <f>'Aaro Inställningar'!C55</f>
        <v>0</v>
      </c>
      <c r="E139" s="320">
        <v>0</v>
      </c>
      <c r="F139" s="318">
        <v>0</v>
      </c>
      <c r="G139" s="319" t="e">
        <f t="shared" si="44"/>
        <v>#DIV/0!</v>
      </c>
      <c r="H139" s="319" t="b">
        <f t="shared" si="45"/>
        <v>0</v>
      </c>
      <c r="I139" s="319" t="e">
        <f t="shared" si="46"/>
        <v>#DIV/0!</v>
      </c>
      <c r="J139" s="320">
        <v>0</v>
      </c>
      <c r="K139" s="318">
        <v>0</v>
      </c>
      <c r="L139" s="319" t="e">
        <f t="shared" si="47"/>
        <v>#DIV/0!</v>
      </c>
      <c r="M139" s="320">
        <v>0</v>
      </c>
      <c r="N139" s="318">
        <v>0</v>
      </c>
      <c r="O139" s="319" t="e">
        <f t="shared" si="48"/>
        <v>#DIV/0!</v>
      </c>
      <c r="P139" s="319" t="b">
        <f t="shared" si="49"/>
        <v>0</v>
      </c>
      <c r="Q139" s="319" t="e">
        <f t="shared" si="50"/>
        <v>#DIV/0!</v>
      </c>
      <c r="R139" s="320">
        <v>0</v>
      </c>
      <c r="S139" s="318">
        <v>0</v>
      </c>
      <c r="T139" s="319" t="e">
        <f t="shared" si="51"/>
        <v>#DIV/0!</v>
      </c>
      <c r="U139" s="319" t="b">
        <f t="shared" si="52"/>
        <v>0</v>
      </c>
      <c r="V139" s="319" t="e">
        <f t="shared" si="53"/>
        <v>#DIV/0!</v>
      </c>
      <c r="W139" s="319"/>
      <c r="X139" s="320">
        <v>0</v>
      </c>
      <c r="Y139" s="319" t="e">
        <f t="shared" si="54"/>
        <v>#DIV/0!</v>
      </c>
      <c r="Z139" s="319" t="b">
        <f t="shared" si="55"/>
        <v>0</v>
      </c>
      <c r="AA139" s="319" t="e">
        <f t="shared" si="56"/>
        <v>#DIV/0!</v>
      </c>
      <c r="AB139" s="811"/>
      <c r="AC139" s="812">
        <f t="shared" si="57"/>
        <v>0</v>
      </c>
      <c r="AD139" s="812">
        <f t="shared" si="58"/>
        <v>0</v>
      </c>
    </row>
    <row r="140" spans="1:30" ht="16.8" hidden="1">
      <c r="A140" s="439" t="s">
        <v>308</v>
      </c>
      <c r="B140" s="439">
        <f>'Aaro Inställningar'!B56</f>
        <v>0</v>
      </c>
      <c r="C140" s="43"/>
      <c r="D140" s="749">
        <f>'Aaro Inställningar'!C56</f>
        <v>0</v>
      </c>
      <c r="E140" s="320">
        <v>0</v>
      </c>
      <c r="F140" s="318">
        <v>0</v>
      </c>
      <c r="G140" s="319" t="e">
        <f t="shared" si="44"/>
        <v>#DIV/0!</v>
      </c>
      <c r="H140" s="319" t="b">
        <f t="shared" si="45"/>
        <v>0</v>
      </c>
      <c r="I140" s="319" t="e">
        <f t="shared" si="46"/>
        <v>#DIV/0!</v>
      </c>
      <c r="J140" s="320">
        <v>0</v>
      </c>
      <c r="K140" s="318">
        <v>0</v>
      </c>
      <c r="L140" s="319" t="e">
        <f t="shared" si="47"/>
        <v>#DIV/0!</v>
      </c>
      <c r="M140" s="320">
        <v>0</v>
      </c>
      <c r="N140" s="318">
        <v>0</v>
      </c>
      <c r="O140" s="319" t="e">
        <f t="shared" si="48"/>
        <v>#DIV/0!</v>
      </c>
      <c r="P140" s="319" t="b">
        <f t="shared" si="49"/>
        <v>0</v>
      </c>
      <c r="Q140" s="319" t="e">
        <f t="shared" si="50"/>
        <v>#DIV/0!</v>
      </c>
      <c r="R140" s="320">
        <v>0</v>
      </c>
      <c r="S140" s="318">
        <v>0</v>
      </c>
      <c r="T140" s="319" t="e">
        <f t="shared" si="51"/>
        <v>#DIV/0!</v>
      </c>
      <c r="U140" s="319" t="b">
        <f t="shared" si="52"/>
        <v>0</v>
      </c>
      <c r="V140" s="319" t="e">
        <f t="shared" si="53"/>
        <v>#DIV/0!</v>
      </c>
      <c r="W140" s="319"/>
      <c r="X140" s="320">
        <v>0</v>
      </c>
      <c r="Y140" s="319" t="e">
        <f t="shared" si="54"/>
        <v>#DIV/0!</v>
      </c>
      <c r="Z140" s="319" t="b">
        <f t="shared" si="55"/>
        <v>0</v>
      </c>
      <c r="AA140" s="748" t="e">
        <f t="shared" si="56"/>
        <v>#DIV/0!</v>
      </c>
      <c r="AB140" s="811"/>
      <c r="AC140" s="881">
        <f t="shared" si="57"/>
        <v>0</v>
      </c>
      <c r="AD140" s="881">
        <f t="shared" si="58"/>
        <v>0</v>
      </c>
    </row>
    <row r="141" spans="1:30" ht="16.8">
      <c r="A141" s="439" t="s">
        <v>308</v>
      </c>
      <c r="B141" s="439">
        <f>'Aaro Inställningar'!B57</f>
        <v>0</v>
      </c>
      <c r="C141" s="36"/>
      <c r="D141" s="799" t="str">
        <f>'Aaro Inställningar'!C57</f>
        <v>Aibel</v>
      </c>
      <c r="E141" s="800">
        <f>SUM(E120:E140)</f>
        <v>151.0246473</v>
      </c>
      <c r="F141" s="801">
        <f>SUM(F120:F140)</f>
        <v>-5.9937238999998801</v>
      </c>
      <c r="G141" s="802" t="str">
        <f t="shared" si="44"/>
        <v>-</v>
      </c>
      <c r="H141" s="802" t="b">
        <f t="shared" si="45"/>
        <v>0</v>
      </c>
      <c r="I141" s="802" t="str">
        <f t="shared" si="46"/>
        <v>-</v>
      </c>
      <c r="J141" s="800">
        <f>SUM(J120:J140)</f>
        <v>125.3647272</v>
      </c>
      <c r="K141" s="801">
        <f>SUM(K120:K140)</f>
        <v>42.924889500000297</v>
      </c>
      <c r="L141" s="802">
        <f t="shared" si="47"/>
        <v>1.9205602777381441</v>
      </c>
      <c r="M141" s="800">
        <f>SUM(M120:M140)</f>
        <v>125.3647272</v>
      </c>
      <c r="N141" s="801">
        <f>SUM(N120:N140)</f>
        <v>42.924889500000297</v>
      </c>
      <c r="O141" s="802">
        <f t="shared" si="48"/>
        <v>1.9205602777381441</v>
      </c>
      <c r="P141" s="802" t="b">
        <f t="shared" si="49"/>
        <v>0</v>
      </c>
      <c r="Q141" s="802">
        <f t="shared" si="50"/>
        <v>1.9205602777381441</v>
      </c>
      <c r="R141" s="800">
        <f>SUM(R120:R140)</f>
        <v>104.7609846</v>
      </c>
      <c r="S141" s="801">
        <f>SUM(S120:S140)</f>
        <v>22.321146900002098</v>
      </c>
      <c r="T141" s="802">
        <f t="shared" si="51"/>
        <v>3.6933513349168523</v>
      </c>
      <c r="U141" s="802" t="b">
        <f t="shared" si="52"/>
        <v>0</v>
      </c>
      <c r="V141" s="802">
        <f t="shared" si="53"/>
        <v>3.6933513349168523</v>
      </c>
      <c r="W141" s="802"/>
      <c r="X141" s="800">
        <f>SUM(X120:X140)</f>
        <v>345.45529310000001</v>
      </c>
      <c r="Y141" s="803">
        <f t="shared" si="54"/>
        <v>14.476592428141204</v>
      </c>
      <c r="Z141" s="803" t="b">
        <f t="shared" si="55"/>
        <v>0</v>
      </c>
      <c r="AA141" s="819">
        <f t="shared" si="56"/>
        <v>14.476592428141204</v>
      </c>
      <c r="AB141" s="811"/>
      <c r="AC141" s="880">
        <f t="shared" si="57"/>
        <v>6.5727905705347686E-2</v>
      </c>
      <c r="AD141" s="880">
        <f t="shared" si="58"/>
        <v>1.6488172695659817E-2</v>
      </c>
    </row>
    <row r="142" spans="1:30" ht="16.8" hidden="1">
      <c r="A142" s="439" t="s">
        <v>308</v>
      </c>
      <c r="B142" s="439">
        <f>'Aaro Inställningar'!B58</f>
        <v>0</v>
      </c>
      <c r="C142" s="36"/>
      <c r="D142" s="749">
        <f>'Aaro Inställningar'!C58</f>
        <v>0</v>
      </c>
      <c r="E142" s="320">
        <v>0</v>
      </c>
      <c r="F142" s="318">
        <v>0</v>
      </c>
      <c r="G142" s="319"/>
      <c r="H142" s="319"/>
      <c r="I142" s="319"/>
      <c r="J142" s="320">
        <v>0</v>
      </c>
      <c r="K142" s="318">
        <v>0</v>
      </c>
      <c r="L142" s="319"/>
      <c r="M142" s="320">
        <v>0</v>
      </c>
      <c r="N142" s="318">
        <v>0</v>
      </c>
      <c r="O142" s="319"/>
      <c r="P142" s="319"/>
      <c r="Q142" s="319"/>
      <c r="R142" s="320">
        <v>0</v>
      </c>
      <c r="S142" s="318">
        <v>0</v>
      </c>
      <c r="T142" s="319"/>
      <c r="U142" s="319"/>
      <c r="V142" s="319"/>
      <c r="W142" s="319"/>
      <c r="X142" s="320">
        <v>0</v>
      </c>
      <c r="Y142" s="319"/>
      <c r="Z142" s="319"/>
      <c r="AA142" s="319"/>
      <c r="AB142" s="811"/>
      <c r="AC142" s="812">
        <f t="shared" si="57"/>
        <v>0</v>
      </c>
      <c r="AD142" s="812">
        <f t="shared" si="58"/>
        <v>0</v>
      </c>
    </row>
    <row r="143" spans="1:30" ht="16.8" hidden="1">
      <c r="A143" s="439" t="s">
        <v>308</v>
      </c>
      <c r="B143" s="439">
        <f>'Aaro Inställningar'!B59</f>
        <v>0</v>
      </c>
      <c r="C143" s="43"/>
      <c r="D143" s="749">
        <f>'Aaro Inställningar'!C59</f>
        <v>0</v>
      </c>
      <c r="E143" s="320">
        <v>0</v>
      </c>
      <c r="F143" s="318">
        <v>0</v>
      </c>
      <c r="G143" s="319"/>
      <c r="H143" s="319"/>
      <c r="I143" s="319"/>
      <c r="J143" s="320">
        <v>0</v>
      </c>
      <c r="K143" s="318">
        <v>0</v>
      </c>
      <c r="L143" s="319"/>
      <c r="M143" s="320">
        <v>0</v>
      </c>
      <c r="N143" s="318">
        <v>0</v>
      </c>
      <c r="O143" s="319"/>
      <c r="P143" s="319"/>
      <c r="Q143" s="319"/>
      <c r="R143" s="320">
        <v>0</v>
      </c>
      <c r="S143" s="318">
        <v>0</v>
      </c>
      <c r="T143" s="319"/>
      <c r="U143" s="319"/>
      <c r="V143" s="319"/>
      <c r="W143" s="319"/>
      <c r="X143" s="320">
        <v>0</v>
      </c>
      <c r="Y143" s="319"/>
      <c r="Z143" s="319"/>
      <c r="AA143" s="319"/>
      <c r="AB143" s="811"/>
      <c r="AC143" s="812">
        <f t="shared" si="57"/>
        <v>0</v>
      </c>
      <c r="AD143" s="812">
        <f t="shared" si="58"/>
        <v>0</v>
      </c>
    </row>
    <row r="144" spans="1:30" ht="16.8" hidden="1">
      <c r="A144" s="439" t="s">
        <v>308</v>
      </c>
      <c r="B144" s="439">
        <f>'Aaro Inställningar'!B60</f>
        <v>0</v>
      </c>
      <c r="C144" s="43"/>
      <c r="D144" s="749">
        <f>'Aaro Inställningar'!C60</f>
        <v>0</v>
      </c>
      <c r="E144" s="320">
        <v>0</v>
      </c>
      <c r="F144" s="318">
        <v>0</v>
      </c>
      <c r="G144" s="319"/>
      <c r="H144" s="319"/>
      <c r="I144" s="319"/>
      <c r="J144" s="320">
        <v>0</v>
      </c>
      <c r="K144" s="318">
        <v>0</v>
      </c>
      <c r="L144" s="319"/>
      <c r="M144" s="320">
        <v>0</v>
      </c>
      <c r="N144" s="318">
        <v>0</v>
      </c>
      <c r="O144" s="319"/>
      <c r="P144" s="319"/>
      <c r="Q144" s="319"/>
      <c r="R144" s="320">
        <v>0</v>
      </c>
      <c r="S144" s="318">
        <v>0</v>
      </c>
      <c r="T144" s="319"/>
      <c r="U144" s="319"/>
      <c r="V144" s="319"/>
      <c r="W144" s="319"/>
      <c r="X144" s="320">
        <v>0</v>
      </c>
      <c r="Y144" s="319"/>
      <c r="Z144" s="319"/>
      <c r="AA144" s="319"/>
      <c r="AB144" s="811"/>
      <c r="AC144" s="812">
        <f t="shared" si="57"/>
        <v>0</v>
      </c>
      <c r="AD144" s="812">
        <f t="shared" si="58"/>
        <v>0</v>
      </c>
    </row>
    <row r="145" spans="1:30" ht="16.8" hidden="1">
      <c r="A145" s="439" t="s">
        <v>308</v>
      </c>
      <c r="B145" s="439">
        <f>'Aaro Inställningar'!B61</f>
        <v>0</v>
      </c>
      <c r="C145" s="43"/>
      <c r="D145" s="749">
        <f>'Aaro Inställningar'!C61</f>
        <v>0</v>
      </c>
      <c r="E145" s="320">
        <v>0</v>
      </c>
      <c r="F145" s="318">
        <v>0</v>
      </c>
      <c r="G145" s="319"/>
      <c r="H145" s="319"/>
      <c r="I145" s="319"/>
      <c r="J145" s="320">
        <v>0</v>
      </c>
      <c r="K145" s="318">
        <v>0</v>
      </c>
      <c r="L145" s="319"/>
      <c r="M145" s="320">
        <v>0</v>
      </c>
      <c r="N145" s="318">
        <v>0</v>
      </c>
      <c r="O145" s="319"/>
      <c r="P145" s="319"/>
      <c r="Q145" s="319"/>
      <c r="R145" s="320">
        <v>0</v>
      </c>
      <c r="S145" s="318">
        <v>0</v>
      </c>
      <c r="T145" s="319"/>
      <c r="U145" s="319"/>
      <c r="V145" s="319"/>
      <c r="W145" s="319"/>
      <c r="X145" s="320">
        <v>0</v>
      </c>
      <c r="Y145" s="319"/>
      <c r="Z145" s="319"/>
      <c r="AA145" s="319"/>
      <c r="AB145" s="811"/>
      <c r="AC145" s="812">
        <f t="shared" si="57"/>
        <v>0</v>
      </c>
      <c r="AD145" s="812">
        <f t="shared" si="58"/>
        <v>0</v>
      </c>
    </row>
    <row r="146" spans="1:30" ht="16.8" hidden="1">
      <c r="A146" s="439" t="s">
        <v>308</v>
      </c>
      <c r="B146" s="439">
        <f>'Aaro Inställningar'!B62</f>
        <v>0</v>
      </c>
      <c r="C146" s="43"/>
      <c r="D146" s="749">
        <f>'Aaro Inställningar'!C62</f>
        <v>0</v>
      </c>
      <c r="E146" s="320">
        <v>0</v>
      </c>
      <c r="F146" s="318">
        <v>0</v>
      </c>
      <c r="G146" s="319"/>
      <c r="H146" s="319"/>
      <c r="I146" s="319"/>
      <c r="J146" s="320">
        <v>0</v>
      </c>
      <c r="K146" s="318">
        <v>0</v>
      </c>
      <c r="L146" s="319"/>
      <c r="M146" s="320">
        <v>0</v>
      </c>
      <c r="N146" s="318">
        <v>0</v>
      </c>
      <c r="O146" s="319"/>
      <c r="P146" s="319"/>
      <c r="Q146" s="319"/>
      <c r="R146" s="320">
        <v>0</v>
      </c>
      <c r="S146" s="318">
        <v>0</v>
      </c>
      <c r="T146" s="319"/>
      <c r="U146" s="319"/>
      <c r="V146" s="319"/>
      <c r="W146" s="319"/>
      <c r="X146" s="320">
        <v>0</v>
      </c>
      <c r="Y146" s="319"/>
      <c r="Z146" s="319"/>
      <c r="AA146" s="319"/>
      <c r="AB146" s="811"/>
      <c r="AC146" s="812">
        <f t="shared" si="57"/>
        <v>0</v>
      </c>
      <c r="AD146" s="812">
        <f t="shared" si="58"/>
        <v>0</v>
      </c>
    </row>
    <row r="147" spans="1:30" ht="16.8" hidden="1">
      <c r="A147" s="439" t="s">
        <v>308</v>
      </c>
      <c r="B147" s="439">
        <f>'Aaro Inställningar'!B63</f>
        <v>0</v>
      </c>
      <c r="C147" s="43"/>
      <c r="D147" s="749">
        <f>'Aaro Inställningar'!C63</f>
        <v>0</v>
      </c>
      <c r="E147" s="320">
        <v>0</v>
      </c>
      <c r="F147" s="318">
        <v>0</v>
      </c>
      <c r="G147" s="319"/>
      <c r="H147" s="319"/>
      <c r="I147" s="319"/>
      <c r="J147" s="320">
        <v>0</v>
      </c>
      <c r="K147" s="318">
        <v>0</v>
      </c>
      <c r="L147" s="319"/>
      <c r="M147" s="320">
        <v>0</v>
      </c>
      <c r="N147" s="318">
        <v>0</v>
      </c>
      <c r="O147" s="319"/>
      <c r="P147" s="319"/>
      <c r="Q147" s="319"/>
      <c r="R147" s="320">
        <v>0</v>
      </c>
      <c r="S147" s="318">
        <v>0</v>
      </c>
      <c r="T147" s="319"/>
      <c r="U147" s="319"/>
      <c r="V147" s="319"/>
      <c r="W147" s="319"/>
      <c r="X147" s="320">
        <v>0</v>
      </c>
      <c r="Y147" s="319"/>
      <c r="Z147" s="319"/>
      <c r="AA147" s="319"/>
      <c r="AB147" s="811"/>
      <c r="AC147" s="812">
        <f t="shared" si="57"/>
        <v>0</v>
      </c>
      <c r="AD147" s="812">
        <f t="shared" si="58"/>
        <v>0</v>
      </c>
    </row>
    <row r="148" spans="1:30" ht="16.8" hidden="1">
      <c r="A148" s="439" t="s">
        <v>308</v>
      </c>
      <c r="B148" s="439">
        <f>'Aaro Inställningar'!B64</f>
        <v>0</v>
      </c>
      <c r="C148" s="43"/>
      <c r="D148" s="749">
        <f>'Aaro Inställningar'!C64</f>
        <v>0</v>
      </c>
      <c r="E148" s="320">
        <v>0</v>
      </c>
      <c r="F148" s="318">
        <v>0</v>
      </c>
      <c r="G148" s="319"/>
      <c r="H148" s="319"/>
      <c r="I148" s="319"/>
      <c r="J148" s="320">
        <v>0</v>
      </c>
      <c r="K148" s="318">
        <v>0</v>
      </c>
      <c r="L148" s="319"/>
      <c r="M148" s="320">
        <v>0</v>
      </c>
      <c r="N148" s="318">
        <v>0</v>
      </c>
      <c r="O148" s="319"/>
      <c r="P148" s="319"/>
      <c r="Q148" s="319"/>
      <c r="R148" s="320">
        <v>0</v>
      </c>
      <c r="S148" s="318">
        <v>0</v>
      </c>
      <c r="T148" s="319"/>
      <c r="U148" s="319"/>
      <c r="V148" s="319"/>
      <c r="W148" s="319"/>
      <c r="X148" s="320">
        <v>0</v>
      </c>
      <c r="Y148" s="319"/>
      <c r="Z148" s="319"/>
      <c r="AA148" s="319"/>
      <c r="AB148" s="811"/>
      <c r="AC148" s="812">
        <f t="shared" si="57"/>
        <v>0</v>
      </c>
      <c r="AD148" s="812">
        <f t="shared" si="58"/>
        <v>0</v>
      </c>
    </row>
    <row r="149" spans="1:30" ht="16.8" hidden="1">
      <c r="A149" s="439" t="s">
        <v>308</v>
      </c>
      <c r="B149" s="439">
        <f>'Aaro Inställningar'!B65</f>
        <v>0</v>
      </c>
      <c r="C149" s="43"/>
      <c r="D149" s="749">
        <f>'Aaro Inställningar'!C65</f>
        <v>0</v>
      </c>
      <c r="E149" s="320">
        <v>0</v>
      </c>
      <c r="F149" s="318">
        <v>0</v>
      </c>
      <c r="G149" s="319"/>
      <c r="H149" s="319"/>
      <c r="I149" s="319"/>
      <c r="J149" s="320">
        <v>0</v>
      </c>
      <c r="K149" s="318">
        <v>0</v>
      </c>
      <c r="L149" s="319"/>
      <c r="M149" s="320">
        <v>0</v>
      </c>
      <c r="N149" s="318">
        <v>0</v>
      </c>
      <c r="O149" s="319"/>
      <c r="P149" s="319"/>
      <c r="Q149" s="319"/>
      <c r="R149" s="320">
        <v>0</v>
      </c>
      <c r="S149" s="318">
        <v>0</v>
      </c>
      <c r="T149" s="319"/>
      <c r="U149" s="319"/>
      <c r="V149" s="319"/>
      <c r="W149" s="319"/>
      <c r="X149" s="320">
        <v>0</v>
      </c>
      <c r="Y149" s="319"/>
      <c r="Z149" s="319"/>
      <c r="AA149" s="319"/>
      <c r="AB149" s="811"/>
      <c r="AC149" s="812">
        <f t="shared" si="57"/>
        <v>0</v>
      </c>
      <c r="AD149" s="812">
        <f t="shared" si="58"/>
        <v>0</v>
      </c>
    </row>
    <row r="150" spans="1:30" ht="16.8" hidden="1">
      <c r="A150" s="439" t="s">
        <v>308</v>
      </c>
      <c r="B150" s="439">
        <f>'Aaro Inställningar'!B66</f>
        <v>0</v>
      </c>
      <c r="C150" s="43"/>
      <c r="D150" s="749">
        <f>'Aaro Inställningar'!C66</f>
        <v>0</v>
      </c>
      <c r="E150" s="320">
        <v>0</v>
      </c>
      <c r="F150" s="318">
        <v>0</v>
      </c>
      <c r="G150" s="319"/>
      <c r="H150" s="319"/>
      <c r="I150" s="319"/>
      <c r="J150" s="320">
        <v>0</v>
      </c>
      <c r="K150" s="318">
        <v>0</v>
      </c>
      <c r="L150" s="319"/>
      <c r="M150" s="320">
        <v>0</v>
      </c>
      <c r="N150" s="318">
        <v>0</v>
      </c>
      <c r="O150" s="319"/>
      <c r="P150" s="319"/>
      <c r="Q150" s="319"/>
      <c r="R150" s="320">
        <v>0</v>
      </c>
      <c r="S150" s="318">
        <v>0</v>
      </c>
      <c r="T150" s="319"/>
      <c r="U150" s="319"/>
      <c r="V150" s="319"/>
      <c r="W150" s="319"/>
      <c r="X150" s="320">
        <v>0</v>
      </c>
      <c r="Y150" s="319"/>
      <c r="Z150" s="319"/>
      <c r="AA150" s="319"/>
      <c r="AB150" s="811"/>
      <c r="AC150" s="812">
        <f t="shared" si="57"/>
        <v>0</v>
      </c>
      <c r="AD150" s="812">
        <f t="shared" si="58"/>
        <v>0</v>
      </c>
    </row>
    <row r="151" spans="1:30" ht="16.8" hidden="1">
      <c r="A151" s="439" t="s">
        <v>308</v>
      </c>
      <c r="B151" s="439">
        <f>'Aaro Inställningar'!B67</f>
        <v>0</v>
      </c>
      <c r="C151" s="43"/>
      <c r="D151" s="749">
        <f>'Aaro Inställningar'!C67</f>
        <v>0</v>
      </c>
      <c r="E151" s="320">
        <v>0</v>
      </c>
      <c r="F151" s="318">
        <v>0</v>
      </c>
      <c r="G151" s="319"/>
      <c r="H151" s="319"/>
      <c r="I151" s="319"/>
      <c r="J151" s="320">
        <v>0</v>
      </c>
      <c r="K151" s="318">
        <v>0</v>
      </c>
      <c r="L151" s="319"/>
      <c r="M151" s="320">
        <v>0</v>
      </c>
      <c r="N151" s="318">
        <v>0</v>
      </c>
      <c r="O151" s="319"/>
      <c r="P151" s="319"/>
      <c r="Q151" s="319"/>
      <c r="R151" s="320">
        <v>0</v>
      </c>
      <c r="S151" s="318">
        <v>0</v>
      </c>
      <c r="T151" s="319"/>
      <c r="U151" s="319"/>
      <c r="V151" s="319"/>
      <c r="W151" s="319"/>
      <c r="X151" s="320">
        <v>0</v>
      </c>
      <c r="Y151" s="319"/>
      <c r="Z151" s="319"/>
      <c r="AA151" s="319"/>
      <c r="AB151" s="811"/>
      <c r="AC151" s="812">
        <f t="shared" si="57"/>
        <v>0</v>
      </c>
      <c r="AD151" s="812">
        <f t="shared" si="58"/>
        <v>0</v>
      </c>
    </row>
    <row r="152" spans="1:30" ht="16.8" hidden="1">
      <c r="A152" s="439" t="s">
        <v>308</v>
      </c>
      <c r="B152" s="439">
        <f>'Aaro Inställningar'!B68</f>
        <v>0</v>
      </c>
      <c r="C152" s="43"/>
      <c r="D152" s="749">
        <f>'Aaro Inställningar'!C68</f>
        <v>0</v>
      </c>
      <c r="E152" s="320">
        <v>0</v>
      </c>
      <c r="F152" s="318">
        <v>0</v>
      </c>
      <c r="G152" s="319"/>
      <c r="H152" s="319"/>
      <c r="I152" s="319"/>
      <c r="J152" s="320">
        <v>0</v>
      </c>
      <c r="K152" s="318">
        <v>0</v>
      </c>
      <c r="L152" s="319"/>
      <c r="M152" s="320">
        <v>0</v>
      </c>
      <c r="N152" s="318">
        <v>0</v>
      </c>
      <c r="O152" s="319"/>
      <c r="P152" s="319"/>
      <c r="Q152" s="319"/>
      <c r="R152" s="320">
        <v>0</v>
      </c>
      <c r="S152" s="318">
        <v>0</v>
      </c>
      <c r="T152" s="319"/>
      <c r="U152" s="319"/>
      <c r="V152" s="319"/>
      <c r="W152" s="319"/>
      <c r="X152" s="320">
        <v>0</v>
      </c>
      <c r="Y152" s="319"/>
      <c r="Z152" s="319"/>
      <c r="AA152" s="319"/>
      <c r="AB152" s="811"/>
      <c r="AC152" s="812">
        <f t="shared" si="57"/>
        <v>0</v>
      </c>
      <c r="AD152" s="812">
        <f t="shared" si="58"/>
        <v>0</v>
      </c>
    </row>
    <row r="153" spans="1:30" ht="16.8" hidden="1">
      <c r="A153" s="439" t="s">
        <v>308</v>
      </c>
      <c r="B153" s="439">
        <f>'Aaro Inställningar'!B69</f>
        <v>0</v>
      </c>
      <c r="C153" s="43"/>
      <c r="D153" s="749">
        <f>'Aaro Inställningar'!C69</f>
        <v>0</v>
      </c>
      <c r="E153" s="320">
        <v>0</v>
      </c>
      <c r="F153" s="318">
        <v>0</v>
      </c>
      <c r="G153" s="319"/>
      <c r="H153" s="319"/>
      <c r="I153" s="319"/>
      <c r="J153" s="320">
        <v>0</v>
      </c>
      <c r="K153" s="318">
        <v>0</v>
      </c>
      <c r="L153" s="319"/>
      <c r="M153" s="320">
        <v>0</v>
      </c>
      <c r="N153" s="318">
        <v>0</v>
      </c>
      <c r="O153" s="319"/>
      <c r="P153" s="319"/>
      <c r="Q153" s="319"/>
      <c r="R153" s="320">
        <v>0</v>
      </c>
      <c r="S153" s="318">
        <v>0</v>
      </c>
      <c r="T153" s="319"/>
      <c r="U153" s="319"/>
      <c r="V153" s="319"/>
      <c r="W153" s="319"/>
      <c r="X153" s="320">
        <v>0</v>
      </c>
      <c r="Y153" s="319"/>
      <c r="Z153" s="319"/>
      <c r="AA153" s="319"/>
      <c r="AB153" s="811"/>
      <c r="AC153" s="812">
        <f t="shared" si="57"/>
        <v>0</v>
      </c>
      <c r="AD153" s="812">
        <f t="shared" si="58"/>
        <v>0</v>
      </c>
    </row>
    <row r="154" spans="1:30" ht="16.8" hidden="1">
      <c r="A154" s="439" t="s">
        <v>308</v>
      </c>
      <c r="B154" s="439">
        <f>'Aaro Inställningar'!B70</f>
        <v>0</v>
      </c>
      <c r="C154" s="43"/>
      <c r="D154" s="749">
        <f>'Aaro Inställningar'!C70</f>
        <v>0</v>
      </c>
      <c r="E154" s="320">
        <v>0</v>
      </c>
      <c r="F154" s="318">
        <v>0</v>
      </c>
      <c r="G154" s="319"/>
      <c r="H154" s="319"/>
      <c r="I154" s="319"/>
      <c r="J154" s="320">
        <v>0</v>
      </c>
      <c r="K154" s="318">
        <v>0</v>
      </c>
      <c r="L154" s="319"/>
      <c r="M154" s="320">
        <v>0</v>
      </c>
      <c r="N154" s="318">
        <v>0</v>
      </c>
      <c r="O154" s="319"/>
      <c r="P154" s="319"/>
      <c r="Q154" s="319"/>
      <c r="R154" s="320">
        <v>0</v>
      </c>
      <c r="S154" s="318">
        <v>0</v>
      </c>
      <c r="T154" s="319"/>
      <c r="U154" s="319"/>
      <c r="V154" s="319"/>
      <c r="W154" s="319"/>
      <c r="X154" s="320">
        <v>0</v>
      </c>
      <c r="Y154" s="319"/>
      <c r="Z154" s="319"/>
      <c r="AA154" s="319"/>
      <c r="AB154" s="811"/>
      <c r="AC154" s="812">
        <f t="shared" si="57"/>
        <v>0</v>
      </c>
      <c r="AD154" s="812">
        <f t="shared" si="58"/>
        <v>0</v>
      </c>
    </row>
    <row r="155" spans="1:30" ht="16.8" hidden="1">
      <c r="A155" s="439" t="s">
        <v>308</v>
      </c>
      <c r="B155" s="439">
        <f>'Aaro Inställningar'!B71</f>
        <v>0</v>
      </c>
      <c r="C155" s="43"/>
      <c r="D155" s="749">
        <f>'Aaro Inställningar'!C71</f>
        <v>0</v>
      </c>
      <c r="E155" s="320">
        <v>0</v>
      </c>
      <c r="F155" s="318">
        <v>0</v>
      </c>
      <c r="G155" s="319"/>
      <c r="H155" s="319"/>
      <c r="I155" s="319"/>
      <c r="J155" s="320">
        <v>0</v>
      </c>
      <c r="K155" s="318">
        <v>0</v>
      </c>
      <c r="L155" s="319"/>
      <c r="M155" s="320">
        <v>0</v>
      </c>
      <c r="N155" s="318">
        <v>0</v>
      </c>
      <c r="O155" s="319"/>
      <c r="P155" s="319"/>
      <c r="Q155" s="319"/>
      <c r="R155" s="320">
        <v>0</v>
      </c>
      <c r="S155" s="318">
        <v>0</v>
      </c>
      <c r="T155" s="319"/>
      <c r="U155" s="319"/>
      <c r="V155" s="319"/>
      <c r="W155" s="319"/>
      <c r="X155" s="320">
        <v>0</v>
      </c>
      <c r="Y155" s="319"/>
      <c r="Z155" s="319"/>
      <c r="AA155" s="319"/>
      <c r="AB155" s="811"/>
      <c r="AC155" s="812">
        <f t="shared" si="57"/>
        <v>0</v>
      </c>
      <c r="AD155" s="812">
        <f t="shared" si="58"/>
        <v>0</v>
      </c>
    </row>
    <row r="156" spans="1:30" ht="16.8" hidden="1">
      <c r="A156" s="439" t="s">
        <v>308</v>
      </c>
      <c r="B156" s="439">
        <f>'Aaro Inställningar'!B72</f>
        <v>0</v>
      </c>
      <c r="C156" s="43"/>
      <c r="D156" s="749">
        <f>'Aaro Inställningar'!C72</f>
        <v>0</v>
      </c>
      <c r="E156" s="320">
        <v>0</v>
      </c>
      <c r="F156" s="318">
        <v>0</v>
      </c>
      <c r="G156" s="319"/>
      <c r="H156" s="319"/>
      <c r="I156" s="319"/>
      <c r="J156" s="320">
        <v>0</v>
      </c>
      <c r="K156" s="318">
        <v>0</v>
      </c>
      <c r="L156" s="319"/>
      <c r="M156" s="320">
        <v>0</v>
      </c>
      <c r="N156" s="318">
        <v>0</v>
      </c>
      <c r="O156" s="319"/>
      <c r="P156" s="319"/>
      <c r="Q156" s="319"/>
      <c r="R156" s="320">
        <v>0</v>
      </c>
      <c r="S156" s="318">
        <v>0</v>
      </c>
      <c r="T156" s="319"/>
      <c r="U156" s="319"/>
      <c r="V156" s="319"/>
      <c r="W156" s="319"/>
      <c r="X156" s="320">
        <v>0</v>
      </c>
      <c r="Y156" s="319"/>
      <c r="Z156" s="319"/>
      <c r="AA156" s="319"/>
      <c r="AB156" s="811"/>
      <c r="AC156" s="812">
        <f t="shared" si="57"/>
        <v>0</v>
      </c>
      <c r="AD156" s="812">
        <f t="shared" si="58"/>
        <v>0</v>
      </c>
    </row>
    <row r="157" spans="1:30" ht="16.8" hidden="1">
      <c r="A157" s="439" t="s">
        <v>308</v>
      </c>
      <c r="B157" s="439">
        <f>'Aaro Inställningar'!B73</f>
        <v>0</v>
      </c>
      <c r="C157" s="43"/>
      <c r="D157" s="749">
        <f>'Aaro Inställningar'!C73</f>
        <v>0</v>
      </c>
      <c r="E157" s="320">
        <v>0</v>
      </c>
      <c r="F157" s="318">
        <v>0</v>
      </c>
      <c r="G157" s="319"/>
      <c r="H157" s="319"/>
      <c r="I157" s="319"/>
      <c r="J157" s="320">
        <v>0</v>
      </c>
      <c r="K157" s="318">
        <v>0</v>
      </c>
      <c r="L157" s="319"/>
      <c r="M157" s="320">
        <v>0</v>
      </c>
      <c r="N157" s="318">
        <v>0</v>
      </c>
      <c r="O157" s="319"/>
      <c r="P157" s="319"/>
      <c r="Q157" s="319"/>
      <c r="R157" s="320">
        <v>0</v>
      </c>
      <c r="S157" s="318">
        <v>0</v>
      </c>
      <c r="T157" s="319"/>
      <c r="U157" s="319"/>
      <c r="V157" s="319"/>
      <c r="W157" s="319"/>
      <c r="X157" s="320">
        <v>0</v>
      </c>
      <c r="Y157" s="319"/>
      <c r="Z157" s="319"/>
      <c r="AA157" s="319"/>
      <c r="AB157" s="811"/>
      <c r="AC157" s="812">
        <f t="shared" si="57"/>
        <v>0</v>
      </c>
      <c r="AD157" s="812">
        <f t="shared" si="58"/>
        <v>0</v>
      </c>
    </row>
    <row r="158" spans="1:30" ht="16.8" hidden="1">
      <c r="A158" s="439" t="s">
        <v>308</v>
      </c>
      <c r="B158" s="439">
        <f>'Aaro Inställningar'!B74</f>
        <v>0</v>
      </c>
      <c r="C158" s="43"/>
      <c r="D158" s="749">
        <f>'Aaro Inställningar'!C74</f>
        <v>0</v>
      </c>
      <c r="E158" s="320">
        <v>0</v>
      </c>
      <c r="F158" s="318">
        <v>0</v>
      </c>
      <c r="G158" s="319"/>
      <c r="H158" s="319"/>
      <c r="I158" s="319"/>
      <c r="J158" s="320">
        <v>0</v>
      </c>
      <c r="K158" s="318">
        <v>0</v>
      </c>
      <c r="L158" s="319"/>
      <c r="M158" s="320">
        <v>0</v>
      </c>
      <c r="N158" s="318">
        <v>0</v>
      </c>
      <c r="O158" s="319"/>
      <c r="P158" s="319"/>
      <c r="Q158" s="319"/>
      <c r="R158" s="320">
        <v>0</v>
      </c>
      <c r="S158" s="318">
        <v>0</v>
      </c>
      <c r="T158" s="319"/>
      <c r="U158" s="319"/>
      <c r="V158" s="319"/>
      <c r="W158" s="319"/>
      <c r="X158" s="320">
        <v>0</v>
      </c>
      <c r="Y158" s="319"/>
      <c r="Z158" s="319"/>
      <c r="AA158" s="319"/>
      <c r="AB158" s="811"/>
      <c r="AC158" s="812">
        <f t="shared" si="57"/>
        <v>0</v>
      </c>
      <c r="AD158" s="812">
        <f t="shared" si="58"/>
        <v>0</v>
      </c>
    </row>
    <row r="159" spans="1:30" ht="16.8" hidden="1">
      <c r="A159" s="439" t="s">
        <v>308</v>
      </c>
      <c r="B159" s="439">
        <f>'Aaro Inställningar'!B75</f>
        <v>0</v>
      </c>
      <c r="C159" s="43"/>
      <c r="D159" s="749">
        <f>'Aaro Inställningar'!C75</f>
        <v>0</v>
      </c>
      <c r="E159" s="320">
        <v>0</v>
      </c>
      <c r="F159" s="318">
        <v>0</v>
      </c>
      <c r="G159" s="319"/>
      <c r="H159" s="319"/>
      <c r="I159" s="319"/>
      <c r="J159" s="320">
        <v>0</v>
      </c>
      <c r="K159" s="318">
        <v>0</v>
      </c>
      <c r="L159" s="319"/>
      <c r="M159" s="320">
        <v>0</v>
      </c>
      <c r="N159" s="318">
        <v>0</v>
      </c>
      <c r="O159" s="319"/>
      <c r="P159" s="319"/>
      <c r="Q159" s="319"/>
      <c r="R159" s="320">
        <v>0</v>
      </c>
      <c r="S159" s="318">
        <v>0</v>
      </c>
      <c r="T159" s="319"/>
      <c r="U159" s="319"/>
      <c r="V159" s="319"/>
      <c r="W159" s="319"/>
      <c r="X159" s="320">
        <v>0</v>
      </c>
      <c r="Y159" s="319"/>
      <c r="Z159" s="319"/>
      <c r="AA159" s="319"/>
      <c r="AB159" s="811"/>
      <c r="AC159" s="812">
        <f t="shared" si="57"/>
        <v>0</v>
      </c>
      <c r="AD159" s="812">
        <f t="shared" si="58"/>
        <v>0</v>
      </c>
    </row>
    <row r="160" spans="1:30" ht="16.8" hidden="1">
      <c r="A160" s="439" t="s">
        <v>308</v>
      </c>
      <c r="B160" s="439">
        <f>'Aaro Inställningar'!B76</f>
        <v>0</v>
      </c>
      <c r="C160" s="43"/>
      <c r="D160" s="749">
        <f>'Aaro Inställningar'!C76</f>
        <v>0</v>
      </c>
      <c r="E160" s="320">
        <v>0</v>
      </c>
      <c r="F160" s="318">
        <v>0</v>
      </c>
      <c r="G160" s="319"/>
      <c r="H160" s="319"/>
      <c r="I160" s="319"/>
      <c r="J160" s="320">
        <v>0</v>
      </c>
      <c r="K160" s="318">
        <v>0</v>
      </c>
      <c r="L160" s="319"/>
      <c r="M160" s="320">
        <v>0</v>
      </c>
      <c r="N160" s="318">
        <v>0</v>
      </c>
      <c r="O160" s="319"/>
      <c r="P160" s="319"/>
      <c r="Q160" s="319"/>
      <c r="R160" s="320">
        <v>0</v>
      </c>
      <c r="S160" s="318">
        <v>0</v>
      </c>
      <c r="T160" s="319"/>
      <c r="U160" s="319"/>
      <c r="V160" s="319"/>
      <c r="W160" s="319"/>
      <c r="X160" s="320">
        <v>0</v>
      </c>
      <c r="Y160" s="319"/>
      <c r="Z160" s="319"/>
      <c r="AA160" s="319"/>
      <c r="AB160" s="811"/>
      <c r="AC160" s="812">
        <f t="shared" si="57"/>
        <v>0</v>
      </c>
      <c r="AD160" s="812">
        <f t="shared" si="58"/>
        <v>0</v>
      </c>
    </row>
    <row r="161" spans="1:30" ht="16.8" hidden="1">
      <c r="A161" s="439" t="s">
        <v>308</v>
      </c>
      <c r="B161" s="439">
        <f>'Aaro Inställningar'!B78</f>
        <v>0</v>
      </c>
      <c r="C161" s="43"/>
      <c r="D161" s="749">
        <f>'Aaro Inställningar'!C77</f>
        <v>0</v>
      </c>
      <c r="E161" s="320">
        <v>0</v>
      </c>
      <c r="F161" s="318">
        <v>0</v>
      </c>
      <c r="G161" s="319"/>
      <c r="H161" s="319"/>
      <c r="I161" s="319"/>
      <c r="J161" s="320">
        <v>0</v>
      </c>
      <c r="K161" s="318">
        <v>0</v>
      </c>
      <c r="L161" s="319"/>
      <c r="M161" s="320">
        <v>0</v>
      </c>
      <c r="N161" s="318">
        <v>0</v>
      </c>
      <c r="O161" s="319"/>
      <c r="P161" s="319"/>
      <c r="Q161" s="319"/>
      <c r="R161" s="320">
        <v>0</v>
      </c>
      <c r="S161" s="318">
        <v>0</v>
      </c>
      <c r="T161" s="319"/>
      <c r="U161" s="319"/>
      <c r="V161" s="319"/>
      <c r="W161" s="319"/>
      <c r="X161" s="320">
        <v>0</v>
      </c>
      <c r="Y161" s="319"/>
      <c r="Z161" s="319"/>
      <c r="AA161" s="319"/>
      <c r="AB161" s="811"/>
      <c r="AC161" s="812">
        <f t="shared" si="57"/>
        <v>0</v>
      </c>
      <c r="AD161" s="812">
        <f t="shared" si="58"/>
        <v>0</v>
      </c>
    </row>
    <row r="162" spans="1:30" ht="16.8" hidden="1">
      <c r="A162" s="439" t="s">
        <v>308</v>
      </c>
      <c r="B162" s="439">
        <f>'Aaro Inställningar'!B79</f>
        <v>0</v>
      </c>
      <c r="C162" s="43"/>
      <c r="D162" s="749">
        <f>'Aaro Inställningar'!C78</f>
        <v>0</v>
      </c>
      <c r="E162" s="320">
        <v>0</v>
      </c>
      <c r="F162" s="318">
        <v>0</v>
      </c>
      <c r="G162" s="319"/>
      <c r="H162" s="319"/>
      <c r="I162" s="319"/>
      <c r="J162" s="320">
        <v>0</v>
      </c>
      <c r="K162" s="318">
        <v>0</v>
      </c>
      <c r="L162" s="319"/>
      <c r="M162" s="320">
        <v>0</v>
      </c>
      <c r="N162" s="318">
        <v>0</v>
      </c>
      <c r="O162" s="319"/>
      <c r="P162" s="319"/>
      <c r="Q162" s="319"/>
      <c r="R162" s="320">
        <v>0</v>
      </c>
      <c r="S162" s="318">
        <v>0</v>
      </c>
      <c r="T162" s="319"/>
      <c r="U162" s="319"/>
      <c r="V162" s="319"/>
      <c r="W162" s="319"/>
      <c r="X162" s="320">
        <v>0</v>
      </c>
      <c r="Y162" s="319"/>
      <c r="Z162" s="319"/>
      <c r="AA162" s="319"/>
      <c r="AB162" s="811"/>
      <c r="AC162" s="813">
        <f t="shared" si="57"/>
        <v>0</v>
      </c>
      <c r="AD162" s="813">
        <f t="shared" si="58"/>
        <v>0</v>
      </c>
    </row>
    <row r="163" spans="1:30" ht="16.8" hidden="1">
      <c r="A163" s="439" t="s">
        <v>308</v>
      </c>
      <c r="B163" s="439">
        <f>'Aaro Inställningar'!B80</f>
        <v>0</v>
      </c>
      <c r="C163" s="43"/>
      <c r="D163" s="799" t="str">
        <f>'Aaro Inställningar'!C80</f>
        <v>SUMMA FRÅGETECKEN</v>
      </c>
      <c r="E163" s="800">
        <f>SUM(E142:E162)</f>
        <v>0</v>
      </c>
      <c r="F163" s="801">
        <f>SUM(F142:F162)</f>
        <v>0</v>
      </c>
      <c r="G163" s="802" t="e">
        <f>IF(OR(E163&lt;0,F163&lt;0),"-",E163/F163-1)</f>
        <v>#DIV/0!</v>
      </c>
      <c r="H163" s="802" t="b">
        <f>IF(AND(E163&lt;0,F163&lt;0),-(E163/F163-1))</f>
        <v>0</v>
      </c>
      <c r="I163" s="802" t="e">
        <f>IF(AND(E163&lt;0,F163&lt;0),+H163,G163)</f>
        <v>#DIV/0!</v>
      </c>
      <c r="J163" s="800">
        <f>SUM(J142:J162)</f>
        <v>0</v>
      </c>
      <c r="K163" s="801">
        <f>SUM(K142:K162)</f>
        <v>0</v>
      </c>
      <c r="L163" s="802" t="e">
        <f>IF(OR(J163&lt;0,K163&lt;0),"-",J163/K163-1)</f>
        <v>#DIV/0!</v>
      </c>
      <c r="M163" s="800">
        <f>SUM(M142:M162)</f>
        <v>0</v>
      </c>
      <c r="N163" s="801">
        <f>SUM(N142:N162)</f>
        <v>0</v>
      </c>
      <c r="O163" s="802" t="e">
        <f>IF(OR(M163&lt;0,N163&lt;0),"-",M163/N163-1)</f>
        <v>#DIV/0!</v>
      </c>
      <c r="P163" s="802" t="b">
        <f>IF(AND(M163&lt;0,N163&lt;0),-(M163/N163-1))</f>
        <v>0</v>
      </c>
      <c r="Q163" s="802" t="e">
        <f>IF(AND(M163&lt;0,N163&lt;0),+P163,O163)</f>
        <v>#DIV/0!</v>
      </c>
      <c r="R163" s="800">
        <v>0</v>
      </c>
      <c r="S163" s="801">
        <v>0</v>
      </c>
      <c r="T163" s="802" t="e">
        <f>IF(OR(R163&lt;0,S163&lt;0),"-",R163/S163-1)</f>
        <v>#DIV/0!</v>
      </c>
      <c r="U163" s="802" t="b">
        <f>IF(AND(R163&lt;0,S163&lt;0),-(R163/S163-1))</f>
        <v>0</v>
      </c>
      <c r="V163" s="802" t="e">
        <f>IF(AND(R163&lt;0,S163&lt;0),+U163,T163)</f>
        <v>#DIV/0!</v>
      </c>
      <c r="W163" s="802"/>
      <c r="X163" s="800">
        <v>0</v>
      </c>
      <c r="Y163" s="803" t="e">
        <f>IF(OR(S163&lt;0,X163&lt;0),"-",X163/S163-1)</f>
        <v>#DIV/0!</v>
      </c>
      <c r="Z163" s="803" t="b">
        <f>IF(AND(S163&lt;0,X163&lt;0),-(X163/S163-1))</f>
        <v>0</v>
      </c>
      <c r="AA163" s="819" t="e">
        <f>IF(AND(#REF!&lt;0,X163&lt;0),+Z163,Y163)</f>
        <v>#REF!</v>
      </c>
      <c r="AB163" s="811"/>
      <c r="AC163" s="880">
        <f t="shared" si="57"/>
        <v>0</v>
      </c>
      <c r="AD163" s="880">
        <f t="shared" si="58"/>
        <v>0</v>
      </c>
    </row>
    <row r="164" spans="1:30" ht="11.25" customHeight="1">
      <c r="A164" s="439"/>
      <c r="B164" s="439"/>
      <c r="C164" s="36"/>
      <c r="D164" s="806"/>
      <c r="E164" s="776"/>
      <c r="F164" s="807"/>
      <c r="G164" s="753"/>
      <c r="H164" s="753"/>
      <c r="I164" s="753"/>
      <c r="J164" s="776"/>
      <c r="K164" s="807"/>
      <c r="L164" s="753"/>
      <c r="M164" s="776"/>
      <c r="N164" s="807"/>
      <c r="O164" s="753"/>
      <c r="P164" s="753"/>
      <c r="Q164" s="753"/>
      <c r="R164" s="776"/>
      <c r="S164" s="807"/>
      <c r="T164" s="753"/>
      <c r="U164" s="753"/>
      <c r="V164" s="753"/>
      <c r="W164" s="753"/>
      <c r="X164" s="776"/>
      <c r="Y164" s="807"/>
      <c r="Z164" s="807"/>
      <c r="AA164" s="718"/>
      <c r="AB164" s="811"/>
      <c r="AC164" s="814">
        <f t="shared" si="57"/>
        <v>0</v>
      </c>
      <c r="AD164" s="814">
        <f t="shared" si="58"/>
        <v>0</v>
      </c>
    </row>
    <row r="165" spans="1:30" ht="16.5" customHeight="1">
      <c r="A165" s="439"/>
      <c r="B165" s="439"/>
      <c r="C165" s="36"/>
      <c r="D165" s="760" t="str">
        <f>'Aaro Inställningar'!C82</f>
        <v>Summa totalt</v>
      </c>
      <c r="E165" s="774">
        <f>+E163+E141+E118</f>
        <v>316.71524579999982</v>
      </c>
      <c r="F165" s="808">
        <f>+F163+F141+F118</f>
        <v>121.50538000000009</v>
      </c>
      <c r="G165" s="809">
        <f>IF(OR(E165&lt;0,F165&lt;0),"-",E165/F165-1)</f>
        <v>1.6065944224033504</v>
      </c>
      <c r="H165" s="809" t="b">
        <f>IF(AND(E165&lt;0,F165&lt;0),-(E165/F165-1))</f>
        <v>0</v>
      </c>
      <c r="I165" s="809">
        <f>IF(AND(E165&lt;0,F165&lt;0),+H165,G165)</f>
        <v>1.6065944224033504</v>
      </c>
      <c r="J165" s="774">
        <f>+J163+J141+J118</f>
        <v>496.5364835000002</v>
      </c>
      <c r="K165" s="808">
        <f>+K163+K141+K118</f>
        <v>258.97765070000014</v>
      </c>
      <c r="L165" s="809">
        <f>IF(OR(J165&lt;0,K165&lt;0),"-",J165/K165-1)</f>
        <v>0.91729472469108297</v>
      </c>
      <c r="M165" s="774">
        <f>+M163+M141+M118</f>
        <v>496.53648349999997</v>
      </c>
      <c r="N165" s="808">
        <f>+N163+N141+N118</f>
        <v>258.97765070000042</v>
      </c>
      <c r="O165" s="809">
        <f>IF(OR(M165&lt;0,N165&lt;0),"-",M165/N165-1)</f>
        <v>0.91729472469107987</v>
      </c>
      <c r="P165" s="809" t="b">
        <f>IF(AND(M165&lt;0,N165&lt;0),-(M165/N165-1))</f>
        <v>0</v>
      </c>
      <c r="Q165" s="809">
        <f>IF(AND(M165&lt;0,N165&lt;0),+P165,O165)</f>
        <v>0.91729472469107987</v>
      </c>
      <c r="R165" s="774">
        <f>+R163+R141+R118</f>
        <v>2231.8074012000006</v>
      </c>
      <c r="S165" s="808">
        <f>+S163+S141+S118</f>
        <v>1994.2485684000005</v>
      </c>
      <c r="T165" s="809">
        <f>IF(OR(R165&lt;0,S165&lt;0),"-",R165/S165-1)</f>
        <v>0.11912197735239949</v>
      </c>
      <c r="U165" s="809" t="b">
        <f>IF(AND(R165&lt;0,S165&lt;0),-(R165/S165-1))</f>
        <v>0</v>
      </c>
      <c r="V165" s="809">
        <f>IF(AND(R165&lt;0,S165&lt;0),+U165,T165)</f>
        <v>0.11912197735239949</v>
      </c>
      <c r="W165" s="809"/>
      <c r="X165" s="774">
        <f>+X163+X141+X118</f>
        <v>2768.2094815999999</v>
      </c>
      <c r="Y165" s="810">
        <f>IF(OR(S165&lt;0,X165&lt;0),"-",X165/S165-1)</f>
        <v>0.38809651187111216</v>
      </c>
      <c r="Z165" s="810" t="b">
        <f>IF(AND(S165&lt;0,X165&lt;0),-(X165/S165-1))</f>
        <v>0</v>
      </c>
      <c r="AA165" s="819">
        <f>IF(AND(S165&lt;0,X165&lt;0),+Z165,Y165)</f>
        <v>0.38809651187111216</v>
      </c>
      <c r="AB165" s="811"/>
      <c r="AC165" s="880">
        <f t="shared" si="57"/>
        <v>5.4411395702186262E-2</v>
      </c>
      <c r="AD165" s="880">
        <f t="shared" si="58"/>
        <v>2.8228662487891777E-2</v>
      </c>
    </row>
    <row r="166" spans="1:30">
      <c r="A166" s="439"/>
      <c r="B166" s="439"/>
      <c r="C166" s="36"/>
      <c r="D166" s="447"/>
      <c r="E166" s="683"/>
      <c r="F166" s="683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65"/>
      <c r="AC166" s="78"/>
      <c r="AD166" s="78"/>
    </row>
    <row r="167" spans="1:30">
      <c r="A167" s="440"/>
      <c r="B167" s="39"/>
      <c r="C167" s="36"/>
      <c r="D167" s="34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65"/>
      <c r="AC167" s="78"/>
      <c r="AD167" s="78"/>
    </row>
    <row r="168" spans="1:30" ht="17.399999999999999" customHeight="1">
      <c r="A168" s="440"/>
      <c r="B168" s="39"/>
      <c r="C168" s="36"/>
      <c r="D168" s="450" t="str">
        <f>'Aaro Inställningar'!H8</f>
        <v>Operativ EBITA (Mkr)</v>
      </c>
      <c r="E168" s="461">
        <f>E87</f>
        <v>2015</v>
      </c>
      <c r="F168" s="461">
        <f>F87</f>
        <v>2014</v>
      </c>
      <c r="G168" s="461"/>
      <c r="H168" s="461"/>
      <c r="I168" s="461" t="str">
        <f>I87</f>
        <v>%</v>
      </c>
      <c r="J168" s="461">
        <f>J87</f>
        <v>2015</v>
      </c>
      <c r="K168" s="461">
        <f>K87</f>
        <v>2014</v>
      </c>
      <c r="L168" s="461" t="str">
        <f>L87</f>
        <v>%</v>
      </c>
      <c r="M168" s="461"/>
      <c r="N168" s="461"/>
      <c r="O168" s="461"/>
      <c r="P168" s="461"/>
      <c r="Q168" s="461"/>
      <c r="R168" s="461" t="str">
        <f>R87</f>
        <v>15/14</v>
      </c>
      <c r="S168" s="461">
        <f>S87</f>
        <v>2014</v>
      </c>
      <c r="T168" s="461"/>
      <c r="U168" s="461"/>
      <c r="V168" s="461" t="str">
        <f>V87</f>
        <v>%</v>
      </c>
      <c r="W168" s="461"/>
      <c r="X168" s="461">
        <f>X87</f>
        <v>2015</v>
      </c>
      <c r="Y168" s="742"/>
      <c r="Z168" s="742"/>
      <c r="AA168" s="461" t="str">
        <f>AA87</f>
        <v>%</v>
      </c>
      <c r="AB168" s="467"/>
      <c r="AC168" s="461">
        <v>2015</v>
      </c>
      <c r="AD168" s="461">
        <v>2014</v>
      </c>
    </row>
    <row r="169" spans="1:30" ht="17.399999999999999" customHeight="1">
      <c r="A169" s="440"/>
      <c r="B169" s="39"/>
      <c r="C169" s="36"/>
      <c r="D169" s="450"/>
      <c r="E169" s="461"/>
      <c r="F169" s="461"/>
      <c r="G169" s="461"/>
      <c r="H169" s="461"/>
      <c r="I169" s="461"/>
      <c r="J169" s="461"/>
      <c r="K169" s="461"/>
      <c r="L169" s="461"/>
      <c r="M169" s="461">
        <f>M6</f>
        <v>2015</v>
      </c>
      <c r="N169" s="461">
        <f>N6</f>
        <v>2014</v>
      </c>
      <c r="O169" s="461"/>
      <c r="P169" s="461"/>
      <c r="Q169" s="461" t="str">
        <f>Q6</f>
        <v>%</v>
      </c>
      <c r="R169" s="461"/>
      <c r="S169" s="461"/>
      <c r="T169" s="461"/>
      <c r="U169" s="461"/>
      <c r="V169" s="461"/>
      <c r="W169" s="461"/>
      <c r="X169" s="461"/>
      <c r="Y169" s="742"/>
      <c r="Z169" s="742"/>
      <c r="AA169" s="461"/>
      <c r="AB169" s="467"/>
      <c r="AC169" s="1031" t="s">
        <v>88</v>
      </c>
      <c r="AD169" s="1032"/>
    </row>
    <row r="170" spans="1:30" s="301" customFormat="1" ht="17.25" customHeight="1">
      <c r="A170" s="438"/>
      <c r="B170" s="445"/>
      <c r="C170" s="302"/>
      <c r="D170" s="450"/>
      <c r="E170" s="461" t="str">
        <f>E7</f>
        <v>mar</v>
      </c>
      <c r="F170" s="461" t="str">
        <f>F7</f>
        <v>mar</v>
      </c>
      <c r="G170" s="461"/>
      <c r="H170" s="461"/>
      <c r="I170" s="461"/>
      <c r="J170" s="461" t="str">
        <f>J7</f>
        <v>kv 1</v>
      </c>
      <c r="K170" s="461" t="str">
        <f>K7</f>
        <v>kv 1</v>
      </c>
      <c r="L170" s="461"/>
      <c r="M170" s="461" t="str">
        <f>M7</f>
        <v>kv 1</v>
      </c>
      <c r="N170" s="461" t="str">
        <f>N7</f>
        <v>kv 1</v>
      </c>
      <c r="O170" s="461"/>
      <c r="P170" s="461"/>
      <c r="Q170" s="461"/>
      <c r="R170" s="461" t="str">
        <f>R7</f>
        <v>LTM</v>
      </c>
      <c r="S170" s="461"/>
      <c r="T170" s="461"/>
      <c r="U170" s="461"/>
      <c r="V170" s="461"/>
      <c r="W170" s="461"/>
      <c r="X170" s="461" t="str">
        <f>X7</f>
        <v>Prognos mar</v>
      </c>
      <c r="Y170" s="461"/>
      <c r="Z170" s="461"/>
      <c r="AA170" s="461"/>
      <c r="AB170" s="467"/>
      <c r="AC170" s="461" t="str">
        <f>M170</f>
        <v>kv 1</v>
      </c>
      <c r="AD170" s="461" t="str">
        <f>N170</f>
        <v>kv 1</v>
      </c>
    </row>
    <row r="171" spans="1:30" ht="15" customHeight="1">
      <c r="A171" s="439" t="s">
        <v>309</v>
      </c>
      <c r="B171" s="439" t="str">
        <f>'Aaro Inställningar'!B6</f>
        <v>AHIAS</v>
      </c>
      <c r="C171" s="43"/>
      <c r="D171" s="749" t="str">
        <f>'Aaro Inställningar'!C6</f>
        <v>AH Industries</v>
      </c>
      <c r="E171" s="320">
        <v>3.6662918000000402</v>
      </c>
      <c r="F171" s="318">
        <v>4.6179424999999998</v>
      </c>
      <c r="G171" s="319">
        <f t="shared" ref="G171:G199" si="59">IF(OR(E171&lt;0,F171&lt;0),"-",E171/F171-1)</f>
        <v>-0.20607677553368409</v>
      </c>
      <c r="H171" s="319" t="b">
        <f t="shared" ref="H171:H199" si="60">IF(AND(E171&lt;0,F171&lt;0),-(E171/F171-1))</f>
        <v>0</v>
      </c>
      <c r="I171" s="319">
        <f t="shared" ref="I171:I180" si="61">IF(AND(E171&lt;0,F171&lt;0),+H171,G171)</f>
        <v>-0.20607677553368409</v>
      </c>
      <c r="J171" s="320">
        <v>8.5907642000000006</v>
      </c>
      <c r="K171" s="318">
        <v>0.40982779999998098</v>
      </c>
      <c r="L171" s="319">
        <f t="shared" ref="L171:L199" si="62">IF(OR(J171&lt;0,K171&lt;0),"-",J171/K171-1)</f>
        <v>19.961887407346207</v>
      </c>
      <c r="M171" s="320">
        <v>8.5907642000000202</v>
      </c>
      <c r="N171" s="318">
        <v>0.40982779999997399</v>
      </c>
      <c r="O171" s="319">
        <f t="shared" ref="O171:O199" si="63">IF(OR(M171&lt;0,N171&lt;0),"-",M171/N171-1)</f>
        <v>19.961887407346612</v>
      </c>
      <c r="P171" s="319" t="b">
        <f t="shared" ref="P171:P199" si="64">IF(AND(M171&lt;0,N171&lt;0),-(M171/N171-1))</f>
        <v>0</v>
      </c>
      <c r="Q171" s="319">
        <f t="shared" ref="Q171:Q199" si="65">IF(AND(M171&lt;0,N171&lt;0),+P171,O171)</f>
        <v>19.961887407346612</v>
      </c>
      <c r="R171" s="320">
        <v>19.536125600000201</v>
      </c>
      <c r="S171" s="318">
        <v>11.355189199999799</v>
      </c>
      <c r="T171" s="319">
        <f t="shared" ref="T171:T199" si="66">IF(OR(R171&lt;0,S171&lt;0),"-",R171/S171-1)</f>
        <v>0.72045795590975681</v>
      </c>
      <c r="U171" s="319" t="b">
        <f t="shared" ref="U171:U199" si="67">IF(AND(R171&lt;0,S171&lt;0),-(R171/S171-1))</f>
        <v>0</v>
      </c>
      <c r="V171" s="319">
        <f t="shared" ref="V171:V199" si="68">IF(AND(R171&lt;0,S171&lt;0),+U171,T171)</f>
        <v>0.72045795590975681</v>
      </c>
      <c r="W171" s="319"/>
      <c r="X171" s="320">
        <v>50.5360552</v>
      </c>
      <c r="Y171" s="319">
        <f t="shared" ref="Y171:Y199" si="69">IF(OR(S171&lt;0,X171&lt;0),"-",X171/S171-1)</f>
        <v>3.4504811245241864</v>
      </c>
      <c r="Z171" s="319" t="b">
        <f t="shared" ref="Z171:Z199" si="70">IF(AND(S171&lt;0,X171&lt;0),-(X171/S171-1))</f>
        <v>0</v>
      </c>
      <c r="AA171" s="319">
        <f t="shared" ref="AA171:AA199" si="71">IF(AND(S171&lt;0,X171&lt;0),+Z171,Y171)</f>
        <v>3.4504811245241864</v>
      </c>
      <c r="AB171" s="811"/>
      <c r="AC171" s="812">
        <f t="shared" ref="AC171:AC199" si="72">IF(M8&lt;&gt;0,IF(M171&lt;&gt;0,M171/M8,""),0)</f>
        <v>3.6001477216650347E-2</v>
      </c>
      <c r="AD171" s="812">
        <f t="shared" ref="AD171:AD199" si="73">IF(N8&lt;&gt;0,IF(N171&lt;&gt;0,N171/N8,""),0)</f>
        <v>2.1548218259605473E-3</v>
      </c>
    </row>
    <row r="172" spans="1:30" ht="14.25" customHeight="1">
      <c r="A172" s="439" t="s">
        <v>309</v>
      </c>
      <c r="B172" s="439" t="str">
        <f>'Aaro Inställningar'!B7</f>
        <v>ARCUS</v>
      </c>
      <c r="C172" s="43"/>
      <c r="D172" s="749" t="str">
        <f>'Aaro Inställningar'!C7</f>
        <v>Arcus-Gruppen</v>
      </c>
      <c r="E172" s="320">
        <v>8.8497823999999898</v>
      </c>
      <c r="F172" s="318">
        <v>-0.88733159999996802</v>
      </c>
      <c r="G172" s="319" t="str">
        <f t="shared" si="59"/>
        <v>-</v>
      </c>
      <c r="H172" s="319" t="b">
        <f t="shared" si="60"/>
        <v>0</v>
      </c>
      <c r="I172" s="319" t="str">
        <f t="shared" si="61"/>
        <v>-</v>
      </c>
      <c r="J172" s="320">
        <v>-14.2638567</v>
      </c>
      <c r="K172" s="318">
        <v>-17.030854399999999</v>
      </c>
      <c r="L172" s="319" t="str">
        <f t="shared" si="62"/>
        <v>-</v>
      </c>
      <c r="M172" s="320">
        <v>-14.2638566999999</v>
      </c>
      <c r="N172" s="318">
        <v>-17.030854399999999</v>
      </c>
      <c r="O172" s="319" t="str">
        <f t="shared" si="63"/>
        <v>-</v>
      </c>
      <c r="P172" s="319">
        <f t="shared" si="64"/>
        <v>0.16246969382816745</v>
      </c>
      <c r="Q172" s="319">
        <f t="shared" si="65"/>
        <v>0.16246969382816745</v>
      </c>
      <c r="R172" s="320">
        <v>241.76417670000001</v>
      </c>
      <c r="S172" s="318">
        <v>238.99717899999999</v>
      </c>
      <c r="T172" s="319">
        <f t="shared" si="66"/>
        <v>1.1577532887951048E-2</v>
      </c>
      <c r="U172" s="319" t="b">
        <f t="shared" si="67"/>
        <v>0</v>
      </c>
      <c r="V172" s="319">
        <f t="shared" si="68"/>
        <v>1.1577532887951048E-2</v>
      </c>
      <c r="W172" s="319"/>
      <c r="X172" s="320">
        <v>237.31930299999999</v>
      </c>
      <c r="Y172" s="319">
        <f t="shared" si="69"/>
        <v>-7.0204845388572856E-3</v>
      </c>
      <c r="Z172" s="319" t="b">
        <f t="shared" si="70"/>
        <v>0</v>
      </c>
      <c r="AA172" s="319">
        <f t="shared" si="71"/>
        <v>-7.0204845388572856E-3</v>
      </c>
      <c r="AB172" s="811"/>
      <c r="AC172" s="812">
        <f t="shared" si="72"/>
        <v>-2.5996367832426547E-2</v>
      </c>
      <c r="AD172" s="812">
        <f t="shared" si="73"/>
        <v>-3.4063785682638584E-2</v>
      </c>
    </row>
    <row r="173" spans="1:30" ht="15" customHeight="1">
      <c r="A173" s="439" t="s">
        <v>309</v>
      </c>
      <c r="B173" s="439" t="str">
        <f>'Aaro Inställningar'!B8</f>
        <v>BIOLIN</v>
      </c>
      <c r="C173" s="43"/>
      <c r="D173" s="749" t="str">
        <f>'Aaro Inställningar'!C8</f>
        <v>Biolin Scientific</v>
      </c>
      <c r="E173" s="320">
        <v>9.3536899999999896</v>
      </c>
      <c r="F173" s="318">
        <v>5.2380000000000004</v>
      </c>
      <c r="G173" s="319">
        <f t="shared" si="59"/>
        <v>0.78573692248949767</v>
      </c>
      <c r="H173" s="319" t="b">
        <f t="shared" si="60"/>
        <v>0</v>
      </c>
      <c r="I173" s="319">
        <f t="shared" si="61"/>
        <v>0.78573692248949767</v>
      </c>
      <c r="J173" s="320">
        <v>-1.29888</v>
      </c>
      <c r="K173" s="318">
        <v>-2.1840000000000002</v>
      </c>
      <c r="L173" s="319" t="str">
        <f t="shared" si="62"/>
        <v>-</v>
      </c>
      <c r="M173" s="320">
        <v>-1.29888</v>
      </c>
      <c r="N173" s="318">
        <v>-2.1840000000000002</v>
      </c>
      <c r="O173" s="319" t="str">
        <f t="shared" si="63"/>
        <v>-</v>
      </c>
      <c r="P173" s="319">
        <f t="shared" si="64"/>
        <v>0.4052747252747253</v>
      </c>
      <c r="Q173" s="319">
        <f t="shared" si="65"/>
        <v>0.4052747252747253</v>
      </c>
      <c r="R173" s="320">
        <v>32.418120000000002</v>
      </c>
      <c r="S173" s="318">
        <v>31.533000000000001</v>
      </c>
      <c r="T173" s="319">
        <f t="shared" si="66"/>
        <v>2.80696413281325E-2</v>
      </c>
      <c r="U173" s="319" t="b">
        <f t="shared" si="67"/>
        <v>0</v>
      </c>
      <c r="V173" s="319">
        <f t="shared" si="68"/>
        <v>2.80696413281325E-2</v>
      </c>
      <c r="W173" s="319"/>
      <c r="X173" s="320">
        <v>37.098999999999997</v>
      </c>
      <c r="Y173" s="319">
        <f t="shared" si="69"/>
        <v>0.1765134938001458</v>
      </c>
      <c r="Z173" s="319" t="b">
        <f t="shared" si="70"/>
        <v>0</v>
      </c>
      <c r="AA173" s="319">
        <f t="shared" si="71"/>
        <v>0.1765134938001458</v>
      </c>
      <c r="AB173" s="811"/>
      <c r="AC173" s="812">
        <f t="shared" si="72"/>
        <v>-2.4823064381765458E-2</v>
      </c>
      <c r="AD173" s="812">
        <f t="shared" si="73"/>
        <v>-5.1410008944964933E-2</v>
      </c>
    </row>
    <row r="174" spans="1:30" ht="14.25" customHeight="1">
      <c r="A174" s="439" t="s">
        <v>309</v>
      </c>
      <c r="B174" s="439" t="str">
        <f>'Aaro Inställningar'!B9</f>
        <v>BISNODE</v>
      </c>
      <c r="C174" s="43"/>
      <c r="D174" s="749" t="str">
        <f>'Aaro Inställningar'!C9</f>
        <v>Bisnode</v>
      </c>
      <c r="E174" s="320">
        <v>25.874141899999898</v>
      </c>
      <c r="F174" s="318">
        <v>21.037999999999901</v>
      </c>
      <c r="G174" s="319">
        <f t="shared" si="59"/>
        <v>0.22987650442057328</v>
      </c>
      <c r="H174" s="319" t="b">
        <f t="shared" si="60"/>
        <v>0</v>
      </c>
      <c r="I174" s="319">
        <f t="shared" si="61"/>
        <v>0.22987650442057328</v>
      </c>
      <c r="J174" s="320">
        <v>49.462141899999999</v>
      </c>
      <c r="K174" s="318">
        <v>58.887999999999899</v>
      </c>
      <c r="L174" s="319">
        <f t="shared" si="62"/>
        <v>-0.16006415738350621</v>
      </c>
      <c r="M174" s="320">
        <v>49.462141899999899</v>
      </c>
      <c r="N174" s="318">
        <v>58.887999999999899</v>
      </c>
      <c r="O174" s="319">
        <f t="shared" si="63"/>
        <v>-0.16006415738350799</v>
      </c>
      <c r="P174" s="319" t="b">
        <f t="shared" si="64"/>
        <v>0</v>
      </c>
      <c r="Q174" s="319">
        <f t="shared" si="65"/>
        <v>-0.16006415738350799</v>
      </c>
      <c r="R174" s="320">
        <v>336.16114190000002</v>
      </c>
      <c r="S174" s="318">
        <v>345.58699999999999</v>
      </c>
      <c r="T174" s="319">
        <f t="shared" si="66"/>
        <v>-2.7274920931632196E-2</v>
      </c>
      <c r="U174" s="319" t="b">
        <f t="shared" si="67"/>
        <v>0</v>
      </c>
      <c r="V174" s="319">
        <f t="shared" si="68"/>
        <v>-2.7274920931632196E-2</v>
      </c>
      <c r="W174" s="319"/>
      <c r="X174" s="320">
        <v>353.8</v>
      </c>
      <c r="Y174" s="319">
        <f t="shared" si="69"/>
        <v>2.3765361544271224E-2</v>
      </c>
      <c r="Z174" s="319" t="b">
        <f t="shared" si="70"/>
        <v>0</v>
      </c>
      <c r="AA174" s="319">
        <f t="shared" si="71"/>
        <v>2.3765361544271224E-2</v>
      </c>
      <c r="AB174" s="811"/>
      <c r="AC174" s="812">
        <f t="shared" si="72"/>
        <v>5.6625527254605089E-2</v>
      </c>
      <c r="AD174" s="812">
        <f t="shared" si="73"/>
        <v>6.8056582840236565E-2</v>
      </c>
    </row>
    <row r="175" spans="1:30" ht="14.25" customHeight="1">
      <c r="A175" s="439" t="s">
        <v>309</v>
      </c>
      <c r="B175" s="439" t="str">
        <f>'Aaro Inställningar'!B10</f>
        <v>DIAB</v>
      </c>
      <c r="C175" s="43"/>
      <c r="D175" s="749" t="str">
        <f>'Aaro Inställningar'!C10</f>
        <v>DIAB</v>
      </c>
      <c r="E175" s="320">
        <v>25.225999999999999</v>
      </c>
      <c r="F175" s="318">
        <v>-0.85700000000000798</v>
      </c>
      <c r="G175" s="319" t="str">
        <f t="shared" si="59"/>
        <v>-</v>
      </c>
      <c r="H175" s="319" t="b">
        <f t="shared" si="60"/>
        <v>0</v>
      </c>
      <c r="I175" s="319" t="str">
        <f t="shared" si="61"/>
        <v>-</v>
      </c>
      <c r="J175" s="320">
        <v>36.984999999999999</v>
      </c>
      <c r="K175" s="318">
        <v>-0.18999999999999601</v>
      </c>
      <c r="L175" s="319" t="str">
        <f t="shared" si="62"/>
        <v>-</v>
      </c>
      <c r="M175" s="320">
        <v>36.984999999999999</v>
      </c>
      <c r="N175" s="318">
        <v>-0.189999999999969</v>
      </c>
      <c r="O175" s="319" t="str">
        <f t="shared" si="63"/>
        <v>-</v>
      </c>
      <c r="P175" s="319" t="b">
        <f t="shared" si="64"/>
        <v>0</v>
      </c>
      <c r="Q175" s="319" t="str">
        <f t="shared" si="65"/>
        <v>-</v>
      </c>
      <c r="R175" s="320">
        <v>56.905000000000001</v>
      </c>
      <c r="S175" s="318">
        <v>19.7300000000001</v>
      </c>
      <c r="T175" s="319">
        <f t="shared" si="66"/>
        <v>1.8841865179928896</v>
      </c>
      <c r="U175" s="319" t="b">
        <f t="shared" si="67"/>
        <v>0</v>
      </c>
      <c r="V175" s="319">
        <f t="shared" si="68"/>
        <v>1.8841865179928896</v>
      </c>
      <c r="W175" s="319"/>
      <c r="X175" s="320">
        <v>105.92</v>
      </c>
      <c r="Y175" s="319">
        <f t="shared" si="69"/>
        <v>4.3684744044601862</v>
      </c>
      <c r="Z175" s="319" t="b">
        <f t="shared" si="70"/>
        <v>0</v>
      </c>
      <c r="AA175" s="319">
        <f t="shared" si="71"/>
        <v>4.3684744044601862</v>
      </c>
      <c r="AB175" s="811"/>
      <c r="AC175" s="812">
        <f t="shared" si="72"/>
        <v>0.10022600646042447</v>
      </c>
      <c r="AD175" s="812">
        <f t="shared" si="73"/>
        <v>-7.977696041381947E-4</v>
      </c>
    </row>
    <row r="176" spans="1:30" ht="15" customHeight="1">
      <c r="A176" s="439" t="s">
        <v>309</v>
      </c>
      <c r="B176" s="439" t="str">
        <f>'Aaro Inställningar'!B11</f>
        <v>EMGR</v>
      </c>
      <c r="C176" s="43"/>
      <c r="D176" s="749" t="str">
        <f>'Aaro Inställningar'!C11</f>
        <v>Euromaint</v>
      </c>
      <c r="E176" s="320">
        <v>16.020999999999901</v>
      </c>
      <c r="F176" s="318">
        <v>20.984999999999999</v>
      </c>
      <c r="G176" s="319">
        <f t="shared" si="59"/>
        <v>-0.236549916607105</v>
      </c>
      <c r="H176" s="319" t="b">
        <f t="shared" si="60"/>
        <v>0</v>
      </c>
      <c r="I176" s="319">
        <f t="shared" si="61"/>
        <v>-0.236549916607105</v>
      </c>
      <c r="J176" s="320">
        <v>8.5879999999999406</v>
      </c>
      <c r="K176" s="318">
        <v>12.962</v>
      </c>
      <c r="L176" s="319">
        <f t="shared" si="62"/>
        <v>-0.33744792470298246</v>
      </c>
      <c r="M176" s="320">
        <v>8.5880000000000507</v>
      </c>
      <c r="N176" s="318">
        <v>12.962</v>
      </c>
      <c r="O176" s="319">
        <f t="shared" si="63"/>
        <v>-0.33744792470297402</v>
      </c>
      <c r="P176" s="319" t="b">
        <f t="shared" si="64"/>
        <v>0</v>
      </c>
      <c r="Q176" s="319">
        <f t="shared" si="65"/>
        <v>-0.33744792470297402</v>
      </c>
      <c r="R176" s="320">
        <v>72.267000000000294</v>
      </c>
      <c r="S176" s="318">
        <v>76.640999999999806</v>
      </c>
      <c r="T176" s="319">
        <f t="shared" si="66"/>
        <v>-5.7071280385166179E-2</v>
      </c>
      <c r="U176" s="319" t="b">
        <f t="shared" si="67"/>
        <v>0</v>
      </c>
      <c r="V176" s="319">
        <f t="shared" si="68"/>
        <v>-5.7071280385166179E-2</v>
      </c>
      <c r="W176" s="319"/>
      <c r="X176" s="320">
        <v>87.319999999999695</v>
      </c>
      <c r="Y176" s="319">
        <f t="shared" si="69"/>
        <v>0.13933795227097656</v>
      </c>
      <c r="Z176" s="319" t="b">
        <f t="shared" si="70"/>
        <v>0</v>
      </c>
      <c r="AA176" s="319">
        <f t="shared" si="71"/>
        <v>0.13933795227097656</v>
      </c>
      <c r="AB176" s="811"/>
      <c r="AC176" s="812">
        <f t="shared" si="72"/>
        <v>1.4471506903791863E-2</v>
      </c>
      <c r="AD176" s="812">
        <f t="shared" si="73"/>
        <v>2.2286335220043602E-2</v>
      </c>
    </row>
    <row r="177" spans="1:30" ht="15.75" customHeight="1">
      <c r="A177" s="439" t="s">
        <v>309</v>
      </c>
      <c r="B177" s="439" t="str">
        <f>'Aaro Inställningar'!B12</f>
        <v>GSHYDRO</v>
      </c>
      <c r="C177" s="43"/>
      <c r="D177" s="749" t="str">
        <f>'Aaro Inställningar'!C12</f>
        <v>GS-Hydro</v>
      </c>
      <c r="E177" s="320">
        <v>8.9468270000000398</v>
      </c>
      <c r="F177" s="778">
        <v>4.7372441000000398</v>
      </c>
      <c r="G177" s="319">
        <f t="shared" si="59"/>
        <v>0.88861431058618345</v>
      </c>
      <c r="H177" s="319" t="b">
        <f t="shared" si="60"/>
        <v>0</v>
      </c>
      <c r="I177" s="319">
        <f t="shared" si="61"/>
        <v>0.88861431058618345</v>
      </c>
      <c r="J177" s="320">
        <v>10.280151200000001</v>
      </c>
      <c r="K177" s="778">
        <v>12.4917713</v>
      </c>
      <c r="L177" s="319">
        <f t="shared" si="62"/>
        <v>-0.17704615677682145</v>
      </c>
      <c r="M177" s="320">
        <v>10.280151200000001</v>
      </c>
      <c r="N177" s="778">
        <v>12.491771300000099</v>
      </c>
      <c r="O177" s="319">
        <f t="shared" si="63"/>
        <v>-0.177046156776828</v>
      </c>
      <c r="P177" s="319" t="b">
        <f t="shared" si="64"/>
        <v>0</v>
      </c>
      <c r="Q177" s="319">
        <f t="shared" si="65"/>
        <v>-0.177046156776828</v>
      </c>
      <c r="R177" s="320">
        <v>100.5276391</v>
      </c>
      <c r="S177" s="778">
        <v>102.73925920000001</v>
      </c>
      <c r="T177" s="319">
        <f t="shared" si="66"/>
        <v>-2.1526533451975749E-2</v>
      </c>
      <c r="U177" s="319" t="b">
        <f t="shared" si="67"/>
        <v>0</v>
      </c>
      <c r="V177" s="319">
        <f t="shared" si="68"/>
        <v>-2.1526533451975749E-2</v>
      </c>
      <c r="W177" s="319"/>
      <c r="X177" s="320">
        <v>97.267489000000097</v>
      </c>
      <c r="Y177" s="319">
        <f t="shared" si="69"/>
        <v>-5.3258805276648391E-2</v>
      </c>
      <c r="Z177" s="319" t="b">
        <f t="shared" si="70"/>
        <v>0</v>
      </c>
      <c r="AA177" s="319">
        <f t="shared" si="71"/>
        <v>-5.3258805276648391E-2</v>
      </c>
      <c r="AB177" s="811"/>
      <c r="AC177" s="812">
        <f t="shared" si="72"/>
        <v>3.2164343360234778E-2</v>
      </c>
      <c r="AD177" s="812">
        <f t="shared" si="73"/>
        <v>4.3774077295887011E-2</v>
      </c>
    </row>
    <row r="178" spans="1:30" ht="15.75" customHeight="1">
      <c r="A178" s="439" t="s">
        <v>309</v>
      </c>
      <c r="B178" s="439" t="str">
        <f>'Aaro Inställningar'!B13</f>
        <v>HAFA</v>
      </c>
      <c r="C178" s="43"/>
      <c r="D178" s="749" t="str">
        <f>'Aaro Inställningar'!C13</f>
        <v>Hafa Bathroom Group</v>
      </c>
      <c r="E178" s="320">
        <v>0.96000000000000096</v>
      </c>
      <c r="F178" s="318">
        <v>0.50999999999999801</v>
      </c>
      <c r="G178" s="319">
        <f t="shared" si="59"/>
        <v>0.88235294117647989</v>
      </c>
      <c r="H178" s="319" t="b">
        <f t="shared" si="60"/>
        <v>0</v>
      </c>
      <c r="I178" s="319">
        <f t="shared" si="61"/>
        <v>0.88235294117647989</v>
      </c>
      <c r="J178" s="320">
        <v>1.4359999999999999</v>
      </c>
      <c r="K178" s="318">
        <v>2.702</v>
      </c>
      <c r="L178" s="319">
        <f t="shared" si="62"/>
        <v>-0.46854182087342711</v>
      </c>
      <c r="M178" s="320">
        <v>1.4359999999999999</v>
      </c>
      <c r="N178" s="318">
        <v>2.702</v>
      </c>
      <c r="O178" s="319">
        <f t="shared" si="63"/>
        <v>-0.46854182087342711</v>
      </c>
      <c r="P178" s="319" t="b">
        <f t="shared" si="64"/>
        <v>0</v>
      </c>
      <c r="Q178" s="319">
        <f t="shared" si="65"/>
        <v>-0.46854182087342711</v>
      </c>
      <c r="R178" s="320">
        <v>0.18600000000000699</v>
      </c>
      <c r="S178" s="318">
        <v>1.4520000000000299</v>
      </c>
      <c r="T178" s="319">
        <f t="shared" si="66"/>
        <v>-0.87190082644627886</v>
      </c>
      <c r="U178" s="319" t="b">
        <f t="shared" si="67"/>
        <v>0</v>
      </c>
      <c r="V178" s="319">
        <f t="shared" si="68"/>
        <v>-0.87190082644627886</v>
      </c>
      <c r="W178" s="319"/>
      <c r="X178" s="320">
        <v>6.7570000000000103</v>
      </c>
      <c r="Y178" s="319">
        <f t="shared" si="69"/>
        <v>3.6535812672175423</v>
      </c>
      <c r="Z178" s="319" t="b">
        <f t="shared" si="70"/>
        <v>0</v>
      </c>
      <c r="AA178" s="319">
        <f t="shared" si="71"/>
        <v>3.6535812672175423</v>
      </c>
      <c r="AB178" s="811"/>
      <c r="AC178" s="812">
        <f t="shared" si="72"/>
        <v>2.7458554027955714E-2</v>
      </c>
      <c r="AD178" s="812">
        <f t="shared" si="73"/>
        <v>4.6221218652707931E-2</v>
      </c>
    </row>
    <row r="179" spans="1:30" ht="14.25" customHeight="1">
      <c r="A179" s="439" t="s">
        <v>309</v>
      </c>
      <c r="B179" s="439" t="str">
        <f>'Aaro Inställningar'!B14</f>
        <v>HENT</v>
      </c>
      <c r="C179" s="43"/>
      <c r="D179" s="749" t="str">
        <f>'Aaro Inställningar'!C14</f>
        <v>HENT</v>
      </c>
      <c r="E179" s="320">
        <v>18.126782000000201</v>
      </c>
      <c r="F179" s="318">
        <v>15.019326700000001</v>
      </c>
      <c r="G179" s="319">
        <f t="shared" si="59"/>
        <v>0.20689711077396034</v>
      </c>
      <c r="H179" s="319" t="b">
        <f t="shared" si="60"/>
        <v>0</v>
      </c>
      <c r="I179" s="319">
        <f t="shared" si="61"/>
        <v>0.20689711077396034</v>
      </c>
      <c r="J179" s="320">
        <v>51.688359100000298</v>
      </c>
      <c r="K179" s="318">
        <v>42.986854699999903</v>
      </c>
      <c r="L179" s="319">
        <f t="shared" si="62"/>
        <v>0.20242244892600647</v>
      </c>
      <c r="M179" s="320">
        <v>51.688359100000199</v>
      </c>
      <c r="N179" s="318">
        <v>42.986854700000002</v>
      </c>
      <c r="O179" s="319">
        <f t="shared" si="63"/>
        <v>0.20242244892600136</v>
      </c>
      <c r="P179" s="319" t="b">
        <f t="shared" si="64"/>
        <v>0</v>
      </c>
      <c r="Q179" s="319">
        <f t="shared" si="65"/>
        <v>0.20242244892600136</v>
      </c>
      <c r="R179" s="320">
        <v>158.10252149999999</v>
      </c>
      <c r="S179" s="318">
        <v>149.40101709999999</v>
      </c>
      <c r="T179" s="319">
        <f t="shared" si="66"/>
        <v>5.8242604828960154E-2</v>
      </c>
      <c r="U179" s="319" t="b">
        <f t="shared" si="67"/>
        <v>0</v>
      </c>
      <c r="V179" s="319">
        <f t="shared" si="68"/>
        <v>5.8242604828960154E-2</v>
      </c>
      <c r="W179" s="319"/>
      <c r="X179" s="320">
        <v>178.79485940000001</v>
      </c>
      <c r="Y179" s="319">
        <f t="shared" si="69"/>
        <v>0.19674459297907965</v>
      </c>
      <c r="Z179" s="319" t="b">
        <f t="shared" si="70"/>
        <v>0</v>
      </c>
      <c r="AA179" s="319">
        <f t="shared" si="71"/>
        <v>0.19674459297907965</v>
      </c>
      <c r="AB179" s="811"/>
      <c r="AC179" s="812">
        <f t="shared" si="72"/>
        <v>4.0254301179814718E-2</v>
      </c>
      <c r="AD179" s="812">
        <f t="shared" si="73"/>
        <v>3.4866853146148291E-2</v>
      </c>
    </row>
    <row r="180" spans="1:30" ht="15.75" customHeight="1">
      <c r="A180" s="439" t="s">
        <v>309</v>
      </c>
      <c r="B180" s="439" t="str">
        <f>'Aaro Inställningar'!B15</f>
        <v>HLDISP</v>
      </c>
      <c r="C180" s="43"/>
      <c r="D180" s="749" t="str">
        <f>'Aaro Inställningar'!C15</f>
        <v xml:space="preserve">HL Display </v>
      </c>
      <c r="E180" s="320">
        <v>7.2729999999999597</v>
      </c>
      <c r="F180" s="318">
        <v>16.172000000000001</v>
      </c>
      <c r="G180" s="319">
        <f t="shared" si="59"/>
        <v>-0.55027207519169186</v>
      </c>
      <c r="H180" s="319" t="b">
        <f t="shared" si="60"/>
        <v>0</v>
      </c>
      <c r="I180" s="319">
        <f t="shared" si="61"/>
        <v>-0.55027207519169186</v>
      </c>
      <c r="J180" s="320">
        <v>0.90099999999997404</v>
      </c>
      <c r="K180" s="318">
        <v>16.427</v>
      </c>
      <c r="L180" s="319">
        <f t="shared" si="62"/>
        <v>-0.94515127533938181</v>
      </c>
      <c r="M180" s="320">
        <v>0.900999999999896</v>
      </c>
      <c r="N180" s="318">
        <v>16.427</v>
      </c>
      <c r="O180" s="319">
        <f t="shared" si="63"/>
        <v>-0.94515127533938659</v>
      </c>
      <c r="P180" s="319" t="b">
        <f t="shared" si="64"/>
        <v>0</v>
      </c>
      <c r="Q180" s="319">
        <f t="shared" si="65"/>
        <v>-0.94515127533938659</v>
      </c>
      <c r="R180" s="320">
        <v>61.709000000000103</v>
      </c>
      <c r="S180" s="318">
        <v>77.2349999999999</v>
      </c>
      <c r="T180" s="319">
        <f t="shared" si="66"/>
        <v>-0.20102285233378414</v>
      </c>
      <c r="U180" s="319" t="b">
        <f t="shared" si="67"/>
        <v>0</v>
      </c>
      <c r="V180" s="319">
        <f t="shared" si="68"/>
        <v>-0.20102285233378414</v>
      </c>
      <c r="W180" s="319"/>
      <c r="X180" s="320">
        <v>62.3</v>
      </c>
      <c r="Y180" s="319">
        <f t="shared" si="69"/>
        <v>-0.19337088107723077</v>
      </c>
      <c r="Z180" s="319" t="b">
        <f t="shared" si="70"/>
        <v>0</v>
      </c>
      <c r="AA180" s="319">
        <f t="shared" si="71"/>
        <v>-0.19337088107723077</v>
      </c>
      <c r="AB180" s="811"/>
      <c r="AC180" s="812">
        <f t="shared" si="72"/>
        <v>2.6709908457047621E-3</v>
      </c>
      <c r="AD180" s="812">
        <f t="shared" si="73"/>
        <v>4.5162744790764556E-2</v>
      </c>
    </row>
    <row r="181" spans="1:30" ht="14.25" customHeight="1">
      <c r="A181" s="439" t="s">
        <v>309</v>
      </c>
      <c r="B181" s="439" t="str">
        <f>'Aaro Inställningar'!B16</f>
        <v>INWIDO</v>
      </c>
      <c r="C181" s="43"/>
      <c r="D181" s="749" t="str">
        <f>'Aaro Inställningar'!C16</f>
        <v>Inwido</v>
      </c>
      <c r="E181" s="320"/>
      <c r="F181" s="318"/>
      <c r="G181" s="319" t="e">
        <f t="shared" si="59"/>
        <v>#DIV/0!</v>
      </c>
      <c r="H181" s="319" t="b">
        <f t="shared" si="60"/>
        <v>0</v>
      </c>
      <c r="I181" s="319"/>
      <c r="J181" s="320">
        <v>28.724999999999898</v>
      </c>
      <c r="K181" s="318">
        <v>4.2819999999999796</v>
      </c>
      <c r="L181" s="319">
        <f t="shared" si="62"/>
        <v>5.708313872022428</v>
      </c>
      <c r="M181" s="320">
        <v>28.724999999999799</v>
      </c>
      <c r="N181" s="318">
        <v>4.28200000000004</v>
      </c>
      <c r="O181" s="319">
        <f t="shared" si="63"/>
        <v>5.7083138720223099</v>
      </c>
      <c r="P181" s="319" t="b">
        <f t="shared" si="64"/>
        <v>0</v>
      </c>
      <c r="Q181" s="319">
        <f t="shared" si="65"/>
        <v>5.7083138720223099</v>
      </c>
      <c r="R181" s="320">
        <v>525.98199999999997</v>
      </c>
      <c r="S181" s="318">
        <v>501.53899999999902</v>
      </c>
      <c r="T181" s="319">
        <f t="shared" si="66"/>
        <v>4.8735990620870862E-2</v>
      </c>
      <c r="U181" s="319" t="b">
        <f t="shared" si="67"/>
        <v>0</v>
      </c>
      <c r="V181" s="319">
        <f t="shared" si="68"/>
        <v>4.8735990620870862E-2</v>
      </c>
      <c r="W181" s="319"/>
      <c r="X181" s="320">
        <v>549.5</v>
      </c>
      <c r="Y181" s="319">
        <f t="shared" si="69"/>
        <v>9.5627658068467403E-2</v>
      </c>
      <c r="Z181" s="319" t="b">
        <f t="shared" si="70"/>
        <v>0</v>
      </c>
      <c r="AA181" s="319">
        <f t="shared" si="71"/>
        <v>9.5627658068467403E-2</v>
      </c>
      <c r="AB181" s="811"/>
      <c r="AC181" s="812">
        <f t="shared" si="72"/>
        <v>2.7424162286119984E-2</v>
      </c>
      <c r="AD181" s="812">
        <f t="shared" si="73"/>
        <v>4.7196222538676653E-3</v>
      </c>
    </row>
    <row r="182" spans="1:30" ht="15.75" customHeight="1">
      <c r="A182" s="439" t="s">
        <v>309</v>
      </c>
      <c r="B182" s="439" t="str">
        <f>'Aaro Inställningar'!B17</f>
        <v>JOTUL</v>
      </c>
      <c r="C182" s="43"/>
      <c r="D182" s="749" t="str">
        <f>'Aaro Inställningar'!C17</f>
        <v>Jøtul</v>
      </c>
      <c r="E182" s="320">
        <v>-7.7612734000000403</v>
      </c>
      <c r="F182" s="318">
        <v>-5.9007042000000096</v>
      </c>
      <c r="G182" s="319" t="str">
        <f t="shared" si="59"/>
        <v>-</v>
      </c>
      <c r="H182" s="319">
        <f t="shared" si="60"/>
        <v>-0.31531307737812497</v>
      </c>
      <c r="I182" s="319">
        <f t="shared" ref="I182:I199" si="74">IF(AND(E182&lt;0,F182&lt;0),+H182,G182)</f>
        <v>-0.31531307737812497</v>
      </c>
      <c r="J182" s="320">
        <v>-13.2297457</v>
      </c>
      <c r="K182" s="318">
        <v>-15.0383481</v>
      </c>
      <c r="L182" s="319" t="str">
        <f t="shared" si="62"/>
        <v>-</v>
      </c>
      <c r="M182" s="320">
        <v>-13.2297457</v>
      </c>
      <c r="N182" s="318">
        <v>-15.0383481</v>
      </c>
      <c r="O182" s="319" t="str">
        <f t="shared" si="63"/>
        <v>-</v>
      </c>
      <c r="P182" s="319">
        <f t="shared" si="64"/>
        <v>0.12026602842103384</v>
      </c>
      <c r="Q182" s="319">
        <f t="shared" si="65"/>
        <v>0.12026602842103384</v>
      </c>
      <c r="R182" s="320">
        <v>-15.534979999999999</v>
      </c>
      <c r="S182" s="318">
        <v>-17.343582400000098</v>
      </c>
      <c r="T182" s="319" t="str">
        <f t="shared" si="66"/>
        <v>-</v>
      </c>
      <c r="U182" s="319">
        <f t="shared" si="67"/>
        <v>0.10428078572741062</v>
      </c>
      <c r="V182" s="319">
        <f t="shared" si="68"/>
        <v>0.10428078572741062</v>
      </c>
      <c r="W182" s="319"/>
      <c r="X182" s="320">
        <v>15.033802</v>
      </c>
      <c r="Y182" s="319" t="str">
        <f t="shared" si="69"/>
        <v>-</v>
      </c>
      <c r="Z182" s="319" t="b">
        <f t="shared" si="70"/>
        <v>0</v>
      </c>
      <c r="AA182" s="319" t="str">
        <f t="shared" si="71"/>
        <v>-</v>
      </c>
      <c r="AB182" s="811"/>
      <c r="AC182" s="812">
        <f t="shared" si="72"/>
        <v>-6.3447266899662874E-2</v>
      </c>
      <c r="AD182" s="812">
        <f t="shared" si="73"/>
        <v>-7.6687551749130667E-2</v>
      </c>
    </row>
    <row r="183" spans="1:30" ht="15" customHeight="1">
      <c r="A183" s="439" t="s">
        <v>309</v>
      </c>
      <c r="B183" s="439" t="str">
        <f>'Aaro Inställningar'!B18</f>
        <v>KVD</v>
      </c>
      <c r="C183" s="43"/>
      <c r="D183" s="749" t="str">
        <f>'Aaro Inställningar'!C18</f>
        <v xml:space="preserve">KVD </v>
      </c>
      <c r="E183" s="320">
        <v>5.415</v>
      </c>
      <c r="F183" s="318">
        <v>5.5520000000000103</v>
      </c>
      <c r="G183" s="319">
        <f t="shared" si="59"/>
        <v>-2.4675792507206418E-2</v>
      </c>
      <c r="H183" s="319" t="b">
        <f t="shared" si="60"/>
        <v>0</v>
      </c>
      <c r="I183" s="319">
        <f t="shared" si="74"/>
        <v>-2.4675792507206418E-2</v>
      </c>
      <c r="J183" s="320">
        <v>9.4760000000000204</v>
      </c>
      <c r="K183" s="318">
        <v>8.8789999999999907</v>
      </c>
      <c r="L183" s="319">
        <f t="shared" si="62"/>
        <v>6.7237301497919955E-2</v>
      </c>
      <c r="M183" s="320">
        <v>9.4760000000000097</v>
      </c>
      <c r="N183" s="318">
        <v>8.8789999999999996</v>
      </c>
      <c r="O183" s="319">
        <f t="shared" si="63"/>
        <v>6.7237301497917512E-2</v>
      </c>
      <c r="P183" s="319" t="b">
        <f t="shared" si="64"/>
        <v>0</v>
      </c>
      <c r="Q183" s="319">
        <f t="shared" si="65"/>
        <v>6.7237301497917512E-2</v>
      </c>
      <c r="R183" s="320">
        <v>51.027000000000001</v>
      </c>
      <c r="S183" s="318">
        <v>50.43</v>
      </c>
      <c r="T183" s="319">
        <f t="shared" si="66"/>
        <v>1.1838191552647315E-2</v>
      </c>
      <c r="U183" s="319" t="b">
        <f t="shared" si="67"/>
        <v>0</v>
      </c>
      <c r="V183" s="319">
        <f t="shared" si="68"/>
        <v>1.1838191552647315E-2</v>
      </c>
      <c r="W183" s="319"/>
      <c r="X183" s="320">
        <v>70.302000000000007</v>
      </c>
      <c r="Y183" s="319">
        <f t="shared" si="69"/>
        <v>0.39405116002379548</v>
      </c>
      <c r="Z183" s="319" t="b">
        <f t="shared" si="70"/>
        <v>0</v>
      </c>
      <c r="AA183" s="319">
        <f t="shared" si="71"/>
        <v>0.39405116002379548</v>
      </c>
      <c r="AB183" s="811"/>
      <c r="AC183" s="812">
        <f t="shared" si="72"/>
        <v>0.12491760921722177</v>
      </c>
      <c r="AD183" s="812">
        <f t="shared" si="73"/>
        <v>0.11807180851063828</v>
      </c>
    </row>
    <row r="184" spans="1:30" ht="15.75" customHeight="1">
      <c r="A184" s="439" t="s">
        <v>309</v>
      </c>
      <c r="B184" s="439" t="str">
        <f>'Aaro Inställningar'!B19</f>
        <v>LEDIL</v>
      </c>
      <c r="C184" s="43"/>
      <c r="D184" s="749" t="str">
        <f>'Aaro Inställningar'!C19</f>
        <v>Ledil</v>
      </c>
      <c r="E184" s="320">
        <v>9.4229046999999895</v>
      </c>
      <c r="F184" s="318">
        <v>6.0702543000000002</v>
      </c>
      <c r="G184" s="319">
        <f t="shared" si="59"/>
        <v>0.5523080639306972</v>
      </c>
      <c r="H184" s="319" t="b">
        <f t="shared" si="60"/>
        <v>0</v>
      </c>
      <c r="I184" s="319">
        <f t="shared" si="74"/>
        <v>0.5523080639306972</v>
      </c>
      <c r="J184" s="320">
        <v>22.633216099999999</v>
      </c>
      <c r="K184" s="318">
        <v>10.080300899999999</v>
      </c>
      <c r="L184" s="319">
        <f t="shared" si="62"/>
        <v>1.2452917154486927</v>
      </c>
      <c r="M184" s="320">
        <v>22.633216099999999</v>
      </c>
      <c r="N184" s="318">
        <v>10.080300899999999</v>
      </c>
      <c r="O184" s="319">
        <f t="shared" si="63"/>
        <v>1.2452917154486927</v>
      </c>
      <c r="P184" s="319" t="b">
        <f t="shared" si="64"/>
        <v>0</v>
      </c>
      <c r="Q184" s="319">
        <f t="shared" si="65"/>
        <v>1.2452917154486927</v>
      </c>
      <c r="R184" s="320">
        <v>86.828287200000005</v>
      </c>
      <c r="S184" s="318">
        <v>74.275372000000004</v>
      </c>
      <c r="T184" s="319">
        <f t="shared" si="66"/>
        <v>0.16900508017650862</v>
      </c>
      <c r="U184" s="319" t="b">
        <f t="shared" si="67"/>
        <v>0</v>
      </c>
      <c r="V184" s="319">
        <f t="shared" si="68"/>
        <v>0.16900508017650862</v>
      </c>
      <c r="W184" s="319"/>
      <c r="X184" s="320">
        <v>84.089010500000001</v>
      </c>
      <c r="Y184" s="319">
        <f t="shared" si="69"/>
        <v>0.13212506697374726</v>
      </c>
      <c r="Z184" s="319" t="b">
        <f t="shared" si="70"/>
        <v>0</v>
      </c>
      <c r="AA184" s="319">
        <f t="shared" si="71"/>
        <v>0.13212506697374726</v>
      </c>
      <c r="AB184" s="811"/>
      <c r="AC184" s="812">
        <f t="shared" si="72"/>
        <v>0.32371880869331898</v>
      </c>
      <c r="AD184" s="812">
        <f t="shared" si="73"/>
        <v>0.20904578047435191</v>
      </c>
    </row>
    <row r="185" spans="1:30" ht="14.25" customHeight="1">
      <c r="A185" s="439" t="s">
        <v>309</v>
      </c>
      <c r="B185" s="439" t="str">
        <f>'Aaro Inställningar'!B20</f>
        <v>MCC</v>
      </c>
      <c r="C185" s="43"/>
      <c r="D185" s="749" t="str">
        <f>'Aaro Inställningar'!C20</f>
        <v>Mobile Climate Control</v>
      </c>
      <c r="E185" s="320">
        <v>13.983000000000001</v>
      </c>
      <c r="F185" s="318">
        <v>7.8109999999999999</v>
      </c>
      <c r="G185" s="319">
        <f t="shared" si="59"/>
        <v>0.79016771220074267</v>
      </c>
      <c r="H185" s="319" t="b">
        <f t="shared" si="60"/>
        <v>0</v>
      </c>
      <c r="I185" s="319">
        <f t="shared" si="74"/>
        <v>0.79016771220074267</v>
      </c>
      <c r="J185" s="320">
        <v>30.074999999999999</v>
      </c>
      <c r="K185" s="318">
        <v>15.763999999999999</v>
      </c>
      <c r="L185" s="319">
        <f t="shared" si="62"/>
        <v>0.90782796244607966</v>
      </c>
      <c r="M185" s="320">
        <v>30.074999999999999</v>
      </c>
      <c r="N185" s="318">
        <v>15.763999999999999</v>
      </c>
      <c r="O185" s="319">
        <f t="shared" si="63"/>
        <v>0.90782796244607966</v>
      </c>
      <c r="P185" s="319" t="b">
        <f t="shared" si="64"/>
        <v>0</v>
      </c>
      <c r="Q185" s="319">
        <f t="shared" si="65"/>
        <v>0.90782796244607966</v>
      </c>
      <c r="R185" s="320">
        <v>121.694</v>
      </c>
      <c r="S185" s="318">
        <v>107.383</v>
      </c>
      <c r="T185" s="319">
        <f t="shared" si="66"/>
        <v>0.1332706294292394</v>
      </c>
      <c r="U185" s="319" t="b">
        <f t="shared" si="67"/>
        <v>0</v>
      </c>
      <c r="V185" s="319">
        <f t="shared" si="68"/>
        <v>0.1332706294292394</v>
      </c>
      <c r="W185" s="319"/>
      <c r="X185" s="320">
        <v>140.054</v>
      </c>
      <c r="Y185" s="319">
        <f t="shared" si="69"/>
        <v>0.30424741346395612</v>
      </c>
      <c r="Z185" s="319" t="b">
        <f t="shared" si="70"/>
        <v>0</v>
      </c>
      <c r="AA185" s="319">
        <f t="shared" si="71"/>
        <v>0.30424741346395612</v>
      </c>
      <c r="AB185" s="811"/>
      <c r="AC185" s="812">
        <f t="shared" si="72"/>
        <v>0.10366936109339721</v>
      </c>
      <c r="AD185" s="812">
        <f t="shared" si="73"/>
        <v>7.4483214817264748E-2</v>
      </c>
    </row>
    <row r="186" spans="1:30" ht="15" customHeight="1">
      <c r="A186" s="439" t="s">
        <v>309</v>
      </c>
      <c r="B186" s="439" t="str">
        <f>'Aaro Inställningar'!B21</f>
        <v>NEBULA</v>
      </c>
      <c r="C186" s="43"/>
      <c r="D186" s="749" t="str">
        <f>'Aaro Inställningar'!C21</f>
        <v>Nebula</v>
      </c>
      <c r="E186" s="320">
        <v>4.9810923999999899</v>
      </c>
      <c r="F186" s="318">
        <v>6.6145487999999899</v>
      </c>
      <c r="G186" s="319">
        <f t="shared" si="59"/>
        <v>-0.24694902848097555</v>
      </c>
      <c r="H186" s="319" t="b">
        <f t="shared" si="60"/>
        <v>0</v>
      </c>
      <c r="I186" s="319">
        <f t="shared" si="74"/>
        <v>-0.24694902848097555</v>
      </c>
      <c r="J186" s="320">
        <v>18.169257399999999</v>
      </c>
      <c r="K186" s="318">
        <v>18.7243584</v>
      </c>
      <c r="L186" s="319">
        <f t="shared" si="62"/>
        <v>-2.964592901618468E-2</v>
      </c>
      <c r="M186" s="320">
        <v>18.169257399999999</v>
      </c>
      <c r="N186" s="318">
        <v>18.7243584</v>
      </c>
      <c r="O186" s="319">
        <f t="shared" si="63"/>
        <v>-2.964592901618468E-2</v>
      </c>
      <c r="P186" s="319" t="b">
        <f t="shared" si="64"/>
        <v>0</v>
      </c>
      <c r="Q186" s="319">
        <f t="shared" si="65"/>
        <v>-2.964592901618468E-2</v>
      </c>
      <c r="R186" s="320">
        <v>86.774179000000004</v>
      </c>
      <c r="S186" s="318">
        <v>87.329279999999997</v>
      </c>
      <c r="T186" s="319">
        <f t="shared" si="66"/>
        <v>-6.3564133358249286E-3</v>
      </c>
      <c r="U186" s="319" t="b">
        <f t="shared" si="67"/>
        <v>0</v>
      </c>
      <c r="V186" s="319">
        <f t="shared" si="68"/>
        <v>-6.3564133358249286E-3</v>
      </c>
      <c r="W186" s="319"/>
      <c r="X186" s="320">
        <v>91.855402100000006</v>
      </c>
      <c r="Y186" s="319">
        <f t="shared" si="69"/>
        <v>5.1828231035455863E-2</v>
      </c>
      <c r="Z186" s="319" t="b">
        <f t="shared" si="70"/>
        <v>0</v>
      </c>
      <c r="AA186" s="319">
        <f t="shared" si="71"/>
        <v>5.1828231035455863E-2</v>
      </c>
      <c r="AB186" s="811"/>
      <c r="AC186" s="812">
        <f t="shared" si="72"/>
        <v>0.27357796372751803</v>
      </c>
      <c r="AD186" s="812">
        <f t="shared" si="73"/>
        <v>0.3194675540765391</v>
      </c>
    </row>
    <row r="187" spans="1:30" ht="15.75" customHeight="1">
      <c r="A187" s="439" t="s">
        <v>309</v>
      </c>
      <c r="B187" s="439" t="str">
        <f>'Aaro Inställningar'!B22</f>
        <v>NCGHO</v>
      </c>
      <c r="C187" s="43"/>
      <c r="D187" s="749" t="str">
        <f>'Aaro Inställningar'!C22</f>
        <v>Nordic Cinema Group</v>
      </c>
      <c r="E187" s="320">
        <v>36.139481999999902</v>
      </c>
      <c r="F187" s="318">
        <v>34.024000000000001</v>
      </c>
      <c r="G187" s="319">
        <f t="shared" si="59"/>
        <v>6.2176169762517608E-2</v>
      </c>
      <c r="H187" s="319" t="b">
        <f t="shared" si="60"/>
        <v>0</v>
      </c>
      <c r="I187" s="319">
        <f t="shared" si="74"/>
        <v>6.2176169762517608E-2</v>
      </c>
      <c r="J187" s="320">
        <v>160.79844600000001</v>
      </c>
      <c r="K187" s="318">
        <v>125.785</v>
      </c>
      <c r="L187" s="319">
        <f t="shared" si="62"/>
        <v>0.27835947052510246</v>
      </c>
      <c r="M187" s="320">
        <v>160.79844600000001</v>
      </c>
      <c r="N187" s="318">
        <v>125.785</v>
      </c>
      <c r="O187" s="319">
        <f t="shared" si="63"/>
        <v>0.27835947052510246</v>
      </c>
      <c r="P187" s="319" t="b">
        <f t="shared" si="64"/>
        <v>0</v>
      </c>
      <c r="Q187" s="319">
        <f t="shared" si="65"/>
        <v>0.27835947052510246</v>
      </c>
      <c r="R187" s="320">
        <v>404.10144600000001</v>
      </c>
      <c r="S187" s="318">
        <v>369.08800000000002</v>
      </c>
      <c r="T187" s="319">
        <f t="shared" si="66"/>
        <v>9.486476395873078E-2</v>
      </c>
      <c r="U187" s="319" t="b">
        <f t="shared" si="67"/>
        <v>0</v>
      </c>
      <c r="V187" s="319">
        <f t="shared" si="68"/>
        <v>9.486476395873078E-2</v>
      </c>
      <c r="W187" s="319"/>
      <c r="X187" s="320">
        <v>419.161</v>
      </c>
      <c r="Y187" s="319">
        <f t="shared" si="69"/>
        <v>0.13566683284203229</v>
      </c>
      <c r="Z187" s="319" t="b">
        <f t="shared" si="70"/>
        <v>0</v>
      </c>
      <c r="AA187" s="718">
        <f t="shared" si="71"/>
        <v>0.13566683284203229</v>
      </c>
      <c r="AB187" s="811"/>
      <c r="AC187" s="814">
        <f t="shared" si="72"/>
        <v>0.20324540803136038</v>
      </c>
      <c r="AD187" s="814">
        <f t="shared" si="73"/>
        <v>0.17574782070466793</v>
      </c>
    </row>
    <row r="188" spans="1:30" ht="15.75" hidden="1" customHeight="1">
      <c r="A188" s="439" t="s">
        <v>309</v>
      </c>
      <c r="B188" s="439">
        <f>'Aaro Inställningar'!B23</f>
        <v>0</v>
      </c>
      <c r="C188" s="43"/>
      <c r="D188" s="749">
        <f>'Aaro Inställningar'!C23</f>
        <v>0</v>
      </c>
      <c r="E188" s="320">
        <v>0</v>
      </c>
      <c r="F188" s="318">
        <v>0</v>
      </c>
      <c r="G188" s="319" t="e">
        <f t="shared" si="59"/>
        <v>#DIV/0!</v>
      </c>
      <c r="H188" s="319" t="b">
        <f t="shared" si="60"/>
        <v>0</v>
      </c>
      <c r="I188" s="319" t="e">
        <f t="shared" si="74"/>
        <v>#DIV/0!</v>
      </c>
      <c r="J188" s="320">
        <v>0</v>
      </c>
      <c r="K188" s="318">
        <v>0</v>
      </c>
      <c r="L188" s="319" t="e">
        <f t="shared" si="62"/>
        <v>#DIV/0!</v>
      </c>
      <c r="M188" s="320">
        <v>0</v>
      </c>
      <c r="N188" s="318">
        <v>0</v>
      </c>
      <c r="O188" s="319" t="e">
        <f t="shared" si="63"/>
        <v>#DIV/0!</v>
      </c>
      <c r="P188" s="319" t="b">
        <f t="shared" si="64"/>
        <v>0</v>
      </c>
      <c r="Q188" s="319" t="e">
        <f t="shared" si="65"/>
        <v>#DIV/0!</v>
      </c>
      <c r="R188" s="320">
        <v>0</v>
      </c>
      <c r="S188" s="318">
        <v>0</v>
      </c>
      <c r="T188" s="319" t="e">
        <f t="shared" si="66"/>
        <v>#DIV/0!</v>
      </c>
      <c r="U188" s="319" t="b">
        <f t="shared" si="67"/>
        <v>0</v>
      </c>
      <c r="V188" s="319" t="e">
        <f t="shared" si="68"/>
        <v>#DIV/0!</v>
      </c>
      <c r="W188" s="319"/>
      <c r="X188" s="320">
        <v>0</v>
      </c>
      <c r="Y188" s="319" t="e">
        <f t="shared" si="69"/>
        <v>#DIV/0!</v>
      </c>
      <c r="Z188" s="319" t="b">
        <f t="shared" si="70"/>
        <v>0</v>
      </c>
      <c r="AA188" s="718" t="e">
        <f t="shared" si="71"/>
        <v>#DIV/0!</v>
      </c>
      <c r="AB188" s="811"/>
      <c r="AC188" s="814">
        <f t="shared" si="72"/>
        <v>0</v>
      </c>
      <c r="AD188" s="814">
        <f t="shared" si="73"/>
        <v>0</v>
      </c>
    </row>
    <row r="189" spans="1:30" ht="15.75" hidden="1" customHeight="1">
      <c r="A189" s="439" t="s">
        <v>309</v>
      </c>
      <c r="B189" s="439">
        <f>'Aaro Inställningar'!B24</f>
        <v>0</v>
      </c>
      <c r="C189" s="43"/>
      <c r="D189" s="749">
        <f>'Aaro Inställningar'!C24</f>
        <v>0</v>
      </c>
      <c r="E189" s="320">
        <v>0</v>
      </c>
      <c r="F189" s="318">
        <v>0</v>
      </c>
      <c r="G189" s="319" t="e">
        <f t="shared" si="59"/>
        <v>#DIV/0!</v>
      </c>
      <c r="H189" s="319" t="b">
        <f t="shared" si="60"/>
        <v>0</v>
      </c>
      <c r="I189" s="319" t="e">
        <f t="shared" si="74"/>
        <v>#DIV/0!</v>
      </c>
      <c r="J189" s="320">
        <v>0</v>
      </c>
      <c r="K189" s="318">
        <v>0</v>
      </c>
      <c r="L189" s="319" t="e">
        <f t="shared" si="62"/>
        <v>#DIV/0!</v>
      </c>
      <c r="M189" s="320">
        <v>0</v>
      </c>
      <c r="N189" s="318">
        <v>0</v>
      </c>
      <c r="O189" s="319" t="e">
        <f t="shared" si="63"/>
        <v>#DIV/0!</v>
      </c>
      <c r="P189" s="319" t="b">
        <f t="shared" si="64"/>
        <v>0</v>
      </c>
      <c r="Q189" s="319" t="e">
        <f t="shared" si="65"/>
        <v>#DIV/0!</v>
      </c>
      <c r="R189" s="320">
        <v>0</v>
      </c>
      <c r="S189" s="318">
        <v>0</v>
      </c>
      <c r="T189" s="319" t="e">
        <f t="shared" si="66"/>
        <v>#DIV/0!</v>
      </c>
      <c r="U189" s="319" t="b">
        <f t="shared" si="67"/>
        <v>0</v>
      </c>
      <c r="V189" s="319" t="e">
        <f t="shared" si="68"/>
        <v>#DIV/0!</v>
      </c>
      <c r="W189" s="319"/>
      <c r="X189" s="320">
        <v>0</v>
      </c>
      <c r="Y189" s="319" t="e">
        <f t="shared" si="69"/>
        <v>#DIV/0!</v>
      </c>
      <c r="Z189" s="319" t="b">
        <f t="shared" si="70"/>
        <v>0</v>
      </c>
      <c r="AA189" s="319" t="e">
        <f t="shared" si="71"/>
        <v>#DIV/0!</v>
      </c>
      <c r="AB189" s="811"/>
      <c r="AC189" s="812">
        <f t="shared" si="72"/>
        <v>0</v>
      </c>
      <c r="AD189" s="812">
        <f t="shared" si="73"/>
        <v>0</v>
      </c>
    </row>
    <row r="190" spans="1:30" ht="15.75" hidden="1" customHeight="1">
      <c r="A190" s="439" t="s">
        <v>309</v>
      </c>
      <c r="B190" s="439">
        <f>'Aaro Inställningar'!B25</f>
        <v>0</v>
      </c>
      <c r="C190" s="43"/>
      <c r="D190" s="749">
        <f>'Aaro Inställningar'!C25</f>
        <v>0</v>
      </c>
      <c r="E190" s="320">
        <v>0</v>
      </c>
      <c r="F190" s="318">
        <v>0</v>
      </c>
      <c r="G190" s="319" t="e">
        <f t="shared" si="59"/>
        <v>#DIV/0!</v>
      </c>
      <c r="H190" s="319" t="b">
        <f t="shared" si="60"/>
        <v>0</v>
      </c>
      <c r="I190" s="319" t="e">
        <f t="shared" si="74"/>
        <v>#DIV/0!</v>
      </c>
      <c r="J190" s="320">
        <v>0</v>
      </c>
      <c r="K190" s="318">
        <v>0</v>
      </c>
      <c r="L190" s="319" t="e">
        <f t="shared" si="62"/>
        <v>#DIV/0!</v>
      </c>
      <c r="M190" s="320">
        <v>0</v>
      </c>
      <c r="N190" s="318">
        <v>0</v>
      </c>
      <c r="O190" s="319" t="e">
        <f t="shared" si="63"/>
        <v>#DIV/0!</v>
      </c>
      <c r="P190" s="319" t="b">
        <f t="shared" si="64"/>
        <v>0</v>
      </c>
      <c r="Q190" s="319" t="e">
        <f t="shared" si="65"/>
        <v>#DIV/0!</v>
      </c>
      <c r="R190" s="320">
        <v>0</v>
      </c>
      <c r="S190" s="318">
        <v>0</v>
      </c>
      <c r="T190" s="319" t="e">
        <f t="shared" si="66"/>
        <v>#DIV/0!</v>
      </c>
      <c r="U190" s="319" t="b">
        <f t="shared" si="67"/>
        <v>0</v>
      </c>
      <c r="V190" s="319" t="e">
        <f t="shared" si="68"/>
        <v>#DIV/0!</v>
      </c>
      <c r="W190" s="319"/>
      <c r="X190" s="320">
        <v>0</v>
      </c>
      <c r="Y190" s="319" t="e">
        <f t="shared" si="69"/>
        <v>#DIV/0!</v>
      </c>
      <c r="Z190" s="319" t="b">
        <f t="shared" si="70"/>
        <v>0</v>
      </c>
      <c r="AA190" s="319" t="e">
        <f t="shared" si="71"/>
        <v>#DIV/0!</v>
      </c>
      <c r="AB190" s="811"/>
      <c r="AC190" s="812">
        <f t="shared" si="72"/>
        <v>0</v>
      </c>
      <c r="AD190" s="812">
        <f t="shared" si="73"/>
        <v>0</v>
      </c>
    </row>
    <row r="191" spans="1:30" ht="15.75" hidden="1" customHeight="1">
      <c r="A191" s="439" t="s">
        <v>309</v>
      </c>
      <c r="B191" s="439">
        <f>'Aaro Inställningar'!B26</f>
        <v>0</v>
      </c>
      <c r="C191" s="43"/>
      <c r="D191" s="749">
        <f>'Aaro Inställningar'!C26</f>
        <v>0</v>
      </c>
      <c r="E191" s="320">
        <v>0</v>
      </c>
      <c r="F191" s="318">
        <v>0</v>
      </c>
      <c r="G191" s="319" t="e">
        <f t="shared" si="59"/>
        <v>#DIV/0!</v>
      </c>
      <c r="H191" s="319" t="b">
        <f t="shared" si="60"/>
        <v>0</v>
      </c>
      <c r="I191" s="319" t="e">
        <f t="shared" si="74"/>
        <v>#DIV/0!</v>
      </c>
      <c r="J191" s="320">
        <v>0</v>
      </c>
      <c r="K191" s="318">
        <v>0</v>
      </c>
      <c r="L191" s="319" t="e">
        <f t="shared" si="62"/>
        <v>#DIV/0!</v>
      </c>
      <c r="M191" s="320">
        <v>0</v>
      </c>
      <c r="N191" s="318">
        <v>0</v>
      </c>
      <c r="O191" s="319" t="e">
        <f t="shared" si="63"/>
        <v>#DIV/0!</v>
      </c>
      <c r="P191" s="319" t="b">
        <f t="shared" si="64"/>
        <v>0</v>
      </c>
      <c r="Q191" s="319" t="e">
        <f t="shared" si="65"/>
        <v>#DIV/0!</v>
      </c>
      <c r="R191" s="320">
        <v>0</v>
      </c>
      <c r="S191" s="318">
        <v>0</v>
      </c>
      <c r="T191" s="319" t="e">
        <f t="shared" si="66"/>
        <v>#DIV/0!</v>
      </c>
      <c r="U191" s="319" t="b">
        <f t="shared" si="67"/>
        <v>0</v>
      </c>
      <c r="V191" s="319" t="e">
        <f t="shared" si="68"/>
        <v>#DIV/0!</v>
      </c>
      <c r="W191" s="319"/>
      <c r="X191" s="320">
        <v>0</v>
      </c>
      <c r="Y191" s="319" t="e">
        <f t="shared" si="69"/>
        <v>#DIV/0!</v>
      </c>
      <c r="Z191" s="319" t="b">
        <f t="shared" si="70"/>
        <v>0</v>
      </c>
      <c r="AA191" s="319" t="e">
        <f t="shared" si="71"/>
        <v>#DIV/0!</v>
      </c>
      <c r="AB191" s="811"/>
      <c r="AC191" s="812">
        <f t="shared" si="72"/>
        <v>0</v>
      </c>
      <c r="AD191" s="812">
        <f t="shared" si="73"/>
        <v>0</v>
      </c>
    </row>
    <row r="192" spans="1:30" ht="15.75" hidden="1" customHeight="1">
      <c r="A192" s="439" t="s">
        <v>309</v>
      </c>
      <c r="B192" s="439">
        <f>'Aaro Inställningar'!B27</f>
        <v>0</v>
      </c>
      <c r="C192" s="43"/>
      <c r="D192" s="749">
        <f>'Aaro Inställningar'!C27</f>
        <v>0</v>
      </c>
      <c r="E192" s="320">
        <v>0</v>
      </c>
      <c r="F192" s="318">
        <v>0</v>
      </c>
      <c r="G192" s="319" t="e">
        <f t="shared" si="59"/>
        <v>#DIV/0!</v>
      </c>
      <c r="H192" s="319" t="b">
        <f t="shared" si="60"/>
        <v>0</v>
      </c>
      <c r="I192" s="319" t="e">
        <f t="shared" si="74"/>
        <v>#DIV/0!</v>
      </c>
      <c r="J192" s="320">
        <v>0</v>
      </c>
      <c r="K192" s="318">
        <v>0</v>
      </c>
      <c r="L192" s="319" t="e">
        <f t="shared" si="62"/>
        <v>#DIV/0!</v>
      </c>
      <c r="M192" s="320">
        <v>0</v>
      </c>
      <c r="N192" s="318">
        <v>0</v>
      </c>
      <c r="O192" s="319" t="e">
        <f t="shared" si="63"/>
        <v>#DIV/0!</v>
      </c>
      <c r="P192" s="319" t="b">
        <f t="shared" si="64"/>
        <v>0</v>
      </c>
      <c r="Q192" s="319" t="e">
        <f t="shared" si="65"/>
        <v>#DIV/0!</v>
      </c>
      <c r="R192" s="320">
        <v>0</v>
      </c>
      <c r="S192" s="318">
        <v>0</v>
      </c>
      <c r="T192" s="319" t="e">
        <f t="shared" si="66"/>
        <v>#DIV/0!</v>
      </c>
      <c r="U192" s="319" t="b">
        <f t="shared" si="67"/>
        <v>0</v>
      </c>
      <c r="V192" s="319" t="e">
        <f t="shared" si="68"/>
        <v>#DIV/0!</v>
      </c>
      <c r="W192" s="319"/>
      <c r="X192" s="320">
        <v>0</v>
      </c>
      <c r="Y192" s="319" t="e">
        <f t="shared" si="69"/>
        <v>#DIV/0!</v>
      </c>
      <c r="Z192" s="319" t="b">
        <f t="shared" si="70"/>
        <v>0</v>
      </c>
      <c r="AA192" s="319" t="e">
        <f t="shared" si="71"/>
        <v>#DIV/0!</v>
      </c>
      <c r="AB192" s="811"/>
      <c r="AC192" s="812">
        <f t="shared" si="72"/>
        <v>0</v>
      </c>
      <c r="AD192" s="812">
        <f t="shared" si="73"/>
        <v>0</v>
      </c>
    </row>
    <row r="193" spans="1:30" ht="15.75" hidden="1" customHeight="1">
      <c r="A193" s="439" t="s">
        <v>309</v>
      </c>
      <c r="B193" s="439">
        <f>'Aaro Inställningar'!B28</f>
        <v>0</v>
      </c>
      <c r="C193" s="43"/>
      <c r="D193" s="749">
        <f>'Aaro Inställningar'!C28</f>
        <v>0</v>
      </c>
      <c r="E193" s="320">
        <v>0</v>
      </c>
      <c r="F193" s="318">
        <v>0</v>
      </c>
      <c r="G193" s="319" t="e">
        <f t="shared" si="59"/>
        <v>#DIV/0!</v>
      </c>
      <c r="H193" s="319" t="b">
        <f t="shared" si="60"/>
        <v>0</v>
      </c>
      <c r="I193" s="319" t="e">
        <f t="shared" si="74"/>
        <v>#DIV/0!</v>
      </c>
      <c r="J193" s="320">
        <v>0</v>
      </c>
      <c r="K193" s="318">
        <v>0</v>
      </c>
      <c r="L193" s="319" t="e">
        <f t="shared" si="62"/>
        <v>#DIV/0!</v>
      </c>
      <c r="M193" s="320">
        <v>0</v>
      </c>
      <c r="N193" s="318">
        <v>0</v>
      </c>
      <c r="O193" s="319" t="e">
        <f t="shared" si="63"/>
        <v>#DIV/0!</v>
      </c>
      <c r="P193" s="319" t="b">
        <f t="shared" si="64"/>
        <v>0</v>
      </c>
      <c r="Q193" s="319" t="e">
        <f t="shared" si="65"/>
        <v>#DIV/0!</v>
      </c>
      <c r="R193" s="320">
        <v>0</v>
      </c>
      <c r="S193" s="318">
        <v>0</v>
      </c>
      <c r="T193" s="319" t="e">
        <f t="shared" si="66"/>
        <v>#DIV/0!</v>
      </c>
      <c r="U193" s="319" t="b">
        <f t="shared" si="67"/>
        <v>0</v>
      </c>
      <c r="V193" s="319" t="e">
        <f t="shared" si="68"/>
        <v>#DIV/0!</v>
      </c>
      <c r="W193" s="319"/>
      <c r="X193" s="320">
        <v>0</v>
      </c>
      <c r="Y193" s="319" t="e">
        <f t="shared" si="69"/>
        <v>#DIV/0!</v>
      </c>
      <c r="Z193" s="319" t="b">
        <f t="shared" si="70"/>
        <v>0</v>
      </c>
      <c r="AA193" s="319" t="e">
        <f t="shared" si="71"/>
        <v>#DIV/0!</v>
      </c>
      <c r="AB193" s="811"/>
      <c r="AC193" s="812">
        <f t="shared" si="72"/>
        <v>0</v>
      </c>
      <c r="AD193" s="812">
        <f t="shared" si="73"/>
        <v>0</v>
      </c>
    </row>
    <row r="194" spans="1:30" ht="15.75" hidden="1" customHeight="1">
      <c r="A194" s="439" t="s">
        <v>309</v>
      </c>
      <c r="B194" s="439">
        <f>'Aaro Inställningar'!B29</f>
        <v>0</v>
      </c>
      <c r="C194" s="43"/>
      <c r="D194" s="749">
        <f>'Aaro Inställningar'!C29</f>
        <v>0</v>
      </c>
      <c r="E194" s="320">
        <v>0</v>
      </c>
      <c r="F194" s="318">
        <v>0</v>
      </c>
      <c r="G194" s="319" t="e">
        <f t="shared" si="59"/>
        <v>#DIV/0!</v>
      </c>
      <c r="H194" s="319" t="b">
        <f t="shared" si="60"/>
        <v>0</v>
      </c>
      <c r="I194" s="319" t="e">
        <f t="shared" si="74"/>
        <v>#DIV/0!</v>
      </c>
      <c r="J194" s="320">
        <v>0</v>
      </c>
      <c r="K194" s="318">
        <v>0</v>
      </c>
      <c r="L194" s="319" t="e">
        <f t="shared" si="62"/>
        <v>#DIV/0!</v>
      </c>
      <c r="M194" s="320">
        <v>0</v>
      </c>
      <c r="N194" s="318">
        <v>0</v>
      </c>
      <c r="O194" s="319" t="e">
        <f t="shared" si="63"/>
        <v>#DIV/0!</v>
      </c>
      <c r="P194" s="319" t="b">
        <f t="shared" si="64"/>
        <v>0</v>
      </c>
      <c r="Q194" s="319" t="e">
        <f t="shared" si="65"/>
        <v>#DIV/0!</v>
      </c>
      <c r="R194" s="320">
        <v>0</v>
      </c>
      <c r="S194" s="318">
        <v>0</v>
      </c>
      <c r="T194" s="319" t="e">
        <f t="shared" si="66"/>
        <v>#DIV/0!</v>
      </c>
      <c r="U194" s="319" t="b">
        <f t="shared" si="67"/>
        <v>0</v>
      </c>
      <c r="V194" s="319" t="e">
        <f t="shared" si="68"/>
        <v>#DIV/0!</v>
      </c>
      <c r="W194" s="319"/>
      <c r="X194" s="320">
        <v>0</v>
      </c>
      <c r="Y194" s="319" t="e">
        <f t="shared" si="69"/>
        <v>#DIV/0!</v>
      </c>
      <c r="Z194" s="319" t="b">
        <f t="shared" si="70"/>
        <v>0</v>
      </c>
      <c r="AA194" s="319" t="e">
        <f t="shared" si="71"/>
        <v>#DIV/0!</v>
      </c>
      <c r="AB194" s="811"/>
      <c r="AC194" s="812">
        <f t="shared" si="72"/>
        <v>0</v>
      </c>
      <c r="AD194" s="812">
        <f t="shared" si="73"/>
        <v>0</v>
      </c>
    </row>
    <row r="195" spans="1:30" ht="15.75" hidden="1" customHeight="1">
      <c r="A195" s="439" t="s">
        <v>309</v>
      </c>
      <c r="B195" s="439">
        <f>'Aaro Inställningar'!B30</f>
        <v>0</v>
      </c>
      <c r="C195" s="43"/>
      <c r="D195" s="749">
        <f>'Aaro Inställningar'!C30</f>
        <v>0</v>
      </c>
      <c r="E195" s="320">
        <v>0</v>
      </c>
      <c r="F195" s="318">
        <v>0</v>
      </c>
      <c r="G195" s="319" t="e">
        <f t="shared" si="59"/>
        <v>#DIV/0!</v>
      </c>
      <c r="H195" s="319" t="b">
        <f t="shared" si="60"/>
        <v>0</v>
      </c>
      <c r="I195" s="319" t="e">
        <f t="shared" si="74"/>
        <v>#DIV/0!</v>
      </c>
      <c r="J195" s="320">
        <v>0</v>
      </c>
      <c r="K195" s="318">
        <v>0</v>
      </c>
      <c r="L195" s="319" t="e">
        <f t="shared" si="62"/>
        <v>#DIV/0!</v>
      </c>
      <c r="M195" s="320">
        <v>0</v>
      </c>
      <c r="N195" s="318">
        <v>0</v>
      </c>
      <c r="O195" s="319" t="e">
        <f t="shared" si="63"/>
        <v>#DIV/0!</v>
      </c>
      <c r="P195" s="319" t="b">
        <f t="shared" si="64"/>
        <v>0</v>
      </c>
      <c r="Q195" s="319" t="e">
        <f t="shared" si="65"/>
        <v>#DIV/0!</v>
      </c>
      <c r="R195" s="320">
        <v>0</v>
      </c>
      <c r="S195" s="318">
        <v>0</v>
      </c>
      <c r="T195" s="319" t="e">
        <f t="shared" si="66"/>
        <v>#DIV/0!</v>
      </c>
      <c r="U195" s="319" t="b">
        <f t="shared" si="67"/>
        <v>0</v>
      </c>
      <c r="V195" s="319" t="e">
        <f t="shared" si="68"/>
        <v>#DIV/0!</v>
      </c>
      <c r="W195" s="319"/>
      <c r="X195" s="320">
        <v>0</v>
      </c>
      <c r="Y195" s="319" t="e">
        <f t="shared" si="69"/>
        <v>#DIV/0!</v>
      </c>
      <c r="Z195" s="319" t="b">
        <f t="shared" si="70"/>
        <v>0</v>
      </c>
      <c r="AA195" s="319" t="e">
        <f t="shared" si="71"/>
        <v>#DIV/0!</v>
      </c>
      <c r="AB195" s="811"/>
      <c r="AC195" s="812">
        <f t="shared" si="72"/>
        <v>0</v>
      </c>
      <c r="AD195" s="812">
        <f t="shared" si="73"/>
        <v>0</v>
      </c>
    </row>
    <row r="196" spans="1:30" ht="15.75" hidden="1" customHeight="1">
      <c r="A196" s="439" t="s">
        <v>309</v>
      </c>
      <c r="B196" s="439">
        <f>'Aaro Inställningar'!B31</f>
        <v>0</v>
      </c>
      <c r="C196" s="43"/>
      <c r="D196" s="749">
        <f>'Aaro Inställningar'!C31</f>
        <v>0</v>
      </c>
      <c r="E196" s="320">
        <v>0</v>
      </c>
      <c r="F196" s="318">
        <v>0</v>
      </c>
      <c r="G196" s="319" t="e">
        <f t="shared" si="59"/>
        <v>#DIV/0!</v>
      </c>
      <c r="H196" s="319" t="b">
        <f t="shared" si="60"/>
        <v>0</v>
      </c>
      <c r="I196" s="319" t="e">
        <f t="shared" si="74"/>
        <v>#DIV/0!</v>
      </c>
      <c r="J196" s="320">
        <v>0</v>
      </c>
      <c r="K196" s="318">
        <v>0</v>
      </c>
      <c r="L196" s="319" t="e">
        <f t="shared" si="62"/>
        <v>#DIV/0!</v>
      </c>
      <c r="M196" s="320">
        <v>0</v>
      </c>
      <c r="N196" s="318">
        <v>0</v>
      </c>
      <c r="O196" s="319" t="e">
        <f t="shared" si="63"/>
        <v>#DIV/0!</v>
      </c>
      <c r="P196" s="319" t="b">
        <f t="shared" si="64"/>
        <v>0</v>
      </c>
      <c r="Q196" s="319" t="e">
        <f t="shared" si="65"/>
        <v>#DIV/0!</v>
      </c>
      <c r="R196" s="320">
        <v>0</v>
      </c>
      <c r="S196" s="318">
        <v>0</v>
      </c>
      <c r="T196" s="319" t="e">
        <f t="shared" si="66"/>
        <v>#DIV/0!</v>
      </c>
      <c r="U196" s="319" t="b">
        <f t="shared" si="67"/>
        <v>0</v>
      </c>
      <c r="V196" s="319" t="e">
        <f t="shared" si="68"/>
        <v>#DIV/0!</v>
      </c>
      <c r="W196" s="319"/>
      <c r="X196" s="320">
        <v>0</v>
      </c>
      <c r="Y196" s="319" t="e">
        <f t="shared" si="69"/>
        <v>#DIV/0!</v>
      </c>
      <c r="Z196" s="319" t="b">
        <f t="shared" si="70"/>
        <v>0</v>
      </c>
      <c r="AA196" s="319" t="e">
        <f t="shared" si="71"/>
        <v>#DIV/0!</v>
      </c>
      <c r="AB196" s="811"/>
      <c r="AC196" s="812">
        <f t="shared" si="72"/>
        <v>0</v>
      </c>
      <c r="AD196" s="812">
        <f t="shared" si="73"/>
        <v>0</v>
      </c>
    </row>
    <row r="197" spans="1:30" ht="15.75" hidden="1" customHeight="1">
      <c r="A197" s="439" t="s">
        <v>309</v>
      </c>
      <c r="B197" s="439">
        <f>'Aaro Inställningar'!B32</f>
        <v>0</v>
      </c>
      <c r="C197" s="43"/>
      <c r="D197" s="749">
        <f>'Aaro Inställningar'!C32</f>
        <v>0</v>
      </c>
      <c r="E197" s="320">
        <v>0</v>
      </c>
      <c r="F197" s="318">
        <v>0</v>
      </c>
      <c r="G197" s="319" t="e">
        <f t="shared" si="59"/>
        <v>#DIV/0!</v>
      </c>
      <c r="H197" s="319" t="b">
        <f t="shared" si="60"/>
        <v>0</v>
      </c>
      <c r="I197" s="319" t="e">
        <f t="shared" si="74"/>
        <v>#DIV/0!</v>
      </c>
      <c r="J197" s="320">
        <v>0</v>
      </c>
      <c r="K197" s="318">
        <v>0</v>
      </c>
      <c r="L197" s="319" t="e">
        <f t="shared" si="62"/>
        <v>#DIV/0!</v>
      </c>
      <c r="M197" s="320">
        <v>0</v>
      </c>
      <c r="N197" s="318">
        <v>0</v>
      </c>
      <c r="O197" s="319" t="e">
        <f t="shared" si="63"/>
        <v>#DIV/0!</v>
      </c>
      <c r="P197" s="319" t="b">
        <f t="shared" si="64"/>
        <v>0</v>
      </c>
      <c r="Q197" s="319" t="e">
        <f t="shared" si="65"/>
        <v>#DIV/0!</v>
      </c>
      <c r="R197" s="320">
        <v>0</v>
      </c>
      <c r="S197" s="318">
        <v>0</v>
      </c>
      <c r="T197" s="319" t="e">
        <f t="shared" si="66"/>
        <v>#DIV/0!</v>
      </c>
      <c r="U197" s="319" t="b">
        <f t="shared" si="67"/>
        <v>0</v>
      </c>
      <c r="V197" s="319" t="e">
        <f t="shared" si="68"/>
        <v>#DIV/0!</v>
      </c>
      <c r="W197" s="319"/>
      <c r="X197" s="320">
        <v>0</v>
      </c>
      <c r="Y197" s="319" t="e">
        <f t="shared" si="69"/>
        <v>#DIV/0!</v>
      </c>
      <c r="Z197" s="319" t="b">
        <f t="shared" si="70"/>
        <v>0</v>
      </c>
      <c r="AA197" s="319" t="e">
        <f t="shared" si="71"/>
        <v>#DIV/0!</v>
      </c>
      <c r="AB197" s="811"/>
      <c r="AC197" s="812">
        <f t="shared" si="72"/>
        <v>0</v>
      </c>
      <c r="AD197" s="812">
        <f t="shared" si="73"/>
        <v>0</v>
      </c>
    </row>
    <row r="198" spans="1:30" ht="15.75" hidden="1" customHeight="1">
      <c r="A198" s="439" t="s">
        <v>309</v>
      </c>
      <c r="B198" s="439">
        <f>'Aaro Inställningar'!B33</f>
        <v>0</v>
      </c>
      <c r="C198" s="43"/>
      <c r="D198" s="749">
        <f>'Aaro Inställningar'!C33</f>
        <v>0</v>
      </c>
      <c r="E198" s="320">
        <v>0</v>
      </c>
      <c r="F198" s="318">
        <v>0</v>
      </c>
      <c r="G198" s="319" t="e">
        <f t="shared" si="59"/>
        <v>#DIV/0!</v>
      </c>
      <c r="H198" s="319" t="b">
        <f t="shared" si="60"/>
        <v>0</v>
      </c>
      <c r="I198" s="319" t="e">
        <f t="shared" si="74"/>
        <v>#DIV/0!</v>
      </c>
      <c r="J198" s="320">
        <v>0</v>
      </c>
      <c r="K198" s="318">
        <v>0</v>
      </c>
      <c r="L198" s="319" t="e">
        <f t="shared" si="62"/>
        <v>#DIV/0!</v>
      </c>
      <c r="M198" s="320">
        <v>0</v>
      </c>
      <c r="N198" s="318">
        <v>0</v>
      </c>
      <c r="O198" s="319" t="e">
        <f t="shared" si="63"/>
        <v>#DIV/0!</v>
      </c>
      <c r="P198" s="319" t="b">
        <f t="shared" si="64"/>
        <v>0</v>
      </c>
      <c r="Q198" s="319" t="e">
        <f t="shared" si="65"/>
        <v>#DIV/0!</v>
      </c>
      <c r="R198" s="320">
        <v>0</v>
      </c>
      <c r="S198" s="318">
        <v>0</v>
      </c>
      <c r="T198" s="319" t="e">
        <f t="shared" si="66"/>
        <v>#DIV/0!</v>
      </c>
      <c r="U198" s="319" t="b">
        <f t="shared" si="67"/>
        <v>0</v>
      </c>
      <c r="V198" s="319" t="e">
        <f t="shared" si="68"/>
        <v>#DIV/0!</v>
      </c>
      <c r="W198" s="319"/>
      <c r="X198" s="320">
        <v>0</v>
      </c>
      <c r="Y198" s="319" t="e">
        <f t="shared" si="69"/>
        <v>#DIV/0!</v>
      </c>
      <c r="Z198" s="319" t="b">
        <f t="shared" si="70"/>
        <v>0</v>
      </c>
      <c r="AA198" s="319" t="e">
        <f t="shared" si="71"/>
        <v>#DIV/0!</v>
      </c>
      <c r="AB198" s="811"/>
      <c r="AC198" s="812">
        <f t="shared" si="72"/>
        <v>0</v>
      </c>
      <c r="AD198" s="812">
        <f t="shared" si="73"/>
        <v>0</v>
      </c>
    </row>
    <row r="199" spans="1:30" ht="16.8">
      <c r="A199" s="439" t="s">
        <v>309</v>
      </c>
      <c r="B199" s="439" t="str">
        <f>'Aaro Inställningar'!B34</f>
        <v>TOTAL</v>
      </c>
      <c r="C199" s="36"/>
      <c r="D199" s="799" t="str">
        <f>'Aaro Inställningar'!C34</f>
        <v>Summa exkl Aibel</v>
      </c>
      <c r="E199" s="800">
        <f>SUM(E171:E198)</f>
        <v>186.47772079999987</v>
      </c>
      <c r="F199" s="801">
        <f>SUM(F171:F198)</f>
        <v>140.74428059999997</v>
      </c>
      <c r="G199" s="802">
        <f t="shared" si="59"/>
        <v>0.32493995496680883</v>
      </c>
      <c r="H199" s="802" t="b">
        <f t="shared" si="60"/>
        <v>0</v>
      </c>
      <c r="I199" s="802">
        <f t="shared" si="74"/>
        <v>0.32493995496680883</v>
      </c>
      <c r="J199" s="800">
        <f>SUM(J171:J198)</f>
        <v>409.01585350000016</v>
      </c>
      <c r="K199" s="801">
        <f>SUM(K171:K198)</f>
        <v>295.93891059999976</v>
      </c>
      <c r="L199" s="802">
        <f t="shared" si="62"/>
        <v>0.38209555705514742</v>
      </c>
      <c r="M199" s="800">
        <f>SUM(M171:M198)</f>
        <v>409.01585349999999</v>
      </c>
      <c r="N199" s="801">
        <f>SUM(N171:N198)</f>
        <v>295.93891060000004</v>
      </c>
      <c r="O199" s="802">
        <f t="shared" si="63"/>
        <v>0.38209555705514564</v>
      </c>
      <c r="P199" s="802" t="b">
        <f t="shared" si="64"/>
        <v>0</v>
      </c>
      <c r="Q199" s="802">
        <f t="shared" si="65"/>
        <v>0.38209555705514564</v>
      </c>
      <c r="R199" s="800">
        <f>SUM(R171:R198)</f>
        <v>2340.4486570000008</v>
      </c>
      <c r="S199" s="801">
        <f>SUM(S171:S198)</f>
        <v>2227.3717140999988</v>
      </c>
      <c r="T199" s="802">
        <f t="shared" si="66"/>
        <v>5.0766983429028745E-2</v>
      </c>
      <c r="U199" s="802" t="b">
        <f t="shared" si="67"/>
        <v>0</v>
      </c>
      <c r="V199" s="802">
        <f t="shared" si="68"/>
        <v>5.0766983429028745E-2</v>
      </c>
      <c r="W199" s="802"/>
      <c r="X199" s="800">
        <f>SUM(X171:X198)</f>
        <v>2587.1089211999997</v>
      </c>
      <c r="Y199" s="803">
        <f t="shared" si="69"/>
        <v>0.16150748652447433</v>
      </c>
      <c r="Z199" s="803" t="b">
        <f t="shared" si="70"/>
        <v>0</v>
      </c>
      <c r="AA199" s="819">
        <f t="shared" si="71"/>
        <v>0.16150748652447433</v>
      </c>
      <c r="AB199" s="811"/>
      <c r="AC199" s="880">
        <f t="shared" si="72"/>
        <v>5.6663984656233082E-2</v>
      </c>
      <c r="AD199" s="880">
        <f t="shared" si="73"/>
        <v>4.503776816112174E-2</v>
      </c>
    </row>
    <row r="200" spans="1:30" ht="4.5" customHeight="1">
      <c r="A200" s="439"/>
      <c r="B200" s="439"/>
      <c r="C200" s="36"/>
      <c r="D200" s="804"/>
      <c r="E200" s="747"/>
      <c r="F200" s="792"/>
      <c r="G200" s="792"/>
      <c r="H200" s="792"/>
      <c r="I200" s="805"/>
      <c r="J200" s="747"/>
      <c r="K200" s="792"/>
      <c r="L200" s="792"/>
      <c r="M200" s="747"/>
      <c r="N200" s="792"/>
      <c r="O200" s="792"/>
      <c r="P200" s="792"/>
      <c r="Q200" s="805"/>
      <c r="R200" s="747"/>
      <c r="S200" s="792"/>
      <c r="T200" s="792"/>
      <c r="U200" s="792"/>
      <c r="V200" s="805"/>
      <c r="W200" s="805"/>
      <c r="X200" s="747"/>
      <c r="Y200" s="792"/>
      <c r="Z200" s="792"/>
      <c r="AA200" s="748"/>
      <c r="AB200" s="811"/>
      <c r="AC200" s="881"/>
      <c r="AD200" s="881"/>
    </row>
    <row r="201" spans="1:30" ht="19.5" customHeight="1">
      <c r="A201" s="439" t="s">
        <v>309</v>
      </c>
      <c r="B201" s="439" t="str">
        <f>'Aaro Inställningar'!B36</f>
        <v>AIBEL</v>
      </c>
      <c r="C201" s="43"/>
      <c r="D201" s="749" t="str">
        <f>'Aaro Inställningar'!C36</f>
        <v>Aibel</v>
      </c>
      <c r="E201" s="320">
        <v>166.05844930000001</v>
      </c>
      <c r="F201" s="318">
        <v>58.108356100000101</v>
      </c>
      <c r="G201" s="319">
        <f t="shared" ref="G201:G244" si="75">IF(OR(E201&lt;0,F201&lt;0),"-",E201/F201-1)</f>
        <v>1.8577378615603224</v>
      </c>
      <c r="H201" s="319" t="b">
        <f t="shared" ref="H201:H244" si="76">IF(AND(E201&lt;0,F201&lt;0),-(E201/F201-1))</f>
        <v>0</v>
      </c>
      <c r="I201" s="319">
        <f t="shared" ref="I201:I244" si="77">IF(AND(E201&lt;0,F201&lt;0),+H201,G201)</f>
        <v>1.8577378615603224</v>
      </c>
      <c r="J201" s="320">
        <v>140.39852920000001</v>
      </c>
      <c r="K201" s="318">
        <v>107.02696950000001</v>
      </c>
      <c r="L201" s="319">
        <f t="shared" ref="L201:L244" si="78">IF(OR(J201&lt;0,K201&lt;0),"-",J201/K201-1)</f>
        <v>0.3118051445902148</v>
      </c>
      <c r="M201" s="320">
        <v>140.39852920000001</v>
      </c>
      <c r="N201" s="318">
        <v>107.02696950000001</v>
      </c>
      <c r="O201" s="319">
        <f t="shared" ref="O201:O244" si="79">IF(OR(M201&lt;0,N201&lt;0),"-",M201/N201-1)</f>
        <v>0.3118051445902148</v>
      </c>
      <c r="P201" s="319" t="b">
        <f t="shared" ref="P201:P244" si="80">IF(AND(M201&lt;0,N201&lt;0),-(M201/N201-1))</f>
        <v>0</v>
      </c>
      <c r="Q201" s="319">
        <f t="shared" ref="Q201:Q244" si="81">IF(AND(M201&lt;0,N201&lt;0),+P201,O201)</f>
        <v>0.3118051445902148</v>
      </c>
      <c r="R201" s="320">
        <v>517.60721060000299</v>
      </c>
      <c r="S201" s="318">
        <v>484.23565090000199</v>
      </c>
      <c r="T201" s="319">
        <f t="shared" ref="T201:T244" si="82">IF(OR(R201&lt;0,S201&lt;0),"-",R201/S201-1)</f>
        <v>6.891594957532865E-2</v>
      </c>
      <c r="U201" s="319" t="b">
        <f t="shared" ref="U201:U244" si="83">IF(AND(R201&lt;0,S201&lt;0),-(R201/S201-1))</f>
        <v>0</v>
      </c>
      <c r="V201" s="319">
        <f t="shared" ref="V201:V244" si="84">IF(AND(R201&lt;0,S201&lt;0),+U201,T201)</f>
        <v>6.891594957532865E-2</v>
      </c>
      <c r="W201" s="319"/>
      <c r="X201" s="320">
        <v>347.60297910000003</v>
      </c>
      <c r="Y201" s="319">
        <f t="shared" ref="Y201:Y244" si="85">IF(OR(S201&lt;0,X201&lt;0),"-",X201/S201-1)</f>
        <v>-0.28216152930098393</v>
      </c>
      <c r="Z201" s="319" t="b">
        <f t="shared" ref="Z201:Z244" si="86">IF(AND(S201&lt;0,X201&lt;0),-(X201/S201-1))</f>
        <v>0</v>
      </c>
      <c r="AA201" s="718">
        <f t="shared" ref="AA201:AA244" si="87">IF(AND(S201&lt;0,X201&lt;0),+Z201,Y201)</f>
        <v>-0.28216152930098393</v>
      </c>
      <c r="AB201" s="811"/>
      <c r="AC201" s="814">
        <f t="shared" ref="AC201:AC244" si="88">IF(M38&lt;&gt;0,IF(M201&lt;&gt;0,M201/M38,""),0)</f>
        <v>7.3610029667317015E-2</v>
      </c>
      <c r="AD201" s="814">
        <f t="shared" ref="AD201:AD244" si="89">IF(N38&lt;&gt;0,IF(N201&lt;&gt;0,N201/N38,""),0)</f>
        <v>4.1110860779480951E-2</v>
      </c>
    </row>
    <row r="202" spans="1:30" s="40" customFormat="1" ht="16.8" hidden="1">
      <c r="A202" s="439" t="s">
        <v>309</v>
      </c>
      <c r="B202" s="439">
        <f>'Aaro Inställningar'!B37</f>
        <v>0</v>
      </c>
      <c r="C202" s="43"/>
      <c r="D202" s="749">
        <f>'Aaro Inställningar'!C37</f>
        <v>0</v>
      </c>
      <c r="E202" s="320">
        <v>0</v>
      </c>
      <c r="F202" s="318">
        <v>0</v>
      </c>
      <c r="G202" s="319" t="e">
        <f t="shared" si="75"/>
        <v>#DIV/0!</v>
      </c>
      <c r="H202" s="319" t="b">
        <f t="shared" si="76"/>
        <v>0</v>
      </c>
      <c r="I202" s="319" t="e">
        <f t="shared" si="77"/>
        <v>#DIV/0!</v>
      </c>
      <c r="J202" s="320">
        <v>0</v>
      </c>
      <c r="K202" s="318">
        <v>0</v>
      </c>
      <c r="L202" s="319" t="e">
        <f t="shared" si="78"/>
        <v>#DIV/0!</v>
      </c>
      <c r="M202" s="320">
        <v>0</v>
      </c>
      <c r="N202" s="318">
        <v>0</v>
      </c>
      <c r="O202" s="319" t="e">
        <f t="shared" si="79"/>
        <v>#DIV/0!</v>
      </c>
      <c r="P202" s="319" t="b">
        <f t="shared" si="80"/>
        <v>0</v>
      </c>
      <c r="Q202" s="319" t="e">
        <f t="shared" si="81"/>
        <v>#DIV/0!</v>
      </c>
      <c r="R202" s="320">
        <v>0</v>
      </c>
      <c r="S202" s="318">
        <v>0</v>
      </c>
      <c r="T202" s="319" t="e">
        <f t="shared" si="82"/>
        <v>#DIV/0!</v>
      </c>
      <c r="U202" s="319" t="b">
        <f t="shared" si="83"/>
        <v>0</v>
      </c>
      <c r="V202" s="319" t="e">
        <f t="shared" si="84"/>
        <v>#DIV/0!</v>
      </c>
      <c r="W202" s="319"/>
      <c r="X202" s="320">
        <v>0</v>
      </c>
      <c r="Y202" s="319" t="e">
        <f t="shared" si="85"/>
        <v>#DIV/0!</v>
      </c>
      <c r="Z202" s="319" t="b">
        <f t="shared" si="86"/>
        <v>0</v>
      </c>
      <c r="AA202" s="319" t="e">
        <f t="shared" si="87"/>
        <v>#DIV/0!</v>
      </c>
      <c r="AB202" s="811"/>
      <c r="AC202" s="812">
        <f t="shared" si="88"/>
        <v>0</v>
      </c>
      <c r="AD202" s="812">
        <f t="shared" si="89"/>
        <v>0</v>
      </c>
    </row>
    <row r="203" spans="1:30" s="40" customFormat="1" ht="16.8" hidden="1">
      <c r="A203" s="439" t="s">
        <v>309</v>
      </c>
      <c r="B203" s="439">
        <f>'Aaro Inställningar'!B38</f>
        <v>0</v>
      </c>
      <c r="C203" s="43"/>
      <c r="D203" s="749">
        <f>'Aaro Inställningar'!C38</f>
        <v>0</v>
      </c>
      <c r="E203" s="320">
        <v>0</v>
      </c>
      <c r="F203" s="318">
        <v>0</v>
      </c>
      <c r="G203" s="319" t="e">
        <f t="shared" si="75"/>
        <v>#DIV/0!</v>
      </c>
      <c r="H203" s="319" t="b">
        <f t="shared" si="76"/>
        <v>0</v>
      </c>
      <c r="I203" s="319" t="e">
        <f t="shared" si="77"/>
        <v>#DIV/0!</v>
      </c>
      <c r="J203" s="320">
        <v>0</v>
      </c>
      <c r="K203" s="318">
        <v>0</v>
      </c>
      <c r="L203" s="319" t="e">
        <f t="shared" si="78"/>
        <v>#DIV/0!</v>
      </c>
      <c r="M203" s="320">
        <v>0</v>
      </c>
      <c r="N203" s="318">
        <v>0</v>
      </c>
      <c r="O203" s="319" t="e">
        <f t="shared" si="79"/>
        <v>#DIV/0!</v>
      </c>
      <c r="P203" s="319" t="b">
        <f t="shared" si="80"/>
        <v>0</v>
      </c>
      <c r="Q203" s="319" t="e">
        <f t="shared" si="81"/>
        <v>#DIV/0!</v>
      </c>
      <c r="R203" s="320">
        <v>0</v>
      </c>
      <c r="S203" s="318">
        <v>0</v>
      </c>
      <c r="T203" s="319" t="e">
        <f t="shared" si="82"/>
        <v>#DIV/0!</v>
      </c>
      <c r="U203" s="319" t="b">
        <f t="shared" si="83"/>
        <v>0</v>
      </c>
      <c r="V203" s="319" t="e">
        <f t="shared" si="84"/>
        <v>#DIV/0!</v>
      </c>
      <c r="W203" s="319"/>
      <c r="X203" s="320">
        <v>0</v>
      </c>
      <c r="Y203" s="319" t="e">
        <f t="shared" si="85"/>
        <v>#DIV/0!</v>
      </c>
      <c r="Z203" s="319" t="b">
        <f t="shared" si="86"/>
        <v>0</v>
      </c>
      <c r="AA203" s="319" t="e">
        <f t="shared" si="87"/>
        <v>#DIV/0!</v>
      </c>
      <c r="AB203" s="811"/>
      <c r="AC203" s="812">
        <f t="shared" si="88"/>
        <v>0</v>
      </c>
      <c r="AD203" s="812">
        <f t="shared" si="89"/>
        <v>0</v>
      </c>
    </row>
    <row r="204" spans="1:30" s="40" customFormat="1" ht="16.8" hidden="1">
      <c r="A204" s="439" t="s">
        <v>309</v>
      </c>
      <c r="B204" s="439">
        <f>'Aaro Inställningar'!B39</f>
        <v>0</v>
      </c>
      <c r="C204" s="43"/>
      <c r="D204" s="749">
        <f>'Aaro Inställningar'!C39</f>
        <v>0</v>
      </c>
      <c r="E204" s="320">
        <v>0</v>
      </c>
      <c r="F204" s="318">
        <v>0</v>
      </c>
      <c r="G204" s="319" t="e">
        <f t="shared" si="75"/>
        <v>#DIV/0!</v>
      </c>
      <c r="H204" s="319" t="b">
        <f t="shared" si="76"/>
        <v>0</v>
      </c>
      <c r="I204" s="319" t="e">
        <f t="shared" si="77"/>
        <v>#DIV/0!</v>
      </c>
      <c r="J204" s="320">
        <v>0</v>
      </c>
      <c r="K204" s="318">
        <v>0</v>
      </c>
      <c r="L204" s="319" t="e">
        <f t="shared" si="78"/>
        <v>#DIV/0!</v>
      </c>
      <c r="M204" s="320">
        <v>0</v>
      </c>
      <c r="N204" s="318">
        <v>0</v>
      </c>
      <c r="O204" s="319" t="e">
        <f t="shared" si="79"/>
        <v>#DIV/0!</v>
      </c>
      <c r="P204" s="319" t="b">
        <f t="shared" si="80"/>
        <v>0</v>
      </c>
      <c r="Q204" s="319" t="e">
        <f t="shared" si="81"/>
        <v>#DIV/0!</v>
      </c>
      <c r="R204" s="320">
        <v>0</v>
      </c>
      <c r="S204" s="318">
        <v>0</v>
      </c>
      <c r="T204" s="319" t="e">
        <f t="shared" si="82"/>
        <v>#DIV/0!</v>
      </c>
      <c r="U204" s="319" t="b">
        <f t="shared" si="83"/>
        <v>0</v>
      </c>
      <c r="V204" s="319" t="e">
        <f t="shared" si="84"/>
        <v>#DIV/0!</v>
      </c>
      <c r="W204" s="319"/>
      <c r="X204" s="320">
        <v>0</v>
      </c>
      <c r="Y204" s="319" t="e">
        <f t="shared" si="85"/>
        <v>#DIV/0!</v>
      </c>
      <c r="Z204" s="319" t="b">
        <f t="shared" si="86"/>
        <v>0</v>
      </c>
      <c r="AA204" s="319" t="e">
        <f t="shared" si="87"/>
        <v>#DIV/0!</v>
      </c>
      <c r="AB204" s="811"/>
      <c r="AC204" s="812">
        <f t="shared" si="88"/>
        <v>0</v>
      </c>
      <c r="AD204" s="812">
        <f t="shared" si="89"/>
        <v>0</v>
      </c>
    </row>
    <row r="205" spans="1:30" s="40" customFormat="1" ht="16.8" hidden="1">
      <c r="A205" s="439" t="s">
        <v>309</v>
      </c>
      <c r="B205" s="439">
        <f>'Aaro Inställningar'!B40</f>
        <v>0</v>
      </c>
      <c r="C205" s="43"/>
      <c r="D205" s="749">
        <f>'Aaro Inställningar'!C40</f>
        <v>0</v>
      </c>
      <c r="E205" s="320">
        <v>0</v>
      </c>
      <c r="F205" s="318">
        <v>0</v>
      </c>
      <c r="G205" s="319" t="e">
        <f t="shared" si="75"/>
        <v>#DIV/0!</v>
      </c>
      <c r="H205" s="319" t="b">
        <f t="shared" si="76"/>
        <v>0</v>
      </c>
      <c r="I205" s="319" t="e">
        <f t="shared" si="77"/>
        <v>#DIV/0!</v>
      </c>
      <c r="J205" s="320">
        <v>0</v>
      </c>
      <c r="K205" s="318">
        <v>0</v>
      </c>
      <c r="L205" s="319" t="e">
        <f t="shared" si="78"/>
        <v>#DIV/0!</v>
      </c>
      <c r="M205" s="320">
        <v>0</v>
      </c>
      <c r="N205" s="318">
        <v>0</v>
      </c>
      <c r="O205" s="319" t="e">
        <f t="shared" si="79"/>
        <v>#DIV/0!</v>
      </c>
      <c r="P205" s="319" t="b">
        <f t="shared" si="80"/>
        <v>0</v>
      </c>
      <c r="Q205" s="319" t="e">
        <f t="shared" si="81"/>
        <v>#DIV/0!</v>
      </c>
      <c r="R205" s="320">
        <v>0</v>
      </c>
      <c r="S205" s="318">
        <v>0</v>
      </c>
      <c r="T205" s="319" t="e">
        <f t="shared" si="82"/>
        <v>#DIV/0!</v>
      </c>
      <c r="U205" s="319" t="b">
        <f t="shared" si="83"/>
        <v>0</v>
      </c>
      <c r="V205" s="319" t="e">
        <f t="shared" si="84"/>
        <v>#DIV/0!</v>
      </c>
      <c r="W205" s="319"/>
      <c r="X205" s="320">
        <v>0</v>
      </c>
      <c r="Y205" s="319" t="e">
        <f t="shared" si="85"/>
        <v>#DIV/0!</v>
      </c>
      <c r="Z205" s="319" t="b">
        <f t="shared" si="86"/>
        <v>0</v>
      </c>
      <c r="AA205" s="319" t="e">
        <f t="shared" si="87"/>
        <v>#DIV/0!</v>
      </c>
      <c r="AB205" s="811"/>
      <c r="AC205" s="812">
        <f t="shared" si="88"/>
        <v>0</v>
      </c>
      <c r="AD205" s="812">
        <f t="shared" si="89"/>
        <v>0</v>
      </c>
    </row>
    <row r="206" spans="1:30" s="40" customFormat="1" ht="16.8" hidden="1">
      <c r="A206" s="439" t="s">
        <v>309</v>
      </c>
      <c r="B206" s="439">
        <f>'Aaro Inställningar'!B41</f>
        <v>0</v>
      </c>
      <c r="C206" s="43"/>
      <c r="D206" s="749">
        <f>'Aaro Inställningar'!C41</f>
        <v>0</v>
      </c>
      <c r="E206" s="320">
        <v>0</v>
      </c>
      <c r="F206" s="318">
        <v>0</v>
      </c>
      <c r="G206" s="319" t="e">
        <f t="shared" si="75"/>
        <v>#DIV/0!</v>
      </c>
      <c r="H206" s="319" t="b">
        <f t="shared" si="76"/>
        <v>0</v>
      </c>
      <c r="I206" s="319" t="e">
        <f t="shared" si="77"/>
        <v>#DIV/0!</v>
      </c>
      <c r="J206" s="320">
        <v>0</v>
      </c>
      <c r="K206" s="318">
        <v>0</v>
      </c>
      <c r="L206" s="319" t="e">
        <f t="shared" si="78"/>
        <v>#DIV/0!</v>
      </c>
      <c r="M206" s="320">
        <v>0</v>
      </c>
      <c r="N206" s="318">
        <v>0</v>
      </c>
      <c r="O206" s="319" t="e">
        <f t="shared" si="79"/>
        <v>#DIV/0!</v>
      </c>
      <c r="P206" s="319" t="b">
        <f t="shared" si="80"/>
        <v>0</v>
      </c>
      <c r="Q206" s="319" t="e">
        <f t="shared" si="81"/>
        <v>#DIV/0!</v>
      </c>
      <c r="R206" s="320">
        <v>0</v>
      </c>
      <c r="S206" s="318">
        <v>0</v>
      </c>
      <c r="T206" s="319" t="e">
        <f t="shared" si="82"/>
        <v>#DIV/0!</v>
      </c>
      <c r="U206" s="319" t="b">
        <f t="shared" si="83"/>
        <v>0</v>
      </c>
      <c r="V206" s="319" t="e">
        <f t="shared" si="84"/>
        <v>#DIV/0!</v>
      </c>
      <c r="W206" s="319"/>
      <c r="X206" s="320">
        <v>0</v>
      </c>
      <c r="Y206" s="319" t="e">
        <f t="shared" si="85"/>
        <v>#DIV/0!</v>
      </c>
      <c r="Z206" s="319" t="b">
        <f t="shared" si="86"/>
        <v>0</v>
      </c>
      <c r="AA206" s="319" t="e">
        <f t="shared" si="87"/>
        <v>#DIV/0!</v>
      </c>
      <c r="AB206" s="811"/>
      <c r="AC206" s="812">
        <f t="shared" si="88"/>
        <v>0</v>
      </c>
      <c r="AD206" s="812">
        <f t="shared" si="89"/>
        <v>0</v>
      </c>
    </row>
    <row r="207" spans="1:30" s="40" customFormat="1" ht="16.8" hidden="1">
      <c r="A207" s="439" t="s">
        <v>309</v>
      </c>
      <c r="B207" s="439">
        <f>'Aaro Inställningar'!B42</f>
        <v>0</v>
      </c>
      <c r="C207" s="43"/>
      <c r="D207" s="749">
        <f>'Aaro Inställningar'!C42</f>
        <v>0</v>
      </c>
      <c r="E207" s="320">
        <v>0</v>
      </c>
      <c r="F207" s="318">
        <v>0</v>
      </c>
      <c r="G207" s="319" t="e">
        <f t="shared" si="75"/>
        <v>#DIV/0!</v>
      </c>
      <c r="H207" s="319" t="b">
        <f t="shared" si="76"/>
        <v>0</v>
      </c>
      <c r="I207" s="319" t="e">
        <f t="shared" si="77"/>
        <v>#DIV/0!</v>
      </c>
      <c r="J207" s="320">
        <v>0</v>
      </c>
      <c r="K207" s="318">
        <v>0</v>
      </c>
      <c r="L207" s="319" t="e">
        <f t="shared" si="78"/>
        <v>#DIV/0!</v>
      </c>
      <c r="M207" s="320">
        <v>0</v>
      </c>
      <c r="N207" s="318">
        <v>0</v>
      </c>
      <c r="O207" s="319" t="e">
        <f t="shared" si="79"/>
        <v>#DIV/0!</v>
      </c>
      <c r="P207" s="319" t="b">
        <f t="shared" si="80"/>
        <v>0</v>
      </c>
      <c r="Q207" s="319" t="e">
        <f t="shared" si="81"/>
        <v>#DIV/0!</v>
      </c>
      <c r="R207" s="320">
        <v>0</v>
      </c>
      <c r="S207" s="318">
        <v>0</v>
      </c>
      <c r="T207" s="319" t="e">
        <f t="shared" si="82"/>
        <v>#DIV/0!</v>
      </c>
      <c r="U207" s="319" t="b">
        <f t="shared" si="83"/>
        <v>0</v>
      </c>
      <c r="V207" s="319" t="e">
        <f t="shared" si="84"/>
        <v>#DIV/0!</v>
      </c>
      <c r="W207" s="319"/>
      <c r="X207" s="320">
        <v>0</v>
      </c>
      <c r="Y207" s="319" t="e">
        <f t="shared" si="85"/>
        <v>#DIV/0!</v>
      </c>
      <c r="Z207" s="319" t="b">
        <f t="shared" si="86"/>
        <v>0</v>
      </c>
      <c r="AA207" s="319" t="e">
        <f t="shared" si="87"/>
        <v>#DIV/0!</v>
      </c>
      <c r="AB207" s="811"/>
      <c r="AC207" s="812">
        <f t="shared" si="88"/>
        <v>0</v>
      </c>
      <c r="AD207" s="812">
        <f t="shared" si="89"/>
        <v>0</v>
      </c>
    </row>
    <row r="208" spans="1:30" ht="16.8" hidden="1">
      <c r="A208" s="439" t="s">
        <v>309</v>
      </c>
      <c r="B208" s="439">
        <f>'Aaro Inställningar'!B43</f>
        <v>0</v>
      </c>
      <c r="C208" s="43"/>
      <c r="D208" s="749">
        <f>'Aaro Inställningar'!C43</f>
        <v>0</v>
      </c>
      <c r="E208" s="320">
        <v>0</v>
      </c>
      <c r="F208" s="318">
        <v>0</v>
      </c>
      <c r="G208" s="319" t="e">
        <f t="shared" si="75"/>
        <v>#DIV/0!</v>
      </c>
      <c r="H208" s="319" t="b">
        <f t="shared" si="76"/>
        <v>0</v>
      </c>
      <c r="I208" s="319" t="e">
        <f t="shared" si="77"/>
        <v>#DIV/0!</v>
      </c>
      <c r="J208" s="320">
        <v>0</v>
      </c>
      <c r="K208" s="318">
        <v>0</v>
      </c>
      <c r="L208" s="319" t="e">
        <f t="shared" si="78"/>
        <v>#DIV/0!</v>
      </c>
      <c r="M208" s="320">
        <v>0</v>
      </c>
      <c r="N208" s="318">
        <v>0</v>
      </c>
      <c r="O208" s="319" t="e">
        <f t="shared" si="79"/>
        <v>#DIV/0!</v>
      </c>
      <c r="P208" s="319" t="b">
        <f t="shared" si="80"/>
        <v>0</v>
      </c>
      <c r="Q208" s="319" t="e">
        <f t="shared" si="81"/>
        <v>#DIV/0!</v>
      </c>
      <c r="R208" s="320">
        <v>0</v>
      </c>
      <c r="S208" s="318">
        <v>0</v>
      </c>
      <c r="T208" s="319" t="e">
        <f t="shared" si="82"/>
        <v>#DIV/0!</v>
      </c>
      <c r="U208" s="319" t="b">
        <f t="shared" si="83"/>
        <v>0</v>
      </c>
      <c r="V208" s="319" t="e">
        <f t="shared" si="84"/>
        <v>#DIV/0!</v>
      </c>
      <c r="W208" s="319"/>
      <c r="X208" s="320">
        <v>0</v>
      </c>
      <c r="Y208" s="319" t="e">
        <f t="shared" si="85"/>
        <v>#DIV/0!</v>
      </c>
      <c r="Z208" s="319" t="b">
        <f t="shared" si="86"/>
        <v>0</v>
      </c>
      <c r="AA208" s="319" t="e">
        <f t="shared" si="87"/>
        <v>#DIV/0!</v>
      </c>
      <c r="AB208" s="811"/>
      <c r="AC208" s="812">
        <f t="shared" si="88"/>
        <v>0</v>
      </c>
      <c r="AD208" s="812">
        <f t="shared" si="89"/>
        <v>0</v>
      </c>
    </row>
    <row r="209" spans="1:30" ht="16.8" hidden="1">
      <c r="A209" s="439" t="s">
        <v>309</v>
      </c>
      <c r="B209" s="439">
        <f>'Aaro Inställningar'!B44</f>
        <v>0</v>
      </c>
      <c r="C209" s="43"/>
      <c r="D209" s="749">
        <f>'Aaro Inställningar'!C44</f>
        <v>0</v>
      </c>
      <c r="E209" s="320">
        <v>0</v>
      </c>
      <c r="F209" s="318">
        <v>0</v>
      </c>
      <c r="G209" s="319" t="e">
        <f t="shared" si="75"/>
        <v>#DIV/0!</v>
      </c>
      <c r="H209" s="319" t="b">
        <f t="shared" si="76"/>
        <v>0</v>
      </c>
      <c r="I209" s="319" t="e">
        <f t="shared" si="77"/>
        <v>#DIV/0!</v>
      </c>
      <c r="J209" s="320">
        <v>0</v>
      </c>
      <c r="K209" s="318">
        <v>0</v>
      </c>
      <c r="L209" s="319" t="e">
        <f t="shared" si="78"/>
        <v>#DIV/0!</v>
      </c>
      <c r="M209" s="320">
        <v>0</v>
      </c>
      <c r="N209" s="318">
        <v>0</v>
      </c>
      <c r="O209" s="319" t="e">
        <f t="shared" si="79"/>
        <v>#DIV/0!</v>
      </c>
      <c r="P209" s="319" t="b">
        <f t="shared" si="80"/>
        <v>0</v>
      </c>
      <c r="Q209" s="319" t="e">
        <f t="shared" si="81"/>
        <v>#DIV/0!</v>
      </c>
      <c r="R209" s="320">
        <v>0</v>
      </c>
      <c r="S209" s="318">
        <v>0</v>
      </c>
      <c r="T209" s="319" t="e">
        <f t="shared" si="82"/>
        <v>#DIV/0!</v>
      </c>
      <c r="U209" s="319" t="b">
        <f t="shared" si="83"/>
        <v>0</v>
      </c>
      <c r="V209" s="319" t="e">
        <f t="shared" si="84"/>
        <v>#DIV/0!</v>
      </c>
      <c r="W209" s="319"/>
      <c r="X209" s="320">
        <v>0</v>
      </c>
      <c r="Y209" s="319" t="e">
        <f t="shared" si="85"/>
        <v>#DIV/0!</v>
      </c>
      <c r="Z209" s="319" t="b">
        <f t="shared" si="86"/>
        <v>0</v>
      </c>
      <c r="AA209" s="319" t="e">
        <f t="shared" si="87"/>
        <v>#DIV/0!</v>
      </c>
      <c r="AB209" s="811"/>
      <c r="AC209" s="812">
        <f t="shared" si="88"/>
        <v>0</v>
      </c>
      <c r="AD209" s="812">
        <f t="shared" si="89"/>
        <v>0</v>
      </c>
    </row>
    <row r="210" spans="1:30" ht="16.8" hidden="1">
      <c r="A210" s="439" t="s">
        <v>309</v>
      </c>
      <c r="B210" s="439">
        <f>'Aaro Inställningar'!B45</f>
        <v>0</v>
      </c>
      <c r="C210" s="43"/>
      <c r="D210" s="749">
        <f>'Aaro Inställningar'!C45</f>
        <v>0</v>
      </c>
      <c r="E210" s="320">
        <v>0</v>
      </c>
      <c r="F210" s="318">
        <v>0</v>
      </c>
      <c r="G210" s="319" t="e">
        <f t="shared" si="75"/>
        <v>#DIV/0!</v>
      </c>
      <c r="H210" s="319" t="b">
        <f t="shared" si="76"/>
        <v>0</v>
      </c>
      <c r="I210" s="319" t="e">
        <f t="shared" si="77"/>
        <v>#DIV/0!</v>
      </c>
      <c r="J210" s="320">
        <v>0</v>
      </c>
      <c r="K210" s="318">
        <v>0</v>
      </c>
      <c r="L210" s="319" t="e">
        <f t="shared" si="78"/>
        <v>#DIV/0!</v>
      </c>
      <c r="M210" s="320">
        <v>0</v>
      </c>
      <c r="N210" s="318">
        <v>0</v>
      </c>
      <c r="O210" s="319" t="e">
        <f t="shared" si="79"/>
        <v>#DIV/0!</v>
      </c>
      <c r="P210" s="319" t="b">
        <f t="shared" si="80"/>
        <v>0</v>
      </c>
      <c r="Q210" s="319" t="e">
        <f t="shared" si="81"/>
        <v>#DIV/0!</v>
      </c>
      <c r="R210" s="320">
        <v>0</v>
      </c>
      <c r="S210" s="318">
        <v>0</v>
      </c>
      <c r="T210" s="319" t="e">
        <f t="shared" si="82"/>
        <v>#DIV/0!</v>
      </c>
      <c r="U210" s="319" t="b">
        <f t="shared" si="83"/>
        <v>0</v>
      </c>
      <c r="V210" s="319" t="e">
        <f t="shared" si="84"/>
        <v>#DIV/0!</v>
      </c>
      <c r="W210" s="319"/>
      <c r="X210" s="320">
        <v>0</v>
      </c>
      <c r="Y210" s="319" t="e">
        <f t="shared" si="85"/>
        <v>#DIV/0!</v>
      </c>
      <c r="Z210" s="319" t="b">
        <f t="shared" si="86"/>
        <v>0</v>
      </c>
      <c r="AA210" s="319" t="e">
        <f t="shared" si="87"/>
        <v>#DIV/0!</v>
      </c>
      <c r="AB210" s="811"/>
      <c r="AC210" s="812">
        <f t="shared" si="88"/>
        <v>0</v>
      </c>
      <c r="AD210" s="812">
        <f t="shared" si="89"/>
        <v>0</v>
      </c>
    </row>
    <row r="211" spans="1:30" ht="16.8" hidden="1">
      <c r="A211" s="439" t="s">
        <v>309</v>
      </c>
      <c r="B211" s="439">
        <f>'Aaro Inställningar'!B46</f>
        <v>0</v>
      </c>
      <c r="C211" s="43"/>
      <c r="D211" s="749">
        <f>'Aaro Inställningar'!C46</f>
        <v>0</v>
      </c>
      <c r="E211" s="320">
        <v>0</v>
      </c>
      <c r="F211" s="318">
        <v>0</v>
      </c>
      <c r="G211" s="319" t="e">
        <f t="shared" si="75"/>
        <v>#DIV/0!</v>
      </c>
      <c r="H211" s="319" t="b">
        <f t="shared" si="76"/>
        <v>0</v>
      </c>
      <c r="I211" s="319" t="e">
        <f t="shared" si="77"/>
        <v>#DIV/0!</v>
      </c>
      <c r="J211" s="320">
        <v>0</v>
      </c>
      <c r="K211" s="318">
        <v>0</v>
      </c>
      <c r="L211" s="319" t="e">
        <f t="shared" si="78"/>
        <v>#DIV/0!</v>
      </c>
      <c r="M211" s="320">
        <v>0</v>
      </c>
      <c r="N211" s="318">
        <v>0</v>
      </c>
      <c r="O211" s="319" t="e">
        <f t="shared" si="79"/>
        <v>#DIV/0!</v>
      </c>
      <c r="P211" s="319" t="b">
        <f t="shared" si="80"/>
        <v>0</v>
      </c>
      <c r="Q211" s="319" t="e">
        <f t="shared" si="81"/>
        <v>#DIV/0!</v>
      </c>
      <c r="R211" s="320">
        <v>0</v>
      </c>
      <c r="S211" s="318">
        <v>0</v>
      </c>
      <c r="T211" s="319" t="e">
        <f t="shared" si="82"/>
        <v>#DIV/0!</v>
      </c>
      <c r="U211" s="319" t="b">
        <f t="shared" si="83"/>
        <v>0</v>
      </c>
      <c r="V211" s="319" t="e">
        <f t="shared" si="84"/>
        <v>#DIV/0!</v>
      </c>
      <c r="W211" s="319"/>
      <c r="X211" s="320">
        <v>0</v>
      </c>
      <c r="Y211" s="319" t="e">
        <f t="shared" si="85"/>
        <v>#DIV/0!</v>
      </c>
      <c r="Z211" s="319" t="b">
        <f t="shared" si="86"/>
        <v>0</v>
      </c>
      <c r="AA211" s="319" t="e">
        <f t="shared" si="87"/>
        <v>#DIV/0!</v>
      </c>
      <c r="AB211" s="811"/>
      <c r="AC211" s="812">
        <f t="shared" si="88"/>
        <v>0</v>
      </c>
      <c r="AD211" s="812">
        <f t="shared" si="89"/>
        <v>0</v>
      </c>
    </row>
    <row r="212" spans="1:30" ht="16.8" hidden="1">
      <c r="A212" s="439" t="s">
        <v>309</v>
      </c>
      <c r="B212" s="439">
        <f>'Aaro Inställningar'!B47</f>
        <v>0</v>
      </c>
      <c r="C212" s="43"/>
      <c r="D212" s="749">
        <f>'Aaro Inställningar'!C47</f>
        <v>0</v>
      </c>
      <c r="E212" s="320">
        <v>0</v>
      </c>
      <c r="F212" s="318">
        <v>0</v>
      </c>
      <c r="G212" s="319" t="e">
        <f t="shared" si="75"/>
        <v>#DIV/0!</v>
      </c>
      <c r="H212" s="319" t="b">
        <f t="shared" si="76"/>
        <v>0</v>
      </c>
      <c r="I212" s="319" t="e">
        <f t="shared" si="77"/>
        <v>#DIV/0!</v>
      </c>
      <c r="J212" s="320">
        <v>0</v>
      </c>
      <c r="K212" s="318">
        <v>0</v>
      </c>
      <c r="L212" s="319" t="e">
        <f t="shared" si="78"/>
        <v>#DIV/0!</v>
      </c>
      <c r="M212" s="320">
        <v>0</v>
      </c>
      <c r="N212" s="318">
        <v>0</v>
      </c>
      <c r="O212" s="319" t="e">
        <f t="shared" si="79"/>
        <v>#DIV/0!</v>
      </c>
      <c r="P212" s="319" t="b">
        <f t="shared" si="80"/>
        <v>0</v>
      </c>
      <c r="Q212" s="319" t="e">
        <f t="shared" si="81"/>
        <v>#DIV/0!</v>
      </c>
      <c r="R212" s="320">
        <v>0</v>
      </c>
      <c r="S212" s="318">
        <v>0</v>
      </c>
      <c r="T212" s="319" t="e">
        <f t="shared" si="82"/>
        <v>#DIV/0!</v>
      </c>
      <c r="U212" s="319" t="b">
        <f t="shared" si="83"/>
        <v>0</v>
      </c>
      <c r="V212" s="319" t="e">
        <f t="shared" si="84"/>
        <v>#DIV/0!</v>
      </c>
      <c r="W212" s="319"/>
      <c r="X212" s="320">
        <v>0</v>
      </c>
      <c r="Y212" s="319" t="e">
        <f t="shared" si="85"/>
        <v>#DIV/0!</v>
      </c>
      <c r="Z212" s="319" t="b">
        <f t="shared" si="86"/>
        <v>0</v>
      </c>
      <c r="AA212" s="319" t="e">
        <f t="shared" si="87"/>
        <v>#DIV/0!</v>
      </c>
      <c r="AB212" s="811"/>
      <c r="AC212" s="812">
        <f t="shared" si="88"/>
        <v>0</v>
      </c>
      <c r="AD212" s="812">
        <f t="shared" si="89"/>
        <v>0</v>
      </c>
    </row>
    <row r="213" spans="1:30" ht="16.8" hidden="1">
      <c r="A213" s="439" t="s">
        <v>309</v>
      </c>
      <c r="B213" s="439">
        <f>'Aaro Inställningar'!B48</f>
        <v>0</v>
      </c>
      <c r="C213" s="43"/>
      <c r="D213" s="749">
        <f>'Aaro Inställningar'!C48</f>
        <v>0</v>
      </c>
      <c r="E213" s="320">
        <v>0</v>
      </c>
      <c r="F213" s="318">
        <v>0</v>
      </c>
      <c r="G213" s="319" t="e">
        <f t="shared" si="75"/>
        <v>#DIV/0!</v>
      </c>
      <c r="H213" s="319" t="b">
        <f t="shared" si="76"/>
        <v>0</v>
      </c>
      <c r="I213" s="319" t="e">
        <f t="shared" si="77"/>
        <v>#DIV/0!</v>
      </c>
      <c r="J213" s="320">
        <v>0</v>
      </c>
      <c r="K213" s="318">
        <v>0</v>
      </c>
      <c r="L213" s="319" t="e">
        <f t="shared" si="78"/>
        <v>#DIV/0!</v>
      </c>
      <c r="M213" s="320">
        <v>0</v>
      </c>
      <c r="N213" s="318">
        <v>0</v>
      </c>
      <c r="O213" s="319" t="e">
        <f t="shared" si="79"/>
        <v>#DIV/0!</v>
      </c>
      <c r="P213" s="319" t="b">
        <f t="shared" si="80"/>
        <v>0</v>
      </c>
      <c r="Q213" s="319" t="e">
        <f t="shared" si="81"/>
        <v>#DIV/0!</v>
      </c>
      <c r="R213" s="320">
        <v>0</v>
      </c>
      <c r="S213" s="318">
        <v>0</v>
      </c>
      <c r="T213" s="319" t="e">
        <f t="shared" si="82"/>
        <v>#DIV/0!</v>
      </c>
      <c r="U213" s="319" t="b">
        <f t="shared" si="83"/>
        <v>0</v>
      </c>
      <c r="V213" s="319" t="e">
        <f t="shared" si="84"/>
        <v>#DIV/0!</v>
      </c>
      <c r="W213" s="319"/>
      <c r="X213" s="320">
        <v>0</v>
      </c>
      <c r="Y213" s="319" t="e">
        <f t="shared" si="85"/>
        <v>#DIV/0!</v>
      </c>
      <c r="Z213" s="319" t="b">
        <f t="shared" si="86"/>
        <v>0</v>
      </c>
      <c r="AA213" s="319" t="e">
        <f t="shared" si="87"/>
        <v>#DIV/0!</v>
      </c>
      <c r="AB213" s="811"/>
      <c r="AC213" s="812">
        <f t="shared" si="88"/>
        <v>0</v>
      </c>
      <c r="AD213" s="812">
        <f t="shared" si="89"/>
        <v>0</v>
      </c>
    </row>
    <row r="214" spans="1:30" ht="16.8" hidden="1">
      <c r="A214" s="439" t="s">
        <v>309</v>
      </c>
      <c r="B214" s="439">
        <f>'Aaro Inställningar'!B49</f>
        <v>0</v>
      </c>
      <c r="C214" s="43"/>
      <c r="D214" s="749">
        <f>'Aaro Inställningar'!C49</f>
        <v>0</v>
      </c>
      <c r="E214" s="320">
        <v>0</v>
      </c>
      <c r="F214" s="318">
        <v>0</v>
      </c>
      <c r="G214" s="319" t="e">
        <f t="shared" si="75"/>
        <v>#DIV/0!</v>
      </c>
      <c r="H214" s="319" t="b">
        <f t="shared" si="76"/>
        <v>0</v>
      </c>
      <c r="I214" s="319" t="e">
        <f t="shared" si="77"/>
        <v>#DIV/0!</v>
      </c>
      <c r="J214" s="320">
        <v>0</v>
      </c>
      <c r="K214" s="318">
        <v>0</v>
      </c>
      <c r="L214" s="319" t="e">
        <f t="shared" si="78"/>
        <v>#DIV/0!</v>
      </c>
      <c r="M214" s="320">
        <v>0</v>
      </c>
      <c r="N214" s="318">
        <v>0</v>
      </c>
      <c r="O214" s="319" t="e">
        <f t="shared" si="79"/>
        <v>#DIV/0!</v>
      </c>
      <c r="P214" s="319" t="b">
        <f t="shared" si="80"/>
        <v>0</v>
      </c>
      <c r="Q214" s="319" t="e">
        <f t="shared" si="81"/>
        <v>#DIV/0!</v>
      </c>
      <c r="R214" s="320">
        <v>0</v>
      </c>
      <c r="S214" s="318">
        <v>0</v>
      </c>
      <c r="T214" s="319" t="e">
        <f t="shared" si="82"/>
        <v>#DIV/0!</v>
      </c>
      <c r="U214" s="319" t="b">
        <f t="shared" si="83"/>
        <v>0</v>
      </c>
      <c r="V214" s="319" t="e">
        <f t="shared" si="84"/>
        <v>#DIV/0!</v>
      </c>
      <c r="W214" s="319"/>
      <c r="X214" s="320">
        <v>0</v>
      </c>
      <c r="Y214" s="319" t="e">
        <f t="shared" si="85"/>
        <v>#DIV/0!</v>
      </c>
      <c r="Z214" s="319" t="b">
        <f t="shared" si="86"/>
        <v>0</v>
      </c>
      <c r="AA214" s="319" t="e">
        <f t="shared" si="87"/>
        <v>#DIV/0!</v>
      </c>
      <c r="AB214" s="811"/>
      <c r="AC214" s="812">
        <f t="shared" si="88"/>
        <v>0</v>
      </c>
      <c r="AD214" s="812">
        <f t="shared" si="89"/>
        <v>0</v>
      </c>
    </row>
    <row r="215" spans="1:30" ht="16.8" hidden="1">
      <c r="A215" s="439" t="s">
        <v>309</v>
      </c>
      <c r="B215" s="439">
        <f>'Aaro Inställningar'!B50</f>
        <v>0</v>
      </c>
      <c r="C215" s="43"/>
      <c r="D215" s="749">
        <f>'Aaro Inställningar'!C50</f>
        <v>0</v>
      </c>
      <c r="E215" s="320">
        <v>0</v>
      </c>
      <c r="F215" s="318">
        <v>0</v>
      </c>
      <c r="G215" s="319" t="e">
        <f t="shared" si="75"/>
        <v>#DIV/0!</v>
      </c>
      <c r="H215" s="319" t="b">
        <f t="shared" si="76"/>
        <v>0</v>
      </c>
      <c r="I215" s="319" t="e">
        <f t="shared" si="77"/>
        <v>#DIV/0!</v>
      </c>
      <c r="J215" s="320">
        <v>0</v>
      </c>
      <c r="K215" s="318">
        <v>0</v>
      </c>
      <c r="L215" s="319" t="e">
        <f t="shared" si="78"/>
        <v>#DIV/0!</v>
      </c>
      <c r="M215" s="320">
        <v>0</v>
      </c>
      <c r="N215" s="318">
        <v>0</v>
      </c>
      <c r="O215" s="319" t="e">
        <f t="shared" si="79"/>
        <v>#DIV/0!</v>
      </c>
      <c r="P215" s="319" t="b">
        <f t="shared" si="80"/>
        <v>0</v>
      </c>
      <c r="Q215" s="319" t="e">
        <f t="shared" si="81"/>
        <v>#DIV/0!</v>
      </c>
      <c r="R215" s="320">
        <v>0</v>
      </c>
      <c r="S215" s="318">
        <v>0</v>
      </c>
      <c r="T215" s="319" t="e">
        <f t="shared" si="82"/>
        <v>#DIV/0!</v>
      </c>
      <c r="U215" s="319" t="b">
        <f t="shared" si="83"/>
        <v>0</v>
      </c>
      <c r="V215" s="319" t="e">
        <f t="shared" si="84"/>
        <v>#DIV/0!</v>
      </c>
      <c r="W215" s="319"/>
      <c r="X215" s="320">
        <v>0</v>
      </c>
      <c r="Y215" s="319" t="e">
        <f t="shared" si="85"/>
        <v>#DIV/0!</v>
      </c>
      <c r="Z215" s="319" t="b">
        <f t="shared" si="86"/>
        <v>0</v>
      </c>
      <c r="AA215" s="319" t="e">
        <f t="shared" si="87"/>
        <v>#DIV/0!</v>
      </c>
      <c r="AB215" s="811"/>
      <c r="AC215" s="812">
        <f t="shared" si="88"/>
        <v>0</v>
      </c>
      <c r="AD215" s="812">
        <f t="shared" si="89"/>
        <v>0</v>
      </c>
    </row>
    <row r="216" spans="1:30" ht="16.8" hidden="1">
      <c r="A216" s="439" t="s">
        <v>309</v>
      </c>
      <c r="B216" s="439">
        <f>'Aaro Inställningar'!B51</f>
        <v>0</v>
      </c>
      <c r="C216" s="43"/>
      <c r="D216" s="749">
        <f>'Aaro Inställningar'!C51</f>
        <v>0</v>
      </c>
      <c r="E216" s="320">
        <v>0</v>
      </c>
      <c r="F216" s="318">
        <v>0</v>
      </c>
      <c r="G216" s="319" t="e">
        <f t="shared" si="75"/>
        <v>#DIV/0!</v>
      </c>
      <c r="H216" s="319" t="b">
        <f t="shared" si="76"/>
        <v>0</v>
      </c>
      <c r="I216" s="319" t="e">
        <f t="shared" si="77"/>
        <v>#DIV/0!</v>
      </c>
      <c r="J216" s="320">
        <v>0</v>
      </c>
      <c r="K216" s="318">
        <v>0</v>
      </c>
      <c r="L216" s="319" t="e">
        <f t="shared" si="78"/>
        <v>#DIV/0!</v>
      </c>
      <c r="M216" s="320">
        <v>0</v>
      </c>
      <c r="N216" s="318">
        <v>0</v>
      </c>
      <c r="O216" s="319" t="e">
        <f t="shared" si="79"/>
        <v>#DIV/0!</v>
      </c>
      <c r="P216" s="319" t="b">
        <f t="shared" si="80"/>
        <v>0</v>
      </c>
      <c r="Q216" s="319" t="e">
        <f t="shared" si="81"/>
        <v>#DIV/0!</v>
      </c>
      <c r="R216" s="320">
        <v>0</v>
      </c>
      <c r="S216" s="318">
        <v>0</v>
      </c>
      <c r="T216" s="319" t="e">
        <f t="shared" si="82"/>
        <v>#DIV/0!</v>
      </c>
      <c r="U216" s="319" t="b">
        <f t="shared" si="83"/>
        <v>0</v>
      </c>
      <c r="V216" s="319" t="e">
        <f t="shared" si="84"/>
        <v>#DIV/0!</v>
      </c>
      <c r="W216" s="319"/>
      <c r="X216" s="320">
        <v>0</v>
      </c>
      <c r="Y216" s="319" t="e">
        <f t="shared" si="85"/>
        <v>#DIV/0!</v>
      </c>
      <c r="Z216" s="319" t="b">
        <f t="shared" si="86"/>
        <v>0</v>
      </c>
      <c r="AA216" s="319" t="e">
        <f t="shared" si="87"/>
        <v>#DIV/0!</v>
      </c>
      <c r="AB216" s="811"/>
      <c r="AC216" s="812">
        <f t="shared" si="88"/>
        <v>0</v>
      </c>
      <c r="AD216" s="812">
        <f t="shared" si="89"/>
        <v>0</v>
      </c>
    </row>
    <row r="217" spans="1:30" ht="16.8" hidden="1">
      <c r="A217" s="439" t="s">
        <v>309</v>
      </c>
      <c r="B217" s="439">
        <f>'Aaro Inställningar'!B52</f>
        <v>0</v>
      </c>
      <c r="C217" s="43"/>
      <c r="D217" s="749">
        <f>'Aaro Inställningar'!C52</f>
        <v>0</v>
      </c>
      <c r="E217" s="320">
        <v>0</v>
      </c>
      <c r="F217" s="318">
        <v>0</v>
      </c>
      <c r="G217" s="319" t="e">
        <f t="shared" si="75"/>
        <v>#DIV/0!</v>
      </c>
      <c r="H217" s="319" t="b">
        <f t="shared" si="76"/>
        <v>0</v>
      </c>
      <c r="I217" s="319" t="e">
        <f t="shared" si="77"/>
        <v>#DIV/0!</v>
      </c>
      <c r="J217" s="320">
        <v>0</v>
      </c>
      <c r="K217" s="318">
        <v>0</v>
      </c>
      <c r="L217" s="319" t="e">
        <f t="shared" si="78"/>
        <v>#DIV/0!</v>
      </c>
      <c r="M217" s="320">
        <v>0</v>
      </c>
      <c r="N217" s="318">
        <v>0</v>
      </c>
      <c r="O217" s="319" t="e">
        <f t="shared" si="79"/>
        <v>#DIV/0!</v>
      </c>
      <c r="P217" s="319" t="b">
        <f t="shared" si="80"/>
        <v>0</v>
      </c>
      <c r="Q217" s="319" t="e">
        <f t="shared" si="81"/>
        <v>#DIV/0!</v>
      </c>
      <c r="R217" s="320">
        <v>0</v>
      </c>
      <c r="S217" s="318">
        <v>0</v>
      </c>
      <c r="T217" s="319" t="e">
        <f t="shared" si="82"/>
        <v>#DIV/0!</v>
      </c>
      <c r="U217" s="319" t="b">
        <f t="shared" si="83"/>
        <v>0</v>
      </c>
      <c r="V217" s="319" t="e">
        <f t="shared" si="84"/>
        <v>#DIV/0!</v>
      </c>
      <c r="W217" s="319"/>
      <c r="X217" s="320">
        <v>0</v>
      </c>
      <c r="Y217" s="319" t="e">
        <f t="shared" si="85"/>
        <v>#DIV/0!</v>
      </c>
      <c r="Z217" s="319" t="b">
        <f t="shared" si="86"/>
        <v>0</v>
      </c>
      <c r="AA217" s="319" t="e">
        <f t="shared" si="87"/>
        <v>#DIV/0!</v>
      </c>
      <c r="AB217" s="811"/>
      <c r="AC217" s="812">
        <f t="shared" si="88"/>
        <v>0</v>
      </c>
      <c r="AD217" s="812">
        <f t="shared" si="89"/>
        <v>0</v>
      </c>
    </row>
    <row r="218" spans="1:30" ht="16.8" hidden="1">
      <c r="A218" s="439" t="s">
        <v>309</v>
      </c>
      <c r="B218" s="439">
        <f>'Aaro Inställningar'!B53</f>
        <v>0</v>
      </c>
      <c r="C218" s="43"/>
      <c r="D218" s="749">
        <f>'Aaro Inställningar'!C53</f>
        <v>0</v>
      </c>
      <c r="E218" s="320">
        <v>0</v>
      </c>
      <c r="F218" s="318">
        <v>0</v>
      </c>
      <c r="G218" s="319" t="e">
        <f t="shared" si="75"/>
        <v>#DIV/0!</v>
      </c>
      <c r="H218" s="319" t="b">
        <f t="shared" si="76"/>
        <v>0</v>
      </c>
      <c r="I218" s="319" t="e">
        <f t="shared" si="77"/>
        <v>#DIV/0!</v>
      </c>
      <c r="J218" s="320">
        <v>0</v>
      </c>
      <c r="K218" s="318">
        <v>0</v>
      </c>
      <c r="L218" s="319" t="e">
        <f t="shared" si="78"/>
        <v>#DIV/0!</v>
      </c>
      <c r="M218" s="320">
        <v>0</v>
      </c>
      <c r="N218" s="318">
        <v>0</v>
      </c>
      <c r="O218" s="319" t="e">
        <f t="shared" si="79"/>
        <v>#DIV/0!</v>
      </c>
      <c r="P218" s="319" t="b">
        <f t="shared" si="80"/>
        <v>0</v>
      </c>
      <c r="Q218" s="319" t="e">
        <f t="shared" si="81"/>
        <v>#DIV/0!</v>
      </c>
      <c r="R218" s="320">
        <v>0</v>
      </c>
      <c r="S218" s="318">
        <v>0</v>
      </c>
      <c r="T218" s="319" t="e">
        <f t="shared" si="82"/>
        <v>#DIV/0!</v>
      </c>
      <c r="U218" s="319" t="b">
        <f t="shared" si="83"/>
        <v>0</v>
      </c>
      <c r="V218" s="319" t="e">
        <f t="shared" si="84"/>
        <v>#DIV/0!</v>
      </c>
      <c r="W218" s="319"/>
      <c r="X218" s="320">
        <v>0</v>
      </c>
      <c r="Y218" s="319" t="e">
        <f t="shared" si="85"/>
        <v>#DIV/0!</v>
      </c>
      <c r="Z218" s="319" t="b">
        <f t="shared" si="86"/>
        <v>0</v>
      </c>
      <c r="AA218" s="319" t="e">
        <f t="shared" si="87"/>
        <v>#DIV/0!</v>
      </c>
      <c r="AB218" s="811"/>
      <c r="AC218" s="812">
        <f t="shared" si="88"/>
        <v>0</v>
      </c>
      <c r="AD218" s="812">
        <f t="shared" si="89"/>
        <v>0</v>
      </c>
    </row>
    <row r="219" spans="1:30" ht="16.8" hidden="1">
      <c r="A219" s="439" t="s">
        <v>309</v>
      </c>
      <c r="B219" s="439">
        <f>'Aaro Inställningar'!B54</f>
        <v>0</v>
      </c>
      <c r="C219" s="43"/>
      <c r="D219" s="749">
        <f>'Aaro Inställningar'!C54</f>
        <v>0</v>
      </c>
      <c r="E219" s="320">
        <v>0</v>
      </c>
      <c r="F219" s="318">
        <v>0</v>
      </c>
      <c r="G219" s="319" t="e">
        <f t="shared" si="75"/>
        <v>#DIV/0!</v>
      </c>
      <c r="H219" s="319" t="b">
        <f t="shared" si="76"/>
        <v>0</v>
      </c>
      <c r="I219" s="319" t="e">
        <f t="shared" si="77"/>
        <v>#DIV/0!</v>
      </c>
      <c r="J219" s="320">
        <v>0</v>
      </c>
      <c r="K219" s="318">
        <v>0</v>
      </c>
      <c r="L219" s="319" t="e">
        <f t="shared" si="78"/>
        <v>#DIV/0!</v>
      </c>
      <c r="M219" s="320">
        <v>0</v>
      </c>
      <c r="N219" s="318">
        <v>0</v>
      </c>
      <c r="O219" s="319" t="e">
        <f t="shared" si="79"/>
        <v>#DIV/0!</v>
      </c>
      <c r="P219" s="319" t="b">
        <f t="shared" si="80"/>
        <v>0</v>
      </c>
      <c r="Q219" s="319" t="e">
        <f t="shared" si="81"/>
        <v>#DIV/0!</v>
      </c>
      <c r="R219" s="320">
        <v>0</v>
      </c>
      <c r="S219" s="318">
        <v>0</v>
      </c>
      <c r="T219" s="319" t="e">
        <f t="shared" si="82"/>
        <v>#DIV/0!</v>
      </c>
      <c r="U219" s="319" t="b">
        <f t="shared" si="83"/>
        <v>0</v>
      </c>
      <c r="V219" s="319" t="e">
        <f t="shared" si="84"/>
        <v>#DIV/0!</v>
      </c>
      <c r="W219" s="319"/>
      <c r="X219" s="320">
        <v>0</v>
      </c>
      <c r="Y219" s="319" t="e">
        <f t="shared" si="85"/>
        <v>#DIV/0!</v>
      </c>
      <c r="Z219" s="319" t="b">
        <f t="shared" si="86"/>
        <v>0</v>
      </c>
      <c r="AA219" s="319" t="e">
        <f t="shared" si="87"/>
        <v>#DIV/0!</v>
      </c>
      <c r="AB219" s="811"/>
      <c r="AC219" s="812">
        <f t="shared" si="88"/>
        <v>0</v>
      </c>
      <c r="AD219" s="812">
        <f t="shared" si="89"/>
        <v>0</v>
      </c>
    </row>
    <row r="220" spans="1:30" ht="16.8" hidden="1">
      <c r="A220" s="439" t="s">
        <v>309</v>
      </c>
      <c r="B220" s="439">
        <f>'Aaro Inställningar'!B55</f>
        <v>0</v>
      </c>
      <c r="C220" s="43"/>
      <c r="D220" s="749">
        <f>'Aaro Inställningar'!C55</f>
        <v>0</v>
      </c>
      <c r="E220" s="320">
        <v>0</v>
      </c>
      <c r="F220" s="318">
        <v>0</v>
      </c>
      <c r="G220" s="319" t="e">
        <f t="shared" si="75"/>
        <v>#DIV/0!</v>
      </c>
      <c r="H220" s="319" t="b">
        <f t="shared" si="76"/>
        <v>0</v>
      </c>
      <c r="I220" s="319" t="e">
        <f t="shared" si="77"/>
        <v>#DIV/0!</v>
      </c>
      <c r="J220" s="320">
        <v>0</v>
      </c>
      <c r="K220" s="318">
        <v>0</v>
      </c>
      <c r="L220" s="319" t="e">
        <f t="shared" si="78"/>
        <v>#DIV/0!</v>
      </c>
      <c r="M220" s="320">
        <v>0</v>
      </c>
      <c r="N220" s="318">
        <v>0</v>
      </c>
      <c r="O220" s="319" t="e">
        <f t="shared" si="79"/>
        <v>#DIV/0!</v>
      </c>
      <c r="P220" s="319" t="b">
        <f t="shared" si="80"/>
        <v>0</v>
      </c>
      <c r="Q220" s="319" t="e">
        <f t="shared" si="81"/>
        <v>#DIV/0!</v>
      </c>
      <c r="R220" s="320">
        <v>0</v>
      </c>
      <c r="S220" s="318">
        <v>0</v>
      </c>
      <c r="T220" s="319" t="e">
        <f t="shared" si="82"/>
        <v>#DIV/0!</v>
      </c>
      <c r="U220" s="319" t="b">
        <f t="shared" si="83"/>
        <v>0</v>
      </c>
      <c r="V220" s="319" t="e">
        <f t="shared" si="84"/>
        <v>#DIV/0!</v>
      </c>
      <c r="W220" s="319"/>
      <c r="X220" s="320">
        <v>0</v>
      </c>
      <c r="Y220" s="319" t="e">
        <f t="shared" si="85"/>
        <v>#DIV/0!</v>
      </c>
      <c r="Z220" s="319" t="b">
        <f t="shared" si="86"/>
        <v>0</v>
      </c>
      <c r="AA220" s="319" t="e">
        <f t="shared" si="87"/>
        <v>#DIV/0!</v>
      </c>
      <c r="AB220" s="811"/>
      <c r="AC220" s="812">
        <f t="shared" si="88"/>
        <v>0</v>
      </c>
      <c r="AD220" s="812">
        <f t="shared" si="89"/>
        <v>0</v>
      </c>
    </row>
    <row r="221" spans="1:30" ht="16.8" hidden="1">
      <c r="A221" s="439" t="s">
        <v>309</v>
      </c>
      <c r="B221" s="439">
        <f>'Aaro Inställningar'!B56</f>
        <v>0</v>
      </c>
      <c r="C221" s="43"/>
      <c r="D221" s="749">
        <f>'Aaro Inställningar'!C56</f>
        <v>0</v>
      </c>
      <c r="E221" s="320">
        <v>0</v>
      </c>
      <c r="F221" s="318">
        <v>0</v>
      </c>
      <c r="G221" s="319" t="e">
        <f t="shared" si="75"/>
        <v>#DIV/0!</v>
      </c>
      <c r="H221" s="319" t="b">
        <f t="shared" si="76"/>
        <v>0</v>
      </c>
      <c r="I221" s="319" t="e">
        <f t="shared" si="77"/>
        <v>#DIV/0!</v>
      </c>
      <c r="J221" s="320">
        <v>0</v>
      </c>
      <c r="K221" s="318">
        <v>0</v>
      </c>
      <c r="L221" s="319" t="e">
        <f t="shared" si="78"/>
        <v>#DIV/0!</v>
      </c>
      <c r="M221" s="320">
        <v>0</v>
      </c>
      <c r="N221" s="318">
        <v>0</v>
      </c>
      <c r="O221" s="319" t="e">
        <f t="shared" si="79"/>
        <v>#DIV/0!</v>
      </c>
      <c r="P221" s="319" t="b">
        <f t="shared" si="80"/>
        <v>0</v>
      </c>
      <c r="Q221" s="319" t="e">
        <f t="shared" si="81"/>
        <v>#DIV/0!</v>
      </c>
      <c r="R221" s="320">
        <v>0</v>
      </c>
      <c r="S221" s="318">
        <v>0</v>
      </c>
      <c r="T221" s="319" t="e">
        <f t="shared" si="82"/>
        <v>#DIV/0!</v>
      </c>
      <c r="U221" s="319" t="b">
        <f t="shared" si="83"/>
        <v>0</v>
      </c>
      <c r="V221" s="319" t="e">
        <f t="shared" si="84"/>
        <v>#DIV/0!</v>
      </c>
      <c r="W221" s="319"/>
      <c r="X221" s="320">
        <v>0</v>
      </c>
      <c r="Y221" s="319" t="e">
        <f t="shared" si="85"/>
        <v>#DIV/0!</v>
      </c>
      <c r="Z221" s="319" t="b">
        <f t="shared" si="86"/>
        <v>0</v>
      </c>
      <c r="AA221" s="748" t="e">
        <f t="shared" si="87"/>
        <v>#DIV/0!</v>
      </c>
      <c r="AB221" s="811"/>
      <c r="AC221" s="881">
        <f t="shared" si="88"/>
        <v>0</v>
      </c>
      <c r="AD221" s="881">
        <f t="shared" si="89"/>
        <v>0</v>
      </c>
    </row>
    <row r="222" spans="1:30" ht="16.8">
      <c r="A222" s="439" t="s">
        <v>309</v>
      </c>
      <c r="B222" s="439">
        <f>'Aaro Inställningar'!B57</f>
        <v>0</v>
      </c>
      <c r="C222" s="36"/>
      <c r="D222" s="799" t="str">
        <f>'Aaro Inställningar'!C57</f>
        <v>Aibel</v>
      </c>
      <c r="E222" s="800">
        <f>SUM(E201:E221)</f>
        <v>166.05844930000001</v>
      </c>
      <c r="F222" s="801">
        <f>SUM(F201:F221)</f>
        <v>58.108356100000101</v>
      </c>
      <c r="G222" s="802">
        <f t="shared" si="75"/>
        <v>1.8577378615603224</v>
      </c>
      <c r="H222" s="802" t="b">
        <f t="shared" si="76"/>
        <v>0</v>
      </c>
      <c r="I222" s="802">
        <f t="shared" si="77"/>
        <v>1.8577378615603224</v>
      </c>
      <c r="J222" s="800">
        <f>SUM(J201:J221)</f>
        <v>140.39852920000001</v>
      </c>
      <c r="K222" s="801">
        <f>SUM(K201:K221)</f>
        <v>107.02696950000001</v>
      </c>
      <c r="L222" s="802">
        <f t="shared" si="78"/>
        <v>0.3118051445902148</v>
      </c>
      <c r="M222" s="800">
        <f>SUM(M201:M221)</f>
        <v>140.39852920000001</v>
      </c>
      <c r="N222" s="801">
        <f>SUM(N201:N221)</f>
        <v>107.02696950000001</v>
      </c>
      <c r="O222" s="802">
        <f t="shared" si="79"/>
        <v>0.3118051445902148</v>
      </c>
      <c r="P222" s="802" t="b">
        <f t="shared" si="80"/>
        <v>0</v>
      </c>
      <c r="Q222" s="802">
        <f t="shared" si="81"/>
        <v>0.3118051445902148</v>
      </c>
      <c r="R222" s="800">
        <f>SUM(R201:R221)</f>
        <v>517.60721060000299</v>
      </c>
      <c r="S222" s="801">
        <f>SUM(S201:S221)</f>
        <v>484.23565090000199</v>
      </c>
      <c r="T222" s="802">
        <f t="shared" si="82"/>
        <v>6.891594957532865E-2</v>
      </c>
      <c r="U222" s="802" t="b">
        <f t="shared" si="83"/>
        <v>0</v>
      </c>
      <c r="V222" s="802">
        <f t="shared" si="84"/>
        <v>6.891594957532865E-2</v>
      </c>
      <c r="W222" s="802"/>
      <c r="X222" s="800">
        <f>SUM(X201:X221)</f>
        <v>347.60297910000003</v>
      </c>
      <c r="Y222" s="803">
        <f t="shared" si="85"/>
        <v>-0.28216152930098393</v>
      </c>
      <c r="Z222" s="803" t="b">
        <f t="shared" si="86"/>
        <v>0</v>
      </c>
      <c r="AA222" s="819">
        <f t="shared" si="87"/>
        <v>-0.28216152930098393</v>
      </c>
      <c r="AB222" s="811"/>
      <c r="AC222" s="880">
        <f t="shared" si="88"/>
        <v>7.3610029667317015E-2</v>
      </c>
      <c r="AD222" s="880">
        <f t="shared" si="89"/>
        <v>4.1110860779480951E-2</v>
      </c>
    </row>
    <row r="223" spans="1:30" ht="16.8" hidden="1">
      <c r="A223" s="439" t="s">
        <v>309</v>
      </c>
      <c r="B223" s="439">
        <f>'Aaro Inställningar'!B58</f>
        <v>0</v>
      </c>
      <c r="C223" s="36"/>
      <c r="D223" s="749">
        <f>'Aaro Inställningar'!C58</f>
        <v>0</v>
      </c>
      <c r="E223" s="320">
        <v>0</v>
      </c>
      <c r="F223" s="318">
        <v>0</v>
      </c>
      <c r="G223" s="319" t="e">
        <f t="shared" si="75"/>
        <v>#DIV/0!</v>
      </c>
      <c r="H223" s="319" t="b">
        <f t="shared" si="76"/>
        <v>0</v>
      </c>
      <c r="I223" s="319" t="e">
        <f t="shared" si="77"/>
        <v>#DIV/0!</v>
      </c>
      <c r="J223" s="320">
        <v>0</v>
      </c>
      <c r="K223" s="318">
        <v>0</v>
      </c>
      <c r="L223" s="319" t="e">
        <f t="shared" si="78"/>
        <v>#DIV/0!</v>
      </c>
      <c r="M223" s="320">
        <v>0</v>
      </c>
      <c r="N223" s="318">
        <v>0</v>
      </c>
      <c r="O223" s="319" t="e">
        <f t="shared" si="79"/>
        <v>#DIV/0!</v>
      </c>
      <c r="P223" s="319" t="b">
        <f t="shared" si="80"/>
        <v>0</v>
      </c>
      <c r="Q223" s="319" t="e">
        <f t="shared" si="81"/>
        <v>#DIV/0!</v>
      </c>
      <c r="R223" s="320">
        <v>0</v>
      </c>
      <c r="S223" s="318">
        <v>0</v>
      </c>
      <c r="T223" s="319" t="e">
        <f t="shared" si="82"/>
        <v>#DIV/0!</v>
      </c>
      <c r="U223" s="319" t="b">
        <f t="shared" si="83"/>
        <v>0</v>
      </c>
      <c r="V223" s="319" t="e">
        <f t="shared" si="84"/>
        <v>#DIV/0!</v>
      </c>
      <c r="W223" s="319"/>
      <c r="X223" s="320">
        <v>0</v>
      </c>
      <c r="Y223" s="319" t="e">
        <f t="shared" si="85"/>
        <v>#DIV/0!</v>
      </c>
      <c r="Z223" s="319" t="b">
        <f t="shared" si="86"/>
        <v>0</v>
      </c>
      <c r="AA223" s="319" t="e">
        <f t="shared" si="87"/>
        <v>#DIV/0!</v>
      </c>
      <c r="AB223" s="811"/>
      <c r="AC223" s="812">
        <f t="shared" si="88"/>
        <v>0</v>
      </c>
      <c r="AD223" s="812">
        <f t="shared" si="89"/>
        <v>0</v>
      </c>
    </row>
    <row r="224" spans="1:30" ht="16.8" hidden="1">
      <c r="A224" s="439" t="s">
        <v>309</v>
      </c>
      <c r="B224" s="439">
        <f>'Aaro Inställningar'!B59</f>
        <v>0</v>
      </c>
      <c r="C224" s="43"/>
      <c r="D224" s="749">
        <f>'Aaro Inställningar'!C59</f>
        <v>0</v>
      </c>
      <c r="E224" s="320">
        <v>0</v>
      </c>
      <c r="F224" s="318">
        <v>0</v>
      </c>
      <c r="G224" s="319" t="e">
        <f t="shared" si="75"/>
        <v>#DIV/0!</v>
      </c>
      <c r="H224" s="319" t="b">
        <f t="shared" si="76"/>
        <v>0</v>
      </c>
      <c r="I224" s="319" t="e">
        <f t="shared" si="77"/>
        <v>#DIV/0!</v>
      </c>
      <c r="J224" s="320">
        <v>0</v>
      </c>
      <c r="K224" s="318">
        <v>0</v>
      </c>
      <c r="L224" s="319" t="e">
        <f t="shared" si="78"/>
        <v>#DIV/0!</v>
      </c>
      <c r="M224" s="320">
        <v>0</v>
      </c>
      <c r="N224" s="318">
        <v>0</v>
      </c>
      <c r="O224" s="319" t="e">
        <f t="shared" si="79"/>
        <v>#DIV/0!</v>
      </c>
      <c r="P224" s="319" t="b">
        <f t="shared" si="80"/>
        <v>0</v>
      </c>
      <c r="Q224" s="319" t="e">
        <f t="shared" si="81"/>
        <v>#DIV/0!</v>
      </c>
      <c r="R224" s="320">
        <v>0</v>
      </c>
      <c r="S224" s="318">
        <v>0</v>
      </c>
      <c r="T224" s="319" t="e">
        <f t="shared" si="82"/>
        <v>#DIV/0!</v>
      </c>
      <c r="U224" s="319" t="b">
        <f t="shared" si="83"/>
        <v>0</v>
      </c>
      <c r="V224" s="319" t="e">
        <f t="shared" si="84"/>
        <v>#DIV/0!</v>
      </c>
      <c r="W224" s="319"/>
      <c r="X224" s="320">
        <v>0</v>
      </c>
      <c r="Y224" s="319" t="e">
        <f t="shared" si="85"/>
        <v>#DIV/0!</v>
      </c>
      <c r="Z224" s="319" t="b">
        <f t="shared" si="86"/>
        <v>0</v>
      </c>
      <c r="AA224" s="319" t="e">
        <f t="shared" si="87"/>
        <v>#DIV/0!</v>
      </c>
      <c r="AB224" s="811"/>
      <c r="AC224" s="812">
        <f t="shared" si="88"/>
        <v>0</v>
      </c>
      <c r="AD224" s="812">
        <f t="shared" si="89"/>
        <v>0</v>
      </c>
    </row>
    <row r="225" spans="1:30" ht="16.8" hidden="1">
      <c r="A225" s="439" t="s">
        <v>309</v>
      </c>
      <c r="B225" s="439">
        <f>'Aaro Inställningar'!B60</f>
        <v>0</v>
      </c>
      <c r="C225" s="43"/>
      <c r="D225" s="749">
        <f>'Aaro Inställningar'!C60</f>
        <v>0</v>
      </c>
      <c r="E225" s="320">
        <v>0</v>
      </c>
      <c r="F225" s="318">
        <v>0</v>
      </c>
      <c r="G225" s="319" t="e">
        <f t="shared" si="75"/>
        <v>#DIV/0!</v>
      </c>
      <c r="H225" s="319" t="b">
        <f t="shared" si="76"/>
        <v>0</v>
      </c>
      <c r="I225" s="319" t="e">
        <f t="shared" si="77"/>
        <v>#DIV/0!</v>
      </c>
      <c r="J225" s="320">
        <v>0</v>
      </c>
      <c r="K225" s="318">
        <v>0</v>
      </c>
      <c r="L225" s="319" t="e">
        <f t="shared" si="78"/>
        <v>#DIV/0!</v>
      </c>
      <c r="M225" s="320">
        <v>0</v>
      </c>
      <c r="N225" s="318">
        <v>0</v>
      </c>
      <c r="O225" s="319" t="e">
        <f t="shared" si="79"/>
        <v>#DIV/0!</v>
      </c>
      <c r="P225" s="319" t="b">
        <f t="shared" si="80"/>
        <v>0</v>
      </c>
      <c r="Q225" s="319" t="e">
        <f t="shared" si="81"/>
        <v>#DIV/0!</v>
      </c>
      <c r="R225" s="320">
        <v>0</v>
      </c>
      <c r="S225" s="318">
        <v>0</v>
      </c>
      <c r="T225" s="319" t="e">
        <f t="shared" si="82"/>
        <v>#DIV/0!</v>
      </c>
      <c r="U225" s="319" t="b">
        <f t="shared" si="83"/>
        <v>0</v>
      </c>
      <c r="V225" s="319" t="e">
        <f t="shared" si="84"/>
        <v>#DIV/0!</v>
      </c>
      <c r="W225" s="319"/>
      <c r="X225" s="320">
        <v>0</v>
      </c>
      <c r="Y225" s="319" t="e">
        <f t="shared" si="85"/>
        <v>#DIV/0!</v>
      </c>
      <c r="Z225" s="319" t="b">
        <f t="shared" si="86"/>
        <v>0</v>
      </c>
      <c r="AA225" s="319" t="e">
        <f t="shared" si="87"/>
        <v>#DIV/0!</v>
      </c>
      <c r="AB225" s="811"/>
      <c r="AC225" s="812">
        <f t="shared" si="88"/>
        <v>0</v>
      </c>
      <c r="AD225" s="812">
        <f t="shared" si="89"/>
        <v>0</v>
      </c>
    </row>
    <row r="226" spans="1:30" ht="16.8" hidden="1">
      <c r="A226" s="439" t="s">
        <v>309</v>
      </c>
      <c r="B226" s="439">
        <f>'Aaro Inställningar'!B61</f>
        <v>0</v>
      </c>
      <c r="C226" s="43"/>
      <c r="D226" s="749">
        <f>'Aaro Inställningar'!C61</f>
        <v>0</v>
      </c>
      <c r="E226" s="320">
        <v>0</v>
      </c>
      <c r="F226" s="318">
        <v>0</v>
      </c>
      <c r="G226" s="319" t="e">
        <f t="shared" si="75"/>
        <v>#DIV/0!</v>
      </c>
      <c r="H226" s="319" t="b">
        <f t="shared" si="76"/>
        <v>0</v>
      </c>
      <c r="I226" s="319" t="e">
        <f t="shared" si="77"/>
        <v>#DIV/0!</v>
      </c>
      <c r="J226" s="320">
        <v>0</v>
      </c>
      <c r="K226" s="318">
        <v>0</v>
      </c>
      <c r="L226" s="319" t="e">
        <f t="shared" si="78"/>
        <v>#DIV/0!</v>
      </c>
      <c r="M226" s="320">
        <v>0</v>
      </c>
      <c r="N226" s="318">
        <v>0</v>
      </c>
      <c r="O226" s="319" t="e">
        <f t="shared" si="79"/>
        <v>#DIV/0!</v>
      </c>
      <c r="P226" s="319" t="b">
        <f t="shared" si="80"/>
        <v>0</v>
      </c>
      <c r="Q226" s="319" t="e">
        <f t="shared" si="81"/>
        <v>#DIV/0!</v>
      </c>
      <c r="R226" s="320">
        <v>0</v>
      </c>
      <c r="S226" s="318">
        <v>0</v>
      </c>
      <c r="T226" s="319" t="e">
        <f t="shared" si="82"/>
        <v>#DIV/0!</v>
      </c>
      <c r="U226" s="319" t="b">
        <f t="shared" si="83"/>
        <v>0</v>
      </c>
      <c r="V226" s="319" t="e">
        <f t="shared" si="84"/>
        <v>#DIV/0!</v>
      </c>
      <c r="W226" s="319"/>
      <c r="X226" s="320">
        <v>0</v>
      </c>
      <c r="Y226" s="319" t="e">
        <f t="shared" si="85"/>
        <v>#DIV/0!</v>
      </c>
      <c r="Z226" s="319" t="b">
        <f t="shared" si="86"/>
        <v>0</v>
      </c>
      <c r="AA226" s="319" t="e">
        <f t="shared" si="87"/>
        <v>#DIV/0!</v>
      </c>
      <c r="AB226" s="811"/>
      <c r="AC226" s="812">
        <f t="shared" si="88"/>
        <v>0</v>
      </c>
      <c r="AD226" s="812">
        <f t="shared" si="89"/>
        <v>0</v>
      </c>
    </row>
    <row r="227" spans="1:30" ht="16.8" hidden="1">
      <c r="A227" s="439" t="s">
        <v>309</v>
      </c>
      <c r="B227" s="439">
        <f>'Aaro Inställningar'!B62</f>
        <v>0</v>
      </c>
      <c r="C227" s="43"/>
      <c r="D227" s="749">
        <f>'Aaro Inställningar'!C62</f>
        <v>0</v>
      </c>
      <c r="E227" s="320">
        <v>0</v>
      </c>
      <c r="F227" s="318">
        <v>0</v>
      </c>
      <c r="G227" s="319" t="e">
        <f t="shared" si="75"/>
        <v>#DIV/0!</v>
      </c>
      <c r="H227" s="319" t="b">
        <f t="shared" si="76"/>
        <v>0</v>
      </c>
      <c r="I227" s="319" t="e">
        <f t="shared" si="77"/>
        <v>#DIV/0!</v>
      </c>
      <c r="J227" s="320">
        <v>0</v>
      </c>
      <c r="K227" s="318">
        <v>0</v>
      </c>
      <c r="L227" s="319" t="e">
        <f t="shared" si="78"/>
        <v>#DIV/0!</v>
      </c>
      <c r="M227" s="320">
        <v>0</v>
      </c>
      <c r="N227" s="318">
        <v>0</v>
      </c>
      <c r="O227" s="319" t="e">
        <f t="shared" si="79"/>
        <v>#DIV/0!</v>
      </c>
      <c r="P227" s="319" t="b">
        <f t="shared" si="80"/>
        <v>0</v>
      </c>
      <c r="Q227" s="319" t="e">
        <f t="shared" si="81"/>
        <v>#DIV/0!</v>
      </c>
      <c r="R227" s="320">
        <v>0</v>
      </c>
      <c r="S227" s="318">
        <v>0</v>
      </c>
      <c r="T227" s="319" t="e">
        <f t="shared" si="82"/>
        <v>#DIV/0!</v>
      </c>
      <c r="U227" s="319" t="b">
        <f t="shared" si="83"/>
        <v>0</v>
      </c>
      <c r="V227" s="319" t="e">
        <f t="shared" si="84"/>
        <v>#DIV/0!</v>
      </c>
      <c r="W227" s="319"/>
      <c r="X227" s="320">
        <v>0</v>
      </c>
      <c r="Y227" s="319" t="e">
        <f t="shared" si="85"/>
        <v>#DIV/0!</v>
      </c>
      <c r="Z227" s="319" t="b">
        <f t="shared" si="86"/>
        <v>0</v>
      </c>
      <c r="AA227" s="319" t="e">
        <f t="shared" si="87"/>
        <v>#DIV/0!</v>
      </c>
      <c r="AB227" s="811"/>
      <c r="AC227" s="812">
        <f t="shared" si="88"/>
        <v>0</v>
      </c>
      <c r="AD227" s="812">
        <f t="shared" si="89"/>
        <v>0</v>
      </c>
    </row>
    <row r="228" spans="1:30" ht="16.8" hidden="1">
      <c r="A228" s="439" t="s">
        <v>309</v>
      </c>
      <c r="B228" s="439">
        <f>'Aaro Inställningar'!B63</f>
        <v>0</v>
      </c>
      <c r="C228" s="43"/>
      <c r="D228" s="749">
        <f>'Aaro Inställningar'!C63</f>
        <v>0</v>
      </c>
      <c r="E228" s="320">
        <v>0</v>
      </c>
      <c r="F228" s="318">
        <v>0</v>
      </c>
      <c r="G228" s="319" t="e">
        <f t="shared" si="75"/>
        <v>#DIV/0!</v>
      </c>
      <c r="H228" s="319" t="b">
        <f t="shared" si="76"/>
        <v>0</v>
      </c>
      <c r="I228" s="319" t="e">
        <f t="shared" si="77"/>
        <v>#DIV/0!</v>
      </c>
      <c r="J228" s="320">
        <v>0</v>
      </c>
      <c r="K228" s="318">
        <v>0</v>
      </c>
      <c r="L228" s="319" t="e">
        <f t="shared" si="78"/>
        <v>#DIV/0!</v>
      </c>
      <c r="M228" s="320">
        <v>0</v>
      </c>
      <c r="N228" s="318">
        <v>0</v>
      </c>
      <c r="O228" s="319" t="e">
        <f t="shared" si="79"/>
        <v>#DIV/0!</v>
      </c>
      <c r="P228" s="319" t="b">
        <f t="shared" si="80"/>
        <v>0</v>
      </c>
      <c r="Q228" s="319" t="e">
        <f t="shared" si="81"/>
        <v>#DIV/0!</v>
      </c>
      <c r="R228" s="320">
        <v>0</v>
      </c>
      <c r="S228" s="318">
        <v>0</v>
      </c>
      <c r="T228" s="319" t="e">
        <f t="shared" si="82"/>
        <v>#DIV/0!</v>
      </c>
      <c r="U228" s="319" t="b">
        <f t="shared" si="83"/>
        <v>0</v>
      </c>
      <c r="V228" s="319" t="e">
        <f t="shared" si="84"/>
        <v>#DIV/0!</v>
      </c>
      <c r="W228" s="319"/>
      <c r="X228" s="320">
        <v>0</v>
      </c>
      <c r="Y228" s="319" t="e">
        <f t="shared" si="85"/>
        <v>#DIV/0!</v>
      </c>
      <c r="Z228" s="319" t="b">
        <f t="shared" si="86"/>
        <v>0</v>
      </c>
      <c r="AA228" s="319" t="e">
        <f t="shared" si="87"/>
        <v>#DIV/0!</v>
      </c>
      <c r="AB228" s="811"/>
      <c r="AC228" s="812">
        <f t="shared" si="88"/>
        <v>0</v>
      </c>
      <c r="AD228" s="812">
        <f t="shared" si="89"/>
        <v>0</v>
      </c>
    </row>
    <row r="229" spans="1:30" ht="16.8" hidden="1">
      <c r="A229" s="439" t="s">
        <v>309</v>
      </c>
      <c r="B229" s="439">
        <f>'Aaro Inställningar'!B64</f>
        <v>0</v>
      </c>
      <c r="C229" s="43"/>
      <c r="D229" s="749">
        <f>'Aaro Inställningar'!C64</f>
        <v>0</v>
      </c>
      <c r="E229" s="320">
        <v>0</v>
      </c>
      <c r="F229" s="318">
        <v>0</v>
      </c>
      <c r="G229" s="319" t="e">
        <f t="shared" si="75"/>
        <v>#DIV/0!</v>
      </c>
      <c r="H229" s="319" t="b">
        <f t="shared" si="76"/>
        <v>0</v>
      </c>
      <c r="I229" s="319" t="e">
        <f t="shared" si="77"/>
        <v>#DIV/0!</v>
      </c>
      <c r="J229" s="320">
        <v>0</v>
      </c>
      <c r="K229" s="318">
        <v>0</v>
      </c>
      <c r="L229" s="319" t="e">
        <f t="shared" si="78"/>
        <v>#DIV/0!</v>
      </c>
      <c r="M229" s="320">
        <v>0</v>
      </c>
      <c r="N229" s="318">
        <v>0</v>
      </c>
      <c r="O229" s="319" t="e">
        <f t="shared" si="79"/>
        <v>#DIV/0!</v>
      </c>
      <c r="P229" s="319" t="b">
        <f t="shared" si="80"/>
        <v>0</v>
      </c>
      <c r="Q229" s="319" t="e">
        <f t="shared" si="81"/>
        <v>#DIV/0!</v>
      </c>
      <c r="R229" s="320">
        <v>0</v>
      </c>
      <c r="S229" s="318">
        <v>0</v>
      </c>
      <c r="T229" s="319" t="e">
        <f t="shared" si="82"/>
        <v>#DIV/0!</v>
      </c>
      <c r="U229" s="319" t="b">
        <f t="shared" si="83"/>
        <v>0</v>
      </c>
      <c r="V229" s="319" t="e">
        <f t="shared" si="84"/>
        <v>#DIV/0!</v>
      </c>
      <c r="W229" s="319"/>
      <c r="X229" s="320">
        <v>0</v>
      </c>
      <c r="Y229" s="319" t="e">
        <f t="shared" si="85"/>
        <v>#DIV/0!</v>
      </c>
      <c r="Z229" s="319" t="b">
        <f t="shared" si="86"/>
        <v>0</v>
      </c>
      <c r="AA229" s="319" t="e">
        <f t="shared" si="87"/>
        <v>#DIV/0!</v>
      </c>
      <c r="AB229" s="811"/>
      <c r="AC229" s="812">
        <f t="shared" si="88"/>
        <v>0</v>
      </c>
      <c r="AD229" s="812">
        <f t="shared" si="89"/>
        <v>0</v>
      </c>
    </row>
    <row r="230" spans="1:30" ht="16.8" hidden="1">
      <c r="A230" s="439" t="s">
        <v>309</v>
      </c>
      <c r="B230" s="439">
        <f>'Aaro Inställningar'!B65</f>
        <v>0</v>
      </c>
      <c r="C230" s="43"/>
      <c r="D230" s="749">
        <f>'Aaro Inställningar'!C65</f>
        <v>0</v>
      </c>
      <c r="E230" s="320">
        <v>0</v>
      </c>
      <c r="F230" s="318">
        <v>0</v>
      </c>
      <c r="G230" s="319" t="e">
        <f t="shared" si="75"/>
        <v>#DIV/0!</v>
      </c>
      <c r="H230" s="319" t="b">
        <f t="shared" si="76"/>
        <v>0</v>
      </c>
      <c r="I230" s="319" t="e">
        <f t="shared" si="77"/>
        <v>#DIV/0!</v>
      </c>
      <c r="J230" s="320">
        <v>0</v>
      </c>
      <c r="K230" s="318">
        <v>0</v>
      </c>
      <c r="L230" s="319" t="e">
        <f t="shared" si="78"/>
        <v>#DIV/0!</v>
      </c>
      <c r="M230" s="320">
        <v>0</v>
      </c>
      <c r="N230" s="318">
        <v>0</v>
      </c>
      <c r="O230" s="319" t="e">
        <f t="shared" si="79"/>
        <v>#DIV/0!</v>
      </c>
      <c r="P230" s="319" t="b">
        <f t="shared" si="80"/>
        <v>0</v>
      </c>
      <c r="Q230" s="319" t="e">
        <f t="shared" si="81"/>
        <v>#DIV/0!</v>
      </c>
      <c r="R230" s="320">
        <v>0</v>
      </c>
      <c r="S230" s="318">
        <v>0</v>
      </c>
      <c r="T230" s="319" t="e">
        <f t="shared" si="82"/>
        <v>#DIV/0!</v>
      </c>
      <c r="U230" s="319" t="b">
        <f t="shared" si="83"/>
        <v>0</v>
      </c>
      <c r="V230" s="319" t="e">
        <f t="shared" si="84"/>
        <v>#DIV/0!</v>
      </c>
      <c r="W230" s="319"/>
      <c r="X230" s="320">
        <v>0</v>
      </c>
      <c r="Y230" s="319" t="e">
        <f t="shared" si="85"/>
        <v>#DIV/0!</v>
      </c>
      <c r="Z230" s="319" t="b">
        <f t="shared" si="86"/>
        <v>0</v>
      </c>
      <c r="AA230" s="319" t="e">
        <f t="shared" si="87"/>
        <v>#DIV/0!</v>
      </c>
      <c r="AB230" s="811"/>
      <c r="AC230" s="812">
        <f t="shared" si="88"/>
        <v>0</v>
      </c>
      <c r="AD230" s="812">
        <f t="shared" si="89"/>
        <v>0</v>
      </c>
    </row>
    <row r="231" spans="1:30" ht="16.8" hidden="1">
      <c r="A231" s="439" t="s">
        <v>309</v>
      </c>
      <c r="B231" s="439">
        <f>'Aaro Inställningar'!B66</f>
        <v>0</v>
      </c>
      <c r="C231" s="43"/>
      <c r="D231" s="749">
        <f>'Aaro Inställningar'!C66</f>
        <v>0</v>
      </c>
      <c r="E231" s="320">
        <v>0</v>
      </c>
      <c r="F231" s="318">
        <v>0</v>
      </c>
      <c r="G231" s="319" t="e">
        <f t="shared" si="75"/>
        <v>#DIV/0!</v>
      </c>
      <c r="H231" s="319" t="b">
        <f t="shared" si="76"/>
        <v>0</v>
      </c>
      <c r="I231" s="319" t="e">
        <f t="shared" si="77"/>
        <v>#DIV/0!</v>
      </c>
      <c r="J231" s="320">
        <v>0</v>
      </c>
      <c r="K231" s="318">
        <v>0</v>
      </c>
      <c r="L231" s="319" t="e">
        <f t="shared" si="78"/>
        <v>#DIV/0!</v>
      </c>
      <c r="M231" s="320">
        <v>0</v>
      </c>
      <c r="N231" s="318">
        <v>0</v>
      </c>
      <c r="O231" s="319" t="e">
        <f t="shared" si="79"/>
        <v>#DIV/0!</v>
      </c>
      <c r="P231" s="319" t="b">
        <f t="shared" si="80"/>
        <v>0</v>
      </c>
      <c r="Q231" s="319" t="e">
        <f t="shared" si="81"/>
        <v>#DIV/0!</v>
      </c>
      <c r="R231" s="320">
        <v>0</v>
      </c>
      <c r="S231" s="318">
        <v>0</v>
      </c>
      <c r="T231" s="319" t="e">
        <f t="shared" si="82"/>
        <v>#DIV/0!</v>
      </c>
      <c r="U231" s="319" t="b">
        <f t="shared" si="83"/>
        <v>0</v>
      </c>
      <c r="V231" s="319" t="e">
        <f t="shared" si="84"/>
        <v>#DIV/0!</v>
      </c>
      <c r="W231" s="319"/>
      <c r="X231" s="320">
        <v>0</v>
      </c>
      <c r="Y231" s="319" t="e">
        <f t="shared" si="85"/>
        <v>#DIV/0!</v>
      </c>
      <c r="Z231" s="319" t="b">
        <f t="shared" si="86"/>
        <v>0</v>
      </c>
      <c r="AA231" s="319" t="e">
        <f t="shared" si="87"/>
        <v>#DIV/0!</v>
      </c>
      <c r="AB231" s="811"/>
      <c r="AC231" s="812">
        <f t="shared" si="88"/>
        <v>0</v>
      </c>
      <c r="AD231" s="812">
        <f t="shared" si="89"/>
        <v>0</v>
      </c>
    </row>
    <row r="232" spans="1:30" ht="16.8" hidden="1">
      <c r="A232" s="439" t="s">
        <v>309</v>
      </c>
      <c r="B232" s="439">
        <f>'Aaro Inställningar'!B67</f>
        <v>0</v>
      </c>
      <c r="C232" s="43"/>
      <c r="D232" s="749">
        <f>'Aaro Inställningar'!C67</f>
        <v>0</v>
      </c>
      <c r="E232" s="320">
        <v>0</v>
      </c>
      <c r="F232" s="318">
        <v>0</v>
      </c>
      <c r="G232" s="319" t="e">
        <f t="shared" si="75"/>
        <v>#DIV/0!</v>
      </c>
      <c r="H232" s="319" t="b">
        <f t="shared" si="76"/>
        <v>0</v>
      </c>
      <c r="I232" s="319" t="e">
        <f t="shared" si="77"/>
        <v>#DIV/0!</v>
      </c>
      <c r="J232" s="320">
        <v>0</v>
      </c>
      <c r="K232" s="318">
        <v>0</v>
      </c>
      <c r="L232" s="319" t="e">
        <f t="shared" si="78"/>
        <v>#DIV/0!</v>
      </c>
      <c r="M232" s="320">
        <v>0</v>
      </c>
      <c r="N232" s="318">
        <v>0</v>
      </c>
      <c r="O232" s="319" t="e">
        <f t="shared" si="79"/>
        <v>#DIV/0!</v>
      </c>
      <c r="P232" s="319" t="b">
        <f t="shared" si="80"/>
        <v>0</v>
      </c>
      <c r="Q232" s="319" t="e">
        <f t="shared" si="81"/>
        <v>#DIV/0!</v>
      </c>
      <c r="R232" s="320">
        <v>0</v>
      </c>
      <c r="S232" s="318">
        <v>0</v>
      </c>
      <c r="T232" s="319" t="e">
        <f t="shared" si="82"/>
        <v>#DIV/0!</v>
      </c>
      <c r="U232" s="319" t="b">
        <f t="shared" si="83"/>
        <v>0</v>
      </c>
      <c r="V232" s="319" t="e">
        <f t="shared" si="84"/>
        <v>#DIV/0!</v>
      </c>
      <c r="W232" s="319"/>
      <c r="X232" s="320">
        <v>0</v>
      </c>
      <c r="Y232" s="319" t="e">
        <f t="shared" si="85"/>
        <v>#DIV/0!</v>
      </c>
      <c r="Z232" s="319" t="b">
        <f t="shared" si="86"/>
        <v>0</v>
      </c>
      <c r="AA232" s="319" t="e">
        <f t="shared" si="87"/>
        <v>#DIV/0!</v>
      </c>
      <c r="AB232" s="811"/>
      <c r="AC232" s="812">
        <f t="shared" si="88"/>
        <v>0</v>
      </c>
      <c r="AD232" s="812">
        <f t="shared" si="89"/>
        <v>0</v>
      </c>
    </row>
    <row r="233" spans="1:30" ht="16.8" hidden="1">
      <c r="A233" s="439" t="s">
        <v>309</v>
      </c>
      <c r="B233" s="439">
        <f>'Aaro Inställningar'!B68</f>
        <v>0</v>
      </c>
      <c r="C233" s="43"/>
      <c r="D233" s="749">
        <f>'Aaro Inställningar'!C68</f>
        <v>0</v>
      </c>
      <c r="E233" s="320">
        <v>0</v>
      </c>
      <c r="F233" s="318">
        <v>0</v>
      </c>
      <c r="G233" s="319" t="e">
        <f t="shared" si="75"/>
        <v>#DIV/0!</v>
      </c>
      <c r="H233" s="319" t="b">
        <f t="shared" si="76"/>
        <v>0</v>
      </c>
      <c r="I233" s="319" t="e">
        <f t="shared" si="77"/>
        <v>#DIV/0!</v>
      </c>
      <c r="J233" s="320">
        <v>0</v>
      </c>
      <c r="K233" s="318">
        <v>0</v>
      </c>
      <c r="L233" s="319" t="e">
        <f t="shared" si="78"/>
        <v>#DIV/0!</v>
      </c>
      <c r="M233" s="320">
        <v>0</v>
      </c>
      <c r="N233" s="318">
        <v>0</v>
      </c>
      <c r="O233" s="319" t="e">
        <f t="shared" si="79"/>
        <v>#DIV/0!</v>
      </c>
      <c r="P233" s="319" t="b">
        <f t="shared" si="80"/>
        <v>0</v>
      </c>
      <c r="Q233" s="319" t="e">
        <f t="shared" si="81"/>
        <v>#DIV/0!</v>
      </c>
      <c r="R233" s="320">
        <v>0</v>
      </c>
      <c r="S233" s="318">
        <v>0</v>
      </c>
      <c r="T233" s="319" t="e">
        <f t="shared" si="82"/>
        <v>#DIV/0!</v>
      </c>
      <c r="U233" s="319" t="b">
        <f t="shared" si="83"/>
        <v>0</v>
      </c>
      <c r="V233" s="319" t="e">
        <f t="shared" si="84"/>
        <v>#DIV/0!</v>
      </c>
      <c r="W233" s="319"/>
      <c r="X233" s="320">
        <v>0</v>
      </c>
      <c r="Y233" s="319" t="e">
        <f t="shared" si="85"/>
        <v>#DIV/0!</v>
      </c>
      <c r="Z233" s="319" t="b">
        <f t="shared" si="86"/>
        <v>0</v>
      </c>
      <c r="AA233" s="319" t="e">
        <f t="shared" si="87"/>
        <v>#DIV/0!</v>
      </c>
      <c r="AB233" s="811"/>
      <c r="AC233" s="812">
        <f t="shared" si="88"/>
        <v>0</v>
      </c>
      <c r="AD233" s="812">
        <f t="shared" si="89"/>
        <v>0</v>
      </c>
    </row>
    <row r="234" spans="1:30" ht="16.8" hidden="1">
      <c r="A234" s="439" t="s">
        <v>309</v>
      </c>
      <c r="B234" s="439">
        <f>'Aaro Inställningar'!B69</f>
        <v>0</v>
      </c>
      <c r="C234" s="43"/>
      <c r="D234" s="749">
        <f>'Aaro Inställningar'!C69</f>
        <v>0</v>
      </c>
      <c r="E234" s="320">
        <v>0</v>
      </c>
      <c r="F234" s="318">
        <v>0</v>
      </c>
      <c r="G234" s="319" t="e">
        <f t="shared" si="75"/>
        <v>#DIV/0!</v>
      </c>
      <c r="H234" s="319" t="b">
        <f t="shared" si="76"/>
        <v>0</v>
      </c>
      <c r="I234" s="319" t="e">
        <f t="shared" si="77"/>
        <v>#DIV/0!</v>
      </c>
      <c r="J234" s="320">
        <v>0</v>
      </c>
      <c r="K234" s="318">
        <v>0</v>
      </c>
      <c r="L234" s="319" t="e">
        <f t="shared" si="78"/>
        <v>#DIV/0!</v>
      </c>
      <c r="M234" s="320">
        <v>0</v>
      </c>
      <c r="N234" s="318">
        <v>0</v>
      </c>
      <c r="O234" s="319" t="e">
        <f t="shared" si="79"/>
        <v>#DIV/0!</v>
      </c>
      <c r="P234" s="319" t="b">
        <f t="shared" si="80"/>
        <v>0</v>
      </c>
      <c r="Q234" s="319" t="e">
        <f t="shared" si="81"/>
        <v>#DIV/0!</v>
      </c>
      <c r="R234" s="320">
        <v>0</v>
      </c>
      <c r="S234" s="318">
        <v>0</v>
      </c>
      <c r="T234" s="319" t="e">
        <f t="shared" si="82"/>
        <v>#DIV/0!</v>
      </c>
      <c r="U234" s="319" t="b">
        <f t="shared" si="83"/>
        <v>0</v>
      </c>
      <c r="V234" s="319" t="e">
        <f t="shared" si="84"/>
        <v>#DIV/0!</v>
      </c>
      <c r="W234" s="319"/>
      <c r="X234" s="320">
        <v>0</v>
      </c>
      <c r="Y234" s="319" t="e">
        <f t="shared" si="85"/>
        <v>#DIV/0!</v>
      </c>
      <c r="Z234" s="319" t="b">
        <f t="shared" si="86"/>
        <v>0</v>
      </c>
      <c r="AA234" s="319" t="e">
        <f t="shared" si="87"/>
        <v>#DIV/0!</v>
      </c>
      <c r="AB234" s="811"/>
      <c r="AC234" s="812">
        <f t="shared" si="88"/>
        <v>0</v>
      </c>
      <c r="AD234" s="812">
        <f t="shared" si="89"/>
        <v>0</v>
      </c>
    </row>
    <row r="235" spans="1:30" ht="16.8" hidden="1">
      <c r="A235" s="439" t="s">
        <v>309</v>
      </c>
      <c r="B235" s="439">
        <f>'Aaro Inställningar'!B70</f>
        <v>0</v>
      </c>
      <c r="C235" s="43"/>
      <c r="D235" s="749">
        <f>'Aaro Inställningar'!C70</f>
        <v>0</v>
      </c>
      <c r="E235" s="320">
        <v>0</v>
      </c>
      <c r="F235" s="318">
        <v>0</v>
      </c>
      <c r="G235" s="319" t="e">
        <f t="shared" si="75"/>
        <v>#DIV/0!</v>
      </c>
      <c r="H235" s="319" t="b">
        <f t="shared" si="76"/>
        <v>0</v>
      </c>
      <c r="I235" s="319" t="e">
        <f t="shared" si="77"/>
        <v>#DIV/0!</v>
      </c>
      <c r="J235" s="320">
        <v>0</v>
      </c>
      <c r="K235" s="318">
        <v>0</v>
      </c>
      <c r="L235" s="319" t="e">
        <f t="shared" si="78"/>
        <v>#DIV/0!</v>
      </c>
      <c r="M235" s="320">
        <v>0</v>
      </c>
      <c r="N235" s="318">
        <v>0</v>
      </c>
      <c r="O235" s="319" t="e">
        <f t="shared" si="79"/>
        <v>#DIV/0!</v>
      </c>
      <c r="P235" s="319" t="b">
        <f t="shared" si="80"/>
        <v>0</v>
      </c>
      <c r="Q235" s="319" t="e">
        <f t="shared" si="81"/>
        <v>#DIV/0!</v>
      </c>
      <c r="R235" s="320">
        <v>0</v>
      </c>
      <c r="S235" s="318">
        <v>0</v>
      </c>
      <c r="T235" s="319" t="e">
        <f t="shared" si="82"/>
        <v>#DIV/0!</v>
      </c>
      <c r="U235" s="319" t="b">
        <f t="shared" si="83"/>
        <v>0</v>
      </c>
      <c r="V235" s="319" t="e">
        <f t="shared" si="84"/>
        <v>#DIV/0!</v>
      </c>
      <c r="W235" s="319"/>
      <c r="X235" s="320">
        <v>0</v>
      </c>
      <c r="Y235" s="319" t="e">
        <f t="shared" si="85"/>
        <v>#DIV/0!</v>
      </c>
      <c r="Z235" s="319" t="b">
        <f t="shared" si="86"/>
        <v>0</v>
      </c>
      <c r="AA235" s="319" t="e">
        <f t="shared" si="87"/>
        <v>#DIV/0!</v>
      </c>
      <c r="AB235" s="811"/>
      <c r="AC235" s="812">
        <f t="shared" si="88"/>
        <v>0</v>
      </c>
      <c r="AD235" s="812">
        <f t="shared" si="89"/>
        <v>0</v>
      </c>
    </row>
    <row r="236" spans="1:30" ht="16.8" hidden="1">
      <c r="A236" s="439" t="s">
        <v>309</v>
      </c>
      <c r="B236" s="439">
        <f>'Aaro Inställningar'!B71</f>
        <v>0</v>
      </c>
      <c r="C236" s="43"/>
      <c r="D236" s="749">
        <f>'Aaro Inställningar'!C71</f>
        <v>0</v>
      </c>
      <c r="E236" s="320">
        <v>0</v>
      </c>
      <c r="F236" s="318">
        <v>0</v>
      </c>
      <c r="G236" s="319" t="e">
        <f t="shared" si="75"/>
        <v>#DIV/0!</v>
      </c>
      <c r="H236" s="319" t="b">
        <f t="shared" si="76"/>
        <v>0</v>
      </c>
      <c r="I236" s="319" t="e">
        <f t="shared" si="77"/>
        <v>#DIV/0!</v>
      </c>
      <c r="J236" s="320">
        <v>0</v>
      </c>
      <c r="K236" s="318">
        <v>0</v>
      </c>
      <c r="L236" s="319" t="e">
        <f t="shared" si="78"/>
        <v>#DIV/0!</v>
      </c>
      <c r="M236" s="320">
        <v>0</v>
      </c>
      <c r="N236" s="318">
        <v>0</v>
      </c>
      <c r="O236" s="319" t="e">
        <f t="shared" si="79"/>
        <v>#DIV/0!</v>
      </c>
      <c r="P236" s="319" t="b">
        <f t="shared" si="80"/>
        <v>0</v>
      </c>
      <c r="Q236" s="319" t="e">
        <f t="shared" si="81"/>
        <v>#DIV/0!</v>
      </c>
      <c r="R236" s="320">
        <v>0</v>
      </c>
      <c r="S236" s="318">
        <v>0</v>
      </c>
      <c r="T236" s="319" t="e">
        <f t="shared" si="82"/>
        <v>#DIV/0!</v>
      </c>
      <c r="U236" s="319" t="b">
        <f t="shared" si="83"/>
        <v>0</v>
      </c>
      <c r="V236" s="319" t="e">
        <f t="shared" si="84"/>
        <v>#DIV/0!</v>
      </c>
      <c r="W236" s="319"/>
      <c r="X236" s="320">
        <v>0</v>
      </c>
      <c r="Y236" s="319" t="e">
        <f t="shared" si="85"/>
        <v>#DIV/0!</v>
      </c>
      <c r="Z236" s="319" t="b">
        <f t="shared" si="86"/>
        <v>0</v>
      </c>
      <c r="AA236" s="319" t="e">
        <f t="shared" si="87"/>
        <v>#DIV/0!</v>
      </c>
      <c r="AB236" s="811"/>
      <c r="AC236" s="812">
        <f t="shared" si="88"/>
        <v>0</v>
      </c>
      <c r="AD236" s="812">
        <f t="shared" si="89"/>
        <v>0</v>
      </c>
    </row>
    <row r="237" spans="1:30" ht="16.8" hidden="1">
      <c r="A237" s="439" t="s">
        <v>309</v>
      </c>
      <c r="B237" s="439">
        <f>'Aaro Inställningar'!B72</f>
        <v>0</v>
      </c>
      <c r="C237" s="43"/>
      <c r="D237" s="749">
        <f>'Aaro Inställningar'!C72</f>
        <v>0</v>
      </c>
      <c r="E237" s="320">
        <v>0</v>
      </c>
      <c r="F237" s="318">
        <v>0</v>
      </c>
      <c r="G237" s="319" t="e">
        <f t="shared" si="75"/>
        <v>#DIV/0!</v>
      </c>
      <c r="H237" s="319" t="b">
        <f t="shared" si="76"/>
        <v>0</v>
      </c>
      <c r="I237" s="319" t="e">
        <f t="shared" si="77"/>
        <v>#DIV/0!</v>
      </c>
      <c r="J237" s="320">
        <v>0</v>
      </c>
      <c r="K237" s="318">
        <v>0</v>
      </c>
      <c r="L237" s="319" t="e">
        <f t="shared" si="78"/>
        <v>#DIV/0!</v>
      </c>
      <c r="M237" s="320">
        <v>0</v>
      </c>
      <c r="N237" s="318">
        <v>0</v>
      </c>
      <c r="O237" s="319" t="e">
        <f t="shared" si="79"/>
        <v>#DIV/0!</v>
      </c>
      <c r="P237" s="319" t="b">
        <f t="shared" si="80"/>
        <v>0</v>
      </c>
      <c r="Q237" s="319" t="e">
        <f t="shared" si="81"/>
        <v>#DIV/0!</v>
      </c>
      <c r="R237" s="320">
        <v>0</v>
      </c>
      <c r="S237" s="318">
        <v>0</v>
      </c>
      <c r="T237" s="319" t="e">
        <f t="shared" si="82"/>
        <v>#DIV/0!</v>
      </c>
      <c r="U237" s="319" t="b">
        <f t="shared" si="83"/>
        <v>0</v>
      </c>
      <c r="V237" s="319" t="e">
        <f t="shared" si="84"/>
        <v>#DIV/0!</v>
      </c>
      <c r="W237" s="319"/>
      <c r="X237" s="320">
        <v>0</v>
      </c>
      <c r="Y237" s="319" t="e">
        <f t="shared" si="85"/>
        <v>#DIV/0!</v>
      </c>
      <c r="Z237" s="319" t="b">
        <f t="shared" si="86"/>
        <v>0</v>
      </c>
      <c r="AA237" s="319" t="e">
        <f t="shared" si="87"/>
        <v>#DIV/0!</v>
      </c>
      <c r="AB237" s="811"/>
      <c r="AC237" s="812">
        <f t="shared" si="88"/>
        <v>0</v>
      </c>
      <c r="AD237" s="812">
        <f t="shared" si="89"/>
        <v>0</v>
      </c>
    </row>
    <row r="238" spans="1:30" ht="16.8" hidden="1">
      <c r="A238" s="439" t="s">
        <v>309</v>
      </c>
      <c r="B238" s="439">
        <f>'Aaro Inställningar'!B73</f>
        <v>0</v>
      </c>
      <c r="C238" s="43"/>
      <c r="D238" s="749">
        <f>'Aaro Inställningar'!C73</f>
        <v>0</v>
      </c>
      <c r="E238" s="320">
        <v>0</v>
      </c>
      <c r="F238" s="318">
        <v>0</v>
      </c>
      <c r="G238" s="319" t="e">
        <f t="shared" si="75"/>
        <v>#DIV/0!</v>
      </c>
      <c r="H238" s="319" t="b">
        <f t="shared" si="76"/>
        <v>0</v>
      </c>
      <c r="I238" s="319" t="e">
        <f t="shared" si="77"/>
        <v>#DIV/0!</v>
      </c>
      <c r="J238" s="320">
        <v>0</v>
      </c>
      <c r="K238" s="318">
        <v>0</v>
      </c>
      <c r="L238" s="319" t="e">
        <f t="shared" si="78"/>
        <v>#DIV/0!</v>
      </c>
      <c r="M238" s="320">
        <v>0</v>
      </c>
      <c r="N238" s="318">
        <v>0</v>
      </c>
      <c r="O238" s="319" t="e">
        <f t="shared" si="79"/>
        <v>#DIV/0!</v>
      </c>
      <c r="P238" s="319" t="b">
        <f t="shared" si="80"/>
        <v>0</v>
      </c>
      <c r="Q238" s="319" t="e">
        <f t="shared" si="81"/>
        <v>#DIV/0!</v>
      </c>
      <c r="R238" s="320">
        <v>0</v>
      </c>
      <c r="S238" s="318">
        <v>0</v>
      </c>
      <c r="T238" s="319" t="e">
        <f t="shared" si="82"/>
        <v>#DIV/0!</v>
      </c>
      <c r="U238" s="319" t="b">
        <f t="shared" si="83"/>
        <v>0</v>
      </c>
      <c r="V238" s="319" t="e">
        <f t="shared" si="84"/>
        <v>#DIV/0!</v>
      </c>
      <c r="W238" s="319"/>
      <c r="X238" s="320">
        <v>0</v>
      </c>
      <c r="Y238" s="319" t="e">
        <f t="shared" si="85"/>
        <v>#DIV/0!</v>
      </c>
      <c r="Z238" s="319" t="b">
        <f t="shared" si="86"/>
        <v>0</v>
      </c>
      <c r="AA238" s="319" t="e">
        <f t="shared" si="87"/>
        <v>#DIV/0!</v>
      </c>
      <c r="AB238" s="811"/>
      <c r="AC238" s="812">
        <f t="shared" si="88"/>
        <v>0</v>
      </c>
      <c r="AD238" s="812">
        <f t="shared" si="89"/>
        <v>0</v>
      </c>
    </row>
    <row r="239" spans="1:30" ht="16.8" hidden="1">
      <c r="A239" s="439" t="s">
        <v>309</v>
      </c>
      <c r="B239" s="439">
        <f>'Aaro Inställningar'!B74</f>
        <v>0</v>
      </c>
      <c r="C239" s="43"/>
      <c r="D239" s="749">
        <f>'Aaro Inställningar'!C74</f>
        <v>0</v>
      </c>
      <c r="E239" s="320">
        <v>0</v>
      </c>
      <c r="F239" s="318">
        <v>0</v>
      </c>
      <c r="G239" s="319" t="e">
        <f t="shared" si="75"/>
        <v>#DIV/0!</v>
      </c>
      <c r="H239" s="319" t="b">
        <f t="shared" si="76"/>
        <v>0</v>
      </c>
      <c r="I239" s="319" t="e">
        <f t="shared" si="77"/>
        <v>#DIV/0!</v>
      </c>
      <c r="J239" s="320">
        <v>0</v>
      </c>
      <c r="K239" s="318">
        <v>0</v>
      </c>
      <c r="L239" s="319" t="e">
        <f t="shared" si="78"/>
        <v>#DIV/0!</v>
      </c>
      <c r="M239" s="320">
        <v>0</v>
      </c>
      <c r="N239" s="318">
        <v>0</v>
      </c>
      <c r="O239" s="319" t="e">
        <f t="shared" si="79"/>
        <v>#DIV/0!</v>
      </c>
      <c r="P239" s="319" t="b">
        <f t="shared" si="80"/>
        <v>0</v>
      </c>
      <c r="Q239" s="319" t="e">
        <f t="shared" si="81"/>
        <v>#DIV/0!</v>
      </c>
      <c r="R239" s="320">
        <v>0</v>
      </c>
      <c r="S239" s="318">
        <v>0</v>
      </c>
      <c r="T239" s="319" t="e">
        <f t="shared" si="82"/>
        <v>#DIV/0!</v>
      </c>
      <c r="U239" s="319" t="b">
        <f t="shared" si="83"/>
        <v>0</v>
      </c>
      <c r="V239" s="319" t="e">
        <f t="shared" si="84"/>
        <v>#DIV/0!</v>
      </c>
      <c r="W239" s="319"/>
      <c r="X239" s="320">
        <v>0</v>
      </c>
      <c r="Y239" s="319" t="e">
        <f t="shared" si="85"/>
        <v>#DIV/0!</v>
      </c>
      <c r="Z239" s="319" t="b">
        <f t="shared" si="86"/>
        <v>0</v>
      </c>
      <c r="AA239" s="319" t="e">
        <f t="shared" si="87"/>
        <v>#DIV/0!</v>
      </c>
      <c r="AB239" s="811"/>
      <c r="AC239" s="812">
        <f t="shared" si="88"/>
        <v>0</v>
      </c>
      <c r="AD239" s="812">
        <f t="shared" si="89"/>
        <v>0</v>
      </c>
    </row>
    <row r="240" spans="1:30" ht="16.8" hidden="1">
      <c r="A240" s="439" t="s">
        <v>309</v>
      </c>
      <c r="B240" s="439">
        <f>'Aaro Inställningar'!B75</f>
        <v>0</v>
      </c>
      <c r="C240" s="43"/>
      <c r="D240" s="749">
        <f>'Aaro Inställningar'!C75</f>
        <v>0</v>
      </c>
      <c r="E240" s="320">
        <v>0</v>
      </c>
      <c r="F240" s="318">
        <v>0</v>
      </c>
      <c r="G240" s="319" t="e">
        <f t="shared" si="75"/>
        <v>#DIV/0!</v>
      </c>
      <c r="H240" s="319" t="b">
        <f t="shared" si="76"/>
        <v>0</v>
      </c>
      <c r="I240" s="319" t="e">
        <f t="shared" si="77"/>
        <v>#DIV/0!</v>
      </c>
      <c r="J240" s="320">
        <v>0</v>
      </c>
      <c r="K240" s="318">
        <v>0</v>
      </c>
      <c r="L240" s="319" t="e">
        <f t="shared" si="78"/>
        <v>#DIV/0!</v>
      </c>
      <c r="M240" s="320">
        <v>0</v>
      </c>
      <c r="N240" s="318">
        <v>0</v>
      </c>
      <c r="O240" s="319" t="e">
        <f t="shared" si="79"/>
        <v>#DIV/0!</v>
      </c>
      <c r="P240" s="319" t="b">
        <f t="shared" si="80"/>
        <v>0</v>
      </c>
      <c r="Q240" s="319" t="e">
        <f t="shared" si="81"/>
        <v>#DIV/0!</v>
      </c>
      <c r="R240" s="320">
        <v>0</v>
      </c>
      <c r="S240" s="318">
        <v>0</v>
      </c>
      <c r="T240" s="319" t="e">
        <f t="shared" si="82"/>
        <v>#DIV/0!</v>
      </c>
      <c r="U240" s="319" t="b">
        <f t="shared" si="83"/>
        <v>0</v>
      </c>
      <c r="V240" s="319" t="e">
        <f t="shared" si="84"/>
        <v>#DIV/0!</v>
      </c>
      <c r="W240" s="319"/>
      <c r="X240" s="320">
        <v>0</v>
      </c>
      <c r="Y240" s="319" t="e">
        <f t="shared" si="85"/>
        <v>#DIV/0!</v>
      </c>
      <c r="Z240" s="319" t="b">
        <f t="shared" si="86"/>
        <v>0</v>
      </c>
      <c r="AA240" s="319" t="e">
        <f t="shared" si="87"/>
        <v>#DIV/0!</v>
      </c>
      <c r="AB240" s="811"/>
      <c r="AC240" s="812">
        <f t="shared" si="88"/>
        <v>0</v>
      </c>
      <c r="AD240" s="812">
        <f t="shared" si="89"/>
        <v>0</v>
      </c>
    </row>
    <row r="241" spans="1:30" ht="16.8" hidden="1">
      <c r="A241" s="439" t="s">
        <v>309</v>
      </c>
      <c r="B241" s="439">
        <f>'Aaro Inställningar'!B76</f>
        <v>0</v>
      </c>
      <c r="C241" s="43"/>
      <c r="D241" s="749">
        <f>'Aaro Inställningar'!C76</f>
        <v>0</v>
      </c>
      <c r="E241" s="320">
        <v>0</v>
      </c>
      <c r="F241" s="318">
        <v>0</v>
      </c>
      <c r="G241" s="319" t="e">
        <f t="shared" si="75"/>
        <v>#DIV/0!</v>
      </c>
      <c r="H241" s="319" t="b">
        <f t="shared" si="76"/>
        <v>0</v>
      </c>
      <c r="I241" s="319" t="e">
        <f t="shared" si="77"/>
        <v>#DIV/0!</v>
      </c>
      <c r="J241" s="320">
        <v>0</v>
      </c>
      <c r="K241" s="318">
        <v>0</v>
      </c>
      <c r="L241" s="319" t="e">
        <f t="shared" si="78"/>
        <v>#DIV/0!</v>
      </c>
      <c r="M241" s="320">
        <v>0</v>
      </c>
      <c r="N241" s="318">
        <v>0</v>
      </c>
      <c r="O241" s="319" t="e">
        <f t="shared" si="79"/>
        <v>#DIV/0!</v>
      </c>
      <c r="P241" s="319" t="b">
        <f t="shared" si="80"/>
        <v>0</v>
      </c>
      <c r="Q241" s="319" t="e">
        <f t="shared" si="81"/>
        <v>#DIV/0!</v>
      </c>
      <c r="R241" s="320">
        <v>0</v>
      </c>
      <c r="S241" s="318">
        <v>0</v>
      </c>
      <c r="T241" s="319" t="e">
        <f t="shared" si="82"/>
        <v>#DIV/0!</v>
      </c>
      <c r="U241" s="319" t="b">
        <f t="shared" si="83"/>
        <v>0</v>
      </c>
      <c r="V241" s="319" t="e">
        <f t="shared" si="84"/>
        <v>#DIV/0!</v>
      </c>
      <c r="W241" s="319"/>
      <c r="X241" s="320">
        <v>0</v>
      </c>
      <c r="Y241" s="319" t="e">
        <f t="shared" si="85"/>
        <v>#DIV/0!</v>
      </c>
      <c r="Z241" s="319" t="b">
        <f t="shared" si="86"/>
        <v>0</v>
      </c>
      <c r="AA241" s="319" t="e">
        <f t="shared" si="87"/>
        <v>#DIV/0!</v>
      </c>
      <c r="AB241" s="811"/>
      <c r="AC241" s="812">
        <f t="shared" si="88"/>
        <v>0</v>
      </c>
      <c r="AD241" s="812">
        <f t="shared" si="89"/>
        <v>0</v>
      </c>
    </row>
    <row r="242" spans="1:30" ht="16.8" hidden="1">
      <c r="A242" s="439" t="s">
        <v>309</v>
      </c>
      <c r="B242" s="439">
        <f>'Aaro Inställningar'!B78</f>
        <v>0</v>
      </c>
      <c r="C242" s="43"/>
      <c r="D242" s="749">
        <f>'Aaro Inställningar'!C77</f>
        <v>0</v>
      </c>
      <c r="E242" s="320">
        <v>0</v>
      </c>
      <c r="F242" s="318">
        <v>0</v>
      </c>
      <c r="G242" s="319" t="e">
        <f t="shared" si="75"/>
        <v>#DIV/0!</v>
      </c>
      <c r="H242" s="319" t="b">
        <f t="shared" si="76"/>
        <v>0</v>
      </c>
      <c r="I242" s="319" t="e">
        <f t="shared" si="77"/>
        <v>#DIV/0!</v>
      </c>
      <c r="J242" s="320">
        <v>0</v>
      </c>
      <c r="K242" s="318">
        <v>0</v>
      </c>
      <c r="L242" s="319" t="e">
        <f t="shared" si="78"/>
        <v>#DIV/0!</v>
      </c>
      <c r="M242" s="320">
        <v>0</v>
      </c>
      <c r="N242" s="318">
        <v>0</v>
      </c>
      <c r="O242" s="319" t="e">
        <f t="shared" si="79"/>
        <v>#DIV/0!</v>
      </c>
      <c r="P242" s="319" t="b">
        <f t="shared" si="80"/>
        <v>0</v>
      </c>
      <c r="Q242" s="319" t="e">
        <f t="shared" si="81"/>
        <v>#DIV/0!</v>
      </c>
      <c r="R242" s="320">
        <v>0</v>
      </c>
      <c r="S242" s="318">
        <v>0</v>
      </c>
      <c r="T242" s="319" t="e">
        <f t="shared" si="82"/>
        <v>#DIV/0!</v>
      </c>
      <c r="U242" s="319" t="b">
        <f t="shared" si="83"/>
        <v>0</v>
      </c>
      <c r="V242" s="319" t="e">
        <f t="shared" si="84"/>
        <v>#DIV/0!</v>
      </c>
      <c r="W242" s="319"/>
      <c r="X242" s="320">
        <v>0</v>
      </c>
      <c r="Y242" s="319" t="e">
        <f t="shared" si="85"/>
        <v>#DIV/0!</v>
      </c>
      <c r="Z242" s="319" t="b">
        <f t="shared" si="86"/>
        <v>0</v>
      </c>
      <c r="AA242" s="319" t="e">
        <f t="shared" si="87"/>
        <v>#DIV/0!</v>
      </c>
      <c r="AB242" s="811"/>
      <c r="AC242" s="812">
        <f t="shared" si="88"/>
        <v>0</v>
      </c>
      <c r="AD242" s="812">
        <f t="shared" si="89"/>
        <v>0</v>
      </c>
    </row>
    <row r="243" spans="1:30" ht="16.8" hidden="1">
      <c r="A243" s="439" t="s">
        <v>309</v>
      </c>
      <c r="B243" s="439">
        <f>'Aaro Inställningar'!B79</f>
        <v>0</v>
      </c>
      <c r="C243" s="43"/>
      <c r="D243" s="749">
        <f>'Aaro Inställningar'!C78</f>
        <v>0</v>
      </c>
      <c r="E243" s="320">
        <v>0</v>
      </c>
      <c r="F243" s="318">
        <v>0</v>
      </c>
      <c r="G243" s="319" t="e">
        <f t="shared" si="75"/>
        <v>#DIV/0!</v>
      </c>
      <c r="H243" s="319" t="b">
        <f t="shared" si="76"/>
        <v>0</v>
      </c>
      <c r="I243" s="319" t="e">
        <f t="shared" si="77"/>
        <v>#DIV/0!</v>
      </c>
      <c r="J243" s="320">
        <v>0</v>
      </c>
      <c r="K243" s="318">
        <v>0</v>
      </c>
      <c r="L243" s="319" t="e">
        <f t="shared" si="78"/>
        <v>#DIV/0!</v>
      </c>
      <c r="M243" s="320">
        <v>0</v>
      </c>
      <c r="N243" s="318">
        <v>0</v>
      </c>
      <c r="O243" s="319" t="e">
        <f t="shared" si="79"/>
        <v>#DIV/0!</v>
      </c>
      <c r="P243" s="319" t="b">
        <f t="shared" si="80"/>
        <v>0</v>
      </c>
      <c r="Q243" s="319" t="e">
        <f t="shared" si="81"/>
        <v>#DIV/0!</v>
      </c>
      <c r="R243" s="320">
        <v>0</v>
      </c>
      <c r="S243" s="318">
        <v>0</v>
      </c>
      <c r="T243" s="319" t="e">
        <f t="shared" si="82"/>
        <v>#DIV/0!</v>
      </c>
      <c r="U243" s="319" t="b">
        <f t="shared" si="83"/>
        <v>0</v>
      </c>
      <c r="V243" s="319" t="e">
        <f t="shared" si="84"/>
        <v>#DIV/0!</v>
      </c>
      <c r="W243" s="319"/>
      <c r="X243" s="320">
        <v>0</v>
      </c>
      <c r="Y243" s="319" t="e">
        <f t="shared" si="85"/>
        <v>#DIV/0!</v>
      </c>
      <c r="Z243" s="319" t="b">
        <f t="shared" si="86"/>
        <v>0</v>
      </c>
      <c r="AA243" s="319" t="e">
        <f t="shared" si="87"/>
        <v>#DIV/0!</v>
      </c>
      <c r="AB243" s="811"/>
      <c r="AC243" s="813">
        <f t="shared" si="88"/>
        <v>0</v>
      </c>
      <c r="AD243" s="813">
        <f t="shared" si="89"/>
        <v>0</v>
      </c>
    </row>
    <row r="244" spans="1:30" ht="16.8" hidden="1">
      <c r="A244" s="439" t="s">
        <v>309</v>
      </c>
      <c r="B244" s="439">
        <f>'Aaro Inställningar'!B80</f>
        <v>0</v>
      </c>
      <c r="C244" s="43"/>
      <c r="D244" s="799" t="str">
        <f>'Aaro Inställningar'!C80</f>
        <v>SUMMA FRÅGETECKEN</v>
      </c>
      <c r="E244" s="800">
        <f>SUM(E223:E243)</f>
        <v>0</v>
      </c>
      <c r="F244" s="801">
        <f>SUM(F223:F243)</f>
        <v>0</v>
      </c>
      <c r="G244" s="802" t="e">
        <f t="shared" si="75"/>
        <v>#DIV/0!</v>
      </c>
      <c r="H244" s="802" t="b">
        <f t="shared" si="76"/>
        <v>0</v>
      </c>
      <c r="I244" s="802" t="e">
        <f t="shared" si="77"/>
        <v>#DIV/0!</v>
      </c>
      <c r="J244" s="800">
        <f>SUM(J223:J243)</f>
        <v>0</v>
      </c>
      <c r="K244" s="801">
        <f>SUM(K223:K243)</f>
        <v>0</v>
      </c>
      <c r="L244" s="802" t="e">
        <f t="shared" si="78"/>
        <v>#DIV/0!</v>
      </c>
      <c r="M244" s="800">
        <f>SUM(M223:M243)</f>
        <v>0</v>
      </c>
      <c r="N244" s="801">
        <f>SUM(N223:N243)</f>
        <v>0</v>
      </c>
      <c r="O244" s="802" t="e">
        <f t="shared" si="79"/>
        <v>#DIV/0!</v>
      </c>
      <c r="P244" s="802" t="b">
        <f t="shared" si="80"/>
        <v>0</v>
      </c>
      <c r="Q244" s="802" t="e">
        <f t="shared" si="81"/>
        <v>#DIV/0!</v>
      </c>
      <c r="R244" s="800">
        <f>SUM(R223:R243)</f>
        <v>0</v>
      </c>
      <c r="S244" s="801">
        <f>SUM(S223:S243)</f>
        <v>0</v>
      </c>
      <c r="T244" s="802" t="e">
        <f t="shared" si="82"/>
        <v>#DIV/0!</v>
      </c>
      <c r="U244" s="802" t="b">
        <f t="shared" si="83"/>
        <v>0</v>
      </c>
      <c r="V244" s="802" t="e">
        <f t="shared" si="84"/>
        <v>#DIV/0!</v>
      </c>
      <c r="W244" s="802"/>
      <c r="X244" s="800">
        <f>SUM(X223:X243)</f>
        <v>0</v>
      </c>
      <c r="Y244" s="803" t="e">
        <f t="shared" si="85"/>
        <v>#DIV/0!</v>
      </c>
      <c r="Z244" s="803" t="b">
        <f t="shared" si="86"/>
        <v>0</v>
      </c>
      <c r="AA244" s="819" t="e">
        <f t="shared" si="87"/>
        <v>#DIV/0!</v>
      </c>
      <c r="AB244" s="811"/>
      <c r="AC244" s="880">
        <f t="shared" si="88"/>
        <v>0</v>
      </c>
      <c r="AD244" s="880">
        <f t="shared" si="89"/>
        <v>0</v>
      </c>
    </row>
    <row r="245" spans="1:30" ht="11.25" customHeight="1">
      <c r="A245" s="439"/>
      <c r="B245" s="439"/>
      <c r="C245" s="36"/>
      <c r="D245" s="806"/>
      <c r="E245" s="776"/>
      <c r="F245" s="807"/>
      <c r="G245" s="753"/>
      <c r="H245" s="753"/>
      <c r="I245" s="753"/>
      <c r="J245" s="776"/>
      <c r="K245" s="807"/>
      <c r="L245" s="753"/>
      <c r="M245" s="776"/>
      <c r="N245" s="807"/>
      <c r="O245" s="753"/>
      <c r="P245" s="753"/>
      <c r="Q245" s="753"/>
      <c r="R245" s="776"/>
      <c r="S245" s="807"/>
      <c r="T245" s="753"/>
      <c r="U245" s="753"/>
      <c r="V245" s="753"/>
      <c r="W245" s="753"/>
      <c r="X245" s="776"/>
      <c r="Y245" s="807"/>
      <c r="Z245" s="807"/>
      <c r="AA245" s="718"/>
      <c r="AB245" s="811"/>
      <c r="AC245" s="814"/>
      <c r="AD245" s="814"/>
    </row>
    <row r="246" spans="1:30" ht="16.5" customHeight="1">
      <c r="A246" s="439" t="s">
        <v>309</v>
      </c>
      <c r="B246" s="439">
        <f>'Aaro Inställningar'!B82</f>
        <v>0</v>
      </c>
      <c r="C246" s="36"/>
      <c r="D246" s="760" t="str">
        <f>'Aaro Inställningar'!C82</f>
        <v>Summa totalt</v>
      </c>
      <c r="E246" s="774">
        <f>+E244+E222+E199</f>
        <v>352.53617009999988</v>
      </c>
      <c r="F246" s="808">
        <f>+F244+F222+F199</f>
        <v>198.85263670000006</v>
      </c>
      <c r="G246" s="809">
        <f>IF(OR(E246&lt;0,F246&lt;0),"-",E246/F246-1)</f>
        <v>0.77285137351160782</v>
      </c>
      <c r="H246" s="809" t="b">
        <f>IF(AND(E246&lt;0,F246&lt;0),-(E246/F246-1))</f>
        <v>0</v>
      </c>
      <c r="I246" s="809">
        <f>IF(AND(E246&lt;0,F246&lt;0),+H246,G246)</f>
        <v>0.77285137351160782</v>
      </c>
      <c r="J246" s="774">
        <f>+J244+J222+J199</f>
        <v>549.41438270000015</v>
      </c>
      <c r="K246" s="808">
        <f>+K244+K222+K199</f>
        <v>402.96588009999977</v>
      </c>
      <c r="L246" s="809">
        <f>IF(OR(J246&lt;0,K246&lt;0),"-",J246/K246-1)</f>
        <v>0.36342655751315167</v>
      </c>
      <c r="M246" s="774">
        <f>+M244+M222+M199</f>
        <v>549.41438270000003</v>
      </c>
      <c r="N246" s="808">
        <f>+N244+N222+N199</f>
        <v>402.96588010000005</v>
      </c>
      <c r="O246" s="809">
        <f>IF(OR(M246&lt;0,N246&lt;0),"-",M246/N246-1)</f>
        <v>0.36342655751315056</v>
      </c>
      <c r="P246" s="809" t="b">
        <f>IF(AND(M246&lt;0,N246&lt;0),-(M246/N246-1))</f>
        <v>0</v>
      </c>
      <c r="Q246" s="809">
        <f>IF(AND(M246&lt;0,N246&lt;0),+P246,O246)</f>
        <v>0.36342655751315056</v>
      </c>
      <c r="R246" s="774">
        <f>+R244+R222+R199</f>
        <v>2858.0558676000037</v>
      </c>
      <c r="S246" s="808">
        <f>+S244+S222+S199</f>
        <v>2711.6073650000008</v>
      </c>
      <c r="T246" s="809">
        <f>IF(OR(R246&lt;0,S246&lt;0),"-",R246/S246-1)</f>
        <v>5.4008004436882473E-2</v>
      </c>
      <c r="U246" s="809" t="b">
        <f>IF(AND(R246&lt;0,S246&lt;0),-(R246/S246-1))</f>
        <v>0</v>
      </c>
      <c r="V246" s="809">
        <f>IF(AND(R246&lt;0,S246&lt;0),+U246,T246)</f>
        <v>5.4008004436882473E-2</v>
      </c>
      <c r="W246" s="809"/>
      <c r="X246" s="774">
        <f>+X244+X222+X199</f>
        <v>2934.7119002999998</v>
      </c>
      <c r="Y246" s="810">
        <f>IF(OR(S246&lt;0,X246&lt;0),"-",X246/S246-1)</f>
        <v>8.2277596004390219E-2</v>
      </c>
      <c r="Z246" s="810" t="b">
        <f>IF(AND(S246&lt;0,X246&lt;0),-(X246/S246-1))</f>
        <v>0</v>
      </c>
      <c r="AA246" s="819">
        <f>IF(AND(S246&lt;0,X246&lt;0),+Z246,Y246)</f>
        <v>8.2277596004390219E-2</v>
      </c>
      <c r="AB246" s="811"/>
      <c r="AC246" s="880">
        <f>IF(M83&lt;&gt;0,IF(M246&lt;&gt;0,M246/M83,""),0)</f>
        <v>6.0205854705462143E-2</v>
      </c>
      <c r="AD246" s="880">
        <f>IF(N83&lt;&gt;0,IF(N246&lt;&gt;0,N246/N83,""),0)</f>
        <v>4.3923434291463934E-2</v>
      </c>
    </row>
    <row r="247" spans="1:30" ht="14.25" customHeight="1">
      <c r="A247" s="439" t="s">
        <v>309</v>
      </c>
      <c r="B247" s="439">
        <f>'Aaro Inställningar'!B83</f>
        <v>0</v>
      </c>
      <c r="C247" s="36"/>
      <c r="D247" s="4"/>
      <c r="E247" s="684"/>
      <c r="F247" s="68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65"/>
      <c r="AC247" s="78"/>
      <c r="AD247" s="78"/>
    </row>
    <row r="248" spans="1:30" ht="28.5" customHeight="1">
      <c r="A248" s="440"/>
      <c r="B248" s="39"/>
      <c r="C248" s="36"/>
      <c r="D248" s="128" t="s">
        <v>86</v>
      </c>
      <c r="E248" s="683"/>
      <c r="F248" s="683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65"/>
      <c r="AC248" s="78"/>
      <c r="AD248" s="78"/>
    </row>
    <row r="249" spans="1:30" ht="7.5" customHeight="1">
      <c r="A249" s="436"/>
      <c r="B249" s="39"/>
      <c r="C249" s="36"/>
      <c r="D249" s="448"/>
      <c r="E249" s="681"/>
      <c r="F249" s="681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40"/>
      <c r="Y249" s="40"/>
      <c r="Z249" s="40"/>
      <c r="AA249" s="40"/>
      <c r="AB249" s="465"/>
      <c r="AC249" s="78"/>
      <c r="AD249" s="78"/>
    </row>
    <row r="250" spans="1:30" ht="17.399999999999999" customHeight="1">
      <c r="B250" s="39"/>
      <c r="D250" s="449" t="s">
        <v>181</v>
      </c>
      <c r="E250" s="461">
        <f>E6</f>
        <v>2015</v>
      </c>
      <c r="F250" s="461">
        <f>F6</f>
        <v>2014</v>
      </c>
      <c r="G250" s="461"/>
      <c r="H250" s="461"/>
      <c r="I250" s="461" t="str">
        <f t="shared" ref="I250:N250" si="90">I6</f>
        <v>%</v>
      </c>
      <c r="J250" s="364">
        <f t="shared" si="90"/>
        <v>2015</v>
      </c>
      <c r="K250" s="459">
        <f t="shared" si="90"/>
        <v>2014</v>
      </c>
      <c r="L250" s="459" t="str">
        <f t="shared" si="90"/>
        <v>%</v>
      </c>
      <c r="M250" s="459">
        <f t="shared" si="90"/>
        <v>2015</v>
      </c>
      <c r="N250" s="459">
        <f t="shared" si="90"/>
        <v>2014</v>
      </c>
      <c r="O250" s="459"/>
      <c r="P250" s="459"/>
      <c r="Q250" s="459" t="str">
        <f>Q6</f>
        <v>%</v>
      </c>
      <c r="R250" s="459" t="str">
        <f>R6</f>
        <v>15/14</v>
      </c>
      <c r="S250" s="459">
        <f>S6</f>
        <v>2014</v>
      </c>
      <c r="T250" s="459"/>
      <c r="U250" s="459"/>
      <c r="V250" s="459" t="str">
        <f>V6</f>
        <v>%</v>
      </c>
      <c r="W250" s="459"/>
      <c r="X250" s="459">
        <f>X6</f>
        <v>2015</v>
      </c>
      <c r="Y250" s="459"/>
      <c r="Z250" s="459"/>
      <c r="AA250" s="459" t="str">
        <f>AA6</f>
        <v>%</v>
      </c>
      <c r="AB250" s="467"/>
      <c r="AC250" s="461">
        <f>M250</f>
        <v>2015</v>
      </c>
      <c r="AD250" s="461">
        <f>N250</f>
        <v>2014</v>
      </c>
    </row>
    <row r="251" spans="1:30" ht="17.399999999999999" customHeight="1">
      <c r="B251" s="39"/>
      <c r="D251" s="449"/>
      <c r="E251" s="461"/>
      <c r="F251" s="461"/>
      <c r="G251" s="461"/>
      <c r="H251" s="461"/>
      <c r="I251" s="461"/>
      <c r="J251" s="461"/>
      <c r="K251" s="461"/>
      <c r="L251" s="461"/>
      <c r="M251" s="461"/>
      <c r="N251" s="461"/>
      <c r="O251" s="461"/>
      <c r="P251" s="461"/>
      <c r="Q251" s="461"/>
      <c r="R251" s="461"/>
      <c r="S251" s="461"/>
      <c r="T251" s="461"/>
      <c r="U251" s="461"/>
      <c r="V251" s="461"/>
      <c r="W251" s="461"/>
      <c r="X251" s="461"/>
      <c r="Y251" s="461"/>
      <c r="Z251" s="461"/>
      <c r="AA251" s="461"/>
      <c r="AB251" s="467"/>
      <c r="AC251" s="1033" t="s">
        <v>428</v>
      </c>
      <c r="AD251" s="1034"/>
    </row>
    <row r="252" spans="1:30" s="301" customFormat="1" ht="17.399999999999999" customHeight="1">
      <c r="A252" s="438"/>
      <c r="B252" s="446"/>
      <c r="C252" s="302"/>
      <c r="D252" s="449"/>
      <c r="E252" s="461" t="str">
        <f>E7</f>
        <v>mar</v>
      </c>
      <c r="F252" s="461" t="str">
        <f>F7</f>
        <v>mar</v>
      </c>
      <c r="G252" s="461"/>
      <c r="H252" s="461"/>
      <c r="I252" s="461"/>
      <c r="J252" s="459" t="str">
        <f>J7</f>
        <v>kv 1</v>
      </c>
      <c r="K252" s="459" t="str">
        <f>K7</f>
        <v>kv 1</v>
      </c>
      <c r="L252" s="459"/>
      <c r="M252" s="459" t="str">
        <f>M7</f>
        <v>kv 1</v>
      </c>
      <c r="N252" s="459" t="str">
        <f>N7</f>
        <v>kv 1</v>
      </c>
      <c r="O252" s="459"/>
      <c r="P252" s="459"/>
      <c r="Q252" s="459"/>
      <c r="R252" s="459" t="str">
        <f>R7</f>
        <v>LTM</v>
      </c>
      <c r="S252" s="459"/>
      <c r="T252" s="459"/>
      <c r="U252" s="459"/>
      <c r="V252" s="459"/>
      <c r="W252" s="459"/>
      <c r="X252" s="459" t="str">
        <f>X7</f>
        <v>Prognos mar</v>
      </c>
      <c r="Y252" s="459"/>
      <c r="Z252" s="459"/>
      <c r="AA252" s="459"/>
      <c r="AB252" s="467"/>
      <c r="AC252" s="461" t="str">
        <f>M252</f>
        <v>kv 1</v>
      </c>
      <c r="AD252" s="461" t="str">
        <f>N252</f>
        <v>kv 1</v>
      </c>
    </row>
    <row r="253" spans="1:30" ht="15" customHeight="1">
      <c r="A253" s="441" t="s">
        <v>310</v>
      </c>
      <c r="B253" s="457" t="str">
        <f>'Aaro Inställningar'!B6</f>
        <v>AHIAS</v>
      </c>
      <c r="C253" s="458"/>
      <c r="D253" s="749" t="str">
        <f>'Aaro Inställningar'!C6</f>
        <v>AH Industries</v>
      </c>
      <c r="E253" s="320">
        <v>-1.6964040999999701</v>
      </c>
      <c r="F253" s="318">
        <v>3.6087202000000098</v>
      </c>
      <c r="G253" s="319" t="str">
        <f t="shared" ref="G253:G281" si="91">IF(OR(E253&lt;0,F253&lt;0),"-",E253/F253-1)</f>
        <v>-</v>
      </c>
      <c r="H253" s="319" t="b">
        <f t="shared" ref="H253:H281" si="92">IF(AND(E253&lt;0,F253&lt;0),-(E253/F253-1))</f>
        <v>0</v>
      </c>
      <c r="I253" s="319" t="str">
        <f t="shared" ref="I253:I262" si="93">IF(AND(E253&lt;0,F253&lt;0),+H253,G253)</f>
        <v>-</v>
      </c>
      <c r="J253" s="320">
        <v>-2.94752739999999</v>
      </c>
      <c r="K253" s="318">
        <v>-3.9189053000000098</v>
      </c>
      <c r="L253" s="319" t="str">
        <f t="shared" ref="L253:L281" si="94">IF(OR(J253&lt;0,K253&lt;0),"-",J253/K253-1)</f>
        <v>-</v>
      </c>
      <c r="M253" s="320">
        <v>-2.94752739999999</v>
      </c>
      <c r="N253" s="318">
        <v>-3.91890530000004</v>
      </c>
      <c r="O253" s="319" t="str">
        <f t="shared" ref="O253:O281" si="95">IF(OR(M253&lt;0,N253&lt;0),"-",M253/N253-1)</f>
        <v>-</v>
      </c>
      <c r="P253" s="319">
        <f t="shared" ref="P253:P281" si="96">IF(AND(M253&lt;0,N253&lt;0),-(M253/N253-1))</f>
        <v>0.24786970483824655</v>
      </c>
      <c r="Q253" s="319">
        <f t="shared" ref="Q253:Q281" si="97">IF(AND(M253&lt;0,N253&lt;0),+P253,O253)</f>
        <v>0.24786970483824655</v>
      </c>
      <c r="R253" s="320">
        <v>-8.3190096999998495</v>
      </c>
      <c r="S253" s="318">
        <v>-9.2903876000000292</v>
      </c>
      <c r="T253" s="319" t="str">
        <f t="shared" ref="T253:T281" si="98">IF(OR(R253&lt;0,S253&lt;0),"-",R253/S253-1)</f>
        <v>-</v>
      </c>
      <c r="U253" s="319">
        <f t="shared" ref="U253:U281" si="99">IF(AND(R253&lt;0,S253&lt;0),-(R253/S253-1))</f>
        <v>0.10455730609131708</v>
      </c>
      <c r="V253" s="319">
        <f t="shared" ref="V253:V281" si="100">IF(AND(R253&lt;0,S253&lt;0),+U253,T253)</f>
        <v>0.10455730609131708</v>
      </c>
      <c r="W253" s="319"/>
      <c r="X253" s="320">
        <v>34.627465700000002</v>
      </c>
      <c r="Y253" s="319" t="str">
        <f t="shared" ref="Y253:Y281" si="101">IF(OR(S253&lt;0,X253&lt;0),"-",X253/S253-1)</f>
        <v>-</v>
      </c>
      <c r="Z253" s="319" t="b">
        <f t="shared" ref="Z253:Z281" si="102">IF(AND(S253&lt;0,X253&lt;0),-(X253/S253-1))</f>
        <v>0</v>
      </c>
      <c r="AA253" s="319" t="str">
        <f t="shared" ref="AA253:AA281" si="103">IF(AND(S253&lt;0,X253&lt;0),+Z253,Y253)</f>
        <v>-</v>
      </c>
      <c r="AB253" s="811"/>
      <c r="AC253" s="812">
        <f t="shared" ref="AC253:AC281" si="104">IF(M8&lt;&gt;0,IF(M253&lt;&gt;0,M253/M8,""),0)</f>
        <v>-1.2352258549542312E-2</v>
      </c>
      <c r="AD253" s="812">
        <f t="shared" ref="AD253:AD281" si="105">IF(N8&lt;&gt;0,IF(N253&lt;&gt;0,N253/N8,""),0)</f>
        <v>-2.0605099688974463E-2</v>
      </c>
    </row>
    <row r="254" spans="1:30" ht="14.25" customHeight="1">
      <c r="A254" s="441" t="s">
        <v>310</v>
      </c>
      <c r="B254" s="457" t="str">
        <f>'Aaro Inställningar'!B7</f>
        <v>ARCUS</v>
      </c>
      <c r="C254" s="43"/>
      <c r="D254" s="749" t="str">
        <f>'Aaro Inställningar'!C7</f>
        <v>Arcus-Gruppen</v>
      </c>
      <c r="E254" s="320">
        <v>-16.9803365</v>
      </c>
      <c r="F254" s="318">
        <v>-17.034662399999998</v>
      </c>
      <c r="G254" s="319" t="str">
        <f t="shared" si="91"/>
        <v>-</v>
      </c>
      <c r="H254" s="319">
        <f t="shared" si="92"/>
        <v>3.1891386353508633E-3</v>
      </c>
      <c r="I254" s="319">
        <f t="shared" si="93"/>
        <v>3.1891386353508633E-3</v>
      </c>
      <c r="J254" s="320">
        <v>-26.307005899999901</v>
      </c>
      <c r="K254" s="318">
        <v>-40.708026199999999</v>
      </c>
      <c r="L254" s="319" t="str">
        <f t="shared" si="94"/>
        <v>-</v>
      </c>
      <c r="M254" s="320">
        <v>-26.307005899999901</v>
      </c>
      <c r="N254" s="318">
        <v>-40.708026199999999</v>
      </c>
      <c r="O254" s="319" t="str">
        <f t="shared" si="95"/>
        <v>-</v>
      </c>
      <c r="P254" s="319">
        <f t="shared" si="96"/>
        <v>0.35376365902014917</v>
      </c>
      <c r="Q254" s="319">
        <f t="shared" si="97"/>
        <v>0.35376365902014917</v>
      </c>
      <c r="R254" s="320">
        <v>131.009376</v>
      </c>
      <c r="S254" s="318">
        <v>116.6083557</v>
      </c>
      <c r="T254" s="319">
        <f t="shared" si="98"/>
        <v>0.1234990427019631</v>
      </c>
      <c r="U254" s="319" t="b">
        <f t="shared" si="99"/>
        <v>0</v>
      </c>
      <c r="V254" s="319">
        <f t="shared" si="100"/>
        <v>0.1234990427019631</v>
      </c>
      <c r="W254" s="319"/>
      <c r="X254" s="320">
        <v>135.7981858</v>
      </c>
      <c r="Y254" s="319">
        <f t="shared" si="101"/>
        <v>0.16456650970510167</v>
      </c>
      <c r="Z254" s="319" t="b">
        <f t="shared" si="102"/>
        <v>0</v>
      </c>
      <c r="AA254" s="319">
        <f t="shared" si="103"/>
        <v>0.16456650970510167</v>
      </c>
      <c r="AB254" s="811"/>
      <c r="AC254" s="812">
        <f t="shared" si="104"/>
        <v>-4.7945420115319694E-2</v>
      </c>
      <c r="AD254" s="812">
        <f t="shared" si="105"/>
        <v>-8.1421016671954893E-2</v>
      </c>
    </row>
    <row r="255" spans="1:30" ht="15.75" customHeight="1">
      <c r="A255" s="441" t="s">
        <v>310</v>
      </c>
      <c r="B255" s="457" t="str">
        <f>'Aaro Inställningar'!B8</f>
        <v>BIOLIN</v>
      </c>
      <c r="C255" s="43"/>
      <c r="D255" s="749" t="str">
        <f>'Aaro Inställningar'!C8</f>
        <v>Biolin Scientific</v>
      </c>
      <c r="E255" s="320">
        <v>8.9428799999999899</v>
      </c>
      <c r="F255" s="318">
        <v>3.742</v>
      </c>
      <c r="G255" s="319">
        <f t="shared" si="91"/>
        <v>1.3898663816141075</v>
      </c>
      <c r="H255" s="319" t="b">
        <f t="shared" si="92"/>
        <v>0</v>
      </c>
      <c r="I255" s="319">
        <f t="shared" si="93"/>
        <v>1.3898663816141075</v>
      </c>
      <c r="J255" s="320">
        <v>-3.9869699999999999</v>
      </c>
      <c r="K255" s="318">
        <v>-5.1449999999999996</v>
      </c>
      <c r="L255" s="319" t="str">
        <f t="shared" si="94"/>
        <v>-</v>
      </c>
      <c r="M255" s="320">
        <v>-3.9869699999999999</v>
      </c>
      <c r="N255" s="318">
        <v>-5.1449999999999996</v>
      </c>
      <c r="O255" s="319" t="str">
        <f t="shared" si="95"/>
        <v>-</v>
      </c>
      <c r="P255" s="319">
        <f t="shared" si="96"/>
        <v>0.22507871720116612</v>
      </c>
      <c r="Q255" s="319">
        <f t="shared" si="97"/>
        <v>0.22507871720116612</v>
      </c>
      <c r="R255" s="320">
        <v>16.477029999999999</v>
      </c>
      <c r="S255" s="318">
        <v>15.319000000000001</v>
      </c>
      <c r="T255" s="319">
        <f t="shared" si="98"/>
        <v>7.5594359945166056E-2</v>
      </c>
      <c r="U255" s="319" t="b">
        <f t="shared" si="99"/>
        <v>0</v>
      </c>
      <c r="V255" s="319">
        <f t="shared" si="100"/>
        <v>7.5594359945166056E-2</v>
      </c>
      <c r="W255" s="319"/>
      <c r="X255" s="320">
        <v>30.404</v>
      </c>
      <c r="Y255" s="319">
        <f t="shared" si="101"/>
        <v>0.9847248514916116</v>
      </c>
      <c r="Z255" s="319" t="b">
        <f t="shared" si="102"/>
        <v>0</v>
      </c>
      <c r="AA255" s="319">
        <f t="shared" si="103"/>
        <v>0.9847248514916116</v>
      </c>
      <c r="AB255" s="811"/>
      <c r="AC255" s="812">
        <f t="shared" si="104"/>
        <v>-7.6195501507581476E-2</v>
      </c>
      <c r="AD255" s="812">
        <f t="shared" si="105"/>
        <v>-0.12111011722611929</v>
      </c>
    </row>
    <row r="256" spans="1:30" ht="14.25" customHeight="1">
      <c r="A256" s="441" t="s">
        <v>310</v>
      </c>
      <c r="B256" s="457" t="str">
        <f>'Aaro Inställningar'!B9</f>
        <v>BISNODE</v>
      </c>
      <c r="C256" s="43"/>
      <c r="D256" s="749" t="str">
        <f>'Aaro Inställningar'!C9</f>
        <v>Bisnode</v>
      </c>
      <c r="E256" s="320">
        <v>12.191865</v>
      </c>
      <c r="F256" s="318">
        <v>-3.7240000000001001</v>
      </c>
      <c r="G256" s="319" t="str">
        <f t="shared" si="91"/>
        <v>-</v>
      </c>
      <c r="H256" s="319" t="b">
        <f t="shared" si="92"/>
        <v>0</v>
      </c>
      <c r="I256" s="319" t="str">
        <f t="shared" si="93"/>
        <v>-</v>
      </c>
      <c r="J256" s="320">
        <v>0.218864999999934</v>
      </c>
      <c r="K256" s="318">
        <v>19.6980000000001</v>
      </c>
      <c r="L256" s="319">
        <f t="shared" si="94"/>
        <v>-0.98888897349985105</v>
      </c>
      <c r="M256" s="320">
        <v>0.21886499999996201</v>
      </c>
      <c r="N256" s="318">
        <v>19.6980000000001</v>
      </c>
      <c r="O256" s="319">
        <f t="shared" si="95"/>
        <v>-0.98888897349984972</v>
      </c>
      <c r="P256" s="319" t="b">
        <f t="shared" si="96"/>
        <v>0</v>
      </c>
      <c r="Q256" s="319">
        <f t="shared" si="97"/>
        <v>-0.98888897349984972</v>
      </c>
      <c r="R256" s="320">
        <v>54.335865000000702</v>
      </c>
      <c r="S256" s="318">
        <v>73.815000000000595</v>
      </c>
      <c r="T256" s="319">
        <f t="shared" si="98"/>
        <v>-0.26389128225969971</v>
      </c>
      <c r="U256" s="319" t="b">
        <f t="shared" si="99"/>
        <v>0</v>
      </c>
      <c r="V256" s="319">
        <f t="shared" si="100"/>
        <v>-0.26389128225969971</v>
      </c>
      <c r="W256" s="319"/>
      <c r="X256" s="320">
        <v>196.4</v>
      </c>
      <c r="Y256" s="319">
        <f t="shared" si="101"/>
        <v>1.6607058186005341</v>
      </c>
      <c r="Z256" s="319" t="b">
        <f t="shared" si="102"/>
        <v>0</v>
      </c>
      <c r="AA256" s="319">
        <f t="shared" si="103"/>
        <v>1.6607058186005341</v>
      </c>
      <c r="AB256" s="811"/>
      <c r="AC256" s="812">
        <f t="shared" si="104"/>
        <v>2.5056225926554579E-4</v>
      </c>
      <c r="AD256" s="812">
        <f t="shared" si="105"/>
        <v>2.2764885355029702E-2</v>
      </c>
    </row>
    <row r="257" spans="1:30" ht="15.75" customHeight="1">
      <c r="A257" s="441" t="s">
        <v>310</v>
      </c>
      <c r="B257" s="457" t="str">
        <f>'Aaro Inställningar'!B10</f>
        <v>DIAB</v>
      </c>
      <c r="C257" s="43"/>
      <c r="D257" s="749" t="str">
        <f>'Aaro Inställningar'!C10</f>
        <v>DIAB</v>
      </c>
      <c r="E257" s="320">
        <v>21.626999999999999</v>
      </c>
      <c r="F257" s="318">
        <v>-3.6060000000000101</v>
      </c>
      <c r="G257" s="319" t="str">
        <f t="shared" si="91"/>
        <v>-</v>
      </c>
      <c r="H257" s="319" t="b">
        <f t="shared" si="92"/>
        <v>0</v>
      </c>
      <c r="I257" s="319" t="str">
        <f t="shared" si="93"/>
        <v>-</v>
      </c>
      <c r="J257" s="320">
        <v>27.763000000000002</v>
      </c>
      <c r="K257" s="318">
        <v>-10.792999999999999</v>
      </c>
      <c r="L257" s="319" t="str">
        <f t="shared" si="94"/>
        <v>-</v>
      </c>
      <c r="M257" s="320">
        <v>27.763000000000002</v>
      </c>
      <c r="N257" s="318">
        <v>-10.792999999999999</v>
      </c>
      <c r="O257" s="319" t="str">
        <f t="shared" si="95"/>
        <v>-</v>
      </c>
      <c r="P257" s="319" t="b">
        <f t="shared" si="96"/>
        <v>0</v>
      </c>
      <c r="Q257" s="319" t="str">
        <f t="shared" si="97"/>
        <v>-</v>
      </c>
      <c r="R257" s="320">
        <v>-2.96999999999997</v>
      </c>
      <c r="S257" s="318">
        <v>-41.526000000000202</v>
      </c>
      <c r="T257" s="319" t="str">
        <f t="shared" si="98"/>
        <v>-</v>
      </c>
      <c r="U257" s="319">
        <f t="shared" si="99"/>
        <v>0.92847854356307002</v>
      </c>
      <c r="V257" s="319">
        <f t="shared" si="100"/>
        <v>0.92847854356307002</v>
      </c>
      <c r="W257" s="319"/>
      <c r="X257" s="320">
        <v>62.224000000000203</v>
      </c>
      <c r="Y257" s="319" t="str">
        <f t="shared" si="101"/>
        <v>-</v>
      </c>
      <c r="Z257" s="319" t="b">
        <f t="shared" si="102"/>
        <v>0</v>
      </c>
      <c r="AA257" s="319" t="str">
        <f t="shared" si="103"/>
        <v>-</v>
      </c>
      <c r="AB257" s="811"/>
      <c r="AC257" s="812">
        <f t="shared" si="104"/>
        <v>7.5235220153055699E-2</v>
      </c>
      <c r="AD257" s="812">
        <f t="shared" si="105"/>
        <v>-4.5317512302447051E-2</v>
      </c>
    </row>
    <row r="258" spans="1:30" ht="14.25" customHeight="1">
      <c r="A258" s="441" t="s">
        <v>310</v>
      </c>
      <c r="B258" s="457" t="str">
        <f>'Aaro Inställningar'!B11</f>
        <v>EMGR</v>
      </c>
      <c r="C258" s="43"/>
      <c r="D258" s="749" t="str">
        <f>'Aaro Inställningar'!C11</f>
        <v>Euromaint</v>
      </c>
      <c r="E258" s="320">
        <v>12.494</v>
      </c>
      <c r="F258" s="318">
        <v>12.632999999999999</v>
      </c>
      <c r="G258" s="319">
        <f t="shared" si="91"/>
        <v>-1.1002928837172465E-2</v>
      </c>
      <c r="H258" s="319" t="b">
        <f t="shared" si="92"/>
        <v>0</v>
      </c>
      <c r="I258" s="319">
        <f t="shared" si="93"/>
        <v>-1.1002928837172465E-2</v>
      </c>
      <c r="J258" s="320">
        <v>0.49399999999995697</v>
      </c>
      <c r="K258" s="318">
        <v>-4.4799999999999898</v>
      </c>
      <c r="L258" s="319" t="str">
        <f t="shared" si="94"/>
        <v>-</v>
      </c>
      <c r="M258" s="320">
        <v>0.49399999999999999</v>
      </c>
      <c r="N258" s="318">
        <v>-4.4800000000000297</v>
      </c>
      <c r="O258" s="319" t="str">
        <f t="shared" si="95"/>
        <v>-</v>
      </c>
      <c r="P258" s="319" t="b">
        <f t="shared" si="96"/>
        <v>0</v>
      </c>
      <c r="Q258" s="319" t="str">
        <f t="shared" si="97"/>
        <v>-</v>
      </c>
      <c r="R258" s="320">
        <v>27.545000000000201</v>
      </c>
      <c r="S258" s="318">
        <v>22.5710000000002</v>
      </c>
      <c r="T258" s="319">
        <f t="shared" si="98"/>
        <v>0.22037127287226776</v>
      </c>
      <c r="U258" s="319" t="b">
        <f t="shared" si="99"/>
        <v>0</v>
      </c>
      <c r="V258" s="319">
        <f t="shared" si="100"/>
        <v>0.22037127287226776</v>
      </c>
      <c r="W258" s="319"/>
      <c r="X258" s="320">
        <v>57.225999999999701</v>
      </c>
      <c r="Y258" s="319">
        <f t="shared" si="101"/>
        <v>1.5353772539984578</v>
      </c>
      <c r="Z258" s="319" t="b">
        <f t="shared" si="102"/>
        <v>0</v>
      </c>
      <c r="AA258" s="319">
        <f t="shared" si="103"/>
        <v>1.5353772539984578</v>
      </c>
      <c r="AB258" s="811"/>
      <c r="AC258" s="812">
        <f t="shared" si="104"/>
        <v>8.3243181304996949E-4</v>
      </c>
      <c r="AD258" s="812">
        <f t="shared" si="105"/>
        <v>-7.7027296548214793E-3</v>
      </c>
    </row>
    <row r="259" spans="1:30" ht="15.75" customHeight="1">
      <c r="A259" s="441" t="s">
        <v>310</v>
      </c>
      <c r="B259" s="457" t="str">
        <f>'Aaro Inställningar'!B12</f>
        <v>GSHYDRO</v>
      </c>
      <c r="C259" s="43"/>
      <c r="D259" s="749" t="str">
        <f>'Aaro Inställningar'!C12</f>
        <v>GS-Hydro</v>
      </c>
      <c r="E259" s="320">
        <v>5.1487966000000496</v>
      </c>
      <c r="F259" s="778">
        <v>2.4709286000000601</v>
      </c>
      <c r="G259" s="319">
        <f t="shared" si="91"/>
        <v>1.0837496478044426</v>
      </c>
      <c r="H259" s="319" t="b">
        <f t="shared" si="92"/>
        <v>0</v>
      </c>
      <c r="I259" s="319">
        <f t="shared" si="93"/>
        <v>1.0837496478044426</v>
      </c>
      <c r="J259" s="320">
        <v>4.07078980000004</v>
      </c>
      <c r="K259" s="778">
        <v>6.5783494000000102</v>
      </c>
      <c r="L259" s="319">
        <f t="shared" si="94"/>
        <v>-0.38118370544440316</v>
      </c>
      <c r="M259" s="320">
        <v>4.07078980000004</v>
      </c>
      <c r="N259" s="778">
        <v>6.57834940000002</v>
      </c>
      <c r="O259" s="319">
        <f t="shared" si="95"/>
        <v>-0.38118370544440405</v>
      </c>
      <c r="P259" s="319" t="b">
        <f t="shared" si="96"/>
        <v>0</v>
      </c>
      <c r="Q259" s="319">
        <f t="shared" si="97"/>
        <v>-0.38118370544440405</v>
      </c>
      <c r="R259" s="320">
        <v>88.960764400000102</v>
      </c>
      <c r="S259" s="778">
        <v>91.468323999999896</v>
      </c>
      <c r="T259" s="319">
        <f t="shared" si="98"/>
        <v>-2.7414513465883528E-2</v>
      </c>
      <c r="U259" s="319" t="b">
        <f t="shared" si="99"/>
        <v>0</v>
      </c>
      <c r="V259" s="319">
        <f t="shared" si="100"/>
        <v>-2.7414513465883528E-2</v>
      </c>
      <c r="W259" s="319"/>
      <c r="X259" s="320">
        <v>74.287224000000194</v>
      </c>
      <c r="Y259" s="319">
        <f t="shared" si="101"/>
        <v>-0.18783661106548455</v>
      </c>
      <c r="Z259" s="319" t="b">
        <f t="shared" si="102"/>
        <v>0</v>
      </c>
      <c r="AA259" s="319">
        <f t="shared" si="103"/>
        <v>-0.18783661106548455</v>
      </c>
      <c r="AB259" s="811"/>
      <c r="AC259" s="812">
        <f t="shared" si="104"/>
        <v>1.2736610418195283E-2</v>
      </c>
      <c r="AD259" s="812">
        <f t="shared" si="105"/>
        <v>2.3052069094072394E-2</v>
      </c>
    </row>
    <row r="260" spans="1:30" ht="15" customHeight="1">
      <c r="A260" s="441" t="s">
        <v>310</v>
      </c>
      <c r="B260" s="457" t="str">
        <f>'Aaro Inställningar'!B13</f>
        <v>HAFA</v>
      </c>
      <c r="C260" s="43"/>
      <c r="D260" s="749" t="str">
        <f>'Aaro Inställningar'!C13</f>
        <v>Hafa Bathroom Group</v>
      </c>
      <c r="E260" s="320">
        <v>1.6910000000000001</v>
      </c>
      <c r="F260" s="318">
        <v>0.313000000000002</v>
      </c>
      <c r="G260" s="319">
        <f t="shared" si="91"/>
        <v>4.4025559105430965</v>
      </c>
      <c r="H260" s="319" t="b">
        <f t="shared" si="92"/>
        <v>0</v>
      </c>
      <c r="I260" s="319">
        <f t="shared" si="93"/>
        <v>4.4025559105430965</v>
      </c>
      <c r="J260" s="320">
        <v>2.0029999999999899</v>
      </c>
      <c r="K260" s="318">
        <v>2.1539999999999999</v>
      </c>
      <c r="L260" s="319">
        <f t="shared" si="94"/>
        <v>-7.0102135561750267E-2</v>
      </c>
      <c r="M260" s="320">
        <v>2.0030000000000001</v>
      </c>
      <c r="N260" s="318">
        <v>2.1539999999999999</v>
      </c>
      <c r="O260" s="319">
        <f t="shared" si="95"/>
        <v>-7.0102135561745493E-2</v>
      </c>
      <c r="P260" s="319" t="b">
        <f t="shared" si="96"/>
        <v>0</v>
      </c>
      <c r="Q260" s="319">
        <f t="shared" si="97"/>
        <v>-7.0102135561745493E-2</v>
      </c>
      <c r="R260" s="320">
        <v>-6.5619999999999798</v>
      </c>
      <c r="S260" s="318">
        <v>-6.4109999999999703</v>
      </c>
      <c r="T260" s="319" t="str">
        <f t="shared" si="98"/>
        <v>-</v>
      </c>
      <c r="U260" s="319">
        <f t="shared" si="99"/>
        <v>-2.3553267820934476E-2</v>
      </c>
      <c r="V260" s="319">
        <f t="shared" si="100"/>
        <v>-2.3553267820934476E-2</v>
      </c>
      <c r="W260" s="319"/>
      <c r="X260" s="320">
        <v>6.2740000000000098</v>
      </c>
      <c r="Y260" s="319" t="str">
        <f t="shared" si="101"/>
        <v>-</v>
      </c>
      <c r="Z260" s="319" t="b">
        <f t="shared" si="102"/>
        <v>0</v>
      </c>
      <c r="AA260" s="319" t="str">
        <f t="shared" si="103"/>
        <v>-</v>
      </c>
      <c r="AB260" s="811"/>
      <c r="AC260" s="812">
        <f t="shared" si="104"/>
        <v>3.8300476126737676E-2</v>
      </c>
      <c r="AD260" s="812">
        <f t="shared" si="105"/>
        <v>3.6846967053269016E-2</v>
      </c>
    </row>
    <row r="261" spans="1:30" ht="16.5" customHeight="1">
      <c r="A261" s="441" t="s">
        <v>310</v>
      </c>
      <c r="B261" s="457" t="str">
        <f>'Aaro Inställningar'!B14</f>
        <v>HENT</v>
      </c>
      <c r="C261" s="43"/>
      <c r="D261" s="749" t="str">
        <f>'Aaro Inställningar'!C14</f>
        <v>HENT</v>
      </c>
      <c r="E261" s="320">
        <v>20.2715697000002</v>
      </c>
      <c r="F261" s="318">
        <v>13.9467467</v>
      </c>
      <c r="G261" s="319">
        <f t="shared" si="91"/>
        <v>0.45349809070528257</v>
      </c>
      <c r="H261" s="319" t="b">
        <f t="shared" si="92"/>
        <v>0</v>
      </c>
      <c r="I261" s="319">
        <f t="shared" si="93"/>
        <v>0.45349809070528257</v>
      </c>
      <c r="J261" s="320">
        <v>48.765358400000302</v>
      </c>
      <c r="K261" s="318">
        <v>48.601128499999803</v>
      </c>
      <c r="L261" s="319">
        <f t="shared" si="94"/>
        <v>3.3791375852620931E-3</v>
      </c>
      <c r="M261" s="320">
        <v>48.765358400000302</v>
      </c>
      <c r="N261" s="318">
        <v>48.601128500000002</v>
      </c>
      <c r="O261" s="319">
        <f t="shared" si="95"/>
        <v>3.3791375852578742E-3</v>
      </c>
      <c r="P261" s="319" t="b">
        <f t="shared" si="96"/>
        <v>0</v>
      </c>
      <c r="Q261" s="319">
        <f t="shared" si="97"/>
        <v>3.3791375852578742E-3</v>
      </c>
      <c r="R261" s="320">
        <v>139.82909170000099</v>
      </c>
      <c r="S261" s="318">
        <v>139.66486180000001</v>
      </c>
      <c r="T261" s="319">
        <f t="shared" si="98"/>
        <v>1.1758856013199814E-3</v>
      </c>
      <c r="U261" s="319" t="b">
        <f t="shared" si="99"/>
        <v>0</v>
      </c>
      <c r="V261" s="319">
        <f t="shared" si="100"/>
        <v>1.1758856013199814E-3</v>
      </c>
      <c r="W261" s="319"/>
      <c r="X261" s="320">
        <v>173.0970485</v>
      </c>
      <c r="Y261" s="319">
        <f t="shared" si="101"/>
        <v>0.2393743585116983</v>
      </c>
      <c r="Z261" s="319" t="b">
        <f t="shared" si="102"/>
        <v>0</v>
      </c>
      <c r="AA261" s="319">
        <f t="shared" si="103"/>
        <v>0.2393743585116983</v>
      </c>
      <c r="AB261" s="811"/>
      <c r="AC261" s="812">
        <f t="shared" si="104"/>
        <v>3.7977901762704866E-2</v>
      </c>
      <c r="AD261" s="812">
        <f t="shared" si="105"/>
        <v>3.9420618744329353E-2</v>
      </c>
    </row>
    <row r="262" spans="1:30" ht="14.25" customHeight="1">
      <c r="A262" s="441" t="s">
        <v>310</v>
      </c>
      <c r="B262" s="457" t="str">
        <f>'Aaro Inställningar'!B15</f>
        <v>HLDISP</v>
      </c>
      <c r="C262" s="43"/>
      <c r="D262" s="749" t="str">
        <f>'Aaro Inställningar'!C15</f>
        <v xml:space="preserve">HL Display </v>
      </c>
      <c r="E262" s="320">
        <v>5.6079999999999499</v>
      </c>
      <c r="F262" s="318">
        <v>9.4529999999999692</v>
      </c>
      <c r="G262" s="319">
        <f t="shared" si="91"/>
        <v>-0.40674918015445172</v>
      </c>
      <c r="H262" s="319" t="b">
        <f t="shared" si="92"/>
        <v>0</v>
      </c>
      <c r="I262" s="319">
        <f t="shared" si="93"/>
        <v>-0.40674918015445172</v>
      </c>
      <c r="J262" s="320">
        <v>-22.280000000000101</v>
      </c>
      <c r="K262" s="318">
        <v>3.7959999999999599</v>
      </c>
      <c r="L262" s="319" t="str">
        <f t="shared" si="94"/>
        <v>-</v>
      </c>
      <c r="M262" s="320">
        <v>-22.280000000000101</v>
      </c>
      <c r="N262" s="318">
        <v>3.7960000000000198</v>
      </c>
      <c r="O262" s="319" t="str">
        <f t="shared" si="95"/>
        <v>-</v>
      </c>
      <c r="P262" s="319" t="b">
        <f t="shared" si="96"/>
        <v>0</v>
      </c>
      <c r="Q262" s="319" t="str">
        <f t="shared" si="97"/>
        <v>-</v>
      </c>
      <c r="R262" s="320">
        <v>-23.0060000000001</v>
      </c>
      <c r="S262" s="318">
        <v>3.0699999999999799</v>
      </c>
      <c r="T262" s="319" t="str">
        <f t="shared" si="98"/>
        <v>-</v>
      </c>
      <c r="U262" s="319" t="b">
        <f t="shared" si="99"/>
        <v>0</v>
      </c>
      <c r="V262" s="319" t="str">
        <f t="shared" si="100"/>
        <v>-</v>
      </c>
      <c r="W262" s="319"/>
      <c r="X262" s="320">
        <v>-33.700000000000003</v>
      </c>
      <c r="Y262" s="319" t="str">
        <f t="shared" si="101"/>
        <v>-</v>
      </c>
      <c r="Z262" s="319" t="b">
        <f t="shared" si="102"/>
        <v>0</v>
      </c>
      <c r="AA262" s="319" t="str">
        <f t="shared" si="103"/>
        <v>-</v>
      </c>
      <c r="AB262" s="811"/>
      <c r="AC262" s="812">
        <f t="shared" si="104"/>
        <v>-6.6048475074705043E-2</v>
      </c>
      <c r="AD262" s="812">
        <f t="shared" si="105"/>
        <v>1.043634134204317E-2</v>
      </c>
    </row>
    <row r="263" spans="1:30" ht="15.75" customHeight="1">
      <c r="A263" s="441" t="s">
        <v>310</v>
      </c>
      <c r="B263" s="457" t="str">
        <f>'Aaro Inställningar'!B16</f>
        <v>INWIDO</v>
      </c>
      <c r="C263" s="43"/>
      <c r="D263" s="749" t="str">
        <f>'Aaro Inställningar'!C16</f>
        <v>Inwido</v>
      </c>
      <c r="E263" s="320"/>
      <c r="F263" s="318"/>
      <c r="G263" s="319" t="e">
        <f t="shared" si="91"/>
        <v>#DIV/0!</v>
      </c>
      <c r="H263" s="319" t="b">
        <f t="shared" si="92"/>
        <v>0</v>
      </c>
      <c r="I263" s="319"/>
      <c r="J263" s="320">
        <v>26.097000000000001</v>
      </c>
      <c r="K263" s="318">
        <v>-78.723999999999805</v>
      </c>
      <c r="L263" s="319" t="str">
        <f t="shared" si="94"/>
        <v>-</v>
      </c>
      <c r="M263" s="320">
        <v>26.097000000000001</v>
      </c>
      <c r="N263" s="318">
        <v>-78.724000000000004</v>
      </c>
      <c r="O263" s="319" t="str">
        <f t="shared" si="95"/>
        <v>-</v>
      </c>
      <c r="P263" s="319" t="b">
        <f t="shared" si="96"/>
        <v>0</v>
      </c>
      <c r="Q263" s="319" t="str">
        <f t="shared" si="97"/>
        <v>-</v>
      </c>
      <c r="R263" s="320">
        <v>357.55500000000001</v>
      </c>
      <c r="S263" s="318">
        <v>252.73400000000001</v>
      </c>
      <c r="T263" s="319">
        <f t="shared" si="98"/>
        <v>0.41474831245499222</v>
      </c>
      <c r="U263" s="319" t="b">
        <f t="shared" si="99"/>
        <v>0</v>
      </c>
      <c r="V263" s="319">
        <f t="shared" si="100"/>
        <v>0.41474831245499222</v>
      </c>
      <c r="W263" s="319"/>
      <c r="X263" s="320">
        <v>468.339</v>
      </c>
      <c r="Y263" s="319">
        <f t="shared" si="101"/>
        <v>0.853090601185436</v>
      </c>
      <c r="Z263" s="319" t="b">
        <f t="shared" si="102"/>
        <v>0</v>
      </c>
      <c r="AA263" s="319">
        <f t="shared" si="103"/>
        <v>0.853090601185436</v>
      </c>
      <c r="AB263" s="811"/>
      <c r="AC263" s="812">
        <f t="shared" si="104"/>
        <v>2.4915173652946154E-2</v>
      </c>
      <c r="AD263" s="812">
        <f t="shared" si="105"/>
        <v>-8.6769626883109449E-2</v>
      </c>
    </row>
    <row r="264" spans="1:30" ht="14.25" customHeight="1">
      <c r="A264" s="441" t="s">
        <v>310</v>
      </c>
      <c r="B264" s="457" t="str">
        <f>'Aaro Inställningar'!B17</f>
        <v>JOTUL</v>
      </c>
      <c r="C264" s="43"/>
      <c r="D264" s="749" t="str">
        <f>'Aaro Inställningar'!C17</f>
        <v>Jøtul</v>
      </c>
      <c r="E264" s="320">
        <v>-22.3723989</v>
      </c>
      <c r="F264" s="318">
        <v>-6.3889235000000104</v>
      </c>
      <c r="G264" s="319" t="str">
        <f t="shared" si="91"/>
        <v>-</v>
      </c>
      <c r="H264" s="319">
        <f t="shared" si="92"/>
        <v>-2.5017478140096627</v>
      </c>
      <c r="I264" s="319">
        <f t="shared" ref="I264:I281" si="106">IF(AND(E264&lt;0,F264&lt;0),+H264,G264)</f>
        <v>-2.5017478140096627</v>
      </c>
      <c r="J264" s="320">
        <v>-31.6010518</v>
      </c>
      <c r="K264" s="318">
        <v>-20.135531700000001</v>
      </c>
      <c r="L264" s="319" t="str">
        <f t="shared" si="94"/>
        <v>-</v>
      </c>
      <c r="M264" s="320">
        <v>-31.6010518</v>
      </c>
      <c r="N264" s="318">
        <v>-20.135531700000001</v>
      </c>
      <c r="O264" s="319" t="str">
        <f t="shared" si="95"/>
        <v>-</v>
      </c>
      <c r="P264" s="319">
        <f t="shared" si="96"/>
        <v>-0.56941730026428838</v>
      </c>
      <c r="Q264" s="319">
        <f t="shared" si="97"/>
        <v>-0.56941730026428838</v>
      </c>
      <c r="R264" s="320">
        <v>-226.119587</v>
      </c>
      <c r="S264" s="318">
        <v>-214.6540669</v>
      </c>
      <c r="T264" s="319" t="str">
        <f t="shared" si="98"/>
        <v>-</v>
      </c>
      <c r="U264" s="319">
        <f t="shared" si="99"/>
        <v>-5.3413943027417199E-2</v>
      </c>
      <c r="V264" s="319">
        <f t="shared" si="100"/>
        <v>-5.3413943027417199E-2</v>
      </c>
      <c r="W264" s="319"/>
      <c r="X264" s="320">
        <v>-21.476859999999899</v>
      </c>
      <c r="Y264" s="319" t="str">
        <f t="shared" si="101"/>
        <v>-</v>
      </c>
      <c r="Z264" s="319">
        <f t="shared" si="102"/>
        <v>0.89994664293965965</v>
      </c>
      <c r="AA264" s="319">
        <f t="shared" si="103"/>
        <v>0.89994664293965965</v>
      </c>
      <c r="AB264" s="811"/>
      <c r="AC264" s="812">
        <f t="shared" si="104"/>
        <v>-0.15155244955801925</v>
      </c>
      <c r="AD264" s="812">
        <f t="shared" si="105"/>
        <v>-0.10268046855758121</v>
      </c>
    </row>
    <row r="265" spans="1:30" ht="15.75" customHeight="1">
      <c r="A265" s="441" t="s">
        <v>310</v>
      </c>
      <c r="B265" s="457" t="str">
        <f>'Aaro Inställningar'!B18</f>
        <v>KVD</v>
      </c>
      <c r="C265" s="43"/>
      <c r="D265" s="749" t="str">
        <f>'Aaro Inställningar'!C18</f>
        <v xml:space="preserve">KVD </v>
      </c>
      <c r="E265" s="320">
        <v>3.9830000000000001</v>
      </c>
      <c r="F265" s="318">
        <v>4.3090000000000099</v>
      </c>
      <c r="G265" s="319">
        <f t="shared" si="91"/>
        <v>-7.5655604548621302E-2</v>
      </c>
      <c r="H265" s="319" t="b">
        <f t="shared" si="92"/>
        <v>0</v>
      </c>
      <c r="I265" s="319">
        <f t="shared" si="106"/>
        <v>-7.5655604548621302E-2</v>
      </c>
      <c r="J265" s="320">
        <v>6.0210000000000097</v>
      </c>
      <c r="K265" s="318">
        <v>5.74399999999999</v>
      </c>
      <c r="L265" s="319">
        <f t="shared" si="94"/>
        <v>4.8224233983290343E-2</v>
      </c>
      <c r="M265" s="320">
        <v>6.0210000000000097</v>
      </c>
      <c r="N265" s="318">
        <v>5.7440000000000104</v>
      </c>
      <c r="O265" s="319">
        <f t="shared" si="95"/>
        <v>4.8224233983286791E-2</v>
      </c>
      <c r="P265" s="319" t="b">
        <f t="shared" si="96"/>
        <v>0</v>
      </c>
      <c r="Q265" s="319">
        <f t="shared" si="97"/>
        <v>4.8224233983286791E-2</v>
      </c>
      <c r="R265" s="320">
        <v>33.723999999999997</v>
      </c>
      <c r="S265" s="318">
        <v>33.447000000000003</v>
      </c>
      <c r="T265" s="319">
        <f t="shared" si="98"/>
        <v>8.2817592011239505E-3</v>
      </c>
      <c r="U265" s="319" t="b">
        <f t="shared" si="99"/>
        <v>0</v>
      </c>
      <c r="V265" s="319">
        <f t="shared" si="100"/>
        <v>8.2817592011239505E-3</v>
      </c>
      <c r="W265" s="319"/>
      <c r="X265" s="320">
        <v>58.802</v>
      </c>
      <c r="Y265" s="319">
        <f t="shared" si="101"/>
        <v>0.75806499835560714</v>
      </c>
      <c r="Z265" s="319" t="b">
        <f t="shared" si="102"/>
        <v>0</v>
      </c>
      <c r="AA265" s="319">
        <f t="shared" si="103"/>
        <v>0.75806499835560714</v>
      </c>
      <c r="AB265" s="811"/>
      <c r="AC265" s="812">
        <f t="shared" si="104"/>
        <v>7.9371984497350431E-2</v>
      </c>
      <c r="AD265" s="812">
        <f t="shared" si="105"/>
        <v>7.6382978723404396E-2</v>
      </c>
    </row>
    <row r="266" spans="1:30" ht="15.75" customHeight="1">
      <c r="A266" s="441" t="s">
        <v>310</v>
      </c>
      <c r="B266" s="457" t="str">
        <f>'Aaro Inställningar'!B19</f>
        <v>LEDIL</v>
      </c>
      <c r="C266" s="43"/>
      <c r="D266" s="749" t="str">
        <f>'Aaro Inställningar'!C19</f>
        <v>Ledil</v>
      </c>
      <c r="E266" s="320">
        <v>3.6998430999999901</v>
      </c>
      <c r="F266" s="318">
        <v>5.1186138999999997</v>
      </c>
      <c r="G266" s="319">
        <f t="shared" si="91"/>
        <v>-0.27717871043174591</v>
      </c>
      <c r="H266" s="319" t="b">
        <f t="shared" si="92"/>
        <v>0</v>
      </c>
      <c r="I266" s="319">
        <f t="shared" si="106"/>
        <v>-0.27717871043174591</v>
      </c>
      <c r="J266" s="320">
        <v>7.8132900999999997</v>
      </c>
      <c r="K266" s="318">
        <v>7.1546199000000001</v>
      </c>
      <c r="L266" s="319">
        <f t="shared" si="94"/>
        <v>9.2062221222961149E-2</v>
      </c>
      <c r="M266" s="320">
        <v>7.8132900999999899</v>
      </c>
      <c r="N266" s="318">
        <v>7.1546199000000001</v>
      </c>
      <c r="O266" s="319">
        <f t="shared" si="95"/>
        <v>9.2062221222959595E-2</v>
      </c>
      <c r="P266" s="319" t="b">
        <f t="shared" si="96"/>
        <v>0</v>
      </c>
      <c r="Q266" s="319">
        <f t="shared" si="97"/>
        <v>9.2062221222959595E-2</v>
      </c>
      <c r="R266" s="320">
        <v>51.327846200000003</v>
      </c>
      <c r="S266" s="318">
        <v>50.669176</v>
      </c>
      <c r="T266" s="319">
        <f t="shared" si="98"/>
        <v>1.2999425923168717E-2</v>
      </c>
      <c r="U266" s="319" t="b">
        <f t="shared" si="99"/>
        <v>0</v>
      </c>
      <c r="V266" s="319">
        <f t="shared" si="100"/>
        <v>1.2999425923168717E-2</v>
      </c>
      <c r="W266" s="319"/>
      <c r="X266" s="320">
        <v>66.427035399999994</v>
      </c>
      <c r="Y266" s="319">
        <f t="shared" si="101"/>
        <v>0.31099498045912566</v>
      </c>
      <c r="Z266" s="319" t="b">
        <f t="shared" si="102"/>
        <v>0</v>
      </c>
      <c r="AA266" s="319">
        <f t="shared" si="103"/>
        <v>0.31099498045912566</v>
      </c>
      <c r="AB266" s="811"/>
      <c r="AC266" s="812">
        <f t="shared" si="104"/>
        <v>0.11175207942044525</v>
      </c>
      <c r="AD266" s="812">
        <f t="shared" si="105"/>
        <v>0.14837286265857696</v>
      </c>
    </row>
    <row r="267" spans="1:30" ht="15.75" customHeight="1">
      <c r="A267" s="441" t="s">
        <v>310</v>
      </c>
      <c r="B267" s="457" t="str">
        <f>'Aaro Inställningar'!B20</f>
        <v>MCC</v>
      </c>
      <c r="C267" s="43"/>
      <c r="D267" s="749" t="str">
        <f>'Aaro Inställningar'!C20</f>
        <v>Mobile Climate Control</v>
      </c>
      <c r="E267" s="320">
        <v>5.5760000000000201</v>
      </c>
      <c r="F267" s="318">
        <v>5.2180000000000097</v>
      </c>
      <c r="G267" s="319">
        <f t="shared" si="91"/>
        <v>6.8608662322730884E-2</v>
      </c>
      <c r="H267" s="319" t="b">
        <f t="shared" si="92"/>
        <v>0</v>
      </c>
      <c r="I267" s="319">
        <f t="shared" si="106"/>
        <v>6.8608662322730884E-2</v>
      </c>
      <c r="J267" s="320">
        <v>5.1460000000000203</v>
      </c>
      <c r="K267" s="318">
        <v>8.4820000000000295</v>
      </c>
      <c r="L267" s="319">
        <f t="shared" si="94"/>
        <v>-0.39330346616364031</v>
      </c>
      <c r="M267" s="320">
        <v>5.1459999999999901</v>
      </c>
      <c r="N267" s="318">
        <v>8.4820000000000206</v>
      </c>
      <c r="O267" s="319">
        <f t="shared" si="95"/>
        <v>-0.39330346616364331</v>
      </c>
      <c r="P267" s="319" t="b">
        <f t="shared" si="96"/>
        <v>0</v>
      </c>
      <c r="Q267" s="319">
        <f t="shared" si="97"/>
        <v>-0.39330346616364331</v>
      </c>
      <c r="R267" s="320">
        <v>43.448999999999799</v>
      </c>
      <c r="S267" s="318">
        <v>46.784999999999997</v>
      </c>
      <c r="T267" s="319">
        <f t="shared" si="98"/>
        <v>-7.1304905418407616E-2</v>
      </c>
      <c r="U267" s="319" t="b">
        <f t="shared" si="99"/>
        <v>0</v>
      </c>
      <c r="V267" s="319">
        <f t="shared" si="100"/>
        <v>-7.1304905418407616E-2</v>
      </c>
      <c r="W267" s="319"/>
      <c r="X267" s="320">
        <v>90.880000000000294</v>
      </c>
      <c r="Y267" s="319">
        <f t="shared" si="101"/>
        <v>0.9425029389761741</v>
      </c>
      <c r="Z267" s="319" t="b">
        <f t="shared" si="102"/>
        <v>0</v>
      </c>
      <c r="AA267" s="319">
        <f t="shared" si="103"/>
        <v>0.9425029389761741</v>
      </c>
      <c r="AB267" s="811"/>
      <c r="AC267" s="812">
        <f t="shared" si="104"/>
        <v>1.7738405060236776E-2</v>
      </c>
      <c r="AD267" s="812">
        <f t="shared" si="105"/>
        <v>4.0076543268208649E-2</v>
      </c>
    </row>
    <row r="268" spans="1:30" ht="16.5" customHeight="1">
      <c r="A268" s="441" t="s">
        <v>310</v>
      </c>
      <c r="B268" s="457" t="str">
        <f>'Aaro Inställningar'!B21</f>
        <v>NEBULA</v>
      </c>
      <c r="C268" s="43"/>
      <c r="D268" s="749" t="str">
        <f>'Aaro Inställningar'!C21</f>
        <v>Nebula</v>
      </c>
      <c r="E268" s="320">
        <v>3.3964788000000001</v>
      </c>
      <c r="F268" s="318">
        <v>4.2410889000000003</v>
      </c>
      <c r="G268" s="319">
        <f t="shared" si="91"/>
        <v>-0.19914935053589655</v>
      </c>
      <c r="H268" s="319" t="b">
        <f t="shared" si="92"/>
        <v>0</v>
      </c>
      <c r="I268" s="319">
        <f t="shared" si="106"/>
        <v>-0.19914935053589655</v>
      </c>
      <c r="J268" s="320">
        <v>13.6115861</v>
      </c>
      <c r="K268" s="318">
        <v>12.208068900000001</v>
      </c>
      <c r="L268" s="319">
        <f t="shared" si="94"/>
        <v>0.11496635639073105</v>
      </c>
      <c r="M268" s="320">
        <v>13.6115861</v>
      </c>
      <c r="N268" s="318">
        <v>12.208068900000001</v>
      </c>
      <c r="O268" s="319">
        <f t="shared" si="95"/>
        <v>0.11496635639073105</v>
      </c>
      <c r="P268" s="319" t="b">
        <f t="shared" si="96"/>
        <v>0</v>
      </c>
      <c r="Q268" s="319">
        <f t="shared" si="97"/>
        <v>0.11496635639073105</v>
      </c>
      <c r="R268" s="320">
        <v>68.828998799999994</v>
      </c>
      <c r="S268" s="318">
        <v>67.425481599999998</v>
      </c>
      <c r="T268" s="319">
        <f t="shared" si="98"/>
        <v>2.0815827587651992E-2</v>
      </c>
      <c r="U268" s="319" t="b">
        <f t="shared" si="99"/>
        <v>0</v>
      </c>
      <c r="V268" s="319">
        <f t="shared" si="100"/>
        <v>2.0815827587651992E-2</v>
      </c>
      <c r="W268" s="319"/>
      <c r="X268" s="320">
        <v>75.009460899999993</v>
      </c>
      <c r="Y268" s="319">
        <f t="shared" si="101"/>
        <v>0.11247942350626072</v>
      </c>
      <c r="Z268" s="319" t="b">
        <f t="shared" si="102"/>
        <v>0</v>
      </c>
      <c r="AA268" s="319">
        <f t="shared" si="103"/>
        <v>0.11247942350626072</v>
      </c>
      <c r="AB268" s="811"/>
      <c r="AC268" s="812">
        <f t="shared" si="104"/>
        <v>0.20495224027921957</v>
      </c>
      <c r="AD268" s="812">
        <f t="shared" si="105"/>
        <v>0.208289214944789</v>
      </c>
    </row>
    <row r="269" spans="1:30" ht="15.75" customHeight="1">
      <c r="A269" s="439" t="s">
        <v>310</v>
      </c>
      <c r="B269" s="439" t="str">
        <f>'Aaro Inställningar'!B22</f>
        <v>NCGHO</v>
      </c>
      <c r="C269" s="43"/>
      <c r="D269" s="749" t="str">
        <f>'Aaro Inställningar'!C22</f>
        <v>Nordic Cinema Group</v>
      </c>
      <c r="E269" s="320">
        <v>26.698546999999898</v>
      </c>
      <c r="F269" s="318">
        <v>19.449000000000002</v>
      </c>
      <c r="G269" s="319">
        <f t="shared" si="91"/>
        <v>0.37274651653040758</v>
      </c>
      <c r="H269" s="319" t="b">
        <f t="shared" si="92"/>
        <v>0</v>
      </c>
      <c r="I269" s="319">
        <f t="shared" si="106"/>
        <v>0.37274651653040758</v>
      </c>
      <c r="J269" s="320">
        <v>132.242998</v>
      </c>
      <c r="K269" s="318">
        <v>89.877000000000095</v>
      </c>
      <c r="L269" s="319">
        <f t="shared" si="94"/>
        <v>0.47137752706476466</v>
      </c>
      <c r="M269" s="320">
        <v>132.242998</v>
      </c>
      <c r="N269" s="318">
        <v>89.876999999999995</v>
      </c>
      <c r="O269" s="319">
        <f t="shared" si="95"/>
        <v>0.47137752706476643</v>
      </c>
      <c r="P269" s="319" t="b">
        <f t="shared" si="96"/>
        <v>0</v>
      </c>
      <c r="Q269" s="319">
        <f t="shared" si="97"/>
        <v>0.47137752706476643</v>
      </c>
      <c r="R269" s="320">
        <v>250.295998</v>
      </c>
      <c r="S269" s="318">
        <v>207.93</v>
      </c>
      <c r="T269" s="319">
        <f t="shared" si="98"/>
        <v>0.20375125282547013</v>
      </c>
      <c r="U269" s="319" t="b">
        <f t="shared" si="99"/>
        <v>0</v>
      </c>
      <c r="V269" s="319">
        <f t="shared" si="100"/>
        <v>0.20375125282547013</v>
      </c>
      <c r="W269" s="319"/>
      <c r="X269" s="320">
        <v>290.49900000000002</v>
      </c>
      <c r="Y269" s="319">
        <f t="shared" si="101"/>
        <v>0.3970999855720676</v>
      </c>
      <c r="Z269" s="319" t="b">
        <f t="shared" si="102"/>
        <v>0</v>
      </c>
      <c r="AA269" s="718">
        <f t="shared" si="103"/>
        <v>0.3970999855720676</v>
      </c>
      <c r="AB269" s="811"/>
      <c r="AC269" s="814">
        <f t="shared" si="104"/>
        <v>0.16715200150504175</v>
      </c>
      <c r="AD269" s="814">
        <f t="shared" si="105"/>
        <v>0.12557687229378256</v>
      </c>
    </row>
    <row r="270" spans="1:30" ht="15.75" hidden="1" customHeight="1">
      <c r="A270" s="439" t="s">
        <v>310</v>
      </c>
      <c r="B270" s="439">
        <f>'Aaro Inställningar'!B23</f>
        <v>0</v>
      </c>
      <c r="C270" s="43"/>
      <c r="D270" s="749">
        <f>'Aaro Inställningar'!C23</f>
        <v>0</v>
      </c>
      <c r="E270" s="320">
        <v>0</v>
      </c>
      <c r="F270" s="318">
        <v>0</v>
      </c>
      <c r="G270" s="319" t="e">
        <f t="shared" si="91"/>
        <v>#DIV/0!</v>
      </c>
      <c r="H270" s="319" t="b">
        <f t="shared" si="92"/>
        <v>0</v>
      </c>
      <c r="I270" s="319" t="e">
        <f t="shared" si="106"/>
        <v>#DIV/0!</v>
      </c>
      <c r="J270" s="320">
        <v>0</v>
      </c>
      <c r="K270" s="318">
        <v>0</v>
      </c>
      <c r="L270" s="319" t="e">
        <f t="shared" si="94"/>
        <v>#DIV/0!</v>
      </c>
      <c r="M270" s="320">
        <v>0</v>
      </c>
      <c r="N270" s="318">
        <v>0</v>
      </c>
      <c r="O270" s="319" t="e">
        <f t="shared" si="95"/>
        <v>#DIV/0!</v>
      </c>
      <c r="P270" s="319" t="b">
        <f t="shared" si="96"/>
        <v>0</v>
      </c>
      <c r="Q270" s="319" t="e">
        <f t="shared" si="97"/>
        <v>#DIV/0!</v>
      </c>
      <c r="R270" s="320">
        <v>0</v>
      </c>
      <c r="S270" s="318">
        <v>0</v>
      </c>
      <c r="T270" s="319" t="e">
        <f t="shared" si="98"/>
        <v>#DIV/0!</v>
      </c>
      <c r="U270" s="319" t="b">
        <f t="shared" si="99"/>
        <v>0</v>
      </c>
      <c r="V270" s="319" t="e">
        <f t="shared" si="100"/>
        <v>#DIV/0!</v>
      </c>
      <c r="W270" s="319"/>
      <c r="X270" s="320">
        <v>0</v>
      </c>
      <c r="Y270" s="319" t="e">
        <f t="shared" si="101"/>
        <v>#DIV/0!</v>
      </c>
      <c r="Z270" s="319" t="b">
        <f t="shared" si="102"/>
        <v>0</v>
      </c>
      <c r="AA270" s="718" t="e">
        <f t="shared" si="103"/>
        <v>#DIV/0!</v>
      </c>
      <c r="AB270" s="811"/>
      <c r="AC270" s="814">
        <f t="shared" si="104"/>
        <v>0</v>
      </c>
      <c r="AD270" s="814">
        <f t="shared" si="105"/>
        <v>0</v>
      </c>
    </row>
    <row r="271" spans="1:30" ht="15.75" hidden="1" customHeight="1">
      <c r="A271" s="439" t="s">
        <v>310</v>
      </c>
      <c r="B271" s="439">
        <f>'Aaro Inställningar'!B24</f>
        <v>0</v>
      </c>
      <c r="C271" s="43"/>
      <c r="D271" s="749">
        <f>'Aaro Inställningar'!C24</f>
        <v>0</v>
      </c>
      <c r="E271" s="320">
        <v>0</v>
      </c>
      <c r="F271" s="318">
        <v>0</v>
      </c>
      <c r="G271" s="319" t="e">
        <f t="shared" si="91"/>
        <v>#DIV/0!</v>
      </c>
      <c r="H271" s="319" t="b">
        <f t="shared" si="92"/>
        <v>0</v>
      </c>
      <c r="I271" s="319" t="e">
        <f t="shared" si="106"/>
        <v>#DIV/0!</v>
      </c>
      <c r="J271" s="320">
        <v>0</v>
      </c>
      <c r="K271" s="318">
        <v>0</v>
      </c>
      <c r="L271" s="319" t="e">
        <f t="shared" si="94"/>
        <v>#DIV/0!</v>
      </c>
      <c r="M271" s="320">
        <v>0</v>
      </c>
      <c r="N271" s="318">
        <v>0</v>
      </c>
      <c r="O271" s="319" t="e">
        <f t="shared" si="95"/>
        <v>#DIV/0!</v>
      </c>
      <c r="P271" s="319" t="b">
        <f t="shared" si="96"/>
        <v>0</v>
      </c>
      <c r="Q271" s="319" t="e">
        <f t="shared" si="97"/>
        <v>#DIV/0!</v>
      </c>
      <c r="R271" s="320">
        <v>0</v>
      </c>
      <c r="S271" s="318">
        <v>0</v>
      </c>
      <c r="T271" s="319" t="e">
        <f t="shared" si="98"/>
        <v>#DIV/0!</v>
      </c>
      <c r="U271" s="319" t="b">
        <f t="shared" si="99"/>
        <v>0</v>
      </c>
      <c r="V271" s="319" t="e">
        <f t="shared" si="100"/>
        <v>#DIV/0!</v>
      </c>
      <c r="W271" s="319"/>
      <c r="X271" s="320">
        <v>0</v>
      </c>
      <c r="Y271" s="319" t="e">
        <f t="shared" si="101"/>
        <v>#DIV/0!</v>
      </c>
      <c r="Z271" s="319" t="b">
        <f t="shared" si="102"/>
        <v>0</v>
      </c>
      <c r="AA271" s="319" t="e">
        <f t="shared" si="103"/>
        <v>#DIV/0!</v>
      </c>
      <c r="AB271" s="811"/>
      <c r="AC271" s="812">
        <f t="shared" si="104"/>
        <v>0</v>
      </c>
      <c r="AD271" s="812">
        <f t="shared" si="105"/>
        <v>0</v>
      </c>
    </row>
    <row r="272" spans="1:30" ht="15.75" hidden="1" customHeight="1">
      <c r="A272" s="439" t="s">
        <v>310</v>
      </c>
      <c r="B272" s="439">
        <f>'Aaro Inställningar'!B25</f>
        <v>0</v>
      </c>
      <c r="C272" s="43"/>
      <c r="D272" s="749">
        <f>'Aaro Inställningar'!C25</f>
        <v>0</v>
      </c>
      <c r="E272" s="320">
        <v>0</v>
      </c>
      <c r="F272" s="318">
        <v>0</v>
      </c>
      <c r="G272" s="319" t="e">
        <f t="shared" si="91"/>
        <v>#DIV/0!</v>
      </c>
      <c r="H272" s="319" t="b">
        <f t="shared" si="92"/>
        <v>0</v>
      </c>
      <c r="I272" s="319" t="e">
        <f t="shared" si="106"/>
        <v>#DIV/0!</v>
      </c>
      <c r="J272" s="320">
        <v>0</v>
      </c>
      <c r="K272" s="318">
        <v>0</v>
      </c>
      <c r="L272" s="319" t="e">
        <f t="shared" si="94"/>
        <v>#DIV/0!</v>
      </c>
      <c r="M272" s="320">
        <v>0</v>
      </c>
      <c r="N272" s="318">
        <v>0</v>
      </c>
      <c r="O272" s="319" t="e">
        <f t="shared" si="95"/>
        <v>#DIV/0!</v>
      </c>
      <c r="P272" s="319" t="b">
        <f t="shared" si="96"/>
        <v>0</v>
      </c>
      <c r="Q272" s="319" t="e">
        <f t="shared" si="97"/>
        <v>#DIV/0!</v>
      </c>
      <c r="R272" s="320">
        <v>0</v>
      </c>
      <c r="S272" s="318">
        <v>0</v>
      </c>
      <c r="T272" s="319" t="e">
        <f t="shared" si="98"/>
        <v>#DIV/0!</v>
      </c>
      <c r="U272" s="319" t="b">
        <f t="shared" si="99"/>
        <v>0</v>
      </c>
      <c r="V272" s="319" t="e">
        <f t="shared" si="100"/>
        <v>#DIV/0!</v>
      </c>
      <c r="W272" s="319"/>
      <c r="X272" s="320">
        <v>0</v>
      </c>
      <c r="Y272" s="319" t="e">
        <f t="shared" si="101"/>
        <v>#DIV/0!</v>
      </c>
      <c r="Z272" s="319" t="b">
        <f t="shared" si="102"/>
        <v>0</v>
      </c>
      <c r="AA272" s="319" t="e">
        <f t="shared" si="103"/>
        <v>#DIV/0!</v>
      </c>
      <c r="AB272" s="811"/>
      <c r="AC272" s="812">
        <f t="shared" si="104"/>
        <v>0</v>
      </c>
      <c r="AD272" s="812">
        <f t="shared" si="105"/>
        <v>0</v>
      </c>
    </row>
    <row r="273" spans="1:30" ht="15.75" hidden="1" customHeight="1">
      <c r="A273" s="439" t="s">
        <v>310</v>
      </c>
      <c r="B273" s="439">
        <f>'Aaro Inställningar'!B26</f>
        <v>0</v>
      </c>
      <c r="C273" s="43"/>
      <c r="D273" s="749">
        <f>'Aaro Inställningar'!C26</f>
        <v>0</v>
      </c>
      <c r="E273" s="320">
        <v>0</v>
      </c>
      <c r="F273" s="318">
        <v>0</v>
      </c>
      <c r="G273" s="319" t="e">
        <f t="shared" si="91"/>
        <v>#DIV/0!</v>
      </c>
      <c r="H273" s="319" t="b">
        <f t="shared" si="92"/>
        <v>0</v>
      </c>
      <c r="I273" s="319" t="e">
        <f t="shared" si="106"/>
        <v>#DIV/0!</v>
      </c>
      <c r="J273" s="320">
        <v>0</v>
      </c>
      <c r="K273" s="318">
        <v>0</v>
      </c>
      <c r="L273" s="319" t="e">
        <f t="shared" si="94"/>
        <v>#DIV/0!</v>
      </c>
      <c r="M273" s="320">
        <v>0</v>
      </c>
      <c r="N273" s="318">
        <v>0</v>
      </c>
      <c r="O273" s="319" t="e">
        <f t="shared" si="95"/>
        <v>#DIV/0!</v>
      </c>
      <c r="P273" s="319" t="b">
        <f t="shared" si="96"/>
        <v>0</v>
      </c>
      <c r="Q273" s="319" t="e">
        <f t="shared" si="97"/>
        <v>#DIV/0!</v>
      </c>
      <c r="R273" s="320">
        <v>0</v>
      </c>
      <c r="S273" s="318">
        <v>0</v>
      </c>
      <c r="T273" s="319" t="e">
        <f t="shared" si="98"/>
        <v>#DIV/0!</v>
      </c>
      <c r="U273" s="319" t="b">
        <f t="shared" si="99"/>
        <v>0</v>
      </c>
      <c r="V273" s="319" t="e">
        <f t="shared" si="100"/>
        <v>#DIV/0!</v>
      </c>
      <c r="W273" s="319"/>
      <c r="X273" s="320">
        <v>0</v>
      </c>
      <c r="Y273" s="319" t="e">
        <f t="shared" si="101"/>
        <v>#DIV/0!</v>
      </c>
      <c r="Z273" s="319" t="b">
        <f t="shared" si="102"/>
        <v>0</v>
      </c>
      <c r="AA273" s="319" t="e">
        <f t="shared" si="103"/>
        <v>#DIV/0!</v>
      </c>
      <c r="AB273" s="811"/>
      <c r="AC273" s="812">
        <f t="shared" si="104"/>
        <v>0</v>
      </c>
      <c r="AD273" s="812">
        <f t="shared" si="105"/>
        <v>0</v>
      </c>
    </row>
    <row r="274" spans="1:30" ht="15.75" hidden="1" customHeight="1">
      <c r="A274" s="439" t="s">
        <v>310</v>
      </c>
      <c r="B274" s="439">
        <f>'Aaro Inställningar'!B27</f>
        <v>0</v>
      </c>
      <c r="C274" s="43"/>
      <c r="D274" s="749">
        <f>'Aaro Inställningar'!C27</f>
        <v>0</v>
      </c>
      <c r="E274" s="320">
        <v>0</v>
      </c>
      <c r="F274" s="318">
        <v>0</v>
      </c>
      <c r="G274" s="319" t="e">
        <f t="shared" si="91"/>
        <v>#DIV/0!</v>
      </c>
      <c r="H274" s="319" t="b">
        <f t="shared" si="92"/>
        <v>0</v>
      </c>
      <c r="I274" s="319" t="e">
        <f t="shared" si="106"/>
        <v>#DIV/0!</v>
      </c>
      <c r="J274" s="320">
        <v>0</v>
      </c>
      <c r="K274" s="318">
        <v>0</v>
      </c>
      <c r="L274" s="319" t="e">
        <f t="shared" si="94"/>
        <v>#DIV/0!</v>
      </c>
      <c r="M274" s="320">
        <v>0</v>
      </c>
      <c r="N274" s="318">
        <v>0</v>
      </c>
      <c r="O274" s="319" t="e">
        <f t="shared" si="95"/>
        <v>#DIV/0!</v>
      </c>
      <c r="P274" s="319" t="b">
        <f t="shared" si="96"/>
        <v>0</v>
      </c>
      <c r="Q274" s="319" t="e">
        <f t="shared" si="97"/>
        <v>#DIV/0!</v>
      </c>
      <c r="R274" s="320">
        <v>0</v>
      </c>
      <c r="S274" s="318">
        <v>0</v>
      </c>
      <c r="T274" s="319" t="e">
        <f t="shared" si="98"/>
        <v>#DIV/0!</v>
      </c>
      <c r="U274" s="319" t="b">
        <f t="shared" si="99"/>
        <v>0</v>
      </c>
      <c r="V274" s="319" t="e">
        <f t="shared" si="100"/>
        <v>#DIV/0!</v>
      </c>
      <c r="W274" s="319"/>
      <c r="X274" s="320">
        <v>0</v>
      </c>
      <c r="Y274" s="319" t="e">
        <f t="shared" si="101"/>
        <v>#DIV/0!</v>
      </c>
      <c r="Z274" s="319" t="b">
        <f t="shared" si="102"/>
        <v>0</v>
      </c>
      <c r="AA274" s="319" t="e">
        <f t="shared" si="103"/>
        <v>#DIV/0!</v>
      </c>
      <c r="AB274" s="811"/>
      <c r="AC274" s="812">
        <f t="shared" si="104"/>
        <v>0</v>
      </c>
      <c r="AD274" s="812">
        <f t="shared" si="105"/>
        <v>0</v>
      </c>
    </row>
    <row r="275" spans="1:30" ht="15.75" hidden="1" customHeight="1">
      <c r="A275" s="439" t="s">
        <v>310</v>
      </c>
      <c r="B275" s="439">
        <f>'Aaro Inställningar'!B28</f>
        <v>0</v>
      </c>
      <c r="C275" s="43"/>
      <c r="D275" s="749">
        <f>'Aaro Inställningar'!C28</f>
        <v>0</v>
      </c>
      <c r="E275" s="320">
        <v>0</v>
      </c>
      <c r="F275" s="318">
        <v>0</v>
      </c>
      <c r="G275" s="319" t="e">
        <f t="shared" si="91"/>
        <v>#DIV/0!</v>
      </c>
      <c r="H275" s="319" t="b">
        <f t="shared" si="92"/>
        <v>0</v>
      </c>
      <c r="I275" s="319" t="e">
        <f t="shared" si="106"/>
        <v>#DIV/0!</v>
      </c>
      <c r="J275" s="320">
        <v>0</v>
      </c>
      <c r="K275" s="318">
        <v>0</v>
      </c>
      <c r="L275" s="319" t="e">
        <f t="shared" si="94"/>
        <v>#DIV/0!</v>
      </c>
      <c r="M275" s="320">
        <v>0</v>
      </c>
      <c r="N275" s="318">
        <v>0</v>
      </c>
      <c r="O275" s="319" t="e">
        <f t="shared" si="95"/>
        <v>#DIV/0!</v>
      </c>
      <c r="P275" s="319" t="b">
        <f t="shared" si="96"/>
        <v>0</v>
      </c>
      <c r="Q275" s="319" t="e">
        <f t="shared" si="97"/>
        <v>#DIV/0!</v>
      </c>
      <c r="R275" s="320">
        <v>0</v>
      </c>
      <c r="S275" s="318">
        <v>0</v>
      </c>
      <c r="T275" s="319" t="e">
        <f t="shared" si="98"/>
        <v>#DIV/0!</v>
      </c>
      <c r="U275" s="319" t="b">
        <f t="shared" si="99"/>
        <v>0</v>
      </c>
      <c r="V275" s="319" t="e">
        <f t="shared" si="100"/>
        <v>#DIV/0!</v>
      </c>
      <c r="W275" s="319"/>
      <c r="X275" s="320">
        <v>0</v>
      </c>
      <c r="Y275" s="319" t="e">
        <f t="shared" si="101"/>
        <v>#DIV/0!</v>
      </c>
      <c r="Z275" s="319" t="b">
        <f t="shared" si="102"/>
        <v>0</v>
      </c>
      <c r="AA275" s="319" t="e">
        <f t="shared" si="103"/>
        <v>#DIV/0!</v>
      </c>
      <c r="AB275" s="811"/>
      <c r="AC275" s="812">
        <f t="shared" si="104"/>
        <v>0</v>
      </c>
      <c r="AD275" s="812">
        <f t="shared" si="105"/>
        <v>0</v>
      </c>
    </row>
    <row r="276" spans="1:30" ht="15.75" hidden="1" customHeight="1">
      <c r="A276" s="439" t="s">
        <v>310</v>
      </c>
      <c r="B276" s="439">
        <f>'Aaro Inställningar'!B29</f>
        <v>0</v>
      </c>
      <c r="C276" s="43"/>
      <c r="D276" s="749">
        <f>'Aaro Inställningar'!C29</f>
        <v>0</v>
      </c>
      <c r="E276" s="320">
        <v>0</v>
      </c>
      <c r="F276" s="318">
        <v>0</v>
      </c>
      <c r="G276" s="319" t="e">
        <f t="shared" si="91"/>
        <v>#DIV/0!</v>
      </c>
      <c r="H276" s="319" t="b">
        <f t="shared" si="92"/>
        <v>0</v>
      </c>
      <c r="I276" s="319" t="e">
        <f t="shared" si="106"/>
        <v>#DIV/0!</v>
      </c>
      <c r="J276" s="320">
        <v>0</v>
      </c>
      <c r="K276" s="318">
        <v>0</v>
      </c>
      <c r="L276" s="319" t="e">
        <f t="shared" si="94"/>
        <v>#DIV/0!</v>
      </c>
      <c r="M276" s="320">
        <v>0</v>
      </c>
      <c r="N276" s="318">
        <v>0</v>
      </c>
      <c r="O276" s="319" t="e">
        <f t="shared" si="95"/>
        <v>#DIV/0!</v>
      </c>
      <c r="P276" s="319" t="b">
        <f t="shared" si="96"/>
        <v>0</v>
      </c>
      <c r="Q276" s="319" t="e">
        <f t="shared" si="97"/>
        <v>#DIV/0!</v>
      </c>
      <c r="R276" s="320">
        <v>0</v>
      </c>
      <c r="S276" s="318">
        <v>0</v>
      </c>
      <c r="T276" s="319" t="e">
        <f t="shared" si="98"/>
        <v>#DIV/0!</v>
      </c>
      <c r="U276" s="319" t="b">
        <f t="shared" si="99"/>
        <v>0</v>
      </c>
      <c r="V276" s="319" t="e">
        <f t="shared" si="100"/>
        <v>#DIV/0!</v>
      </c>
      <c r="W276" s="319"/>
      <c r="X276" s="320">
        <v>0</v>
      </c>
      <c r="Y276" s="319" t="e">
        <f t="shared" si="101"/>
        <v>#DIV/0!</v>
      </c>
      <c r="Z276" s="319" t="b">
        <f t="shared" si="102"/>
        <v>0</v>
      </c>
      <c r="AA276" s="319" t="e">
        <f t="shared" si="103"/>
        <v>#DIV/0!</v>
      </c>
      <c r="AB276" s="811"/>
      <c r="AC276" s="812">
        <f t="shared" si="104"/>
        <v>0</v>
      </c>
      <c r="AD276" s="812">
        <f t="shared" si="105"/>
        <v>0</v>
      </c>
    </row>
    <row r="277" spans="1:30" ht="15.75" hidden="1" customHeight="1">
      <c r="A277" s="439" t="s">
        <v>310</v>
      </c>
      <c r="B277" s="439">
        <f>'Aaro Inställningar'!B30</f>
        <v>0</v>
      </c>
      <c r="C277" s="43"/>
      <c r="D277" s="749">
        <f>'Aaro Inställningar'!C30</f>
        <v>0</v>
      </c>
      <c r="E277" s="320">
        <v>0</v>
      </c>
      <c r="F277" s="318">
        <v>0</v>
      </c>
      <c r="G277" s="319" t="e">
        <f t="shared" si="91"/>
        <v>#DIV/0!</v>
      </c>
      <c r="H277" s="319" t="b">
        <f t="shared" si="92"/>
        <v>0</v>
      </c>
      <c r="I277" s="319" t="e">
        <f t="shared" si="106"/>
        <v>#DIV/0!</v>
      </c>
      <c r="J277" s="320">
        <v>0</v>
      </c>
      <c r="K277" s="318">
        <v>0</v>
      </c>
      <c r="L277" s="319" t="e">
        <f t="shared" si="94"/>
        <v>#DIV/0!</v>
      </c>
      <c r="M277" s="320">
        <v>0</v>
      </c>
      <c r="N277" s="318">
        <v>0</v>
      </c>
      <c r="O277" s="319" t="e">
        <f t="shared" si="95"/>
        <v>#DIV/0!</v>
      </c>
      <c r="P277" s="319" t="b">
        <f t="shared" si="96"/>
        <v>0</v>
      </c>
      <c r="Q277" s="319" t="e">
        <f t="shared" si="97"/>
        <v>#DIV/0!</v>
      </c>
      <c r="R277" s="320">
        <v>0</v>
      </c>
      <c r="S277" s="318">
        <v>0</v>
      </c>
      <c r="T277" s="319" t="e">
        <f t="shared" si="98"/>
        <v>#DIV/0!</v>
      </c>
      <c r="U277" s="319" t="b">
        <f t="shared" si="99"/>
        <v>0</v>
      </c>
      <c r="V277" s="319" t="e">
        <f t="shared" si="100"/>
        <v>#DIV/0!</v>
      </c>
      <c r="W277" s="319"/>
      <c r="X277" s="320">
        <v>0</v>
      </c>
      <c r="Y277" s="319" t="e">
        <f t="shared" si="101"/>
        <v>#DIV/0!</v>
      </c>
      <c r="Z277" s="319" t="b">
        <f t="shared" si="102"/>
        <v>0</v>
      </c>
      <c r="AA277" s="319" t="e">
        <f t="shared" si="103"/>
        <v>#DIV/0!</v>
      </c>
      <c r="AB277" s="811"/>
      <c r="AC277" s="812">
        <f t="shared" si="104"/>
        <v>0</v>
      </c>
      <c r="AD277" s="812">
        <f t="shared" si="105"/>
        <v>0</v>
      </c>
    </row>
    <row r="278" spans="1:30" ht="15.75" hidden="1" customHeight="1">
      <c r="A278" s="439" t="s">
        <v>310</v>
      </c>
      <c r="B278" s="439">
        <f>'Aaro Inställningar'!B31</f>
        <v>0</v>
      </c>
      <c r="C278" s="43"/>
      <c r="D278" s="749">
        <f>'Aaro Inställningar'!C31</f>
        <v>0</v>
      </c>
      <c r="E278" s="320">
        <v>0</v>
      </c>
      <c r="F278" s="318">
        <v>0</v>
      </c>
      <c r="G278" s="319" t="e">
        <f t="shared" si="91"/>
        <v>#DIV/0!</v>
      </c>
      <c r="H278" s="319" t="b">
        <f t="shared" si="92"/>
        <v>0</v>
      </c>
      <c r="I278" s="319" t="e">
        <f t="shared" si="106"/>
        <v>#DIV/0!</v>
      </c>
      <c r="J278" s="320">
        <v>0</v>
      </c>
      <c r="K278" s="318">
        <v>0</v>
      </c>
      <c r="L278" s="319" t="e">
        <f t="shared" si="94"/>
        <v>#DIV/0!</v>
      </c>
      <c r="M278" s="320">
        <v>0</v>
      </c>
      <c r="N278" s="318">
        <v>0</v>
      </c>
      <c r="O278" s="319" t="e">
        <f t="shared" si="95"/>
        <v>#DIV/0!</v>
      </c>
      <c r="P278" s="319" t="b">
        <f t="shared" si="96"/>
        <v>0</v>
      </c>
      <c r="Q278" s="319" t="e">
        <f t="shared" si="97"/>
        <v>#DIV/0!</v>
      </c>
      <c r="R278" s="320">
        <v>0</v>
      </c>
      <c r="S278" s="318">
        <v>0</v>
      </c>
      <c r="T278" s="319" t="e">
        <f t="shared" si="98"/>
        <v>#DIV/0!</v>
      </c>
      <c r="U278" s="319" t="b">
        <f t="shared" si="99"/>
        <v>0</v>
      </c>
      <c r="V278" s="319" t="e">
        <f t="shared" si="100"/>
        <v>#DIV/0!</v>
      </c>
      <c r="W278" s="319"/>
      <c r="X278" s="320">
        <v>0</v>
      </c>
      <c r="Y278" s="319" t="e">
        <f t="shared" si="101"/>
        <v>#DIV/0!</v>
      </c>
      <c r="Z278" s="319" t="b">
        <f t="shared" si="102"/>
        <v>0</v>
      </c>
      <c r="AA278" s="319" t="e">
        <f t="shared" si="103"/>
        <v>#DIV/0!</v>
      </c>
      <c r="AB278" s="811"/>
      <c r="AC278" s="812">
        <f t="shared" si="104"/>
        <v>0</v>
      </c>
      <c r="AD278" s="812">
        <f t="shared" si="105"/>
        <v>0</v>
      </c>
    </row>
    <row r="279" spans="1:30" ht="15.75" hidden="1" customHeight="1">
      <c r="A279" s="439" t="s">
        <v>310</v>
      </c>
      <c r="B279" s="439">
        <f>'Aaro Inställningar'!B32</f>
        <v>0</v>
      </c>
      <c r="C279" s="43"/>
      <c r="D279" s="749">
        <f>'Aaro Inställningar'!C32</f>
        <v>0</v>
      </c>
      <c r="E279" s="320">
        <v>0</v>
      </c>
      <c r="F279" s="318">
        <v>0</v>
      </c>
      <c r="G279" s="319" t="e">
        <f t="shared" si="91"/>
        <v>#DIV/0!</v>
      </c>
      <c r="H279" s="319" t="b">
        <f t="shared" si="92"/>
        <v>0</v>
      </c>
      <c r="I279" s="319" t="e">
        <f t="shared" si="106"/>
        <v>#DIV/0!</v>
      </c>
      <c r="J279" s="320">
        <v>0</v>
      </c>
      <c r="K279" s="318">
        <v>0</v>
      </c>
      <c r="L279" s="319" t="e">
        <f t="shared" si="94"/>
        <v>#DIV/0!</v>
      </c>
      <c r="M279" s="320">
        <v>0</v>
      </c>
      <c r="N279" s="318">
        <v>0</v>
      </c>
      <c r="O279" s="319" t="e">
        <f t="shared" si="95"/>
        <v>#DIV/0!</v>
      </c>
      <c r="P279" s="319" t="b">
        <f t="shared" si="96"/>
        <v>0</v>
      </c>
      <c r="Q279" s="319" t="e">
        <f t="shared" si="97"/>
        <v>#DIV/0!</v>
      </c>
      <c r="R279" s="320">
        <v>0</v>
      </c>
      <c r="S279" s="318">
        <v>0</v>
      </c>
      <c r="T279" s="319" t="e">
        <f t="shared" si="98"/>
        <v>#DIV/0!</v>
      </c>
      <c r="U279" s="319" t="b">
        <f t="shared" si="99"/>
        <v>0</v>
      </c>
      <c r="V279" s="319" t="e">
        <f t="shared" si="100"/>
        <v>#DIV/0!</v>
      </c>
      <c r="W279" s="319"/>
      <c r="X279" s="320">
        <v>0</v>
      </c>
      <c r="Y279" s="319" t="e">
        <f t="shared" si="101"/>
        <v>#DIV/0!</v>
      </c>
      <c r="Z279" s="319" t="b">
        <f t="shared" si="102"/>
        <v>0</v>
      </c>
      <c r="AA279" s="319" t="e">
        <f t="shared" si="103"/>
        <v>#DIV/0!</v>
      </c>
      <c r="AB279" s="811"/>
      <c r="AC279" s="812">
        <f t="shared" si="104"/>
        <v>0</v>
      </c>
      <c r="AD279" s="812">
        <f t="shared" si="105"/>
        <v>0</v>
      </c>
    </row>
    <row r="280" spans="1:30" ht="15.75" hidden="1" customHeight="1">
      <c r="A280" s="439" t="s">
        <v>310</v>
      </c>
      <c r="B280" s="439">
        <f>'Aaro Inställningar'!B33</f>
        <v>0</v>
      </c>
      <c r="C280" s="43"/>
      <c r="D280" s="749">
        <f>'Aaro Inställningar'!C33</f>
        <v>0</v>
      </c>
      <c r="E280" s="320">
        <v>0</v>
      </c>
      <c r="F280" s="318">
        <v>0</v>
      </c>
      <c r="G280" s="319" t="e">
        <f t="shared" si="91"/>
        <v>#DIV/0!</v>
      </c>
      <c r="H280" s="319" t="b">
        <f t="shared" si="92"/>
        <v>0</v>
      </c>
      <c r="I280" s="319" t="e">
        <f t="shared" si="106"/>
        <v>#DIV/0!</v>
      </c>
      <c r="J280" s="320">
        <v>0</v>
      </c>
      <c r="K280" s="318">
        <v>0</v>
      </c>
      <c r="L280" s="319" t="e">
        <f t="shared" si="94"/>
        <v>#DIV/0!</v>
      </c>
      <c r="M280" s="320">
        <v>0</v>
      </c>
      <c r="N280" s="318">
        <v>0</v>
      </c>
      <c r="O280" s="319" t="e">
        <f t="shared" si="95"/>
        <v>#DIV/0!</v>
      </c>
      <c r="P280" s="319" t="b">
        <f t="shared" si="96"/>
        <v>0</v>
      </c>
      <c r="Q280" s="319" t="e">
        <f t="shared" si="97"/>
        <v>#DIV/0!</v>
      </c>
      <c r="R280" s="320">
        <v>0</v>
      </c>
      <c r="S280" s="318">
        <v>0</v>
      </c>
      <c r="T280" s="319" t="e">
        <f t="shared" si="98"/>
        <v>#DIV/0!</v>
      </c>
      <c r="U280" s="319" t="b">
        <f t="shared" si="99"/>
        <v>0</v>
      </c>
      <c r="V280" s="319" t="e">
        <f t="shared" si="100"/>
        <v>#DIV/0!</v>
      </c>
      <c r="W280" s="319"/>
      <c r="X280" s="320">
        <v>0</v>
      </c>
      <c r="Y280" s="319" t="e">
        <f t="shared" si="101"/>
        <v>#DIV/0!</v>
      </c>
      <c r="Z280" s="319" t="b">
        <f t="shared" si="102"/>
        <v>0</v>
      </c>
      <c r="AA280" s="319" t="e">
        <f t="shared" si="103"/>
        <v>#DIV/0!</v>
      </c>
      <c r="AB280" s="811"/>
      <c r="AC280" s="812">
        <f t="shared" si="104"/>
        <v>0</v>
      </c>
      <c r="AD280" s="812">
        <f t="shared" si="105"/>
        <v>0</v>
      </c>
    </row>
    <row r="281" spans="1:30" ht="16.8">
      <c r="A281" s="439" t="s">
        <v>310</v>
      </c>
      <c r="B281" s="439" t="str">
        <f>'Aaro Inställningar'!B34</f>
        <v>TOTAL</v>
      </c>
      <c r="C281" s="36"/>
      <c r="D281" s="799" t="str">
        <f>'Aaro Inställningar'!C34</f>
        <v>Summa exkl Aibel</v>
      </c>
      <c r="E281" s="800">
        <f>SUM(E253:E280)</f>
        <v>90.279840700000122</v>
      </c>
      <c r="F281" s="801">
        <f>SUM(F253:F280)</f>
        <v>53.749512399999944</v>
      </c>
      <c r="G281" s="802">
        <f t="shared" si="91"/>
        <v>0.67964018032655149</v>
      </c>
      <c r="H281" s="802" t="b">
        <f t="shared" si="92"/>
        <v>0</v>
      </c>
      <c r="I281" s="802">
        <f t="shared" si="106"/>
        <v>0.67964018032655149</v>
      </c>
      <c r="J281" s="800">
        <f>SUM(J253:J280)</f>
        <v>187.12433230000028</v>
      </c>
      <c r="K281" s="801">
        <f>SUM(K253:K280)</f>
        <v>40.388703500000176</v>
      </c>
      <c r="L281" s="802">
        <f t="shared" si="94"/>
        <v>3.6330858899691956</v>
      </c>
      <c r="M281" s="800">
        <f>SUM(M253:M280)</f>
        <v>187.1243323000003</v>
      </c>
      <c r="N281" s="801">
        <f>SUM(N253:N280)</f>
        <v>40.388703500000098</v>
      </c>
      <c r="O281" s="802">
        <f t="shared" si="95"/>
        <v>3.6330858899692053</v>
      </c>
      <c r="P281" s="802" t="b">
        <f t="shared" si="96"/>
        <v>0</v>
      </c>
      <c r="Q281" s="802">
        <f t="shared" si="97"/>
        <v>3.6330858899692053</v>
      </c>
      <c r="R281" s="800">
        <f>SUM(R253:R280)</f>
        <v>996.36137340000209</v>
      </c>
      <c r="S281" s="801">
        <f>SUM(S253:S280)</f>
        <v>849.62574460000042</v>
      </c>
      <c r="T281" s="802">
        <f t="shared" si="98"/>
        <v>0.17270619414797062</v>
      </c>
      <c r="U281" s="802" t="b">
        <f t="shared" si="99"/>
        <v>0</v>
      </c>
      <c r="V281" s="802">
        <f t="shared" si="100"/>
        <v>0.17270619414797062</v>
      </c>
      <c r="W281" s="802"/>
      <c r="X281" s="800">
        <f>SUM(X253:X280)</f>
        <v>1765.1175603000004</v>
      </c>
      <c r="Y281" s="803">
        <f t="shared" si="101"/>
        <v>1.0775236291021395</v>
      </c>
      <c r="Z281" s="803" t="b">
        <f t="shared" si="102"/>
        <v>0</v>
      </c>
      <c r="AA281" s="819">
        <f t="shared" si="103"/>
        <v>1.0775236291021395</v>
      </c>
      <c r="AB281" s="811"/>
      <c r="AC281" s="880">
        <f t="shared" si="104"/>
        <v>2.5923714700841243E-2</v>
      </c>
      <c r="AD281" s="880">
        <f t="shared" si="105"/>
        <v>6.1465964744998637E-3</v>
      </c>
    </row>
    <row r="282" spans="1:30" ht="4.5" customHeight="1">
      <c r="A282" s="439"/>
      <c r="B282" s="439"/>
      <c r="C282" s="36"/>
      <c r="D282" s="804"/>
      <c r="E282" s="747"/>
      <c r="F282" s="792"/>
      <c r="G282" s="792"/>
      <c r="H282" s="792"/>
      <c r="I282" s="805"/>
      <c r="J282" s="747"/>
      <c r="K282" s="792"/>
      <c r="L282" s="792"/>
      <c r="M282" s="747"/>
      <c r="N282" s="792"/>
      <c r="O282" s="792"/>
      <c r="P282" s="792"/>
      <c r="Q282" s="805"/>
      <c r="R282" s="747"/>
      <c r="S282" s="792"/>
      <c r="T282" s="792"/>
      <c r="U282" s="792"/>
      <c r="V282" s="805"/>
      <c r="W282" s="805"/>
      <c r="X282" s="747"/>
      <c r="Y282" s="792"/>
      <c r="Z282" s="792"/>
      <c r="AA282" s="748"/>
      <c r="AB282" s="811"/>
      <c r="AC282" s="881"/>
      <c r="AD282" s="881"/>
    </row>
    <row r="283" spans="1:30" ht="19.5" customHeight="1">
      <c r="A283" s="439" t="s">
        <v>310</v>
      </c>
      <c r="B283" s="439" t="str">
        <f>'Aaro Inställningar'!B36</f>
        <v>AIBEL</v>
      </c>
      <c r="C283" s="43"/>
      <c r="D283" s="749" t="str">
        <f>'Aaro Inställningar'!C36</f>
        <v>Aibel</v>
      </c>
      <c r="E283" s="320">
        <v>129.60004950000001</v>
      </c>
      <c r="F283" s="318">
        <v>-38.142137599999899</v>
      </c>
      <c r="G283" s="319" t="str">
        <f t="shared" ref="G283:G304" si="107">IF(OR(E283&lt;0,F283&lt;0),"-",E283/F283-1)</f>
        <v>-</v>
      </c>
      <c r="H283" s="319" t="b">
        <f t="shared" ref="H283:H304" si="108">IF(AND(E283&lt;0,F283&lt;0),-(E283/F283-1))</f>
        <v>0</v>
      </c>
      <c r="I283" s="319" t="str">
        <f t="shared" ref="I283:I304" si="109">IF(AND(E283&lt;0,F283&lt;0),+H283,G283)</f>
        <v>-</v>
      </c>
      <c r="J283" s="320">
        <v>20.4277152999999</v>
      </c>
      <c r="K283" s="318">
        <v>-80.706655599999706</v>
      </c>
      <c r="L283" s="319" t="str">
        <f t="shared" ref="L283:L304" si="110">IF(OR(J283&lt;0,K283&lt;0),"-",J283/K283-1)</f>
        <v>-</v>
      </c>
      <c r="M283" s="320">
        <v>20.427715300000099</v>
      </c>
      <c r="N283" s="318">
        <v>-80.706655599999493</v>
      </c>
      <c r="O283" s="319" t="str">
        <f t="shared" ref="O283:O304" si="111">IF(OR(M283&lt;0,N283&lt;0),"-",M283/N283-1)</f>
        <v>-</v>
      </c>
      <c r="P283" s="319" t="b">
        <f t="shared" ref="P283:P304" si="112">IF(AND(M283&lt;0,N283&lt;0),-(M283/N283-1))</f>
        <v>0</v>
      </c>
      <c r="Q283" s="319" t="str">
        <f t="shared" ref="Q283:Q304" si="113">IF(AND(M283&lt;0,N283&lt;0),+P283,O283)</f>
        <v>-</v>
      </c>
      <c r="R283" s="320">
        <v>-375.99934439999703</v>
      </c>
      <c r="S283" s="318">
        <v>-477.13371529999802</v>
      </c>
      <c r="T283" s="319" t="str">
        <f t="shared" ref="T283:T304" si="114">IF(OR(R283&lt;0,S283&lt;0),"-",R283/S283-1)</f>
        <v>-</v>
      </c>
      <c r="U283" s="319">
        <f t="shared" ref="U283:U304" si="115">IF(AND(R283&lt;0,S283&lt;0),-(R283/S283-1))</f>
        <v>0.21196232346819743</v>
      </c>
      <c r="V283" s="319">
        <f t="shared" ref="V283:V304" si="116">IF(AND(R283&lt;0,S283&lt;0),+U283,T283)</f>
        <v>0.21196232346819743</v>
      </c>
      <c r="W283" s="319"/>
      <c r="X283" s="320">
        <v>-107.5153088</v>
      </c>
      <c r="Y283" s="319" t="str">
        <f t="shared" ref="Y283:Y304" si="117">IF(OR(S283&lt;0,X283&lt;0),"-",X283/S283-1)</f>
        <v>-</v>
      </c>
      <c r="Z283" s="319">
        <f t="shared" ref="Z283:Z304" si="118">IF(AND(S283&lt;0,X283&lt;0),-(X283/S283-1))</f>
        <v>0.77466419715823331</v>
      </c>
      <c r="AA283" s="718">
        <f t="shared" ref="AA283:AA304" si="119">IF(AND(S283&lt;0,X283&lt;0),+Z283,Y283)</f>
        <v>0.77466419715823331</v>
      </c>
      <c r="AB283" s="811"/>
      <c r="AC283" s="814">
        <f t="shared" ref="AC283:AC326" si="120">IF(M38&lt;&gt;0,IF(M283&lt;&gt;0,M283/M38,""),0)</f>
        <v>1.0710117391090965E-2</v>
      </c>
      <c r="AD283" s="814">
        <f t="shared" ref="AD283:AD326" si="121">IF(N38&lt;&gt;0,IF(N283&lt;&gt;0,N283/N38,""),0)</f>
        <v>-3.1000785109113041E-2</v>
      </c>
    </row>
    <row r="284" spans="1:30" s="40" customFormat="1" ht="16.8" hidden="1">
      <c r="A284" s="439" t="s">
        <v>310</v>
      </c>
      <c r="B284" s="439">
        <f>'Aaro Inställningar'!B37</f>
        <v>0</v>
      </c>
      <c r="C284" s="43"/>
      <c r="D284" s="749">
        <f>'Aaro Inställningar'!C37</f>
        <v>0</v>
      </c>
      <c r="E284" s="320">
        <v>0</v>
      </c>
      <c r="F284" s="318">
        <v>0</v>
      </c>
      <c r="G284" s="319" t="e">
        <f t="shared" si="107"/>
        <v>#DIV/0!</v>
      </c>
      <c r="H284" s="319" t="b">
        <f t="shared" si="108"/>
        <v>0</v>
      </c>
      <c r="I284" s="319" t="e">
        <f t="shared" si="109"/>
        <v>#DIV/0!</v>
      </c>
      <c r="J284" s="320">
        <v>0</v>
      </c>
      <c r="K284" s="318">
        <v>0</v>
      </c>
      <c r="L284" s="319" t="e">
        <f t="shared" si="110"/>
        <v>#DIV/0!</v>
      </c>
      <c r="M284" s="320">
        <v>0</v>
      </c>
      <c r="N284" s="318">
        <v>0</v>
      </c>
      <c r="O284" s="319" t="e">
        <f t="shared" si="111"/>
        <v>#DIV/0!</v>
      </c>
      <c r="P284" s="319" t="b">
        <f t="shared" si="112"/>
        <v>0</v>
      </c>
      <c r="Q284" s="319" t="e">
        <f t="shared" si="113"/>
        <v>#DIV/0!</v>
      </c>
      <c r="R284" s="320">
        <v>0</v>
      </c>
      <c r="S284" s="318">
        <v>0</v>
      </c>
      <c r="T284" s="319" t="e">
        <f t="shared" si="114"/>
        <v>#DIV/0!</v>
      </c>
      <c r="U284" s="319" t="b">
        <f t="shared" si="115"/>
        <v>0</v>
      </c>
      <c r="V284" s="319" t="e">
        <f t="shared" si="116"/>
        <v>#DIV/0!</v>
      </c>
      <c r="W284" s="319"/>
      <c r="X284" s="320">
        <v>0</v>
      </c>
      <c r="Y284" s="319" t="e">
        <f t="shared" si="117"/>
        <v>#DIV/0!</v>
      </c>
      <c r="Z284" s="319" t="b">
        <f t="shared" si="118"/>
        <v>0</v>
      </c>
      <c r="AA284" s="319" t="e">
        <f t="shared" si="119"/>
        <v>#DIV/0!</v>
      </c>
      <c r="AB284" s="811"/>
      <c r="AC284" s="812">
        <f t="shared" si="120"/>
        <v>0</v>
      </c>
      <c r="AD284" s="812">
        <f t="shared" si="121"/>
        <v>0</v>
      </c>
    </row>
    <row r="285" spans="1:30" s="40" customFormat="1" ht="16.8" hidden="1">
      <c r="A285" s="439" t="s">
        <v>310</v>
      </c>
      <c r="B285" s="439">
        <f>'Aaro Inställningar'!B38</f>
        <v>0</v>
      </c>
      <c r="C285" s="43"/>
      <c r="D285" s="749">
        <f>'Aaro Inställningar'!C38</f>
        <v>0</v>
      </c>
      <c r="E285" s="320">
        <v>0</v>
      </c>
      <c r="F285" s="318">
        <v>0</v>
      </c>
      <c r="G285" s="319" t="e">
        <f t="shared" si="107"/>
        <v>#DIV/0!</v>
      </c>
      <c r="H285" s="319" t="b">
        <f t="shared" si="108"/>
        <v>0</v>
      </c>
      <c r="I285" s="319" t="e">
        <f t="shared" si="109"/>
        <v>#DIV/0!</v>
      </c>
      <c r="J285" s="320">
        <v>0</v>
      </c>
      <c r="K285" s="318">
        <v>0</v>
      </c>
      <c r="L285" s="319" t="e">
        <f t="shared" si="110"/>
        <v>#DIV/0!</v>
      </c>
      <c r="M285" s="320">
        <v>0</v>
      </c>
      <c r="N285" s="318">
        <v>0</v>
      </c>
      <c r="O285" s="319" t="e">
        <f t="shared" si="111"/>
        <v>#DIV/0!</v>
      </c>
      <c r="P285" s="319" t="b">
        <f t="shared" si="112"/>
        <v>0</v>
      </c>
      <c r="Q285" s="319" t="e">
        <f t="shared" si="113"/>
        <v>#DIV/0!</v>
      </c>
      <c r="R285" s="320">
        <v>0</v>
      </c>
      <c r="S285" s="318">
        <v>0</v>
      </c>
      <c r="T285" s="319" t="e">
        <f t="shared" si="114"/>
        <v>#DIV/0!</v>
      </c>
      <c r="U285" s="319" t="b">
        <f t="shared" si="115"/>
        <v>0</v>
      </c>
      <c r="V285" s="319" t="e">
        <f t="shared" si="116"/>
        <v>#DIV/0!</v>
      </c>
      <c r="W285" s="319"/>
      <c r="X285" s="320">
        <v>0</v>
      </c>
      <c r="Y285" s="319" t="e">
        <f t="shared" si="117"/>
        <v>#DIV/0!</v>
      </c>
      <c r="Z285" s="319" t="b">
        <f t="shared" si="118"/>
        <v>0</v>
      </c>
      <c r="AA285" s="319" t="e">
        <f t="shared" si="119"/>
        <v>#DIV/0!</v>
      </c>
      <c r="AB285" s="811"/>
      <c r="AC285" s="812">
        <f t="shared" si="120"/>
        <v>0</v>
      </c>
      <c r="AD285" s="812">
        <f t="shared" si="121"/>
        <v>0</v>
      </c>
    </row>
    <row r="286" spans="1:30" s="40" customFormat="1" ht="16.8" hidden="1">
      <c r="A286" s="439" t="s">
        <v>310</v>
      </c>
      <c r="B286" s="439">
        <f>'Aaro Inställningar'!B39</f>
        <v>0</v>
      </c>
      <c r="C286" s="43"/>
      <c r="D286" s="749">
        <f>'Aaro Inställningar'!C39</f>
        <v>0</v>
      </c>
      <c r="E286" s="320">
        <v>0</v>
      </c>
      <c r="F286" s="318">
        <v>0</v>
      </c>
      <c r="G286" s="319" t="e">
        <f t="shared" si="107"/>
        <v>#DIV/0!</v>
      </c>
      <c r="H286" s="319" t="b">
        <f t="shared" si="108"/>
        <v>0</v>
      </c>
      <c r="I286" s="319" t="e">
        <f t="shared" si="109"/>
        <v>#DIV/0!</v>
      </c>
      <c r="J286" s="320">
        <v>0</v>
      </c>
      <c r="K286" s="318">
        <v>0</v>
      </c>
      <c r="L286" s="319" t="e">
        <f t="shared" si="110"/>
        <v>#DIV/0!</v>
      </c>
      <c r="M286" s="320">
        <v>0</v>
      </c>
      <c r="N286" s="318">
        <v>0</v>
      </c>
      <c r="O286" s="319" t="e">
        <f t="shared" si="111"/>
        <v>#DIV/0!</v>
      </c>
      <c r="P286" s="319" t="b">
        <f t="shared" si="112"/>
        <v>0</v>
      </c>
      <c r="Q286" s="319" t="e">
        <f t="shared" si="113"/>
        <v>#DIV/0!</v>
      </c>
      <c r="R286" s="320">
        <v>0</v>
      </c>
      <c r="S286" s="318">
        <v>0</v>
      </c>
      <c r="T286" s="319" t="e">
        <f t="shared" si="114"/>
        <v>#DIV/0!</v>
      </c>
      <c r="U286" s="319" t="b">
        <f t="shared" si="115"/>
        <v>0</v>
      </c>
      <c r="V286" s="319" t="e">
        <f t="shared" si="116"/>
        <v>#DIV/0!</v>
      </c>
      <c r="W286" s="319"/>
      <c r="X286" s="320">
        <v>0</v>
      </c>
      <c r="Y286" s="319" t="e">
        <f t="shared" si="117"/>
        <v>#DIV/0!</v>
      </c>
      <c r="Z286" s="319" t="b">
        <f t="shared" si="118"/>
        <v>0</v>
      </c>
      <c r="AA286" s="319" t="e">
        <f t="shared" si="119"/>
        <v>#DIV/0!</v>
      </c>
      <c r="AB286" s="811"/>
      <c r="AC286" s="812">
        <f t="shared" si="120"/>
        <v>0</v>
      </c>
      <c r="AD286" s="812">
        <f t="shared" si="121"/>
        <v>0</v>
      </c>
    </row>
    <row r="287" spans="1:30" s="40" customFormat="1" ht="16.8" hidden="1">
      <c r="A287" s="439" t="s">
        <v>310</v>
      </c>
      <c r="B287" s="439">
        <f>'Aaro Inställningar'!B40</f>
        <v>0</v>
      </c>
      <c r="C287" s="43"/>
      <c r="D287" s="749">
        <f>'Aaro Inställningar'!C40</f>
        <v>0</v>
      </c>
      <c r="E287" s="320">
        <v>0</v>
      </c>
      <c r="F287" s="318">
        <v>0</v>
      </c>
      <c r="G287" s="319" t="e">
        <f t="shared" si="107"/>
        <v>#DIV/0!</v>
      </c>
      <c r="H287" s="319" t="b">
        <f t="shared" si="108"/>
        <v>0</v>
      </c>
      <c r="I287" s="319" t="e">
        <f t="shared" si="109"/>
        <v>#DIV/0!</v>
      </c>
      <c r="J287" s="320">
        <v>0</v>
      </c>
      <c r="K287" s="318">
        <v>0</v>
      </c>
      <c r="L287" s="319" t="e">
        <f t="shared" si="110"/>
        <v>#DIV/0!</v>
      </c>
      <c r="M287" s="320">
        <v>0</v>
      </c>
      <c r="N287" s="318">
        <v>0</v>
      </c>
      <c r="O287" s="319" t="e">
        <f t="shared" si="111"/>
        <v>#DIV/0!</v>
      </c>
      <c r="P287" s="319" t="b">
        <f t="shared" si="112"/>
        <v>0</v>
      </c>
      <c r="Q287" s="319" t="e">
        <f t="shared" si="113"/>
        <v>#DIV/0!</v>
      </c>
      <c r="R287" s="320">
        <v>0</v>
      </c>
      <c r="S287" s="318">
        <v>0</v>
      </c>
      <c r="T287" s="319" t="e">
        <f t="shared" si="114"/>
        <v>#DIV/0!</v>
      </c>
      <c r="U287" s="319" t="b">
        <f t="shared" si="115"/>
        <v>0</v>
      </c>
      <c r="V287" s="319" t="e">
        <f t="shared" si="116"/>
        <v>#DIV/0!</v>
      </c>
      <c r="W287" s="319"/>
      <c r="X287" s="320">
        <v>0</v>
      </c>
      <c r="Y287" s="319" t="e">
        <f t="shared" si="117"/>
        <v>#DIV/0!</v>
      </c>
      <c r="Z287" s="319" t="b">
        <f t="shared" si="118"/>
        <v>0</v>
      </c>
      <c r="AA287" s="319" t="e">
        <f t="shared" si="119"/>
        <v>#DIV/0!</v>
      </c>
      <c r="AB287" s="811"/>
      <c r="AC287" s="812">
        <f t="shared" si="120"/>
        <v>0</v>
      </c>
      <c r="AD287" s="812">
        <f t="shared" si="121"/>
        <v>0</v>
      </c>
    </row>
    <row r="288" spans="1:30" s="40" customFormat="1" ht="16.8" hidden="1">
      <c r="A288" s="439" t="s">
        <v>310</v>
      </c>
      <c r="B288" s="439">
        <f>'Aaro Inställningar'!B41</f>
        <v>0</v>
      </c>
      <c r="C288" s="43"/>
      <c r="D288" s="749">
        <f>'Aaro Inställningar'!C41</f>
        <v>0</v>
      </c>
      <c r="E288" s="320">
        <v>0</v>
      </c>
      <c r="F288" s="318">
        <v>0</v>
      </c>
      <c r="G288" s="319" t="e">
        <f t="shared" si="107"/>
        <v>#DIV/0!</v>
      </c>
      <c r="H288" s="319" t="b">
        <f t="shared" si="108"/>
        <v>0</v>
      </c>
      <c r="I288" s="319" t="e">
        <f t="shared" si="109"/>
        <v>#DIV/0!</v>
      </c>
      <c r="J288" s="320">
        <v>0</v>
      </c>
      <c r="K288" s="318">
        <v>0</v>
      </c>
      <c r="L288" s="319" t="e">
        <f t="shared" si="110"/>
        <v>#DIV/0!</v>
      </c>
      <c r="M288" s="320">
        <v>0</v>
      </c>
      <c r="N288" s="318">
        <v>0</v>
      </c>
      <c r="O288" s="319" t="e">
        <f t="shared" si="111"/>
        <v>#DIV/0!</v>
      </c>
      <c r="P288" s="319" t="b">
        <f t="shared" si="112"/>
        <v>0</v>
      </c>
      <c r="Q288" s="319" t="e">
        <f t="shared" si="113"/>
        <v>#DIV/0!</v>
      </c>
      <c r="R288" s="320">
        <v>0</v>
      </c>
      <c r="S288" s="318">
        <v>0</v>
      </c>
      <c r="T288" s="319" t="e">
        <f t="shared" si="114"/>
        <v>#DIV/0!</v>
      </c>
      <c r="U288" s="319" t="b">
        <f t="shared" si="115"/>
        <v>0</v>
      </c>
      <c r="V288" s="319" t="e">
        <f t="shared" si="116"/>
        <v>#DIV/0!</v>
      </c>
      <c r="W288" s="319"/>
      <c r="X288" s="320">
        <v>0</v>
      </c>
      <c r="Y288" s="319" t="e">
        <f t="shared" si="117"/>
        <v>#DIV/0!</v>
      </c>
      <c r="Z288" s="319" t="b">
        <f t="shared" si="118"/>
        <v>0</v>
      </c>
      <c r="AA288" s="319" t="e">
        <f t="shared" si="119"/>
        <v>#DIV/0!</v>
      </c>
      <c r="AB288" s="811"/>
      <c r="AC288" s="812">
        <f t="shared" si="120"/>
        <v>0</v>
      </c>
      <c r="AD288" s="812">
        <f t="shared" si="121"/>
        <v>0</v>
      </c>
    </row>
    <row r="289" spans="1:30" s="40" customFormat="1" ht="16.8" hidden="1">
      <c r="A289" s="439" t="s">
        <v>310</v>
      </c>
      <c r="B289" s="439">
        <f>'Aaro Inställningar'!B42</f>
        <v>0</v>
      </c>
      <c r="C289" s="43"/>
      <c r="D289" s="749">
        <f>'Aaro Inställningar'!C42</f>
        <v>0</v>
      </c>
      <c r="E289" s="320">
        <v>0</v>
      </c>
      <c r="F289" s="318">
        <v>0</v>
      </c>
      <c r="G289" s="319" t="e">
        <f t="shared" si="107"/>
        <v>#DIV/0!</v>
      </c>
      <c r="H289" s="319" t="b">
        <f t="shared" si="108"/>
        <v>0</v>
      </c>
      <c r="I289" s="319" t="e">
        <f t="shared" si="109"/>
        <v>#DIV/0!</v>
      </c>
      <c r="J289" s="320">
        <v>0</v>
      </c>
      <c r="K289" s="318">
        <v>0</v>
      </c>
      <c r="L289" s="319" t="e">
        <f t="shared" si="110"/>
        <v>#DIV/0!</v>
      </c>
      <c r="M289" s="320">
        <v>0</v>
      </c>
      <c r="N289" s="318">
        <v>0</v>
      </c>
      <c r="O289" s="319" t="e">
        <f t="shared" si="111"/>
        <v>#DIV/0!</v>
      </c>
      <c r="P289" s="319" t="b">
        <f t="shared" si="112"/>
        <v>0</v>
      </c>
      <c r="Q289" s="319" t="e">
        <f t="shared" si="113"/>
        <v>#DIV/0!</v>
      </c>
      <c r="R289" s="320">
        <v>0</v>
      </c>
      <c r="S289" s="318">
        <v>0</v>
      </c>
      <c r="T289" s="319" t="e">
        <f t="shared" si="114"/>
        <v>#DIV/0!</v>
      </c>
      <c r="U289" s="319" t="b">
        <f t="shared" si="115"/>
        <v>0</v>
      </c>
      <c r="V289" s="319" t="e">
        <f t="shared" si="116"/>
        <v>#DIV/0!</v>
      </c>
      <c r="W289" s="319"/>
      <c r="X289" s="320">
        <v>0</v>
      </c>
      <c r="Y289" s="319" t="e">
        <f t="shared" si="117"/>
        <v>#DIV/0!</v>
      </c>
      <c r="Z289" s="319" t="b">
        <f t="shared" si="118"/>
        <v>0</v>
      </c>
      <c r="AA289" s="319" t="e">
        <f t="shared" si="119"/>
        <v>#DIV/0!</v>
      </c>
      <c r="AB289" s="811"/>
      <c r="AC289" s="812">
        <f t="shared" si="120"/>
        <v>0</v>
      </c>
      <c r="AD289" s="812">
        <f t="shared" si="121"/>
        <v>0</v>
      </c>
    </row>
    <row r="290" spans="1:30" ht="16.8" hidden="1">
      <c r="A290" s="439" t="s">
        <v>310</v>
      </c>
      <c r="B290" s="439">
        <f>'Aaro Inställningar'!B43</f>
        <v>0</v>
      </c>
      <c r="C290" s="43"/>
      <c r="D290" s="749">
        <f>'Aaro Inställningar'!C43</f>
        <v>0</v>
      </c>
      <c r="E290" s="320">
        <v>0</v>
      </c>
      <c r="F290" s="318">
        <v>0</v>
      </c>
      <c r="G290" s="319" t="e">
        <f t="shared" si="107"/>
        <v>#DIV/0!</v>
      </c>
      <c r="H290" s="319" t="b">
        <f t="shared" si="108"/>
        <v>0</v>
      </c>
      <c r="I290" s="319" t="e">
        <f t="shared" si="109"/>
        <v>#DIV/0!</v>
      </c>
      <c r="J290" s="320">
        <v>0</v>
      </c>
      <c r="K290" s="318">
        <v>0</v>
      </c>
      <c r="L290" s="319" t="e">
        <f t="shared" si="110"/>
        <v>#DIV/0!</v>
      </c>
      <c r="M290" s="320">
        <v>0</v>
      </c>
      <c r="N290" s="318">
        <v>0</v>
      </c>
      <c r="O290" s="319" t="e">
        <f t="shared" si="111"/>
        <v>#DIV/0!</v>
      </c>
      <c r="P290" s="319" t="b">
        <f t="shared" si="112"/>
        <v>0</v>
      </c>
      <c r="Q290" s="319" t="e">
        <f t="shared" si="113"/>
        <v>#DIV/0!</v>
      </c>
      <c r="R290" s="320">
        <v>0</v>
      </c>
      <c r="S290" s="318">
        <v>0</v>
      </c>
      <c r="T290" s="319" t="e">
        <f t="shared" si="114"/>
        <v>#DIV/0!</v>
      </c>
      <c r="U290" s="319" t="b">
        <f t="shared" si="115"/>
        <v>0</v>
      </c>
      <c r="V290" s="319" t="e">
        <f t="shared" si="116"/>
        <v>#DIV/0!</v>
      </c>
      <c r="W290" s="319"/>
      <c r="X290" s="320">
        <v>0</v>
      </c>
      <c r="Y290" s="319" t="e">
        <f t="shared" si="117"/>
        <v>#DIV/0!</v>
      </c>
      <c r="Z290" s="319" t="b">
        <f t="shared" si="118"/>
        <v>0</v>
      </c>
      <c r="AA290" s="319" t="e">
        <f t="shared" si="119"/>
        <v>#DIV/0!</v>
      </c>
      <c r="AB290" s="811"/>
      <c r="AC290" s="812">
        <f t="shared" si="120"/>
        <v>0</v>
      </c>
      <c r="AD290" s="812">
        <f t="shared" si="121"/>
        <v>0</v>
      </c>
    </row>
    <row r="291" spans="1:30" ht="16.8" hidden="1">
      <c r="A291" s="439" t="s">
        <v>310</v>
      </c>
      <c r="B291" s="439">
        <f>'Aaro Inställningar'!B44</f>
        <v>0</v>
      </c>
      <c r="C291" s="43"/>
      <c r="D291" s="749">
        <f>'Aaro Inställningar'!C44</f>
        <v>0</v>
      </c>
      <c r="E291" s="320">
        <v>0</v>
      </c>
      <c r="F291" s="318">
        <v>0</v>
      </c>
      <c r="G291" s="319" t="e">
        <f t="shared" si="107"/>
        <v>#DIV/0!</v>
      </c>
      <c r="H291" s="319" t="b">
        <f t="shared" si="108"/>
        <v>0</v>
      </c>
      <c r="I291" s="319" t="e">
        <f t="shared" si="109"/>
        <v>#DIV/0!</v>
      </c>
      <c r="J291" s="320">
        <v>0</v>
      </c>
      <c r="K291" s="318">
        <v>0</v>
      </c>
      <c r="L291" s="319" t="e">
        <f t="shared" si="110"/>
        <v>#DIV/0!</v>
      </c>
      <c r="M291" s="320">
        <v>0</v>
      </c>
      <c r="N291" s="318">
        <v>0</v>
      </c>
      <c r="O291" s="319" t="e">
        <f t="shared" si="111"/>
        <v>#DIV/0!</v>
      </c>
      <c r="P291" s="319" t="b">
        <f t="shared" si="112"/>
        <v>0</v>
      </c>
      <c r="Q291" s="319" t="e">
        <f t="shared" si="113"/>
        <v>#DIV/0!</v>
      </c>
      <c r="R291" s="320">
        <v>0</v>
      </c>
      <c r="S291" s="318">
        <v>0</v>
      </c>
      <c r="T291" s="319" t="e">
        <f t="shared" si="114"/>
        <v>#DIV/0!</v>
      </c>
      <c r="U291" s="319" t="b">
        <f t="shared" si="115"/>
        <v>0</v>
      </c>
      <c r="V291" s="319" t="e">
        <f t="shared" si="116"/>
        <v>#DIV/0!</v>
      </c>
      <c r="W291" s="319"/>
      <c r="X291" s="320">
        <v>0</v>
      </c>
      <c r="Y291" s="319" t="e">
        <f t="shared" si="117"/>
        <v>#DIV/0!</v>
      </c>
      <c r="Z291" s="319" t="b">
        <f t="shared" si="118"/>
        <v>0</v>
      </c>
      <c r="AA291" s="319" t="e">
        <f t="shared" si="119"/>
        <v>#DIV/0!</v>
      </c>
      <c r="AB291" s="811"/>
      <c r="AC291" s="812">
        <f t="shared" si="120"/>
        <v>0</v>
      </c>
      <c r="AD291" s="812">
        <f t="shared" si="121"/>
        <v>0</v>
      </c>
    </row>
    <row r="292" spans="1:30" ht="16.8" hidden="1">
      <c r="A292" s="439" t="s">
        <v>310</v>
      </c>
      <c r="B292" s="439">
        <f>'Aaro Inställningar'!B45</f>
        <v>0</v>
      </c>
      <c r="C292" s="43"/>
      <c r="D292" s="749">
        <f>'Aaro Inställningar'!C45</f>
        <v>0</v>
      </c>
      <c r="E292" s="320">
        <v>0</v>
      </c>
      <c r="F292" s="318">
        <v>0</v>
      </c>
      <c r="G292" s="319" t="e">
        <f t="shared" si="107"/>
        <v>#DIV/0!</v>
      </c>
      <c r="H292" s="319" t="b">
        <f t="shared" si="108"/>
        <v>0</v>
      </c>
      <c r="I292" s="319" t="e">
        <f t="shared" si="109"/>
        <v>#DIV/0!</v>
      </c>
      <c r="J292" s="320">
        <v>0</v>
      </c>
      <c r="K292" s="318">
        <v>0</v>
      </c>
      <c r="L292" s="319" t="e">
        <f t="shared" si="110"/>
        <v>#DIV/0!</v>
      </c>
      <c r="M292" s="320">
        <v>0</v>
      </c>
      <c r="N292" s="318">
        <v>0</v>
      </c>
      <c r="O292" s="319" t="e">
        <f t="shared" si="111"/>
        <v>#DIV/0!</v>
      </c>
      <c r="P292" s="319" t="b">
        <f t="shared" si="112"/>
        <v>0</v>
      </c>
      <c r="Q292" s="319" t="e">
        <f t="shared" si="113"/>
        <v>#DIV/0!</v>
      </c>
      <c r="R292" s="320">
        <v>0</v>
      </c>
      <c r="S292" s="318">
        <v>0</v>
      </c>
      <c r="T292" s="319" t="e">
        <f t="shared" si="114"/>
        <v>#DIV/0!</v>
      </c>
      <c r="U292" s="319" t="b">
        <f t="shared" si="115"/>
        <v>0</v>
      </c>
      <c r="V292" s="319" t="e">
        <f t="shared" si="116"/>
        <v>#DIV/0!</v>
      </c>
      <c r="W292" s="319"/>
      <c r="X292" s="320">
        <v>0</v>
      </c>
      <c r="Y292" s="319" t="e">
        <f t="shared" si="117"/>
        <v>#DIV/0!</v>
      </c>
      <c r="Z292" s="319" t="b">
        <f t="shared" si="118"/>
        <v>0</v>
      </c>
      <c r="AA292" s="319" t="e">
        <f t="shared" si="119"/>
        <v>#DIV/0!</v>
      </c>
      <c r="AB292" s="811"/>
      <c r="AC292" s="812">
        <f t="shared" si="120"/>
        <v>0</v>
      </c>
      <c r="AD292" s="812">
        <f t="shared" si="121"/>
        <v>0</v>
      </c>
    </row>
    <row r="293" spans="1:30" ht="16.8" hidden="1">
      <c r="A293" s="439" t="s">
        <v>310</v>
      </c>
      <c r="B293" s="439">
        <f>'Aaro Inställningar'!B46</f>
        <v>0</v>
      </c>
      <c r="C293" s="43"/>
      <c r="D293" s="749">
        <f>'Aaro Inställningar'!C46</f>
        <v>0</v>
      </c>
      <c r="E293" s="320">
        <v>0</v>
      </c>
      <c r="F293" s="318">
        <v>0</v>
      </c>
      <c r="G293" s="319" t="e">
        <f t="shared" si="107"/>
        <v>#DIV/0!</v>
      </c>
      <c r="H293" s="319" t="b">
        <f t="shared" si="108"/>
        <v>0</v>
      </c>
      <c r="I293" s="319" t="e">
        <f t="shared" si="109"/>
        <v>#DIV/0!</v>
      </c>
      <c r="J293" s="320">
        <v>0</v>
      </c>
      <c r="K293" s="318">
        <v>0</v>
      </c>
      <c r="L293" s="319" t="e">
        <f t="shared" si="110"/>
        <v>#DIV/0!</v>
      </c>
      <c r="M293" s="320">
        <v>0</v>
      </c>
      <c r="N293" s="318">
        <v>0</v>
      </c>
      <c r="O293" s="319" t="e">
        <f t="shared" si="111"/>
        <v>#DIV/0!</v>
      </c>
      <c r="P293" s="319" t="b">
        <f t="shared" si="112"/>
        <v>0</v>
      </c>
      <c r="Q293" s="319" t="e">
        <f t="shared" si="113"/>
        <v>#DIV/0!</v>
      </c>
      <c r="R293" s="320">
        <v>0</v>
      </c>
      <c r="S293" s="318">
        <v>0</v>
      </c>
      <c r="T293" s="319" t="e">
        <f t="shared" si="114"/>
        <v>#DIV/0!</v>
      </c>
      <c r="U293" s="319" t="b">
        <f t="shared" si="115"/>
        <v>0</v>
      </c>
      <c r="V293" s="319" t="e">
        <f t="shared" si="116"/>
        <v>#DIV/0!</v>
      </c>
      <c r="W293" s="319"/>
      <c r="X293" s="320">
        <v>0</v>
      </c>
      <c r="Y293" s="319" t="e">
        <f t="shared" si="117"/>
        <v>#DIV/0!</v>
      </c>
      <c r="Z293" s="319" t="b">
        <f t="shared" si="118"/>
        <v>0</v>
      </c>
      <c r="AA293" s="319" t="e">
        <f t="shared" si="119"/>
        <v>#DIV/0!</v>
      </c>
      <c r="AB293" s="811"/>
      <c r="AC293" s="812">
        <f t="shared" si="120"/>
        <v>0</v>
      </c>
      <c r="AD293" s="812">
        <f t="shared" si="121"/>
        <v>0</v>
      </c>
    </row>
    <row r="294" spans="1:30" ht="16.8" hidden="1">
      <c r="A294" s="439" t="s">
        <v>310</v>
      </c>
      <c r="B294" s="439">
        <f>'Aaro Inställningar'!B47</f>
        <v>0</v>
      </c>
      <c r="C294" s="43"/>
      <c r="D294" s="749">
        <f>'Aaro Inställningar'!C47</f>
        <v>0</v>
      </c>
      <c r="E294" s="320">
        <v>0</v>
      </c>
      <c r="F294" s="318">
        <v>0</v>
      </c>
      <c r="G294" s="319" t="e">
        <f t="shared" si="107"/>
        <v>#DIV/0!</v>
      </c>
      <c r="H294" s="319" t="b">
        <f t="shared" si="108"/>
        <v>0</v>
      </c>
      <c r="I294" s="319" t="e">
        <f t="shared" si="109"/>
        <v>#DIV/0!</v>
      </c>
      <c r="J294" s="320">
        <v>0</v>
      </c>
      <c r="K294" s="318">
        <v>0</v>
      </c>
      <c r="L294" s="319" t="e">
        <f t="shared" si="110"/>
        <v>#DIV/0!</v>
      </c>
      <c r="M294" s="320">
        <v>0</v>
      </c>
      <c r="N294" s="318">
        <v>0</v>
      </c>
      <c r="O294" s="319" t="e">
        <f t="shared" si="111"/>
        <v>#DIV/0!</v>
      </c>
      <c r="P294" s="319" t="b">
        <f t="shared" si="112"/>
        <v>0</v>
      </c>
      <c r="Q294" s="319" t="e">
        <f t="shared" si="113"/>
        <v>#DIV/0!</v>
      </c>
      <c r="R294" s="320">
        <v>0</v>
      </c>
      <c r="S294" s="318">
        <v>0</v>
      </c>
      <c r="T294" s="319" t="e">
        <f t="shared" si="114"/>
        <v>#DIV/0!</v>
      </c>
      <c r="U294" s="319" t="b">
        <f t="shared" si="115"/>
        <v>0</v>
      </c>
      <c r="V294" s="319" t="e">
        <f t="shared" si="116"/>
        <v>#DIV/0!</v>
      </c>
      <c r="W294" s="319"/>
      <c r="X294" s="320">
        <v>0</v>
      </c>
      <c r="Y294" s="319" t="e">
        <f t="shared" si="117"/>
        <v>#DIV/0!</v>
      </c>
      <c r="Z294" s="319" t="b">
        <f t="shared" si="118"/>
        <v>0</v>
      </c>
      <c r="AA294" s="319" t="e">
        <f t="shared" si="119"/>
        <v>#DIV/0!</v>
      </c>
      <c r="AB294" s="811"/>
      <c r="AC294" s="812">
        <f t="shared" si="120"/>
        <v>0</v>
      </c>
      <c r="AD294" s="812">
        <f t="shared" si="121"/>
        <v>0</v>
      </c>
    </row>
    <row r="295" spans="1:30" ht="16.8" hidden="1">
      <c r="A295" s="439" t="s">
        <v>310</v>
      </c>
      <c r="B295" s="439">
        <f>'Aaro Inställningar'!B48</f>
        <v>0</v>
      </c>
      <c r="C295" s="43"/>
      <c r="D295" s="749">
        <f>'Aaro Inställningar'!C48</f>
        <v>0</v>
      </c>
      <c r="E295" s="320">
        <v>0</v>
      </c>
      <c r="F295" s="318">
        <v>0</v>
      </c>
      <c r="G295" s="319" t="e">
        <f t="shared" si="107"/>
        <v>#DIV/0!</v>
      </c>
      <c r="H295" s="319" t="b">
        <f t="shared" si="108"/>
        <v>0</v>
      </c>
      <c r="I295" s="319" t="e">
        <f t="shared" si="109"/>
        <v>#DIV/0!</v>
      </c>
      <c r="J295" s="320">
        <v>0</v>
      </c>
      <c r="K295" s="318">
        <v>0</v>
      </c>
      <c r="L295" s="319" t="e">
        <f t="shared" si="110"/>
        <v>#DIV/0!</v>
      </c>
      <c r="M295" s="320">
        <v>0</v>
      </c>
      <c r="N295" s="318">
        <v>0</v>
      </c>
      <c r="O295" s="319" t="e">
        <f t="shared" si="111"/>
        <v>#DIV/0!</v>
      </c>
      <c r="P295" s="319" t="b">
        <f t="shared" si="112"/>
        <v>0</v>
      </c>
      <c r="Q295" s="319" t="e">
        <f t="shared" si="113"/>
        <v>#DIV/0!</v>
      </c>
      <c r="R295" s="320">
        <v>0</v>
      </c>
      <c r="S295" s="318">
        <v>0</v>
      </c>
      <c r="T295" s="319" t="e">
        <f t="shared" si="114"/>
        <v>#DIV/0!</v>
      </c>
      <c r="U295" s="319" t="b">
        <f t="shared" si="115"/>
        <v>0</v>
      </c>
      <c r="V295" s="319" t="e">
        <f t="shared" si="116"/>
        <v>#DIV/0!</v>
      </c>
      <c r="W295" s="319"/>
      <c r="X295" s="320">
        <v>0</v>
      </c>
      <c r="Y295" s="319" t="e">
        <f t="shared" si="117"/>
        <v>#DIV/0!</v>
      </c>
      <c r="Z295" s="319" t="b">
        <f t="shared" si="118"/>
        <v>0</v>
      </c>
      <c r="AA295" s="319" t="e">
        <f t="shared" si="119"/>
        <v>#DIV/0!</v>
      </c>
      <c r="AB295" s="811"/>
      <c r="AC295" s="812">
        <f t="shared" si="120"/>
        <v>0</v>
      </c>
      <c r="AD295" s="812">
        <f t="shared" si="121"/>
        <v>0</v>
      </c>
    </row>
    <row r="296" spans="1:30" ht="16.8" hidden="1">
      <c r="A296" s="439" t="s">
        <v>310</v>
      </c>
      <c r="B296" s="439">
        <f>'Aaro Inställningar'!B49</f>
        <v>0</v>
      </c>
      <c r="C296" s="43"/>
      <c r="D296" s="749">
        <f>'Aaro Inställningar'!C49</f>
        <v>0</v>
      </c>
      <c r="E296" s="320">
        <v>0</v>
      </c>
      <c r="F296" s="318">
        <v>0</v>
      </c>
      <c r="G296" s="319" t="e">
        <f t="shared" si="107"/>
        <v>#DIV/0!</v>
      </c>
      <c r="H296" s="319" t="b">
        <f t="shared" si="108"/>
        <v>0</v>
      </c>
      <c r="I296" s="319" t="e">
        <f t="shared" si="109"/>
        <v>#DIV/0!</v>
      </c>
      <c r="J296" s="320">
        <v>0</v>
      </c>
      <c r="K296" s="318">
        <v>0</v>
      </c>
      <c r="L296" s="319" t="e">
        <f t="shared" si="110"/>
        <v>#DIV/0!</v>
      </c>
      <c r="M296" s="320">
        <v>0</v>
      </c>
      <c r="N296" s="318">
        <v>0</v>
      </c>
      <c r="O296" s="319" t="e">
        <f t="shared" si="111"/>
        <v>#DIV/0!</v>
      </c>
      <c r="P296" s="319" t="b">
        <f t="shared" si="112"/>
        <v>0</v>
      </c>
      <c r="Q296" s="319" t="e">
        <f t="shared" si="113"/>
        <v>#DIV/0!</v>
      </c>
      <c r="R296" s="320">
        <v>0</v>
      </c>
      <c r="S296" s="318">
        <v>0</v>
      </c>
      <c r="T296" s="319" t="e">
        <f t="shared" si="114"/>
        <v>#DIV/0!</v>
      </c>
      <c r="U296" s="319" t="b">
        <f t="shared" si="115"/>
        <v>0</v>
      </c>
      <c r="V296" s="319" t="e">
        <f t="shared" si="116"/>
        <v>#DIV/0!</v>
      </c>
      <c r="W296" s="319"/>
      <c r="X296" s="320">
        <v>0</v>
      </c>
      <c r="Y296" s="319" t="e">
        <f t="shared" si="117"/>
        <v>#DIV/0!</v>
      </c>
      <c r="Z296" s="319" t="b">
        <f t="shared" si="118"/>
        <v>0</v>
      </c>
      <c r="AA296" s="319" t="e">
        <f t="shared" si="119"/>
        <v>#DIV/0!</v>
      </c>
      <c r="AB296" s="811"/>
      <c r="AC296" s="812">
        <f t="shared" si="120"/>
        <v>0</v>
      </c>
      <c r="AD296" s="812">
        <f t="shared" si="121"/>
        <v>0</v>
      </c>
    </row>
    <row r="297" spans="1:30" ht="16.8" hidden="1">
      <c r="A297" s="439" t="s">
        <v>310</v>
      </c>
      <c r="B297" s="439">
        <f>'Aaro Inställningar'!B50</f>
        <v>0</v>
      </c>
      <c r="C297" s="43"/>
      <c r="D297" s="749">
        <f>'Aaro Inställningar'!C50</f>
        <v>0</v>
      </c>
      <c r="E297" s="320">
        <v>0</v>
      </c>
      <c r="F297" s="318">
        <v>0</v>
      </c>
      <c r="G297" s="319" t="e">
        <f t="shared" si="107"/>
        <v>#DIV/0!</v>
      </c>
      <c r="H297" s="319" t="b">
        <f t="shared" si="108"/>
        <v>0</v>
      </c>
      <c r="I297" s="319" t="e">
        <f t="shared" si="109"/>
        <v>#DIV/0!</v>
      </c>
      <c r="J297" s="320">
        <v>0</v>
      </c>
      <c r="K297" s="318">
        <v>0</v>
      </c>
      <c r="L297" s="319" t="e">
        <f t="shared" si="110"/>
        <v>#DIV/0!</v>
      </c>
      <c r="M297" s="320">
        <v>0</v>
      </c>
      <c r="N297" s="318">
        <v>0</v>
      </c>
      <c r="O297" s="319" t="e">
        <f t="shared" si="111"/>
        <v>#DIV/0!</v>
      </c>
      <c r="P297" s="319" t="b">
        <f t="shared" si="112"/>
        <v>0</v>
      </c>
      <c r="Q297" s="319" t="e">
        <f t="shared" si="113"/>
        <v>#DIV/0!</v>
      </c>
      <c r="R297" s="320">
        <v>0</v>
      </c>
      <c r="S297" s="318">
        <v>0</v>
      </c>
      <c r="T297" s="319" t="e">
        <f t="shared" si="114"/>
        <v>#DIV/0!</v>
      </c>
      <c r="U297" s="319" t="b">
        <f t="shared" si="115"/>
        <v>0</v>
      </c>
      <c r="V297" s="319" t="e">
        <f t="shared" si="116"/>
        <v>#DIV/0!</v>
      </c>
      <c r="W297" s="319"/>
      <c r="X297" s="320">
        <v>0</v>
      </c>
      <c r="Y297" s="319" t="e">
        <f t="shared" si="117"/>
        <v>#DIV/0!</v>
      </c>
      <c r="Z297" s="319" t="b">
        <f t="shared" si="118"/>
        <v>0</v>
      </c>
      <c r="AA297" s="319" t="e">
        <f t="shared" si="119"/>
        <v>#DIV/0!</v>
      </c>
      <c r="AB297" s="811"/>
      <c r="AC297" s="812">
        <f t="shared" si="120"/>
        <v>0</v>
      </c>
      <c r="AD297" s="812">
        <f t="shared" si="121"/>
        <v>0</v>
      </c>
    </row>
    <row r="298" spans="1:30" ht="16.8" hidden="1">
      <c r="A298" s="439" t="s">
        <v>310</v>
      </c>
      <c r="B298" s="439">
        <f>'Aaro Inställningar'!B51</f>
        <v>0</v>
      </c>
      <c r="C298" s="43"/>
      <c r="D298" s="749">
        <f>'Aaro Inställningar'!C51</f>
        <v>0</v>
      </c>
      <c r="E298" s="320">
        <v>0</v>
      </c>
      <c r="F298" s="318">
        <v>0</v>
      </c>
      <c r="G298" s="319" t="e">
        <f t="shared" si="107"/>
        <v>#DIV/0!</v>
      </c>
      <c r="H298" s="319" t="b">
        <f t="shared" si="108"/>
        <v>0</v>
      </c>
      <c r="I298" s="319" t="e">
        <f t="shared" si="109"/>
        <v>#DIV/0!</v>
      </c>
      <c r="J298" s="320">
        <v>0</v>
      </c>
      <c r="K298" s="318">
        <v>0</v>
      </c>
      <c r="L298" s="319" t="e">
        <f t="shared" si="110"/>
        <v>#DIV/0!</v>
      </c>
      <c r="M298" s="320">
        <v>0</v>
      </c>
      <c r="N298" s="318">
        <v>0</v>
      </c>
      <c r="O298" s="319" t="e">
        <f t="shared" si="111"/>
        <v>#DIV/0!</v>
      </c>
      <c r="P298" s="319" t="b">
        <f t="shared" si="112"/>
        <v>0</v>
      </c>
      <c r="Q298" s="319" t="e">
        <f t="shared" si="113"/>
        <v>#DIV/0!</v>
      </c>
      <c r="R298" s="320">
        <v>0</v>
      </c>
      <c r="S298" s="318">
        <v>0</v>
      </c>
      <c r="T298" s="319" t="e">
        <f t="shared" si="114"/>
        <v>#DIV/0!</v>
      </c>
      <c r="U298" s="319" t="b">
        <f t="shared" si="115"/>
        <v>0</v>
      </c>
      <c r="V298" s="319" t="e">
        <f t="shared" si="116"/>
        <v>#DIV/0!</v>
      </c>
      <c r="W298" s="319"/>
      <c r="X298" s="320">
        <v>0</v>
      </c>
      <c r="Y298" s="319" t="e">
        <f t="shared" si="117"/>
        <v>#DIV/0!</v>
      </c>
      <c r="Z298" s="319" t="b">
        <f t="shared" si="118"/>
        <v>0</v>
      </c>
      <c r="AA298" s="319" t="e">
        <f t="shared" si="119"/>
        <v>#DIV/0!</v>
      </c>
      <c r="AB298" s="811"/>
      <c r="AC298" s="812">
        <f t="shared" si="120"/>
        <v>0</v>
      </c>
      <c r="AD298" s="812">
        <f t="shared" si="121"/>
        <v>0</v>
      </c>
    </row>
    <row r="299" spans="1:30" ht="16.8" hidden="1">
      <c r="A299" s="439" t="s">
        <v>310</v>
      </c>
      <c r="B299" s="439">
        <f>'Aaro Inställningar'!B52</f>
        <v>0</v>
      </c>
      <c r="C299" s="43"/>
      <c r="D299" s="749">
        <f>'Aaro Inställningar'!C52</f>
        <v>0</v>
      </c>
      <c r="E299" s="320">
        <v>0</v>
      </c>
      <c r="F299" s="318">
        <v>0</v>
      </c>
      <c r="G299" s="319" t="e">
        <f t="shared" si="107"/>
        <v>#DIV/0!</v>
      </c>
      <c r="H299" s="319" t="b">
        <f t="shared" si="108"/>
        <v>0</v>
      </c>
      <c r="I299" s="319" t="e">
        <f t="shared" si="109"/>
        <v>#DIV/0!</v>
      </c>
      <c r="J299" s="320">
        <v>0</v>
      </c>
      <c r="K299" s="318">
        <v>0</v>
      </c>
      <c r="L299" s="319" t="e">
        <f t="shared" si="110"/>
        <v>#DIV/0!</v>
      </c>
      <c r="M299" s="320">
        <v>0</v>
      </c>
      <c r="N299" s="318">
        <v>0</v>
      </c>
      <c r="O299" s="319" t="e">
        <f t="shared" si="111"/>
        <v>#DIV/0!</v>
      </c>
      <c r="P299" s="319" t="b">
        <f t="shared" si="112"/>
        <v>0</v>
      </c>
      <c r="Q299" s="319" t="e">
        <f t="shared" si="113"/>
        <v>#DIV/0!</v>
      </c>
      <c r="R299" s="320">
        <v>0</v>
      </c>
      <c r="S299" s="318">
        <v>0</v>
      </c>
      <c r="T299" s="319" t="e">
        <f t="shared" si="114"/>
        <v>#DIV/0!</v>
      </c>
      <c r="U299" s="319" t="b">
        <f t="shared" si="115"/>
        <v>0</v>
      </c>
      <c r="V299" s="319" t="e">
        <f t="shared" si="116"/>
        <v>#DIV/0!</v>
      </c>
      <c r="W299" s="319"/>
      <c r="X299" s="320">
        <v>0</v>
      </c>
      <c r="Y299" s="319" t="e">
        <f t="shared" si="117"/>
        <v>#DIV/0!</v>
      </c>
      <c r="Z299" s="319" t="b">
        <f t="shared" si="118"/>
        <v>0</v>
      </c>
      <c r="AA299" s="319" t="e">
        <f t="shared" si="119"/>
        <v>#DIV/0!</v>
      </c>
      <c r="AB299" s="811"/>
      <c r="AC299" s="812">
        <f t="shared" si="120"/>
        <v>0</v>
      </c>
      <c r="AD299" s="812">
        <f t="shared" si="121"/>
        <v>0</v>
      </c>
    </row>
    <row r="300" spans="1:30" ht="16.8" hidden="1">
      <c r="A300" s="439" t="s">
        <v>310</v>
      </c>
      <c r="B300" s="439">
        <f>'Aaro Inställningar'!B53</f>
        <v>0</v>
      </c>
      <c r="C300" s="43"/>
      <c r="D300" s="749">
        <f>'Aaro Inställningar'!C53</f>
        <v>0</v>
      </c>
      <c r="E300" s="320">
        <v>0</v>
      </c>
      <c r="F300" s="318">
        <v>0</v>
      </c>
      <c r="G300" s="319" t="e">
        <f t="shared" si="107"/>
        <v>#DIV/0!</v>
      </c>
      <c r="H300" s="319" t="b">
        <f t="shared" si="108"/>
        <v>0</v>
      </c>
      <c r="I300" s="319" t="e">
        <f t="shared" si="109"/>
        <v>#DIV/0!</v>
      </c>
      <c r="J300" s="320">
        <v>0</v>
      </c>
      <c r="K300" s="318">
        <v>0</v>
      </c>
      <c r="L300" s="319" t="e">
        <f t="shared" si="110"/>
        <v>#DIV/0!</v>
      </c>
      <c r="M300" s="320">
        <v>0</v>
      </c>
      <c r="N300" s="318">
        <v>0</v>
      </c>
      <c r="O300" s="319" t="e">
        <f t="shared" si="111"/>
        <v>#DIV/0!</v>
      </c>
      <c r="P300" s="319" t="b">
        <f t="shared" si="112"/>
        <v>0</v>
      </c>
      <c r="Q300" s="319" t="e">
        <f t="shared" si="113"/>
        <v>#DIV/0!</v>
      </c>
      <c r="R300" s="320">
        <v>0</v>
      </c>
      <c r="S300" s="318">
        <v>0</v>
      </c>
      <c r="T300" s="319" t="e">
        <f t="shared" si="114"/>
        <v>#DIV/0!</v>
      </c>
      <c r="U300" s="319" t="b">
        <f t="shared" si="115"/>
        <v>0</v>
      </c>
      <c r="V300" s="319" t="e">
        <f t="shared" si="116"/>
        <v>#DIV/0!</v>
      </c>
      <c r="W300" s="319"/>
      <c r="X300" s="320">
        <v>0</v>
      </c>
      <c r="Y300" s="319" t="e">
        <f t="shared" si="117"/>
        <v>#DIV/0!</v>
      </c>
      <c r="Z300" s="319" t="b">
        <f t="shared" si="118"/>
        <v>0</v>
      </c>
      <c r="AA300" s="319" t="e">
        <f t="shared" si="119"/>
        <v>#DIV/0!</v>
      </c>
      <c r="AB300" s="811"/>
      <c r="AC300" s="812">
        <f t="shared" si="120"/>
        <v>0</v>
      </c>
      <c r="AD300" s="812">
        <f t="shared" si="121"/>
        <v>0</v>
      </c>
    </row>
    <row r="301" spans="1:30" ht="16.8" hidden="1">
      <c r="A301" s="439" t="s">
        <v>310</v>
      </c>
      <c r="B301" s="439">
        <f>'Aaro Inställningar'!B54</f>
        <v>0</v>
      </c>
      <c r="C301" s="43"/>
      <c r="D301" s="749">
        <f>'Aaro Inställningar'!C54</f>
        <v>0</v>
      </c>
      <c r="E301" s="320">
        <v>0</v>
      </c>
      <c r="F301" s="318">
        <v>0</v>
      </c>
      <c r="G301" s="319" t="e">
        <f t="shared" si="107"/>
        <v>#DIV/0!</v>
      </c>
      <c r="H301" s="319" t="b">
        <f t="shared" si="108"/>
        <v>0</v>
      </c>
      <c r="I301" s="319" t="e">
        <f t="shared" si="109"/>
        <v>#DIV/0!</v>
      </c>
      <c r="J301" s="320">
        <v>0</v>
      </c>
      <c r="K301" s="318">
        <v>0</v>
      </c>
      <c r="L301" s="319" t="e">
        <f t="shared" si="110"/>
        <v>#DIV/0!</v>
      </c>
      <c r="M301" s="320">
        <v>0</v>
      </c>
      <c r="N301" s="318">
        <v>0</v>
      </c>
      <c r="O301" s="319" t="e">
        <f t="shared" si="111"/>
        <v>#DIV/0!</v>
      </c>
      <c r="P301" s="319" t="b">
        <f t="shared" si="112"/>
        <v>0</v>
      </c>
      <c r="Q301" s="319" t="e">
        <f t="shared" si="113"/>
        <v>#DIV/0!</v>
      </c>
      <c r="R301" s="320">
        <v>0</v>
      </c>
      <c r="S301" s="318">
        <v>0</v>
      </c>
      <c r="T301" s="319" t="e">
        <f t="shared" si="114"/>
        <v>#DIV/0!</v>
      </c>
      <c r="U301" s="319" t="b">
        <f t="shared" si="115"/>
        <v>0</v>
      </c>
      <c r="V301" s="319" t="e">
        <f t="shared" si="116"/>
        <v>#DIV/0!</v>
      </c>
      <c r="W301" s="319"/>
      <c r="X301" s="320">
        <v>0</v>
      </c>
      <c r="Y301" s="319" t="e">
        <f t="shared" si="117"/>
        <v>#DIV/0!</v>
      </c>
      <c r="Z301" s="319" t="b">
        <f t="shared" si="118"/>
        <v>0</v>
      </c>
      <c r="AA301" s="319" t="e">
        <f t="shared" si="119"/>
        <v>#DIV/0!</v>
      </c>
      <c r="AB301" s="811"/>
      <c r="AC301" s="812">
        <f t="shared" si="120"/>
        <v>0</v>
      </c>
      <c r="AD301" s="812">
        <f t="shared" si="121"/>
        <v>0</v>
      </c>
    </row>
    <row r="302" spans="1:30" ht="16.8" hidden="1">
      <c r="A302" s="439" t="s">
        <v>310</v>
      </c>
      <c r="B302" s="439">
        <f>'Aaro Inställningar'!B55</f>
        <v>0</v>
      </c>
      <c r="C302" s="43"/>
      <c r="D302" s="749">
        <f>'Aaro Inställningar'!C55</f>
        <v>0</v>
      </c>
      <c r="E302" s="320">
        <v>0</v>
      </c>
      <c r="F302" s="318">
        <v>0</v>
      </c>
      <c r="G302" s="319" t="e">
        <f t="shared" si="107"/>
        <v>#DIV/0!</v>
      </c>
      <c r="H302" s="319" t="b">
        <f t="shared" si="108"/>
        <v>0</v>
      </c>
      <c r="I302" s="319" t="e">
        <f t="shared" si="109"/>
        <v>#DIV/0!</v>
      </c>
      <c r="J302" s="320">
        <v>0</v>
      </c>
      <c r="K302" s="318">
        <v>0</v>
      </c>
      <c r="L302" s="319" t="e">
        <f t="shared" si="110"/>
        <v>#DIV/0!</v>
      </c>
      <c r="M302" s="320">
        <v>0</v>
      </c>
      <c r="N302" s="318">
        <v>0</v>
      </c>
      <c r="O302" s="319" t="e">
        <f t="shared" si="111"/>
        <v>#DIV/0!</v>
      </c>
      <c r="P302" s="319" t="b">
        <f t="shared" si="112"/>
        <v>0</v>
      </c>
      <c r="Q302" s="319" t="e">
        <f t="shared" si="113"/>
        <v>#DIV/0!</v>
      </c>
      <c r="R302" s="320">
        <v>0</v>
      </c>
      <c r="S302" s="318">
        <v>0</v>
      </c>
      <c r="T302" s="319" t="e">
        <f t="shared" si="114"/>
        <v>#DIV/0!</v>
      </c>
      <c r="U302" s="319" t="b">
        <f t="shared" si="115"/>
        <v>0</v>
      </c>
      <c r="V302" s="319" t="e">
        <f t="shared" si="116"/>
        <v>#DIV/0!</v>
      </c>
      <c r="W302" s="319"/>
      <c r="X302" s="320">
        <v>0</v>
      </c>
      <c r="Y302" s="319" t="e">
        <f t="shared" si="117"/>
        <v>#DIV/0!</v>
      </c>
      <c r="Z302" s="319" t="b">
        <f t="shared" si="118"/>
        <v>0</v>
      </c>
      <c r="AA302" s="319" t="e">
        <f t="shared" si="119"/>
        <v>#DIV/0!</v>
      </c>
      <c r="AB302" s="811"/>
      <c r="AC302" s="812">
        <f t="shared" si="120"/>
        <v>0</v>
      </c>
      <c r="AD302" s="812">
        <f t="shared" si="121"/>
        <v>0</v>
      </c>
    </row>
    <row r="303" spans="1:30" ht="16.8" hidden="1">
      <c r="A303" s="439" t="s">
        <v>310</v>
      </c>
      <c r="B303" s="439">
        <f>'Aaro Inställningar'!B56</f>
        <v>0</v>
      </c>
      <c r="C303" s="43"/>
      <c r="D303" s="749">
        <f>'Aaro Inställningar'!C56</f>
        <v>0</v>
      </c>
      <c r="E303" s="320">
        <v>0</v>
      </c>
      <c r="F303" s="318">
        <v>0</v>
      </c>
      <c r="G303" s="319" t="e">
        <f t="shared" si="107"/>
        <v>#DIV/0!</v>
      </c>
      <c r="H303" s="319" t="b">
        <f t="shared" si="108"/>
        <v>0</v>
      </c>
      <c r="I303" s="319" t="e">
        <f t="shared" si="109"/>
        <v>#DIV/0!</v>
      </c>
      <c r="J303" s="320">
        <v>0</v>
      </c>
      <c r="K303" s="318">
        <v>0</v>
      </c>
      <c r="L303" s="319" t="e">
        <f t="shared" si="110"/>
        <v>#DIV/0!</v>
      </c>
      <c r="M303" s="320">
        <v>0</v>
      </c>
      <c r="N303" s="318">
        <v>0</v>
      </c>
      <c r="O303" s="319" t="e">
        <f t="shared" si="111"/>
        <v>#DIV/0!</v>
      </c>
      <c r="P303" s="319" t="b">
        <f t="shared" si="112"/>
        <v>0</v>
      </c>
      <c r="Q303" s="319" t="e">
        <f t="shared" si="113"/>
        <v>#DIV/0!</v>
      </c>
      <c r="R303" s="320">
        <v>0</v>
      </c>
      <c r="S303" s="318">
        <v>0</v>
      </c>
      <c r="T303" s="319" t="e">
        <f t="shared" si="114"/>
        <v>#DIV/0!</v>
      </c>
      <c r="U303" s="319" t="b">
        <f t="shared" si="115"/>
        <v>0</v>
      </c>
      <c r="V303" s="319" t="e">
        <f t="shared" si="116"/>
        <v>#DIV/0!</v>
      </c>
      <c r="W303" s="319"/>
      <c r="X303" s="320">
        <v>0</v>
      </c>
      <c r="Y303" s="319" t="e">
        <f t="shared" si="117"/>
        <v>#DIV/0!</v>
      </c>
      <c r="Z303" s="319" t="b">
        <f t="shared" si="118"/>
        <v>0</v>
      </c>
      <c r="AA303" s="748" t="e">
        <f t="shared" si="119"/>
        <v>#DIV/0!</v>
      </c>
      <c r="AB303" s="811"/>
      <c r="AC303" s="881">
        <f t="shared" si="120"/>
        <v>0</v>
      </c>
      <c r="AD303" s="881">
        <f t="shared" si="121"/>
        <v>0</v>
      </c>
    </row>
    <row r="304" spans="1:30" ht="16.8">
      <c r="A304" s="439" t="s">
        <v>310</v>
      </c>
      <c r="B304" s="439">
        <f>'Aaro Inställningar'!B57</f>
        <v>0</v>
      </c>
      <c r="C304" s="36"/>
      <c r="D304" s="799" t="str">
        <f>'Aaro Inställningar'!C57</f>
        <v>Aibel</v>
      </c>
      <c r="E304" s="800">
        <f>SUM(E283:E303)</f>
        <v>129.60004950000001</v>
      </c>
      <c r="F304" s="801">
        <f>SUM(F283:F303)</f>
        <v>-38.142137599999899</v>
      </c>
      <c r="G304" s="802" t="str">
        <f t="shared" si="107"/>
        <v>-</v>
      </c>
      <c r="H304" s="802" t="b">
        <f t="shared" si="108"/>
        <v>0</v>
      </c>
      <c r="I304" s="802" t="str">
        <f t="shared" si="109"/>
        <v>-</v>
      </c>
      <c r="J304" s="800">
        <f>SUM(J283:J303)</f>
        <v>20.4277152999999</v>
      </c>
      <c r="K304" s="801">
        <f>SUM(K283:K303)</f>
        <v>-80.706655599999706</v>
      </c>
      <c r="L304" s="802" t="str">
        <f t="shared" si="110"/>
        <v>-</v>
      </c>
      <c r="M304" s="800">
        <f>SUM(M283:M303)</f>
        <v>20.427715300000099</v>
      </c>
      <c r="N304" s="801">
        <f>SUM(N283:N303)</f>
        <v>-80.706655599999493</v>
      </c>
      <c r="O304" s="802" t="str">
        <f t="shared" si="111"/>
        <v>-</v>
      </c>
      <c r="P304" s="802" t="b">
        <f t="shared" si="112"/>
        <v>0</v>
      </c>
      <c r="Q304" s="802" t="str">
        <f t="shared" si="113"/>
        <v>-</v>
      </c>
      <c r="R304" s="800">
        <f>SUM(R283:R303)</f>
        <v>-375.99934439999703</v>
      </c>
      <c r="S304" s="801">
        <f>SUM(S283:S303)</f>
        <v>-477.13371529999802</v>
      </c>
      <c r="T304" s="802" t="str">
        <f t="shared" si="114"/>
        <v>-</v>
      </c>
      <c r="U304" s="802">
        <f t="shared" si="115"/>
        <v>0.21196232346819743</v>
      </c>
      <c r="V304" s="802">
        <f t="shared" si="116"/>
        <v>0.21196232346819743</v>
      </c>
      <c r="W304" s="802"/>
      <c r="X304" s="800">
        <f>SUM(X283:X303)</f>
        <v>-107.5153088</v>
      </c>
      <c r="Y304" s="803" t="str">
        <f t="shared" si="117"/>
        <v>-</v>
      </c>
      <c r="Z304" s="803">
        <f t="shared" si="118"/>
        <v>0.77466419715823331</v>
      </c>
      <c r="AA304" s="819">
        <f t="shared" si="119"/>
        <v>0.77466419715823331</v>
      </c>
      <c r="AB304" s="811"/>
      <c r="AC304" s="880">
        <f t="shared" si="120"/>
        <v>1.0710117391090965E-2</v>
      </c>
      <c r="AD304" s="880">
        <f t="shared" si="121"/>
        <v>-3.1000785109113041E-2</v>
      </c>
    </row>
    <row r="305" spans="1:30" ht="16.8" hidden="1">
      <c r="A305" s="439" t="s">
        <v>310</v>
      </c>
      <c r="B305" s="439">
        <f>'Aaro Inställningar'!B58</f>
        <v>0</v>
      </c>
      <c r="C305" s="36"/>
      <c r="D305" s="749">
        <f>'Aaro Inställningar'!C58</f>
        <v>0</v>
      </c>
      <c r="E305" s="320">
        <v>0</v>
      </c>
      <c r="F305" s="318">
        <v>0</v>
      </c>
      <c r="G305" s="319"/>
      <c r="H305" s="319"/>
      <c r="I305" s="319"/>
      <c r="J305" s="320">
        <v>0</v>
      </c>
      <c r="K305" s="318">
        <v>0</v>
      </c>
      <c r="L305" s="319"/>
      <c r="M305" s="320">
        <v>0</v>
      </c>
      <c r="N305" s="318">
        <v>0</v>
      </c>
      <c r="O305" s="319"/>
      <c r="P305" s="319"/>
      <c r="Q305" s="319"/>
      <c r="R305" s="320">
        <v>0</v>
      </c>
      <c r="S305" s="318">
        <v>0</v>
      </c>
      <c r="T305" s="319"/>
      <c r="U305" s="319"/>
      <c r="V305" s="319"/>
      <c r="W305" s="319"/>
      <c r="X305" s="320">
        <v>0</v>
      </c>
      <c r="Y305" s="319"/>
      <c r="Z305" s="319"/>
      <c r="AA305" s="319"/>
      <c r="AB305" s="811"/>
      <c r="AC305" s="812">
        <f t="shared" si="120"/>
        <v>0</v>
      </c>
      <c r="AD305" s="812">
        <f t="shared" si="121"/>
        <v>0</v>
      </c>
    </row>
    <row r="306" spans="1:30" ht="16.8" hidden="1">
      <c r="A306" s="439" t="s">
        <v>310</v>
      </c>
      <c r="B306" s="439">
        <f>'Aaro Inställningar'!B59</f>
        <v>0</v>
      </c>
      <c r="C306" s="43"/>
      <c r="D306" s="749">
        <f>'Aaro Inställningar'!C59</f>
        <v>0</v>
      </c>
      <c r="E306" s="320">
        <v>0</v>
      </c>
      <c r="F306" s="318">
        <v>0</v>
      </c>
      <c r="G306" s="319"/>
      <c r="H306" s="319"/>
      <c r="I306" s="319"/>
      <c r="J306" s="320">
        <v>0</v>
      </c>
      <c r="K306" s="318">
        <v>0</v>
      </c>
      <c r="L306" s="319"/>
      <c r="M306" s="320">
        <v>0</v>
      </c>
      <c r="N306" s="318">
        <v>0</v>
      </c>
      <c r="O306" s="319"/>
      <c r="P306" s="319"/>
      <c r="Q306" s="319"/>
      <c r="R306" s="320">
        <v>0</v>
      </c>
      <c r="S306" s="318">
        <v>0</v>
      </c>
      <c r="T306" s="319"/>
      <c r="U306" s="319"/>
      <c r="V306" s="319"/>
      <c r="W306" s="319"/>
      <c r="X306" s="320">
        <v>0</v>
      </c>
      <c r="Y306" s="319"/>
      <c r="Z306" s="319"/>
      <c r="AA306" s="319"/>
      <c r="AB306" s="811"/>
      <c r="AC306" s="812">
        <f t="shared" si="120"/>
        <v>0</v>
      </c>
      <c r="AD306" s="812">
        <f t="shared" si="121"/>
        <v>0</v>
      </c>
    </row>
    <row r="307" spans="1:30" ht="16.8" hidden="1">
      <c r="A307" s="439" t="s">
        <v>310</v>
      </c>
      <c r="B307" s="439">
        <f>'Aaro Inställningar'!B60</f>
        <v>0</v>
      </c>
      <c r="C307" s="43"/>
      <c r="D307" s="749">
        <f>'Aaro Inställningar'!C60</f>
        <v>0</v>
      </c>
      <c r="E307" s="320">
        <v>0</v>
      </c>
      <c r="F307" s="318">
        <v>0</v>
      </c>
      <c r="G307" s="319"/>
      <c r="H307" s="319"/>
      <c r="I307" s="319"/>
      <c r="J307" s="320">
        <v>0</v>
      </c>
      <c r="K307" s="318">
        <v>0</v>
      </c>
      <c r="L307" s="319"/>
      <c r="M307" s="320">
        <v>0</v>
      </c>
      <c r="N307" s="318">
        <v>0</v>
      </c>
      <c r="O307" s="319"/>
      <c r="P307" s="319"/>
      <c r="Q307" s="319"/>
      <c r="R307" s="320">
        <v>0</v>
      </c>
      <c r="S307" s="318">
        <v>0</v>
      </c>
      <c r="T307" s="319"/>
      <c r="U307" s="319"/>
      <c r="V307" s="319"/>
      <c r="W307" s="319"/>
      <c r="X307" s="320">
        <v>0</v>
      </c>
      <c r="Y307" s="319"/>
      <c r="Z307" s="319"/>
      <c r="AA307" s="319"/>
      <c r="AB307" s="811"/>
      <c r="AC307" s="812">
        <f t="shared" si="120"/>
        <v>0</v>
      </c>
      <c r="AD307" s="812">
        <f t="shared" si="121"/>
        <v>0</v>
      </c>
    </row>
    <row r="308" spans="1:30" ht="16.8" hidden="1">
      <c r="A308" s="439" t="s">
        <v>310</v>
      </c>
      <c r="B308" s="439">
        <f>'Aaro Inställningar'!B61</f>
        <v>0</v>
      </c>
      <c r="C308" s="43"/>
      <c r="D308" s="749">
        <f>'Aaro Inställningar'!C61</f>
        <v>0</v>
      </c>
      <c r="E308" s="320">
        <v>0</v>
      </c>
      <c r="F308" s="318">
        <v>0</v>
      </c>
      <c r="G308" s="319"/>
      <c r="H308" s="319"/>
      <c r="I308" s="319"/>
      <c r="J308" s="320">
        <v>0</v>
      </c>
      <c r="K308" s="318">
        <v>0</v>
      </c>
      <c r="L308" s="319"/>
      <c r="M308" s="320">
        <v>0</v>
      </c>
      <c r="N308" s="318">
        <v>0</v>
      </c>
      <c r="O308" s="319"/>
      <c r="P308" s="319"/>
      <c r="Q308" s="319"/>
      <c r="R308" s="320">
        <v>0</v>
      </c>
      <c r="S308" s="318">
        <v>0</v>
      </c>
      <c r="T308" s="319"/>
      <c r="U308" s="319"/>
      <c r="V308" s="319"/>
      <c r="W308" s="319"/>
      <c r="X308" s="320">
        <v>0</v>
      </c>
      <c r="Y308" s="319"/>
      <c r="Z308" s="319"/>
      <c r="AA308" s="319"/>
      <c r="AB308" s="811"/>
      <c r="AC308" s="812">
        <f t="shared" si="120"/>
        <v>0</v>
      </c>
      <c r="AD308" s="812">
        <f t="shared" si="121"/>
        <v>0</v>
      </c>
    </row>
    <row r="309" spans="1:30" ht="16.8" hidden="1">
      <c r="A309" s="439" t="s">
        <v>310</v>
      </c>
      <c r="B309" s="439">
        <f>'Aaro Inställningar'!B62</f>
        <v>0</v>
      </c>
      <c r="C309" s="43"/>
      <c r="D309" s="749">
        <f>'Aaro Inställningar'!C62</f>
        <v>0</v>
      </c>
      <c r="E309" s="320">
        <v>0</v>
      </c>
      <c r="F309" s="318">
        <v>0</v>
      </c>
      <c r="G309" s="319"/>
      <c r="H309" s="319"/>
      <c r="I309" s="319"/>
      <c r="J309" s="320">
        <v>0</v>
      </c>
      <c r="K309" s="318">
        <v>0</v>
      </c>
      <c r="L309" s="319"/>
      <c r="M309" s="320">
        <v>0</v>
      </c>
      <c r="N309" s="318">
        <v>0</v>
      </c>
      <c r="O309" s="319"/>
      <c r="P309" s="319"/>
      <c r="Q309" s="319"/>
      <c r="R309" s="320">
        <v>0</v>
      </c>
      <c r="S309" s="318">
        <v>0</v>
      </c>
      <c r="T309" s="319"/>
      <c r="U309" s="319"/>
      <c r="V309" s="319"/>
      <c r="W309" s="319"/>
      <c r="X309" s="320">
        <v>0</v>
      </c>
      <c r="Y309" s="319"/>
      <c r="Z309" s="319"/>
      <c r="AA309" s="319"/>
      <c r="AB309" s="811"/>
      <c r="AC309" s="812">
        <f t="shared" si="120"/>
        <v>0</v>
      </c>
      <c r="AD309" s="812">
        <f t="shared" si="121"/>
        <v>0</v>
      </c>
    </row>
    <row r="310" spans="1:30" ht="16.8" hidden="1">
      <c r="A310" s="439" t="s">
        <v>310</v>
      </c>
      <c r="B310" s="439">
        <f>'Aaro Inställningar'!B63</f>
        <v>0</v>
      </c>
      <c r="C310" s="43"/>
      <c r="D310" s="749">
        <f>'Aaro Inställningar'!C63</f>
        <v>0</v>
      </c>
      <c r="E310" s="320">
        <v>0</v>
      </c>
      <c r="F310" s="318">
        <v>0</v>
      </c>
      <c r="G310" s="319"/>
      <c r="H310" s="319"/>
      <c r="I310" s="319"/>
      <c r="J310" s="320">
        <v>0</v>
      </c>
      <c r="K310" s="318">
        <v>0</v>
      </c>
      <c r="L310" s="319"/>
      <c r="M310" s="320">
        <v>0</v>
      </c>
      <c r="N310" s="318">
        <v>0</v>
      </c>
      <c r="O310" s="319"/>
      <c r="P310" s="319"/>
      <c r="Q310" s="319"/>
      <c r="R310" s="320">
        <v>0</v>
      </c>
      <c r="S310" s="318">
        <v>0</v>
      </c>
      <c r="T310" s="319"/>
      <c r="U310" s="319"/>
      <c r="V310" s="319"/>
      <c r="W310" s="319"/>
      <c r="X310" s="320">
        <v>0</v>
      </c>
      <c r="Y310" s="319"/>
      <c r="Z310" s="319"/>
      <c r="AA310" s="319"/>
      <c r="AB310" s="811"/>
      <c r="AC310" s="812">
        <f t="shared" si="120"/>
        <v>0</v>
      </c>
      <c r="AD310" s="812">
        <f t="shared" si="121"/>
        <v>0</v>
      </c>
    </row>
    <row r="311" spans="1:30" ht="16.8" hidden="1">
      <c r="A311" s="439" t="s">
        <v>310</v>
      </c>
      <c r="B311" s="439">
        <f>'Aaro Inställningar'!B64</f>
        <v>0</v>
      </c>
      <c r="C311" s="43"/>
      <c r="D311" s="749">
        <f>'Aaro Inställningar'!C64</f>
        <v>0</v>
      </c>
      <c r="E311" s="320">
        <v>0</v>
      </c>
      <c r="F311" s="318">
        <v>0</v>
      </c>
      <c r="G311" s="319"/>
      <c r="H311" s="319"/>
      <c r="I311" s="319"/>
      <c r="J311" s="320">
        <v>0</v>
      </c>
      <c r="K311" s="318">
        <v>0</v>
      </c>
      <c r="L311" s="319"/>
      <c r="M311" s="320">
        <v>0</v>
      </c>
      <c r="N311" s="318">
        <v>0</v>
      </c>
      <c r="O311" s="319"/>
      <c r="P311" s="319"/>
      <c r="Q311" s="319"/>
      <c r="R311" s="320">
        <v>0</v>
      </c>
      <c r="S311" s="318">
        <v>0</v>
      </c>
      <c r="T311" s="319"/>
      <c r="U311" s="319"/>
      <c r="V311" s="319"/>
      <c r="W311" s="319"/>
      <c r="X311" s="320">
        <v>0</v>
      </c>
      <c r="Y311" s="319"/>
      <c r="Z311" s="319"/>
      <c r="AA311" s="319"/>
      <c r="AB311" s="811"/>
      <c r="AC311" s="812">
        <f t="shared" si="120"/>
        <v>0</v>
      </c>
      <c r="AD311" s="812">
        <f t="shared" si="121"/>
        <v>0</v>
      </c>
    </row>
    <row r="312" spans="1:30" ht="16.8" hidden="1">
      <c r="A312" s="439" t="s">
        <v>310</v>
      </c>
      <c r="B312" s="439">
        <f>'Aaro Inställningar'!B65</f>
        <v>0</v>
      </c>
      <c r="C312" s="43"/>
      <c r="D312" s="749">
        <f>'Aaro Inställningar'!C65</f>
        <v>0</v>
      </c>
      <c r="E312" s="320">
        <v>0</v>
      </c>
      <c r="F312" s="318">
        <v>0</v>
      </c>
      <c r="G312" s="319"/>
      <c r="H312" s="319"/>
      <c r="I312" s="319"/>
      <c r="J312" s="320">
        <v>0</v>
      </c>
      <c r="K312" s="318">
        <v>0</v>
      </c>
      <c r="L312" s="319"/>
      <c r="M312" s="320">
        <v>0</v>
      </c>
      <c r="N312" s="318">
        <v>0</v>
      </c>
      <c r="O312" s="319"/>
      <c r="P312" s="319"/>
      <c r="Q312" s="319"/>
      <c r="R312" s="320">
        <v>0</v>
      </c>
      <c r="S312" s="318">
        <v>0</v>
      </c>
      <c r="T312" s="319"/>
      <c r="U312" s="319"/>
      <c r="V312" s="319"/>
      <c r="W312" s="319"/>
      <c r="X312" s="320">
        <v>0</v>
      </c>
      <c r="Y312" s="319"/>
      <c r="Z312" s="319"/>
      <c r="AA312" s="319"/>
      <c r="AB312" s="811"/>
      <c r="AC312" s="812">
        <f t="shared" si="120"/>
        <v>0</v>
      </c>
      <c r="AD312" s="812">
        <f t="shared" si="121"/>
        <v>0</v>
      </c>
    </row>
    <row r="313" spans="1:30" ht="16.8" hidden="1">
      <c r="A313" s="439" t="s">
        <v>310</v>
      </c>
      <c r="B313" s="439">
        <f>'Aaro Inställningar'!B66</f>
        <v>0</v>
      </c>
      <c r="C313" s="43"/>
      <c r="D313" s="749">
        <f>'Aaro Inställningar'!C66</f>
        <v>0</v>
      </c>
      <c r="E313" s="320">
        <v>0</v>
      </c>
      <c r="F313" s="318">
        <v>0</v>
      </c>
      <c r="G313" s="319"/>
      <c r="H313" s="319"/>
      <c r="I313" s="319"/>
      <c r="J313" s="320">
        <v>0</v>
      </c>
      <c r="K313" s="318">
        <v>0</v>
      </c>
      <c r="L313" s="319"/>
      <c r="M313" s="320">
        <v>0</v>
      </c>
      <c r="N313" s="318">
        <v>0</v>
      </c>
      <c r="O313" s="319"/>
      <c r="P313" s="319"/>
      <c r="Q313" s="319"/>
      <c r="R313" s="320">
        <v>0</v>
      </c>
      <c r="S313" s="318">
        <v>0</v>
      </c>
      <c r="T313" s="319"/>
      <c r="U313" s="319"/>
      <c r="V313" s="319"/>
      <c r="W313" s="319"/>
      <c r="X313" s="320">
        <v>0</v>
      </c>
      <c r="Y313" s="319"/>
      <c r="Z313" s="319"/>
      <c r="AA313" s="319"/>
      <c r="AB313" s="811"/>
      <c r="AC313" s="812">
        <f t="shared" si="120"/>
        <v>0</v>
      </c>
      <c r="AD313" s="812">
        <f t="shared" si="121"/>
        <v>0</v>
      </c>
    </row>
    <row r="314" spans="1:30" ht="16.8" hidden="1">
      <c r="A314" s="439" t="s">
        <v>310</v>
      </c>
      <c r="B314" s="439">
        <f>'Aaro Inställningar'!B67</f>
        <v>0</v>
      </c>
      <c r="C314" s="43"/>
      <c r="D314" s="749">
        <f>'Aaro Inställningar'!C67</f>
        <v>0</v>
      </c>
      <c r="E314" s="320">
        <v>0</v>
      </c>
      <c r="F314" s="318">
        <v>0</v>
      </c>
      <c r="G314" s="319"/>
      <c r="H314" s="319"/>
      <c r="I314" s="319"/>
      <c r="J314" s="320">
        <v>0</v>
      </c>
      <c r="K314" s="318">
        <v>0</v>
      </c>
      <c r="L314" s="319"/>
      <c r="M314" s="320">
        <v>0</v>
      </c>
      <c r="N314" s="318">
        <v>0</v>
      </c>
      <c r="O314" s="319"/>
      <c r="P314" s="319"/>
      <c r="Q314" s="319"/>
      <c r="R314" s="320">
        <v>0</v>
      </c>
      <c r="S314" s="318">
        <v>0</v>
      </c>
      <c r="T314" s="319"/>
      <c r="U314" s="319"/>
      <c r="V314" s="319"/>
      <c r="W314" s="319"/>
      <c r="X314" s="320">
        <v>0</v>
      </c>
      <c r="Y314" s="319"/>
      <c r="Z314" s="319"/>
      <c r="AA314" s="319"/>
      <c r="AB314" s="811"/>
      <c r="AC314" s="812">
        <f t="shared" si="120"/>
        <v>0</v>
      </c>
      <c r="AD314" s="812">
        <f t="shared" si="121"/>
        <v>0</v>
      </c>
    </row>
    <row r="315" spans="1:30" ht="16.8" hidden="1">
      <c r="A315" s="439" t="s">
        <v>310</v>
      </c>
      <c r="B315" s="439">
        <f>'Aaro Inställningar'!B68</f>
        <v>0</v>
      </c>
      <c r="C315" s="43"/>
      <c r="D315" s="749">
        <f>'Aaro Inställningar'!C68</f>
        <v>0</v>
      </c>
      <c r="E315" s="320">
        <v>0</v>
      </c>
      <c r="F315" s="318">
        <v>0</v>
      </c>
      <c r="G315" s="319"/>
      <c r="H315" s="319"/>
      <c r="I315" s="319"/>
      <c r="J315" s="320">
        <v>0</v>
      </c>
      <c r="K315" s="318">
        <v>0</v>
      </c>
      <c r="L315" s="319"/>
      <c r="M315" s="320">
        <v>0</v>
      </c>
      <c r="N315" s="318">
        <v>0</v>
      </c>
      <c r="O315" s="319"/>
      <c r="P315" s="319"/>
      <c r="Q315" s="319"/>
      <c r="R315" s="320">
        <v>0</v>
      </c>
      <c r="S315" s="318">
        <v>0</v>
      </c>
      <c r="T315" s="319"/>
      <c r="U315" s="319"/>
      <c r="V315" s="319"/>
      <c r="W315" s="319"/>
      <c r="X315" s="320">
        <v>0</v>
      </c>
      <c r="Y315" s="319"/>
      <c r="Z315" s="319"/>
      <c r="AA315" s="319"/>
      <c r="AB315" s="811"/>
      <c r="AC315" s="812">
        <f t="shared" si="120"/>
        <v>0</v>
      </c>
      <c r="AD315" s="812">
        <f t="shared" si="121"/>
        <v>0</v>
      </c>
    </row>
    <row r="316" spans="1:30" ht="16.8" hidden="1">
      <c r="A316" s="439" t="s">
        <v>310</v>
      </c>
      <c r="B316" s="439">
        <f>'Aaro Inställningar'!B69</f>
        <v>0</v>
      </c>
      <c r="C316" s="43"/>
      <c r="D316" s="749">
        <f>'Aaro Inställningar'!C69</f>
        <v>0</v>
      </c>
      <c r="E316" s="320">
        <v>0</v>
      </c>
      <c r="F316" s="318">
        <v>0</v>
      </c>
      <c r="G316" s="319"/>
      <c r="H316" s="319"/>
      <c r="I316" s="319"/>
      <c r="J316" s="320">
        <v>0</v>
      </c>
      <c r="K316" s="318">
        <v>0</v>
      </c>
      <c r="L316" s="319"/>
      <c r="M316" s="320">
        <v>0</v>
      </c>
      <c r="N316" s="318">
        <v>0</v>
      </c>
      <c r="O316" s="319"/>
      <c r="P316" s="319"/>
      <c r="Q316" s="319"/>
      <c r="R316" s="320">
        <v>0</v>
      </c>
      <c r="S316" s="318">
        <v>0</v>
      </c>
      <c r="T316" s="319"/>
      <c r="U316" s="319"/>
      <c r="V316" s="319"/>
      <c r="W316" s="319"/>
      <c r="X316" s="320">
        <v>0</v>
      </c>
      <c r="Y316" s="319"/>
      <c r="Z316" s="319"/>
      <c r="AA316" s="319"/>
      <c r="AB316" s="811"/>
      <c r="AC316" s="812">
        <f t="shared" si="120"/>
        <v>0</v>
      </c>
      <c r="AD316" s="812">
        <f t="shared" si="121"/>
        <v>0</v>
      </c>
    </row>
    <row r="317" spans="1:30" ht="16.8" hidden="1">
      <c r="A317" s="439" t="s">
        <v>310</v>
      </c>
      <c r="B317" s="439">
        <f>'Aaro Inställningar'!B70</f>
        <v>0</v>
      </c>
      <c r="C317" s="43"/>
      <c r="D317" s="749">
        <f>'Aaro Inställningar'!C70</f>
        <v>0</v>
      </c>
      <c r="E317" s="320">
        <v>0</v>
      </c>
      <c r="F317" s="318">
        <v>0</v>
      </c>
      <c r="G317" s="319"/>
      <c r="H317" s="319"/>
      <c r="I317" s="319"/>
      <c r="J317" s="320">
        <v>0</v>
      </c>
      <c r="K317" s="318">
        <v>0</v>
      </c>
      <c r="L317" s="319"/>
      <c r="M317" s="320">
        <v>0</v>
      </c>
      <c r="N317" s="318">
        <v>0</v>
      </c>
      <c r="O317" s="319"/>
      <c r="P317" s="319"/>
      <c r="Q317" s="319"/>
      <c r="R317" s="320">
        <v>0</v>
      </c>
      <c r="S317" s="318">
        <v>0</v>
      </c>
      <c r="T317" s="319"/>
      <c r="U317" s="319"/>
      <c r="V317" s="319"/>
      <c r="W317" s="319"/>
      <c r="X317" s="320">
        <v>0</v>
      </c>
      <c r="Y317" s="319"/>
      <c r="Z317" s="319"/>
      <c r="AA317" s="319"/>
      <c r="AB317" s="811"/>
      <c r="AC317" s="812">
        <f t="shared" si="120"/>
        <v>0</v>
      </c>
      <c r="AD317" s="812">
        <f t="shared" si="121"/>
        <v>0</v>
      </c>
    </row>
    <row r="318" spans="1:30" ht="16.8" hidden="1">
      <c r="A318" s="439" t="s">
        <v>310</v>
      </c>
      <c r="B318" s="439">
        <f>'Aaro Inställningar'!B71</f>
        <v>0</v>
      </c>
      <c r="C318" s="43"/>
      <c r="D318" s="749">
        <f>'Aaro Inställningar'!C71</f>
        <v>0</v>
      </c>
      <c r="E318" s="320">
        <v>0</v>
      </c>
      <c r="F318" s="318">
        <v>0</v>
      </c>
      <c r="G318" s="319"/>
      <c r="H318" s="319"/>
      <c r="I318" s="319"/>
      <c r="J318" s="320">
        <v>0</v>
      </c>
      <c r="K318" s="318">
        <v>0</v>
      </c>
      <c r="L318" s="319"/>
      <c r="M318" s="320">
        <v>0</v>
      </c>
      <c r="N318" s="318">
        <v>0</v>
      </c>
      <c r="O318" s="319"/>
      <c r="P318" s="319"/>
      <c r="Q318" s="319"/>
      <c r="R318" s="320">
        <v>0</v>
      </c>
      <c r="S318" s="318">
        <v>0</v>
      </c>
      <c r="T318" s="319"/>
      <c r="U318" s="319"/>
      <c r="V318" s="319"/>
      <c r="W318" s="319"/>
      <c r="X318" s="320">
        <v>0</v>
      </c>
      <c r="Y318" s="319"/>
      <c r="Z318" s="319"/>
      <c r="AA318" s="319"/>
      <c r="AB318" s="811"/>
      <c r="AC318" s="812">
        <f t="shared" si="120"/>
        <v>0</v>
      </c>
      <c r="AD318" s="812">
        <f t="shared" si="121"/>
        <v>0</v>
      </c>
    </row>
    <row r="319" spans="1:30" ht="16.8" hidden="1">
      <c r="A319" s="439" t="s">
        <v>310</v>
      </c>
      <c r="B319" s="439">
        <f>'Aaro Inställningar'!B72</f>
        <v>0</v>
      </c>
      <c r="C319" s="43"/>
      <c r="D319" s="749">
        <f>'Aaro Inställningar'!C72</f>
        <v>0</v>
      </c>
      <c r="E319" s="320">
        <v>0</v>
      </c>
      <c r="F319" s="318">
        <v>0</v>
      </c>
      <c r="G319" s="319"/>
      <c r="H319" s="319"/>
      <c r="I319" s="319"/>
      <c r="J319" s="320">
        <v>0</v>
      </c>
      <c r="K319" s="318">
        <v>0</v>
      </c>
      <c r="L319" s="319"/>
      <c r="M319" s="320">
        <v>0</v>
      </c>
      <c r="N319" s="318">
        <v>0</v>
      </c>
      <c r="O319" s="319"/>
      <c r="P319" s="319"/>
      <c r="Q319" s="319"/>
      <c r="R319" s="320">
        <v>0</v>
      </c>
      <c r="S319" s="318">
        <v>0</v>
      </c>
      <c r="T319" s="319"/>
      <c r="U319" s="319"/>
      <c r="V319" s="319"/>
      <c r="W319" s="319"/>
      <c r="X319" s="320">
        <v>0</v>
      </c>
      <c r="Y319" s="319"/>
      <c r="Z319" s="319"/>
      <c r="AA319" s="319"/>
      <c r="AB319" s="811"/>
      <c r="AC319" s="812">
        <f t="shared" si="120"/>
        <v>0</v>
      </c>
      <c r="AD319" s="812">
        <f t="shared" si="121"/>
        <v>0</v>
      </c>
    </row>
    <row r="320" spans="1:30" ht="16.8" hidden="1">
      <c r="A320" s="439" t="s">
        <v>310</v>
      </c>
      <c r="B320" s="439">
        <f>'Aaro Inställningar'!B73</f>
        <v>0</v>
      </c>
      <c r="C320" s="43"/>
      <c r="D320" s="749">
        <f>'Aaro Inställningar'!C73</f>
        <v>0</v>
      </c>
      <c r="E320" s="320">
        <v>0</v>
      </c>
      <c r="F320" s="318">
        <v>0</v>
      </c>
      <c r="G320" s="319"/>
      <c r="H320" s="319"/>
      <c r="I320" s="319"/>
      <c r="J320" s="320">
        <v>0</v>
      </c>
      <c r="K320" s="318">
        <v>0</v>
      </c>
      <c r="L320" s="319"/>
      <c r="M320" s="320">
        <v>0</v>
      </c>
      <c r="N320" s="318">
        <v>0</v>
      </c>
      <c r="O320" s="319"/>
      <c r="P320" s="319"/>
      <c r="Q320" s="319"/>
      <c r="R320" s="320">
        <v>0</v>
      </c>
      <c r="S320" s="318">
        <v>0</v>
      </c>
      <c r="T320" s="319"/>
      <c r="U320" s="319"/>
      <c r="V320" s="319"/>
      <c r="W320" s="319"/>
      <c r="X320" s="320">
        <v>0</v>
      </c>
      <c r="Y320" s="319"/>
      <c r="Z320" s="319"/>
      <c r="AA320" s="319"/>
      <c r="AB320" s="811"/>
      <c r="AC320" s="812">
        <f t="shared" si="120"/>
        <v>0</v>
      </c>
      <c r="AD320" s="812">
        <f t="shared" si="121"/>
        <v>0</v>
      </c>
    </row>
    <row r="321" spans="1:30" ht="16.8" hidden="1">
      <c r="A321" s="439" t="s">
        <v>310</v>
      </c>
      <c r="B321" s="439">
        <f>'Aaro Inställningar'!B74</f>
        <v>0</v>
      </c>
      <c r="C321" s="43"/>
      <c r="D321" s="749">
        <f>'Aaro Inställningar'!C74</f>
        <v>0</v>
      </c>
      <c r="E321" s="320">
        <v>0</v>
      </c>
      <c r="F321" s="318">
        <v>0</v>
      </c>
      <c r="G321" s="319"/>
      <c r="H321" s="319"/>
      <c r="I321" s="319"/>
      <c r="J321" s="320">
        <v>0</v>
      </c>
      <c r="K321" s="318">
        <v>0</v>
      </c>
      <c r="L321" s="319"/>
      <c r="M321" s="320">
        <v>0</v>
      </c>
      <c r="N321" s="318">
        <v>0</v>
      </c>
      <c r="O321" s="319"/>
      <c r="P321" s="319"/>
      <c r="Q321" s="319"/>
      <c r="R321" s="320">
        <v>0</v>
      </c>
      <c r="S321" s="318">
        <v>0</v>
      </c>
      <c r="T321" s="319"/>
      <c r="U321" s="319"/>
      <c r="V321" s="319"/>
      <c r="W321" s="319"/>
      <c r="X321" s="320">
        <v>0</v>
      </c>
      <c r="Y321" s="319"/>
      <c r="Z321" s="319"/>
      <c r="AA321" s="319"/>
      <c r="AB321" s="811"/>
      <c r="AC321" s="812">
        <f t="shared" si="120"/>
        <v>0</v>
      </c>
      <c r="AD321" s="812">
        <f t="shared" si="121"/>
        <v>0</v>
      </c>
    </row>
    <row r="322" spans="1:30" ht="16.8" hidden="1">
      <c r="A322" s="439" t="s">
        <v>310</v>
      </c>
      <c r="B322" s="439">
        <f>'Aaro Inställningar'!B75</f>
        <v>0</v>
      </c>
      <c r="C322" s="43"/>
      <c r="D322" s="749">
        <f>'Aaro Inställningar'!C75</f>
        <v>0</v>
      </c>
      <c r="E322" s="320">
        <v>0</v>
      </c>
      <c r="F322" s="318">
        <v>0</v>
      </c>
      <c r="G322" s="319"/>
      <c r="H322" s="319"/>
      <c r="I322" s="319"/>
      <c r="J322" s="320">
        <v>0</v>
      </c>
      <c r="K322" s="318">
        <v>0</v>
      </c>
      <c r="L322" s="319"/>
      <c r="M322" s="320">
        <v>0</v>
      </c>
      <c r="N322" s="318">
        <v>0</v>
      </c>
      <c r="O322" s="319"/>
      <c r="P322" s="319"/>
      <c r="Q322" s="319"/>
      <c r="R322" s="320">
        <v>0</v>
      </c>
      <c r="S322" s="318">
        <v>0</v>
      </c>
      <c r="T322" s="319"/>
      <c r="U322" s="319"/>
      <c r="V322" s="319"/>
      <c r="W322" s="319"/>
      <c r="X322" s="320">
        <v>0</v>
      </c>
      <c r="Y322" s="319"/>
      <c r="Z322" s="319"/>
      <c r="AA322" s="319"/>
      <c r="AB322" s="811"/>
      <c r="AC322" s="812">
        <f t="shared" si="120"/>
        <v>0</v>
      </c>
      <c r="AD322" s="812">
        <f t="shared" si="121"/>
        <v>0</v>
      </c>
    </row>
    <row r="323" spans="1:30" ht="16.8" hidden="1">
      <c r="A323" s="439" t="s">
        <v>310</v>
      </c>
      <c r="B323" s="439">
        <f>'Aaro Inställningar'!B76</f>
        <v>0</v>
      </c>
      <c r="C323" s="43"/>
      <c r="D323" s="749">
        <f>'Aaro Inställningar'!C76</f>
        <v>0</v>
      </c>
      <c r="E323" s="320">
        <v>0</v>
      </c>
      <c r="F323" s="318">
        <v>0</v>
      </c>
      <c r="G323" s="319"/>
      <c r="H323" s="319"/>
      <c r="I323" s="319"/>
      <c r="J323" s="320">
        <v>0</v>
      </c>
      <c r="K323" s="318">
        <v>0</v>
      </c>
      <c r="L323" s="319"/>
      <c r="M323" s="320">
        <v>0</v>
      </c>
      <c r="N323" s="318">
        <v>0</v>
      </c>
      <c r="O323" s="319"/>
      <c r="P323" s="319"/>
      <c r="Q323" s="319"/>
      <c r="R323" s="320">
        <v>0</v>
      </c>
      <c r="S323" s="318">
        <v>0</v>
      </c>
      <c r="T323" s="319"/>
      <c r="U323" s="319"/>
      <c r="V323" s="319"/>
      <c r="W323" s="319"/>
      <c r="X323" s="320">
        <v>0</v>
      </c>
      <c r="Y323" s="319"/>
      <c r="Z323" s="319"/>
      <c r="AA323" s="319"/>
      <c r="AB323" s="811"/>
      <c r="AC323" s="812">
        <f t="shared" si="120"/>
        <v>0</v>
      </c>
      <c r="AD323" s="812">
        <f t="shared" si="121"/>
        <v>0</v>
      </c>
    </row>
    <row r="324" spans="1:30" ht="16.8" hidden="1">
      <c r="A324" s="439" t="s">
        <v>310</v>
      </c>
      <c r="B324" s="439">
        <f>'Aaro Inställningar'!B78</f>
        <v>0</v>
      </c>
      <c r="C324" s="43"/>
      <c r="D324" s="749">
        <f>'Aaro Inställningar'!C77</f>
        <v>0</v>
      </c>
      <c r="E324" s="320">
        <v>0</v>
      </c>
      <c r="F324" s="318">
        <v>0</v>
      </c>
      <c r="G324" s="319"/>
      <c r="H324" s="319"/>
      <c r="I324" s="319"/>
      <c r="J324" s="320">
        <v>0</v>
      </c>
      <c r="K324" s="318">
        <v>0</v>
      </c>
      <c r="L324" s="319"/>
      <c r="M324" s="320">
        <v>0</v>
      </c>
      <c r="N324" s="318">
        <v>0</v>
      </c>
      <c r="O324" s="319"/>
      <c r="P324" s="319"/>
      <c r="Q324" s="319"/>
      <c r="R324" s="320">
        <v>0</v>
      </c>
      <c r="S324" s="318">
        <v>0</v>
      </c>
      <c r="T324" s="319"/>
      <c r="U324" s="319"/>
      <c r="V324" s="319"/>
      <c r="W324" s="319"/>
      <c r="X324" s="320">
        <v>0</v>
      </c>
      <c r="Y324" s="319"/>
      <c r="Z324" s="319"/>
      <c r="AA324" s="319"/>
      <c r="AB324" s="811"/>
      <c r="AC324" s="812">
        <f t="shared" si="120"/>
        <v>0</v>
      </c>
      <c r="AD324" s="812">
        <f t="shared" si="121"/>
        <v>0</v>
      </c>
    </row>
    <row r="325" spans="1:30" ht="16.8" hidden="1">
      <c r="A325" s="439" t="s">
        <v>310</v>
      </c>
      <c r="B325" s="439">
        <f>'Aaro Inställningar'!B79</f>
        <v>0</v>
      </c>
      <c r="C325" s="43"/>
      <c r="D325" s="749">
        <f>'Aaro Inställningar'!C78</f>
        <v>0</v>
      </c>
      <c r="E325" s="320">
        <v>0</v>
      </c>
      <c r="F325" s="318">
        <v>0</v>
      </c>
      <c r="G325" s="319"/>
      <c r="H325" s="319"/>
      <c r="I325" s="319"/>
      <c r="J325" s="320">
        <v>0</v>
      </c>
      <c r="K325" s="318">
        <v>0</v>
      </c>
      <c r="L325" s="319"/>
      <c r="M325" s="320">
        <v>0</v>
      </c>
      <c r="N325" s="318">
        <v>0</v>
      </c>
      <c r="O325" s="319"/>
      <c r="P325" s="319"/>
      <c r="Q325" s="319"/>
      <c r="R325" s="320">
        <v>0</v>
      </c>
      <c r="S325" s="318">
        <v>0</v>
      </c>
      <c r="T325" s="319"/>
      <c r="U325" s="319"/>
      <c r="V325" s="319"/>
      <c r="W325" s="319"/>
      <c r="X325" s="320">
        <v>0</v>
      </c>
      <c r="Y325" s="319"/>
      <c r="Z325" s="319"/>
      <c r="AA325" s="319"/>
      <c r="AB325" s="811"/>
      <c r="AC325" s="813">
        <f t="shared" si="120"/>
        <v>0</v>
      </c>
      <c r="AD325" s="813">
        <f t="shared" si="121"/>
        <v>0</v>
      </c>
    </row>
    <row r="326" spans="1:30" ht="16.8" hidden="1">
      <c r="A326" s="439" t="s">
        <v>310</v>
      </c>
      <c r="B326" s="439">
        <f>'Aaro Inställningar'!B80</f>
        <v>0</v>
      </c>
      <c r="C326" s="43"/>
      <c r="D326" s="799" t="str">
        <f>'Aaro Inställningar'!C80</f>
        <v>SUMMA FRÅGETECKEN</v>
      </c>
      <c r="E326" s="800">
        <f>SUM(E305:E325)</f>
        <v>0</v>
      </c>
      <c r="F326" s="801">
        <f>SUM(F305:F325)</f>
        <v>0</v>
      </c>
      <c r="G326" s="802" t="e">
        <f>IF(OR(E326&lt;0,F326&lt;0),"-",E326/F326-1)</f>
        <v>#DIV/0!</v>
      </c>
      <c r="H326" s="802" t="b">
        <f>IF(AND(E326&lt;0,F326&lt;0),-(E326/F326-1))</f>
        <v>0</v>
      </c>
      <c r="I326" s="802" t="e">
        <f>IF(AND(E326&lt;0,F326&lt;0),+H326,G326)</f>
        <v>#DIV/0!</v>
      </c>
      <c r="J326" s="800">
        <f>SUM(J305:J325)</f>
        <v>0</v>
      </c>
      <c r="K326" s="801">
        <f>SUM(K305:K325)</f>
        <v>0</v>
      </c>
      <c r="L326" s="802" t="e">
        <f>IF(OR(J326&lt;0,K326&lt;0),"-",J326/K326-1)</f>
        <v>#DIV/0!</v>
      </c>
      <c r="M326" s="800">
        <f>SUM(M305:M325)</f>
        <v>0</v>
      </c>
      <c r="N326" s="801">
        <f>SUM(N305:N325)</f>
        <v>0</v>
      </c>
      <c r="O326" s="802" t="e">
        <f>IF(OR(M326&lt;0,N326&lt;0),"-",M326/N326-1)</f>
        <v>#DIV/0!</v>
      </c>
      <c r="P326" s="802" t="b">
        <f>IF(AND(M326&lt;0,N326&lt;0),-(M326/N326-1))</f>
        <v>0</v>
      </c>
      <c r="Q326" s="802" t="e">
        <f>IF(AND(M326&lt;0,N326&lt;0),+P326,O326)</f>
        <v>#DIV/0!</v>
      </c>
      <c r="R326" s="800">
        <f>SUM(R305:R325)</f>
        <v>0</v>
      </c>
      <c r="S326" s="801">
        <f>SUM(S305:S325)</f>
        <v>0</v>
      </c>
      <c r="T326" s="802" t="e">
        <f>IF(OR(R326&lt;0,S326&lt;0),"-",R326/S326-1)</f>
        <v>#DIV/0!</v>
      </c>
      <c r="U326" s="802" t="b">
        <f>IF(AND(R326&lt;0,S326&lt;0),-(R326/S326-1))</f>
        <v>0</v>
      </c>
      <c r="V326" s="802" t="e">
        <f>IF(AND(R326&lt;0,S326&lt;0),+U326,T326)</f>
        <v>#DIV/0!</v>
      </c>
      <c r="W326" s="802"/>
      <c r="X326" s="800">
        <f>SUM(X305:X325)</f>
        <v>0</v>
      </c>
      <c r="Y326" s="803" t="e">
        <f>IF(OR(S326&lt;0,X326&lt;0),"-",X326/S326-1)</f>
        <v>#DIV/0!</v>
      </c>
      <c r="Z326" s="803" t="b">
        <f>IF(AND(S326&lt;0,X326&lt;0),-(X326/S326-1))</f>
        <v>0</v>
      </c>
      <c r="AA326" s="819" t="e">
        <f>IF(AND(S326&lt;0,X326&lt;0),+Z326,Y326)</f>
        <v>#DIV/0!</v>
      </c>
      <c r="AB326" s="811"/>
      <c r="AC326" s="880">
        <f t="shared" si="120"/>
        <v>0</v>
      </c>
      <c r="AD326" s="880">
        <f t="shared" si="121"/>
        <v>0</v>
      </c>
    </row>
    <row r="327" spans="1:30" ht="11.25" customHeight="1">
      <c r="A327" s="439"/>
      <c r="B327" s="439"/>
      <c r="C327" s="36"/>
      <c r="D327" s="806"/>
      <c r="E327" s="776"/>
      <c r="F327" s="807"/>
      <c r="G327" s="753"/>
      <c r="H327" s="753"/>
      <c r="I327" s="753"/>
      <c r="J327" s="776"/>
      <c r="K327" s="807"/>
      <c r="L327" s="753"/>
      <c r="M327" s="776"/>
      <c r="N327" s="807"/>
      <c r="O327" s="753"/>
      <c r="P327" s="753"/>
      <c r="Q327" s="753"/>
      <c r="R327" s="776"/>
      <c r="S327" s="807"/>
      <c r="T327" s="753"/>
      <c r="U327" s="753"/>
      <c r="V327" s="753"/>
      <c r="W327" s="753"/>
      <c r="X327" s="776"/>
      <c r="Y327" s="807"/>
      <c r="Z327" s="807"/>
      <c r="AA327" s="718"/>
      <c r="AB327" s="811"/>
      <c r="AC327" s="814"/>
      <c r="AD327" s="814"/>
    </row>
    <row r="328" spans="1:30" ht="16.5" customHeight="1">
      <c r="A328" s="439" t="s">
        <v>310</v>
      </c>
      <c r="B328" s="439">
        <f>'Aaro Inställningar'!B82</f>
        <v>0</v>
      </c>
      <c r="C328" s="36"/>
      <c r="D328" s="760" t="str">
        <f>'Aaro Inställningar'!C82</f>
        <v>Summa totalt</v>
      </c>
      <c r="E328" s="774">
        <f>+E326+E304+E281</f>
        <v>219.87989020000015</v>
      </c>
      <c r="F328" s="808">
        <f>+F326+F304+F281</f>
        <v>15.607374800000045</v>
      </c>
      <c r="G328" s="809">
        <f>IF(OR(E328&lt;0,F328&lt;0),"-",E328/F328-1)</f>
        <v>13.088204647971901</v>
      </c>
      <c r="H328" s="809" t="b">
        <f>IF(AND(E328&lt;0,F328&lt;0),-(E328/F328-1))</f>
        <v>0</v>
      </c>
      <c r="I328" s="809">
        <f>IF(AND(E328&lt;0,F328&lt;0),+H328,G328)</f>
        <v>13.088204647971901</v>
      </c>
      <c r="J328" s="774">
        <f>+J326+J304+J281</f>
        <v>207.55204760000018</v>
      </c>
      <c r="K328" s="808">
        <f>+K326+K304+K281</f>
        <v>-40.31795209999953</v>
      </c>
      <c r="L328" s="809" t="str">
        <f>IF(OR(J328&lt;0,K328&lt;0),"-",J328/K328-1)</f>
        <v>-</v>
      </c>
      <c r="M328" s="774">
        <f>+M326+M304+M281</f>
        <v>207.55204760000041</v>
      </c>
      <c r="N328" s="808">
        <f>+N326+N304+N281</f>
        <v>-40.317952099999395</v>
      </c>
      <c r="O328" s="809" t="str">
        <f>IF(OR(M328&lt;0,N328&lt;0),"-",M328/N328-1)</f>
        <v>-</v>
      </c>
      <c r="P328" s="809" t="b">
        <f>IF(AND(M328&lt;0,N328&lt;0),-(M328/N328-1))</f>
        <v>0</v>
      </c>
      <c r="Q328" s="809" t="str">
        <f>IF(AND(M328&lt;0,N328&lt;0),+P328,O328)</f>
        <v>-</v>
      </c>
      <c r="R328" s="774">
        <f>+R326+R304+R281</f>
        <v>620.36202900000512</v>
      </c>
      <c r="S328" s="808">
        <f>+S326+S304+S281</f>
        <v>372.4920293000024</v>
      </c>
      <c r="T328" s="809">
        <f>IF(OR(R328&lt;0,S328&lt;0),"-",R328/S328-1)</f>
        <v>0.6654370569104715</v>
      </c>
      <c r="U328" s="809" t="b">
        <f>IF(AND(R328&lt;0,S328&lt;0),-(R328/S328-1))</f>
        <v>0</v>
      </c>
      <c r="V328" s="809">
        <f>IF(AND(R328&lt;0,S328&lt;0),+U328,T328)</f>
        <v>0.6654370569104715</v>
      </c>
      <c r="W328" s="809"/>
      <c r="X328" s="774">
        <f>+X326+X304+X281</f>
        <v>1657.6022515000004</v>
      </c>
      <c r="Y328" s="810">
        <f>IF(OR(S328&lt;0,X328&lt;0),"-",X328/S328-1)</f>
        <v>3.4500341513750339</v>
      </c>
      <c r="Z328" s="810" t="b">
        <f>IF(AND(S328&lt;0,X328&lt;0),-(X328/S328-1))</f>
        <v>0</v>
      </c>
      <c r="AA328" s="819">
        <f>IF(AND(S328&lt;0,X328&lt;0),+Z328,Y328)</f>
        <v>3.4500341513750339</v>
      </c>
      <c r="AB328" s="811"/>
      <c r="AC328" s="880">
        <f>IF(M83&lt;&gt;0,IF(M328&lt;&gt;0,M328/M83,""),0)</f>
        <v>2.274394121285676E-2</v>
      </c>
      <c r="AD328" s="880">
        <f>IF(N83&lt;&gt;0,IF(N328&lt;&gt;0,N328/N83,""),0)</f>
        <v>-4.3946721230870619E-3</v>
      </c>
    </row>
    <row r="329" spans="1:30" ht="20.25" customHeight="1">
      <c r="A329" s="440"/>
      <c r="B329" s="39"/>
      <c r="C329" s="36"/>
      <c r="D329" s="128"/>
      <c r="E329" s="680"/>
      <c r="F329" s="680"/>
      <c r="AB329" s="465"/>
      <c r="AC329" s="78"/>
      <c r="AD329" s="78"/>
    </row>
    <row r="330" spans="1:30" hidden="1">
      <c r="AB330" s="465"/>
      <c r="AC330" s="78"/>
      <c r="AD330" s="78"/>
    </row>
    <row r="331" spans="1:30" ht="17.399999999999999" customHeight="1">
      <c r="B331" s="39"/>
      <c r="D331" s="449" t="s">
        <v>116</v>
      </c>
      <c r="E331" s="461">
        <f t="shared" ref="E331:V331" si="122">E6</f>
        <v>2015</v>
      </c>
      <c r="F331" s="461">
        <f t="shared" si="122"/>
        <v>2014</v>
      </c>
      <c r="G331" s="461">
        <f t="shared" si="122"/>
        <v>0</v>
      </c>
      <c r="H331" s="461">
        <f t="shared" si="122"/>
        <v>0</v>
      </c>
      <c r="I331" s="461" t="str">
        <f t="shared" si="122"/>
        <v>%</v>
      </c>
      <c r="J331" s="461">
        <f t="shared" si="122"/>
        <v>2015</v>
      </c>
      <c r="K331" s="461">
        <f t="shared" si="122"/>
        <v>2014</v>
      </c>
      <c r="L331" s="461" t="str">
        <f t="shared" si="122"/>
        <v>%</v>
      </c>
      <c r="M331" s="461">
        <f t="shared" si="122"/>
        <v>2015</v>
      </c>
      <c r="N331" s="461">
        <f t="shared" si="122"/>
        <v>2014</v>
      </c>
      <c r="O331" s="461">
        <f t="shared" si="122"/>
        <v>0</v>
      </c>
      <c r="P331" s="461">
        <f t="shared" si="122"/>
        <v>0</v>
      </c>
      <c r="Q331" s="461" t="str">
        <f t="shared" si="122"/>
        <v>%</v>
      </c>
      <c r="R331" s="461" t="str">
        <f t="shared" si="122"/>
        <v>15/14</v>
      </c>
      <c r="S331" s="461">
        <f t="shared" si="122"/>
        <v>2014</v>
      </c>
      <c r="T331" s="461">
        <f t="shared" si="122"/>
        <v>0</v>
      </c>
      <c r="U331" s="461">
        <f t="shared" si="122"/>
        <v>0</v>
      </c>
      <c r="V331" s="461" t="str">
        <f t="shared" si="122"/>
        <v>%</v>
      </c>
      <c r="W331" s="461"/>
      <c r="X331" s="461">
        <f>X6</f>
        <v>2015</v>
      </c>
      <c r="Y331" s="461">
        <f>Y6</f>
        <v>0</v>
      </c>
      <c r="Z331" s="461">
        <f>Z6</f>
        <v>0</v>
      </c>
      <c r="AA331" s="461" t="str">
        <f>AA6</f>
        <v>%</v>
      </c>
      <c r="AB331" s="467"/>
      <c r="AC331" s="461">
        <f>M331</f>
        <v>2015</v>
      </c>
      <c r="AD331" s="461">
        <f>N331</f>
        <v>2014</v>
      </c>
    </row>
    <row r="332" spans="1:30" ht="17.399999999999999" customHeight="1">
      <c r="B332" s="39"/>
      <c r="D332" s="449"/>
      <c r="E332" s="461"/>
      <c r="F332" s="461"/>
      <c r="G332" s="461"/>
      <c r="H332" s="461"/>
      <c r="I332" s="461"/>
      <c r="J332" s="461"/>
      <c r="K332" s="461"/>
      <c r="L332" s="461"/>
      <c r="M332" s="461"/>
      <c r="N332" s="461"/>
      <c r="O332" s="461"/>
      <c r="P332" s="461"/>
      <c r="Q332" s="461"/>
      <c r="R332" s="461"/>
      <c r="S332" s="461"/>
      <c r="T332" s="461"/>
      <c r="U332" s="461"/>
      <c r="V332" s="461"/>
      <c r="W332" s="461"/>
      <c r="X332" s="461"/>
      <c r="Y332" s="461"/>
      <c r="Z332" s="461"/>
      <c r="AA332" s="461"/>
      <c r="AB332" s="467"/>
      <c r="AC332" s="1033" t="s">
        <v>428</v>
      </c>
      <c r="AD332" s="1034"/>
    </row>
    <row r="333" spans="1:30" s="301" customFormat="1" ht="17.399999999999999" customHeight="1">
      <c r="A333" s="438"/>
      <c r="B333" s="446"/>
      <c r="C333" s="302"/>
      <c r="D333" s="449"/>
      <c r="E333" s="461" t="str">
        <f>E7</f>
        <v>mar</v>
      </c>
      <c r="F333" s="461" t="str">
        <f>F7</f>
        <v>mar</v>
      </c>
      <c r="G333" s="461"/>
      <c r="H333" s="461"/>
      <c r="I333" s="461"/>
      <c r="J333" s="461" t="str">
        <f>J7</f>
        <v>kv 1</v>
      </c>
      <c r="K333" s="461" t="str">
        <f>K7</f>
        <v>kv 1</v>
      </c>
      <c r="L333" s="461"/>
      <c r="M333" s="461" t="str">
        <f>M7</f>
        <v>kv 1</v>
      </c>
      <c r="N333" s="461" t="str">
        <f>N7</f>
        <v>kv 1</v>
      </c>
      <c r="O333" s="461">
        <f>O7</f>
        <v>0</v>
      </c>
      <c r="P333" s="461">
        <f>P7</f>
        <v>0</v>
      </c>
      <c r="Q333" s="461"/>
      <c r="R333" s="461" t="str">
        <f>R7</f>
        <v>LTM</v>
      </c>
      <c r="S333" s="461"/>
      <c r="T333" s="461"/>
      <c r="U333" s="461"/>
      <c r="V333" s="461"/>
      <c r="W333" s="461"/>
      <c r="X333" s="461" t="str">
        <f>X7</f>
        <v>Prognos mar</v>
      </c>
      <c r="Y333" s="461">
        <f>Y7</f>
        <v>0</v>
      </c>
      <c r="Z333" s="461">
        <f>Z7</f>
        <v>0</v>
      </c>
      <c r="AA333" s="461"/>
      <c r="AB333" s="467"/>
      <c r="AC333" s="461" t="str">
        <f>M333</f>
        <v>kv 1</v>
      </c>
      <c r="AD333" s="461" t="str">
        <f>N333</f>
        <v>kv 1</v>
      </c>
    </row>
    <row r="334" spans="1:30" ht="15.75" customHeight="1">
      <c r="A334" s="441" t="s">
        <v>311</v>
      </c>
      <c r="B334" s="457" t="str">
        <f>'Aaro Inställningar'!B6</f>
        <v>AHIAS</v>
      </c>
      <c r="C334" s="43"/>
      <c r="D334" s="749" t="str">
        <f>'Aaro Inställningar'!C6</f>
        <v>AH Industries</v>
      </c>
      <c r="E334" s="320">
        <v>-1.6964040999999701</v>
      </c>
      <c r="F334" s="318">
        <v>3.6087202000000098</v>
      </c>
      <c r="G334" s="319" t="str">
        <f t="shared" ref="G334:G362" si="123">IF(OR(E334&lt;0,F334&lt;0),"-",E334/F334-1)</f>
        <v>-</v>
      </c>
      <c r="H334" s="319" t="b">
        <f t="shared" ref="H334:H362" si="124">IF(AND(E334&lt;0,F334&lt;0),-(E334/F334-1))</f>
        <v>0</v>
      </c>
      <c r="I334" s="319" t="str">
        <f t="shared" ref="I334:I343" si="125">IF(AND(E334&lt;0,F334&lt;0),+H334,G334)</f>
        <v>-</v>
      </c>
      <c r="J334" s="320">
        <v>-2.94752739999999</v>
      </c>
      <c r="K334" s="318">
        <v>-3.9189053000000098</v>
      </c>
      <c r="L334" s="319" t="str">
        <f t="shared" ref="L334:L362" si="126">IF(OR(J334&lt;0,K334&lt;0),"-",J334/K334-1)</f>
        <v>-</v>
      </c>
      <c r="M334" s="320">
        <v>-2.94752739999999</v>
      </c>
      <c r="N334" s="318">
        <v>-3.91890530000004</v>
      </c>
      <c r="O334" s="319" t="str">
        <f t="shared" ref="O334:O362" si="127">IF(OR(M334&lt;0,N334&lt;0),"-",M334/N334-1)</f>
        <v>-</v>
      </c>
      <c r="P334" s="319">
        <f t="shared" ref="P334:P362" si="128">IF(AND(M334&lt;0,N334&lt;0),-(M334/N334-1))</f>
        <v>0.24786970483824655</v>
      </c>
      <c r="Q334" s="319">
        <f t="shared" ref="Q334:Q362" si="129">IF(AND(M334&lt;0,N334&lt;0),+P334,O334)</f>
        <v>0.24786970483824655</v>
      </c>
      <c r="R334" s="320">
        <f t="shared" ref="R334:R361" si="130">S334-N334+M334</f>
        <v>-9.0414462000001503</v>
      </c>
      <c r="S334" s="318">
        <v>-10.0128241000002</v>
      </c>
      <c r="T334" s="319" t="str">
        <f t="shared" ref="T334:T362" si="131">IF(OR(R334&lt;0,S334&lt;0),"-",R334/S334-1)</f>
        <v>-</v>
      </c>
      <c r="U334" s="319">
        <f t="shared" ref="U334:U362" si="132">IF(AND(R334&lt;0,S334&lt;0),-(R334/S334-1))</f>
        <v>9.7013379072546591E-2</v>
      </c>
      <c r="V334" s="319">
        <f t="shared" ref="V334:V362" si="133">IF(AND(R334&lt;0,S334&lt;0),+U334,T334)</f>
        <v>9.7013379072546591E-2</v>
      </c>
      <c r="W334" s="319"/>
      <c r="X334" s="320">
        <v>34.627465700000002</v>
      </c>
      <c r="Y334" s="319" t="str">
        <f t="shared" ref="Y334:Y362" si="134">IF(OR(S334&lt;0,X334&lt;0),"-",X334/S334-1)</f>
        <v>-</v>
      </c>
      <c r="Z334" s="319" t="b">
        <f t="shared" ref="Z334:Z362" si="135">IF(AND(S334&lt;0,X334&lt;0),-(X334/S334-1))</f>
        <v>0</v>
      </c>
      <c r="AA334" s="319" t="str">
        <f t="shared" ref="AA334:AA362" si="136">IF(AND(S334&lt;0,X334&lt;0),+Z334,Y334)</f>
        <v>-</v>
      </c>
      <c r="AB334" s="811"/>
      <c r="AC334" s="812">
        <f t="shared" ref="AC334:AC362" si="137">IF(M8&lt;&gt;0,IF(M334&lt;&gt;0,M334/M8,""),0)</f>
        <v>-1.2352258549542312E-2</v>
      </c>
      <c r="AD334" s="812">
        <f t="shared" ref="AD334:AD362" si="138">IF(N8&lt;&gt;0,IF(N334&lt;&gt;0,N334/N8,""),0)</f>
        <v>-2.0605099688974463E-2</v>
      </c>
    </row>
    <row r="335" spans="1:30" ht="15.75" customHeight="1">
      <c r="A335" s="441" t="s">
        <v>311</v>
      </c>
      <c r="B335" s="457" t="str">
        <f>'Aaro Inställningar'!B7</f>
        <v>ARCUS</v>
      </c>
      <c r="C335" s="43"/>
      <c r="D335" s="749" t="str">
        <f>'Aaro Inställningar'!C7</f>
        <v>Arcus-Gruppen</v>
      </c>
      <c r="E335" s="320">
        <v>-14.651171</v>
      </c>
      <c r="F335" s="318">
        <v>-15.5026227</v>
      </c>
      <c r="G335" s="319" t="str">
        <f t="shared" si="123"/>
        <v>-</v>
      </c>
      <c r="H335" s="319">
        <f t="shared" si="124"/>
        <v>5.4923074403404049E-2</v>
      </c>
      <c r="I335" s="319">
        <f t="shared" si="125"/>
        <v>5.4923074403404049E-2</v>
      </c>
      <c r="J335" s="320">
        <v>-23.977840400000002</v>
      </c>
      <c r="K335" s="318">
        <v>-39.1759865</v>
      </c>
      <c r="L335" s="319" t="str">
        <f t="shared" si="126"/>
        <v>-</v>
      </c>
      <c r="M335" s="320">
        <v>-23.977840399999899</v>
      </c>
      <c r="N335" s="318">
        <v>-39.1759865</v>
      </c>
      <c r="O335" s="319" t="str">
        <f t="shared" si="127"/>
        <v>-</v>
      </c>
      <c r="P335" s="319">
        <f t="shared" si="128"/>
        <v>0.38794545990565166</v>
      </c>
      <c r="Q335" s="319">
        <f t="shared" si="129"/>
        <v>0.38794545990565166</v>
      </c>
      <c r="R335" s="320">
        <f t="shared" si="130"/>
        <v>116.07417310000008</v>
      </c>
      <c r="S335" s="318">
        <v>100.87602699999999</v>
      </c>
      <c r="T335" s="319">
        <f t="shared" si="131"/>
        <v>0.15066162449082277</v>
      </c>
      <c r="U335" s="319" t="b">
        <f t="shared" si="132"/>
        <v>0</v>
      </c>
      <c r="V335" s="319">
        <f t="shared" si="133"/>
        <v>0.15066162449082277</v>
      </c>
      <c r="W335" s="319"/>
      <c r="X335" s="320">
        <v>151.90583079999999</v>
      </c>
      <c r="Y335" s="319">
        <f t="shared" si="134"/>
        <v>0.50586651078159539</v>
      </c>
      <c r="Z335" s="319" t="b">
        <f t="shared" si="135"/>
        <v>0</v>
      </c>
      <c r="AA335" s="319">
        <f t="shared" si="136"/>
        <v>0.50586651078159539</v>
      </c>
      <c r="AB335" s="811"/>
      <c r="AC335" s="812">
        <f t="shared" si="137"/>
        <v>-4.3700436142605069E-2</v>
      </c>
      <c r="AD335" s="812">
        <f t="shared" si="138"/>
        <v>-7.8356750442417175E-2</v>
      </c>
    </row>
    <row r="336" spans="1:30" ht="15.75" customHeight="1">
      <c r="A336" s="441" t="s">
        <v>311</v>
      </c>
      <c r="B336" s="457" t="str">
        <f>'Aaro Inställningar'!B8</f>
        <v>BIOLIN</v>
      </c>
      <c r="C336" s="43"/>
      <c r="D336" s="749" t="str">
        <f>'Aaro Inställningar'!C8</f>
        <v>Biolin Scientific</v>
      </c>
      <c r="E336" s="320">
        <v>8.9388799999999904</v>
      </c>
      <c r="F336" s="318">
        <v>3.742</v>
      </c>
      <c r="G336" s="319">
        <f t="shared" si="123"/>
        <v>1.3887974345269885</v>
      </c>
      <c r="H336" s="319" t="b">
        <f t="shared" si="124"/>
        <v>0</v>
      </c>
      <c r="I336" s="319">
        <f t="shared" si="125"/>
        <v>1.3887974345269885</v>
      </c>
      <c r="J336" s="320">
        <v>-3.4879699999999998</v>
      </c>
      <c r="K336" s="318">
        <v>-5.1449999999999996</v>
      </c>
      <c r="L336" s="319" t="str">
        <f t="shared" si="126"/>
        <v>-</v>
      </c>
      <c r="M336" s="320">
        <v>-3.4879699999999998</v>
      </c>
      <c r="N336" s="318">
        <v>-5.1449999999999996</v>
      </c>
      <c r="O336" s="319" t="str">
        <f t="shared" si="127"/>
        <v>-</v>
      </c>
      <c r="P336" s="319">
        <f t="shared" si="128"/>
        <v>0.32206608357628763</v>
      </c>
      <c r="Q336" s="319">
        <f t="shared" si="129"/>
        <v>0.32206608357628763</v>
      </c>
      <c r="R336" s="320">
        <f t="shared" si="130"/>
        <v>16.976029999999998</v>
      </c>
      <c r="S336" s="318">
        <v>15.319000000000001</v>
      </c>
      <c r="T336" s="319">
        <f t="shared" si="131"/>
        <v>0.10816828774724185</v>
      </c>
      <c r="U336" s="319" t="b">
        <f t="shared" si="132"/>
        <v>0</v>
      </c>
      <c r="V336" s="319">
        <f t="shared" si="133"/>
        <v>0.10816828774724185</v>
      </c>
      <c r="W336" s="319"/>
      <c r="X336" s="320">
        <v>30.902999999999999</v>
      </c>
      <c r="Y336" s="319">
        <f t="shared" si="134"/>
        <v>1.0172987792936872</v>
      </c>
      <c r="Z336" s="319" t="b">
        <f t="shared" si="135"/>
        <v>0</v>
      </c>
      <c r="AA336" s="319">
        <f t="shared" si="136"/>
        <v>1.0172987792936872</v>
      </c>
      <c r="AB336" s="811"/>
      <c r="AC336" s="812">
        <f t="shared" si="137"/>
        <v>-6.6659047696220178E-2</v>
      </c>
      <c r="AD336" s="812">
        <f t="shared" si="138"/>
        <v>-0.12111011722611929</v>
      </c>
    </row>
    <row r="337" spans="1:30" ht="15.75" customHeight="1">
      <c r="A337" s="441" t="s">
        <v>311</v>
      </c>
      <c r="B337" s="457" t="str">
        <f>'Aaro Inställningar'!B9</f>
        <v>BISNODE</v>
      </c>
      <c r="C337" s="43"/>
      <c r="D337" s="749" t="str">
        <f>'Aaro Inställningar'!C9</f>
        <v>Bisnode</v>
      </c>
      <c r="E337" s="320">
        <v>23.891864999999999</v>
      </c>
      <c r="F337" s="318">
        <v>1.2759999999999001</v>
      </c>
      <c r="G337" s="319">
        <f t="shared" si="123"/>
        <v>17.724032131662906</v>
      </c>
      <c r="H337" s="319" t="b">
        <f t="shared" si="124"/>
        <v>0</v>
      </c>
      <c r="I337" s="319">
        <f t="shared" si="125"/>
        <v>17.724032131662906</v>
      </c>
      <c r="J337" s="320">
        <v>11.918864999999901</v>
      </c>
      <c r="K337" s="318">
        <v>20.498000000000001</v>
      </c>
      <c r="L337" s="319">
        <f t="shared" si="126"/>
        <v>-0.41853522294858525</v>
      </c>
      <c r="M337" s="320">
        <v>11.918865</v>
      </c>
      <c r="N337" s="318">
        <v>20.498000000000001</v>
      </c>
      <c r="O337" s="319">
        <f t="shared" si="127"/>
        <v>-0.41853522294858037</v>
      </c>
      <c r="P337" s="319" t="b">
        <f t="shared" si="128"/>
        <v>0</v>
      </c>
      <c r="Q337" s="319">
        <f t="shared" si="129"/>
        <v>-0.41853522294858037</v>
      </c>
      <c r="R337" s="320">
        <f t="shared" si="130"/>
        <v>113.235865000001</v>
      </c>
      <c r="S337" s="318">
        <v>121.81500000000101</v>
      </c>
      <c r="T337" s="319">
        <f t="shared" si="131"/>
        <v>-7.0427574600828602E-2</v>
      </c>
      <c r="U337" s="319" t="b">
        <f t="shared" si="132"/>
        <v>0</v>
      </c>
      <c r="V337" s="319">
        <f t="shared" si="133"/>
        <v>-7.0427574600828602E-2</v>
      </c>
      <c r="W337" s="319"/>
      <c r="X337" s="320">
        <v>208.1</v>
      </c>
      <c r="Y337" s="319">
        <f t="shared" si="134"/>
        <v>0.70832820260229257</v>
      </c>
      <c r="Z337" s="319" t="b">
        <f t="shared" si="135"/>
        <v>0</v>
      </c>
      <c r="AA337" s="319">
        <f t="shared" si="136"/>
        <v>0.70832820260229257</v>
      </c>
      <c r="AB337" s="811"/>
      <c r="AC337" s="812">
        <f t="shared" si="137"/>
        <v>1.3645022010287429E-2</v>
      </c>
      <c r="AD337" s="812">
        <f t="shared" si="138"/>
        <v>2.368944156804734E-2</v>
      </c>
    </row>
    <row r="338" spans="1:30" ht="15.75" customHeight="1">
      <c r="A338" s="441" t="s">
        <v>311</v>
      </c>
      <c r="B338" s="457" t="str">
        <f>'Aaro Inställningar'!B10</f>
        <v>DIAB</v>
      </c>
      <c r="C338" s="43"/>
      <c r="D338" s="749" t="str">
        <f>'Aaro Inställningar'!C10</f>
        <v>DIAB</v>
      </c>
      <c r="E338" s="320">
        <v>21.626999999999999</v>
      </c>
      <c r="F338" s="318">
        <v>-3.6060000000000101</v>
      </c>
      <c r="G338" s="319" t="str">
        <f t="shared" si="123"/>
        <v>-</v>
      </c>
      <c r="H338" s="319" t="b">
        <f t="shared" si="124"/>
        <v>0</v>
      </c>
      <c r="I338" s="319" t="str">
        <f t="shared" si="125"/>
        <v>-</v>
      </c>
      <c r="J338" s="320">
        <v>27.763000000000002</v>
      </c>
      <c r="K338" s="318">
        <v>-10.792999999999999</v>
      </c>
      <c r="L338" s="319" t="str">
        <f t="shared" si="126"/>
        <v>-</v>
      </c>
      <c r="M338" s="320">
        <v>27.763000000000002</v>
      </c>
      <c r="N338" s="318">
        <v>-10.792999999999999</v>
      </c>
      <c r="O338" s="319" t="str">
        <f t="shared" si="127"/>
        <v>-</v>
      </c>
      <c r="P338" s="319" t="b">
        <f t="shared" si="128"/>
        <v>0</v>
      </c>
      <c r="Q338" s="319" t="str">
        <f t="shared" si="129"/>
        <v>-</v>
      </c>
      <c r="R338" s="320">
        <f t="shared" si="130"/>
        <v>20.429999999999801</v>
      </c>
      <c r="S338" s="318">
        <v>-18.1260000000002</v>
      </c>
      <c r="T338" s="319" t="str">
        <f t="shared" si="131"/>
        <v>-</v>
      </c>
      <c r="U338" s="319" t="b">
        <f t="shared" si="132"/>
        <v>0</v>
      </c>
      <c r="V338" s="319" t="str">
        <f t="shared" si="133"/>
        <v>-</v>
      </c>
      <c r="W338" s="319"/>
      <c r="X338" s="320">
        <v>62.224000000000203</v>
      </c>
      <c r="Y338" s="319" t="str">
        <f t="shared" si="134"/>
        <v>-</v>
      </c>
      <c r="Z338" s="319" t="b">
        <f t="shared" si="135"/>
        <v>0</v>
      </c>
      <c r="AA338" s="319" t="str">
        <f t="shared" si="136"/>
        <v>-</v>
      </c>
      <c r="AB338" s="811"/>
      <c r="AC338" s="812">
        <f t="shared" si="137"/>
        <v>7.5235220153055699E-2</v>
      </c>
      <c r="AD338" s="812">
        <f t="shared" si="138"/>
        <v>-4.5317512302447051E-2</v>
      </c>
    </row>
    <row r="339" spans="1:30" ht="15.75" customHeight="1">
      <c r="A339" s="441" t="s">
        <v>311</v>
      </c>
      <c r="B339" s="457" t="str">
        <f>'Aaro Inställningar'!B11</f>
        <v>EMGR</v>
      </c>
      <c r="C339" s="43"/>
      <c r="D339" s="749" t="str">
        <f>'Aaro Inställningar'!C11</f>
        <v>Euromaint</v>
      </c>
      <c r="E339" s="320">
        <v>12.494</v>
      </c>
      <c r="F339" s="318">
        <v>18.132999999999999</v>
      </c>
      <c r="G339" s="319">
        <f t="shared" si="123"/>
        <v>-0.31097998124965531</v>
      </c>
      <c r="H339" s="319" t="b">
        <f t="shared" si="124"/>
        <v>0</v>
      </c>
      <c r="I339" s="319">
        <f t="shared" si="125"/>
        <v>-0.31097998124965531</v>
      </c>
      <c r="J339" s="320">
        <v>0.49399999999995697</v>
      </c>
      <c r="K339" s="318">
        <v>3.9200000000000101</v>
      </c>
      <c r="L339" s="319">
        <f t="shared" si="126"/>
        <v>-0.87397959183674601</v>
      </c>
      <c r="M339" s="320">
        <v>0.49399999999999999</v>
      </c>
      <c r="N339" s="318">
        <v>3.9199999999999502</v>
      </c>
      <c r="O339" s="319">
        <f t="shared" si="127"/>
        <v>-0.87397959183673313</v>
      </c>
      <c r="P339" s="319" t="b">
        <f t="shared" si="128"/>
        <v>0</v>
      </c>
      <c r="Q339" s="319">
        <f t="shared" si="129"/>
        <v>-0.87397959183673313</v>
      </c>
      <c r="R339" s="320">
        <f t="shared" si="130"/>
        <v>39.245000000000246</v>
      </c>
      <c r="S339" s="318">
        <v>42.671000000000198</v>
      </c>
      <c r="T339" s="319">
        <f t="shared" si="131"/>
        <v>-8.0288720676804815E-2</v>
      </c>
      <c r="U339" s="319" t="b">
        <f t="shared" si="132"/>
        <v>0</v>
      </c>
      <c r="V339" s="319">
        <f t="shared" si="133"/>
        <v>-8.0288720676804815E-2</v>
      </c>
      <c r="W339" s="319"/>
      <c r="X339" s="320">
        <v>57.225999999999701</v>
      </c>
      <c r="Y339" s="319">
        <f t="shared" si="134"/>
        <v>0.34109816971712492</v>
      </c>
      <c r="Z339" s="319" t="b">
        <f t="shared" si="135"/>
        <v>0</v>
      </c>
      <c r="AA339" s="319">
        <f t="shared" si="136"/>
        <v>0.34109816971712492</v>
      </c>
      <c r="AB339" s="811"/>
      <c r="AC339" s="812">
        <f t="shared" si="137"/>
        <v>8.3243181304996949E-4</v>
      </c>
      <c r="AD339" s="812">
        <f t="shared" si="138"/>
        <v>6.7398884479686633E-3</v>
      </c>
    </row>
    <row r="340" spans="1:30" ht="15.75" customHeight="1">
      <c r="A340" s="441" t="s">
        <v>311</v>
      </c>
      <c r="B340" s="457" t="str">
        <f>'Aaro Inställningar'!B12</f>
        <v>GSHYDRO</v>
      </c>
      <c r="C340" s="43"/>
      <c r="D340" s="749" t="str">
        <f>'Aaro Inställningar'!C12</f>
        <v>GS-Hydro</v>
      </c>
      <c r="E340" s="320">
        <v>7.67193590000005</v>
      </c>
      <c r="F340" s="778">
        <v>2.4709286000000601</v>
      </c>
      <c r="G340" s="319">
        <f t="shared" si="123"/>
        <v>2.1048796391768922</v>
      </c>
      <c r="H340" s="319" t="b">
        <f t="shared" si="124"/>
        <v>0</v>
      </c>
      <c r="I340" s="319">
        <f t="shared" si="125"/>
        <v>2.1048796391768922</v>
      </c>
      <c r="J340" s="320">
        <v>6.5939291000000404</v>
      </c>
      <c r="K340" s="778">
        <v>6.5783494000000102</v>
      </c>
      <c r="L340" s="319">
        <f t="shared" si="126"/>
        <v>2.3683296603294046E-3</v>
      </c>
      <c r="M340" s="320">
        <v>6.5939291000000404</v>
      </c>
      <c r="N340" s="778">
        <v>6.57834940000002</v>
      </c>
      <c r="O340" s="319">
        <f t="shared" si="127"/>
        <v>2.3683296603278503E-3</v>
      </c>
      <c r="P340" s="319" t="b">
        <f t="shared" si="128"/>
        <v>0</v>
      </c>
      <c r="Q340" s="319">
        <f t="shared" si="129"/>
        <v>2.3683296603278503E-3</v>
      </c>
      <c r="R340" s="320">
        <f t="shared" si="130"/>
        <v>93.78539409999982</v>
      </c>
      <c r="S340" s="778">
        <v>93.769814399999802</v>
      </c>
      <c r="T340" s="319">
        <f t="shared" si="131"/>
        <v>1.6614835061479205E-4</v>
      </c>
      <c r="U340" s="319" t="b">
        <f t="shared" si="132"/>
        <v>0</v>
      </c>
      <c r="V340" s="319">
        <f t="shared" si="133"/>
        <v>1.6614835061479205E-4</v>
      </c>
      <c r="W340" s="319"/>
      <c r="X340" s="320">
        <v>76.810363300000105</v>
      </c>
      <c r="Y340" s="319">
        <f t="shared" si="134"/>
        <v>-0.1808625857747217</v>
      </c>
      <c r="Z340" s="319" t="b">
        <f t="shared" si="135"/>
        <v>0</v>
      </c>
      <c r="AA340" s="319">
        <f t="shared" si="136"/>
        <v>-0.1808625857747217</v>
      </c>
      <c r="AB340" s="811"/>
      <c r="AC340" s="812">
        <f t="shared" si="137"/>
        <v>2.0630961115187214E-2</v>
      </c>
      <c r="AD340" s="812">
        <f t="shared" si="138"/>
        <v>2.3052069094072394E-2</v>
      </c>
    </row>
    <row r="341" spans="1:30" ht="15.75" customHeight="1">
      <c r="A341" s="441" t="s">
        <v>311</v>
      </c>
      <c r="B341" s="457" t="str">
        <f>'Aaro Inställningar'!B13</f>
        <v>HAFA</v>
      </c>
      <c r="C341" s="43"/>
      <c r="D341" s="749" t="str">
        <f>'Aaro Inställningar'!C13</f>
        <v>Hafa Bathroom Group</v>
      </c>
      <c r="E341" s="320">
        <v>0.79100000000000104</v>
      </c>
      <c r="F341" s="318">
        <v>0.313000000000002</v>
      </c>
      <c r="G341" s="319">
        <f t="shared" si="123"/>
        <v>1.527156549520754</v>
      </c>
      <c r="H341" s="319" t="b">
        <f t="shared" si="124"/>
        <v>0</v>
      </c>
      <c r="I341" s="319">
        <f t="shared" si="125"/>
        <v>1.527156549520754</v>
      </c>
      <c r="J341" s="320">
        <v>1.103</v>
      </c>
      <c r="K341" s="318">
        <v>2.1539999999999999</v>
      </c>
      <c r="L341" s="319">
        <f t="shared" si="126"/>
        <v>-0.4879294336118849</v>
      </c>
      <c r="M341" s="320">
        <v>1.103</v>
      </c>
      <c r="N341" s="318">
        <v>2.1539999999999999</v>
      </c>
      <c r="O341" s="319">
        <f t="shared" si="127"/>
        <v>-0.4879294336118849</v>
      </c>
      <c r="P341" s="319" t="b">
        <f t="shared" si="128"/>
        <v>0</v>
      </c>
      <c r="Q341" s="319">
        <f t="shared" si="129"/>
        <v>-0.4879294336118849</v>
      </c>
      <c r="R341" s="320">
        <f t="shared" si="130"/>
        <v>-1.5619999999999672</v>
      </c>
      <c r="S341" s="318">
        <v>-0.51099999999996704</v>
      </c>
      <c r="T341" s="319" t="str">
        <f t="shared" si="131"/>
        <v>-</v>
      </c>
      <c r="U341" s="319">
        <f t="shared" si="132"/>
        <v>-2.0567514677105048</v>
      </c>
      <c r="V341" s="319">
        <f t="shared" si="133"/>
        <v>-2.0567514677105048</v>
      </c>
      <c r="W341" s="319"/>
      <c r="X341" s="320">
        <v>5.3740000000000103</v>
      </c>
      <c r="Y341" s="319" t="str">
        <f t="shared" si="134"/>
        <v>-</v>
      </c>
      <c r="Z341" s="319" t="b">
        <f t="shared" si="135"/>
        <v>0</v>
      </c>
      <c r="AA341" s="319" t="str">
        <f t="shared" si="136"/>
        <v>-</v>
      </c>
      <c r="AB341" s="811"/>
      <c r="AC341" s="812">
        <f t="shared" si="137"/>
        <v>2.1091075969940917E-2</v>
      </c>
      <c r="AD341" s="812">
        <f t="shared" si="138"/>
        <v>3.6846967053269016E-2</v>
      </c>
    </row>
    <row r="342" spans="1:30" ht="15.75" customHeight="1">
      <c r="A342" s="441" t="s">
        <v>311</v>
      </c>
      <c r="B342" s="457" t="str">
        <f>'Aaro Inställningar'!B14</f>
        <v>HENT</v>
      </c>
      <c r="C342" s="43"/>
      <c r="D342" s="749" t="str">
        <f>'Aaro Inställningar'!C14</f>
        <v>HENT</v>
      </c>
      <c r="E342" s="320">
        <v>20.2715697000002</v>
      </c>
      <c r="F342" s="318">
        <v>13.8268407</v>
      </c>
      <c r="G342" s="319">
        <f t="shared" si="123"/>
        <v>0.46610278803604066</v>
      </c>
      <c r="H342" s="319" t="b">
        <f t="shared" si="124"/>
        <v>0</v>
      </c>
      <c r="I342" s="319">
        <f t="shared" si="125"/>
        <v>0.46610278803604066</v>
      </c>
      <c r="J342" s="320">
        <v>48.765358400000302</v>
      </c>
      <c r="K342" s="318">
        <v>37.919585199999901</v>
      </c>
      <c r="L342" s="319">
        <f t="shared" si="126"/>
        <v>0.28602035446317142</v>
      </c>
      <c r="M342" s="320">
        <v>48.765358400000302</v>
      </c>
      <c r="N342" s="318">
        <v>37.9195852</v>
      </c>
      <c r="O342" s="319">
        <f t="shared" si="127"/>
        <v>0.28602035446316809</v>
      </c>
      <c r="P342" s="319" t="b">
        <f t="shared" si="128"/>
        <v>0</v>
      </c>
      <c r="Q342" s="319">
        <f t="shared" si="129"/>
        <v>0.28602035446316809</v>
      </c>
      <c r="R342" s="320">
        <f t="shared" si="130"/>
        <v>140.56640010000132</v>
      </c>
      <c r="S342" s="318">
        <v>129.72062690000101</v>
      </c>
      <c r="T342" s="319">
        <f t="shared" si="131"/>
        <v>8.3608701709105171E-2</v>
      </c>
      <c r="U342" s="319" t="b">
        <f t="shared" si="132"/>
        <v>0</v>
      </c>
      <c r="V342" s="319">
        <f t="shared" si="133"/>
        <v>8.3608701709105171E-2</v>
      </c>
      <c r="W342" s="319"/>
      <c r="X342" s="320">
        <v>173.0970485</v>
      </c>
      <c r="Y342" s="319">
        <f t="shared" si="134"/>
        <v>0.33438337939452745</v>
      </c>
      <c r="Z342" s="319" t="b">
        <f t="shared" si="135"/>
        <v>0</v>
      </c>
      <c r="AA342" s="319">
        <f t="shared" si="136"/>
        <v>0.33438337939452745</v>
      </c>
      <c r="AB342" s="811"/>
      <c r="AC342" s="812">
        <f t="shared" si="137"/>
        <v>3.7977901762704866E-2</v>
      </c>
      <c r="AD342" s="812">
        <f t="shared" si="138"/>
        <v>3.0756765475359566E-2</v>
      </c>
    </row>
    <row r="343" spans="1:30" ht="15.75" customHeight="1">
      <c r="A343" s="441" t="s">
        <v>311</v>
      </c>
      <c r="B343" s="457" t="str">
        <f>'Aaro Inställningar'!B15</f>
        <v>HLDISP</v>
      </c>
      <c r="C343" s="43"/>
      <c r="D343" s="749" t="str">
        <f>'Aaro Inställningar'!C15</f>
        <v xml:space="preserve">HL Display </v>
      </c>
      <c r="E343" s="320">
        <v>6.4079999999999497</v>
      </c>
      <c r="F343" s="318">
        <v>13.253</v>
      </c>
      <c r="G343" s="319">
        <f t="shared" si="123"/>
        <v>-0.51648683316985211</v>
      </c>
      <c r="H343" s="319" t="b">
        <f t="shared" si="124"/>
        <v>0</v>
      </c>
      <c r="I343" s="319">
        <f t="shared" si="125"/>
        <v>-0.51648683316985211</v>
      </c>
      <c r="J343" s="320">
        <v>-10.18</v>
      </c>
      <c r="K343" s="318">
        <v>10.795999999999999</v>
      </c>
      <c r="L343" s="319" t="str">
        <f t="shared" si="126"/>
        <v>-</v>
      </c>
      <c r="M343" s="320">
        <v>-10.180000000000099</v>
      </c>
      <c r="N343" s="318">
        <v>10.795999999999999</v>
      </c>
      <c r="O343" s="319" t="str">
        <f t="shared" si="127"/>
        <v>-</v>
      </c>
      <c r="P343" s="319" t="b">
        <f t="shared" si="128"/>
        <v>0</v>
      </c>
      <c r="Q343" s="319" t="str">
        <f t="shared" si="129"/>
        <v>-</v>
      </c>
      <c r="R343" s="320">
        <f t="shared" si="130"/>
        <v>8.0939999999998022</v>
      </c>
      <c r="S343" s="318">
        <v>29.069999999999901</v>
      </c>
      <c r="T343" s="319">
        <f t="shared" si="131"/>
        <v>-0.72156862745098627</v>
      </c>
      <c r="U343" s="319" t="b">
        <f t="shared" si="132"/>
        <v>0</v>
      </c>
      <c r="V343" s="319">
        <f t="shared" si="133"/>
        <v>-0.72156862745098627</v>
      </c>
      <c r="W343" s="319"/>
      <c r="X343" s="320">
        <v>21.3</v>
      </c>
      <c r="Y343" s="319">
        <f t="shared" si="134"/>
        <v>-0.26728586171310376</v>
      </c>
      <c r="Z343" s="319" t="b">
        <f t="shared" si="135"/>
        <v>0</v>
      </c>
      <c r="AA343" s="319">
        <f t="shared" si="136"/>
        <v>-0.26728586171310376</v>
      </c>
      <c r="AB343" s="811"/>
      <c r="AC343" s="812">
        <f t="shared" si="137"/>
        <v>-3.0178342740596987E-2</v>
      </c>
      <c r="AD343" s="812">
        <f t="shared" si="138"/>
        <v>2.968143865350302E-2</v>
      </c>
    </row>
    <row r="344" spans="1:30" ht="15.75" customHeight="1">
      <c r="A344" s="441" t="s">
        <v>311</v>
      </c>
      <c r="B344" s="457" t="str">
        <f>'Aaro Inställningar'!B16</f>
        <v>INWIDO</v>
      </c>
      <c r="C344" s="43"/>
      <c r="D344" s="749" t="str">
        <f>'Aaro Inställningar'!C16</f>
        <v>Inwido</v>
      </c>
      <c r="E344" s="320"/>
      <c r="F344" s="318"/>
      <c r="G344" s="319" t="e">
        <f t="shared" si="123"/>
        <v>#DIV/0!</v>
      </c>
      <c r="H344" s="319" t="b">
        <f t="shared" si="124"/>
        <v>0</v>
      </c>
      <c r="I344" s="319"/>
      <c r="J344" s="320">
        <v>26.097000000000001</v>
      </c>
      <c r="K344" s="318">
        <v>-3.8639999999998098</v>
      </c>
      <c r="L344" s="319" t="str">
        <f t="shared" si="126"/>
        <v>-</v>
      </c>
      <c r="M344" s="320">
        <v>26.097000000000001</v>
      </c>
      <c r="N344" s="318">
        <v>-3.8639999999999199</v>
      </c>
      <c r="O344" s="319" t="str">
        <f t="shared" si="127"/>
        <v>-</v>
      </c>
      <c r="P344" s="319" t="b">
        <f t="shared" si="128"/>
        <v>0</v>
      </c>
      <c r="Q344" s="319" t="str">
        <f t="shared" si="129"/>
        <v>-</v>
      </c>
      <c r="R344" s="320">
        <f t="shared" si="130"/>
        <v>459.28199999999993</v>
      </c>
      <c r="S344" s="318">
        <v>429.32100000000003</v>
      </c>
      <c r="T344" s="319">
        <f t="shared" si="131"/>
        <v>6.9786942637326987E-2</v>
      </c>
      <c r="U344" s="319" t="b">
        <f t="shared" si="132"/>
        <v>0</v>
      </c>
      <c r="V344" s="319">
        <f t="shared" si="133"/>
        <v>6.9786942637326987E-2</v>
      </c>
      <c r="W344" s="319"/>
      <c r="X344" s="320">
        <v>518.33899999999903</v>
      </c>
      <c r="Y344" s="319">
        <f t="shared" si="134"/>
        <v>0.20734601848034218</v>
      </c>
      <c r="Z344" s="319" t="b">
        <f t="shared" si="135"/>
        <v>0</v>
      </c>
      <c r="AA344" s="319">
        <f t="shared" si="136"/>
        <v>0.20734601848034218</v>
      </c>
      <c r="AB344" s="811"/>
      <c r="AC344" s="812">
        <f t="shared" si="137"/>
        <v>2.4915173652946154E-2</v>
      </c>
      <c r="AD344" s="812">
        <f t="shared" si="138"/>
        <v>-4.2589024728968035E-3</v>
      </c>
    </row>
    <row r="345" spans="1:30" ht="15.75" customHeight="1">
      <c r="A345" s="441" t="s">
        <v>311</v>
      </c>
      <c r="B345" s="457" t="str">
        <f>'Aaro Inställningar'!B17</f>
        <v>JOTUL</v>
      </c>
      <c r="C345" s="43"/>
      <c r="D345" s="749" t="str">
        <f>'Aaro Inställningar'!C17</f>
        <v>Jøtul</v>
      </c>
      <c r="E345" s="320">
        <v>-21.730377900000001</v>
      </c>
      <c r="F345" s="318">
        <v>-6.3889235000000104</v>
      </c>
      <c r="G345" s="319" t="str">
        <f t="shared" si="123"/>
        <v>-</v>
      </c>
      <c r="H345" s="319">
        <f t="shared" si="124"/>
        <v>-2.401258114923424</v>
      </c>
      <c r="I345" s="319">
        <f t="shared" ref="I345:I362" si="139">IF(AND(E345&lt;0,F345&lt;0),+H345,G345)</f>
        <v>-2.401258114923424</v>
      </c>
      <c r="J345" s="320">
        <v>-30.205055900000001</v>
      </c>
      <c r="K345" s="318">
        <v>-20.135531700000001</v>
      </c>
      <c r="L345" s="319" t="str">
        <f t="shared" si="126"/>
        <v>-</v>
      </c>
      <c r="M345" s="320">
        <v>-30.205055900000001</v>
      </c>
      <c r="N345" s="318">
        <v>-20.135531700000001</v>
      </c>
      <c r="O345" s="319" t="str">
        <f t="shared" si="127"/>
        <v>-</v>
      </c>
      <c r="P345" s="319">
        <f t="shared" si="128"/>
        <v>-0.50008732572976955</v>
      </c>
      <c r="Q345" s="319">
        <f t="shared" si="129"/>
        <v>-0.50008732572976955</v>
      </c>
      <c r="R345" s="320">
        <f t="shared" si="130"/>
        <v>-111.0969808</v>
      </c>
      <c r="S345" s="318">
        <v>-101.02745659999999</v>
      </c>
      <c r="T345" s="319" t="str">
        <f t="shared" si="131"/>
        <v>-</v>
      </c>
      <c r="U345" s="319">
        <f t="shared" si="132"/>
        <v>-9.9671164046705396E-2</v>
      </c>
      <c r="V345" s="319">
        <f t="shared" si="133"/>
        <v>-9.9671164046705396E-2</v>
      </c>
      <c r="W345" s="319"/>
      <c r="X345" s="320">
        <v>-11.812272999999999</v>
      </c>
      <c r="Y345" s="319" t="str">
        <f t="shared" si="134"/>
        <v>-</v>
      </c>
      <c r="Z345" s="319">
        <f t="shared" si="135"/>
        <v>0.88307858677697326</v>
      </c>
      <c r="AA345" s="319">
        <f t="shared" si="136"/>
        <v>0.88307858677697326</v>
      </c>
      <c r="AB345" s="811"/>
      <c r="AC345" s="812">
        <f t="shared" si="137"/>
        <v>-0.14485752688402295</v>
      </c>
      <c r="AD345" s="812">
        <f t="shared" si="138"/>
        <v>-0.10268046855758121</v>
      </c>
    </row>
    <row r="346" spans="1:30" ht="15.75" customHeight="1">
      <c r="A346" s="441" t="s">
        <v>311</v>
      </c>
      <c r="B346" s="457" t="str">
        <f>'Aaro Inställningar'!B18</f>
        <v>KVD</v>
      </c>
      <c r="C346" s="43"/>
      <c r="D346" s="749" t="str">
        <f>'Aaro Inställningar'!C18</f>
        <v xml:space="preserve">KVD </v>
      </c>
      <c r="E346" s="320">
        <v>5.056</v>
      </c>
      <c r="F346" s="318">
        <v>4.5730000000000102</v>
      </c>
      <c r="G346" s="319">
        <f t="shared" si="123"/>
        <v>0.10561994314454171</v>
      </c>
      <c r="H346" s="319" t="b">
        <f t="shared" si="124"/>
        <v>0</v>
      </c>
      <c r="I346" s="319">
        <f t="shared" si="139"/>
        <v>0.10561994314454171</v>
      </c>
      <c r="J346" s="320">
        <v>7.3340000000000103</v>
      </c>
      <c r="K346" s="318">
        <v>6.0079999999999902</v>
      </c>
      <c r="L346" s="319">
        <f t="shared" si="126"/>
        <v>0.22070572569907165</v>
      </c>
      <c r="M346" s="320">
        <v>7.3340000000000103</v>
      </c>
      <c r="N346" s="318">
        <v>6.0080000000000098</v>
      </c>
      <c r="O346" s="319">
        <f t="shared" si="127"/>
        <v>0.22070572569906766</v>
      </c>
      <c r="P346" s="319" t="b">
        <f t="shared" si="128"/>
        <v>0</v>
      </c>
      <c r="Q346" s="319">
        <f t="shared" si="129"/>
        <v>0.22070572569906766</v>
      </c>
      <c r="R346" s="320">
        <f t="shared" si="130"/>
        <v>40.997999999999998</v>
      </c>
      <c r="S346" s="318">
        <v>39.671999999999997</v>
      </c>
      <c r="T346" s="319">
        <f t="shared" si="131"/>
        <v>3.3424077434966781E-2</v>
      </c>
      <c r="U346" s="319" t="b">
        <f t="shared" si="132"/>
        <v>0</v>
      </c>
      <c r="V346" s="319">
        <f t="shared" si="133"/>
        <v>3.3424077434966781E-2</v>
      </c>
      <c r="W346" s="319"/>
      <c r="X346" s="320">
        <v>61.802</v>
      </c>
      <c r="Y346" s="319">
        <f t="shared" si="134"/>
        <v>0.55782415809639052</v>
      </c>
      <c r="Z346" s="319" t="b">
        <f t="shared" si="135"/>
        <v>0</v>
      </c>
      <c r="AA346" s="319">
        <f t="shared" si="136"/>
        <v>0.55782415809639052</v>
      </c>
      <c r="AB346" s="811"/>
      <c r="AC346" s="812">
        <f t="shared" si="137"/>
        <v>9.6680640143426005E-2</v>
      </c>
      <c r="AD346" s="812">
        <f t="shared" si="138"/>
        <v>7.9893617021276717E-2</v>
      </c>
    </row>
    <row r="347" spans="1:30" ht="15.75" customHeight="1">
      <c r="A347" s="441" t="s">
        <v>311</v>
      </c>
      <c r="B347" s="457" t="str">
        <f>'Aaro Inställningar'!B19</f>
        <v>LEDIL</v>
      </c>
      <c r="C347" s="43"/>
      <c r="D347" s="749" t="str">
        <f>'Aaro Inställningar'!C19</f>
        <v>Ledil</v>
      </c>
      <c r="E347" s="320">
        <v>3.6998430999999901</v>
      </c>
      <c r="F347" s="318">
        <v>5.1186138999999997</v>
      </c>
      <c r="G347" s="319">
        <f t="shared" si="123"/>
        <v>-0.27717871043174591</v>
      </c>
      <c r="H347" s="319" t="b">
        <f t="shared" si="124"/>
        <v>0</v>
      </c>
      <c r="I347" s="319">
        <f t="shared" si="139"/>
        <v>-0.27717871043174591</v>
      </c>
      <c r="J347" s="320">
        <v>7.8132900999999997</v>
      </c>
      <c r="K347" s="318">
        <v>7.1546199000000001</v>
      </c>
      <c r="L347" s="319">
        <f t="shared" si="126"/>
        <v>9.2062221222961149E-2</v>
      </c>
      <c r="M347" s="320">
        <v>7.8132900999999899</v>
      </c>
      <c r="N347" s="318">
        <v>7.1546199000000001</v>
      </c>
      <c r="O347" s="319">
        <f t="shared" si="127"/>
        <v>9.2062221222959595E-2</v>
      </c>
      <c r="P347" s="319" t="b">
        <f t="shared" si="128"/>
        <v>0</v>
      </c>
      <c r="Q347" s="319">
        <f t="shared" si="129"/>
        <v>9.2062221222959595E-2</v>
      </c>
      <c r="R347" s="320">
        <f t="shared" si="130"/>
        <v>64.108850199999992</v>
      </c>
      <c r="S347" s="318">
        <v>63.450180000000003</v>
      </c>
      <c r="T347" s="319">
        <f t="shared" si="131"/>
        <v>1.0380903568752542E-2</v>
      </c>
      <c r="U347" s="319" t="b">
        <f t="shared" si="132"/>
        <v>0</v>
      </c>
      <c r="V347" s="319">
        <f t="shared" si="133"/>
        <v>1.0380903568752542E-2</v>
      </c>
      <c r="W347" s="319"/>
      <c r="X347" s="320">
        <v>72.054855399999994</v>
      </c>
      <c r="Y347" s="319">
        <f t="shared" si="134"/>
        <v>0.13561309676347633</v>
      </c>
      <c r="Z347" s="319" t="b">
        <f t="shared" si="135"/>
        <v>0</v>
      </c>
      <c r="AA347" s="319">
        <f t="shared" si="136"/>
        <v>0.13561309676347633</v>
      </c>
      <c r="AB347" s="811"/>
      <c r="AC347" s="812">
        <f t="shared" si="137"/>
        <v>0.11175207942044525</v>
      </c>
      <c r="AD347" s="812">
        <f t="shared" si="138"/>
        <v>0.14837286265857696</v>
      </c>
    </row>
    <row r="348" spans="1:30" ht="15.75" customHeight="1">
      <c r="A348" s="441" t="s">
        <v>311</v>
      </c>
      <c r="B348" s="457" t="str">
        <f>'Aaro Inställningar'!B20</f>
        <v>MCC</v>
      </c>
      <c r="C348" s="43"/>
      <c r="D348" s="749" t="str">
        <f>'Aaro Inställningar'!C20</f>
        <v>Mobile Climate Control</v>
      </c>
      <c r="E348" s="320">
        <v>6.17700000000002</v>
      </c>
      <c r="F348" s="318">
        <v>5.2180000000000097</v>
      </c>
      <c r="G348" s="319">
        <f t="shared" si="123"/>
        <v>0.18378689152932326</v>
      </c>
      <c r="H348" s="319" t="b">
        <f t="shared" si="124"/>
        <v>0</v>
      </c>
      <c r="I348" s="319">
        <f t="shared" si="139"/>
        <v>0.18378689152932326</v>
      </c>
      <c r="J348" s="320">
        <v>5.9680000000000204</v>
      </c>
      <c r="K348" s="318">
        <v>8.4820000000000295</v>
      </c>
      <c r="L348" s="319">
        <f t="shared" si="126"/>
        <v>-0.29639236029238392</v>
      </c>
      <c r="M348" s="320">
        <v>5.9679999999999902</v>
      </c>
      <c r="N348" s="318">
        <v>8.4820000000000206</v>
      </c>
      <c r="O348" s="319">
        <f t="shared" si="127"/>
        <v>-0.29639236029238669</v>
      </c>
      <c r="P348" s="319" t="b">
        <f t="shared" si="128"/>
        <v>0</v>
      </c>
      <c r="Q348" s="319">
        <f t="shared" si="129"/>
        <v>-0.29639236029238669</v>
      </c>
      <c r="R348" s="320">
        <f t="shared" si="130"/>
        <v>45.420000000000066</v>
      </c>
      <c r="S348" s="318">
        <v>47.934000000000097</v>
      </c>
      <c r="T348" s="319">
        <f t="shared" si="131"/>
        <v>-5.2447114782826931E-2</v>
      </c>
      <c r="U348" s="319" t="b">
        <f t="shared" si="132"/>
        <v>0</v>
      </c>
      <c r="V348" s="319">
        <f t="shared" si="133"/>
        <v>-5.2447114782826931E-2</v>
      </c>
      <c r="W348" s="319"/>
      <c r="X348" s="320">
        <v>93.769000000000204</v>
      </c>
      <c r="Y348" s="319">
        <f t="shared" si="134"/>
        <v>0.95621062293987591</v>
      </c>
      <c r="Z348" s="319" t="b">
        <f t="shared" si="135"/>
        <v>0</v>
      </c>
      <c r="AA348" s="319">
        <f t="shared" si="136"/>
        <v>0.95621062293987591</v>
      </c>
      <c r="AB348" s="811"/>
      <c r="AC348" s="812">
        <f t="shared" si="137"/>
        <v>2.0571861912066287E-2</v>
      </c>
      <c r="AD348" s="812">
        <f t="shared" si="138"/>
        <v>4.0076543268208649E-2</v>
      </c>
    </row>
    <row r="349" spans="1:30" ht="15.75" customHeight="1">
      <c r="A349" s="441" t="s">
        <v>311</v>
      </c>
      <c r="B349" s="457" t="str">
        <f>'Aaro Inställningar'!B21</f>
        <v>NEBULA</v>
      </c>
      <c r="C349" s="43"/>
      <c r="D349" s="749" t="str">
        <f>'Aaro Inställningar'!C21</f>
        <v>Nebula</v>
      </c>
      <c r="E349" s="320">
        <v>3.4996554999999998</v>
      </c>
      <c r="F349" s="318">
        <v>4.2417638999999996</v>
      </c>
      <c r="G349" s="319">
        <f t="shared" si="123"/>
        <v>-0.17495278320417595</v>
      </c>
      <c r="H349" s="319" t="b">
        <f t="shared" si="124"/>
        <v>0</v>
      </c>
      <c r="I349" s="319">
        <f t="shared" si="139"/>
        <v>-0.17495278320417595</v>
      </c>
      <c r="J349" s="320">
        <v>13.714762800000001</v>
      </c>
      <c r="K349" s="318">
        <v>12.6513539</v>
      </c>
      <c r="L349" s="319">
        <f t="shared" si="126"/>
        <v>8.4054948458915479E-2</v>
      </c>
      <c r="M349" s="320">
        <v>13.714762800000001</v>
      </c>
      <c r="N349" s="318">
        <v>12.6513539</v>
      </c>
      <c r="O349" s="319">
        <f t="shared" si="127"/>
        <v>8.4054948458915479E-2</v>
      </c>
      <c r="P349" s="319" t="b">
        <f t="shared" si="128"/>
        <v>0</v>
      </c>
      <c r="Q349" s="319">
        <f t="shared" si="129"/>
        <v>8.4054948458915479E-2</v>
      </c>
      <c r="R349" s="320">
        <f t="shared" si="130"/>
        <v>70.344637699999993</v>
      </c>
      <c r="S349" s="318">
        <v>69.281228799999994</v>
      </c>
      <c r="T349" s="319">
        <f t="shared" si="131"/>
        <v>1.5349163379734909E-2</v>
      </c>
      <c r="U349" s="319" t="b">
        <f t="shared" si="132"/>
        <v>0</v>
      </c>
      <c r="V349" s="319">
        <f t="shared" si="133"/>
        <v>1.5349163379734909E-2</v>
      </c>
      <c r="W349" s="319"/>
      <c r="X349" s="320">
        <v>75.5910023</v>
      </c>
      <c r="Y349" s="319">
        <f t="shared" si="134"/>
        <v>9.1074791964429025E-2</v>
      </c>
      <c r="Z349" s="319" t="b">
        <f t="shared" si="135"/>
        <v>0</v>
      </c>
      <c r="AA349" s="319">
        <f t="shared" si="136"/>
        <v>9.1074791964429025E-2</v>
      </c>
      <c r="AB349" s="811"/>
      <c r="AC349" s="812">
        <f t="shared" si="137"/>
        <v>0.20650579147114254</v>
      </c>
      <c r="AD349" s="812">
        <f t="shared" si="138"/>
        <v>0.21585236726667675</v>
      </c>
    </row>
    <row r="350" spans="1:30" ht="15.75" customHeight="1">
      <c r="A350" s="439" t="s">
        <v>311</v>
      </c>
      <c r="B350" s="439" t="str">
        <f>'Aaro Inställningar'!B22</f>
        <v>NCGHO</v>
      </c>
      <c r="C350" s="43"/>
      <c r="D350" s="749" t="str">
        <f>'Aaro Inställningar'!C22</f>
        <v>Nordic Cinema Group</v>
      </c>
      <c r="E350" s="320">
        <v>30.1215469999999</v>
      </c>
      <c r="F350" s="318">
        <v>19.449000000000002</v>
      </c>
      <c r="G350" s="319">
        <f t="shared" si="123"/>
        <v>0.54874528253380106</v>
      </c>
      <c r="H350" s="319" t="b">
        <f t="shared" si="124"/>
        <v>0</v>
      </c>
      <c r="I350" s="319">
        <f t="shared" si="139"/>
        <v>0.54874528253380106</v>
      </c>
      <c r="J350" s="320">
        <v>139.70499799999999</v>
      </c>
      <c r="K350" s="318">
        <v>89.877000000000095</v>
      </c>
      <c r="L350" s="319">
        <f t="shared" si="126"/>
        <v>0.55440210509918941</v>
      </c>
      <c r="M350" s="320">
        <v>139.70499799999999</v>
      </c>
      <c r="N350" s="318">
        <v>89.876999999999995</v>
      </c>
      <c r="O350" s="319">
        <f t="shared" si="127"/>
        <v>0.55440210509919097</v>
      </c>
      <c r="P350" s="319" t="b">
        <f t="shared" si="128"/>
        <v>0</v>
      </c>
      <c r="Q350" s="319">
        <f t="shared" si="129"/>
        <v>0.55440210509919097</v>
      </c>
      <c r="R350" s="320">
        <f t="shared" si="130"/>
        <v>261.01099799999997</v>
      </c>
      <c r="S350" s="318">
        <v>211.18299999999999</v>
      </c>
      <c r="T350" s="319">
        <f t="shared" si="131"/>
        <v>0.23594701278038466</v>
      </c>
      <c r="U350" s="319" t="b">
        <f t="shared" si="132"/>
        <v>0</v>
      </c>
      <c r="V350" s="319">
        <f t="shared" si="133"/>
        <v>0.23594701278038466</v>
      </c>
      <c r="W350" s="319"/>
      <c r="X350" s="320">
        <v>298.161</v>
      </c>
      <c r="Y350" s="319">
        <f t="shared" si="134"/>
        <v>0.41186080318965068</v>
      </c>
      <c r="Z350" s="319" t="b">
        <f t="shared" si="135"/>
        <v>0</v>
      </c>
      <c r="AA350" s="718">
        <f t="shared" si="136"/>
        <v>0.41186080318965068</v>
      </c>
      <c r="AB350" s="811"/>
      <c r="AC350" s="814">
        <f t="shared" si="137"/>
        <v>0.17658379187651094</v>
      </c>
      <c r="AD350" s="814">
        <f t="shared" si="138"/>
        <v>0.12557687229378256</v>
      </c>
    </row>
    <row r="351" spans="1:30" ht="15.75" hidden="1" customHeight="1">
      <c r="A351" s="439" t="s">
        <v>311</v>
      </c>
      <c r="B351" s="439">
        <f>'Aaro Inställningar'!B23</f>
        <v>0</v>
      </c>
      <c r="C351" s="43"/>
      <c r="D351" s="749">
        <f>'Aaro Inställningar'!C23</f>
        <v>0</v>
      </c>
      <c r="E351" s="320">
        <v>0</v>
      </c>
      <c r="F351" s="318">
        <v>0</v>
      </c>
      <c r="G351" s="319" t="e">
        <f t="shared" si="123"/>
        <v>#DIV/0!</v>
      </c>
      <c r="H351" s="319" t="b">
        <f t="shared" si="124"/>
        <v>0</v>
      </c>
      <c r="I351" s="319" t="e">
        <f t="shared" si="139"/>
        <v>#DIV/0!</v>
      </c>
      <c r="J351" s="320">
        <v>0</v>
      </c>
      <c r="K351" s="318">
        <v>0</v>
      </c>
      <c r="L351" s="319" t="e">
        <f t="shared" si="126"/>
        <v>#DIV/0!</v>
      </c>
      <c r="M351" s="320">
        <v>0</v>
      </c>
      <c r="N351" s="318">
        <v>0</v>
      </c>
      <c r="O351" s="319" t="e">
        <f t="shared" si="127"/>
        <v>#DIV/0!</v>
      </c>
      <c r="P351" s="319" t="b">
        <f t="shared" si="128"/>
        <v>0</v>
      </c>
      <c r="Q351" s="319" t="e">
        <f t="shared" si="129"/>
        <v>#DIV/0!</v>
      </c>
      <c r="R351" s="320">
        <f t="shared" si="130"/>
        <v>0</v>
      </c>
      <c r="S351" s="318">
        <v>0</v>
      </c>
      <c r="T351" s="319" t="e">
        <f t="shared" si="131"/>
        <v>#DIV/0!</v>
      </c>
      <c r="U351" s="319" t="b">
        <f t="shared" si="132"/>
        <v>0</v>
      </c>
      <c r="V351" s="319" t="e">
        <f t="shared" si="133"/>
        <v>#DIV/0!</v>
      </c>
      <c r="W351" s="319"/>
      <c r="X351" s="320">
        <v>0</v>
      </c>
      <c r="Y351" s="319" t="e">
        <f t="shared" si="134"/>
        <v>#DIV/0!</v>
      </c>
      <c r="Z351" s="319" t="b">
        <f t="shared" si="135"/>
        <v>0</v>
      </c>
      <c r="AA351" s="718" t="e">
        <f t="shared" si="136"/>
        <v>#DIV/0!</v>
      </c>
      <c r="AB351" s="811"/>
      <c r="AC351" s="814">
        <f t="shared" si="137"/>
        <v>0</v>
      </c>
      <c r="AD351" s="814">
        <f t="shared" si="138"/>
        <v>0</v>
      </c>
    </row>
    <row r="352" spans="1:30" ht="15.75" hidden="1" customHeight="1">
      <c r="A352" s="439" t="s">
        <v>311</v>
      </c>
      <c r="B352" s="439">
        <f>'Aaro Inställningar'!B24</f>
        <v>0</v>
      </c>
      <c r="C352" s="43"/>
      <c r="D352" s="749">
        <f>'Aaro Inställningar'!C24</f>
        <v>0</v>
      </c>
      <c r="E352" s="320">
        <v>0</v>
      </c>
      <c r="F352" s="318">
        <v>0</v>
      </c>
      <c r="G352" s="319" t="e">
        <f t="shared" si="123"/>
        <v>#DIV/0!</v>
      </c>
      <c r="H352" s="319" t="b">
        <f t="shared" si="124"/>
        <v>0</v>
      </c>
      <c r="I352" s="319" t="e">
        <f t="shared" si="139"/>
        <v>#DIV/0!</v>
      </c>
      <c r="J352" s="320">
        <v>0</v>
      </c>
      <c r="K352" s="318">
        <v>0</v>
      </c>
      <c r="L352" s="319" t="e">
        <f t="shared" si="126"/>
        <v>#DIV/0!</v>
      </c>
      <c r="M352" s="320">
        <v>0</v>
      </c>
      <c r="N352" s="318">
        <v>0</v>
      </c>
      <c r="O352" s="319" t="e">
        <f t="shared" si="127"/>
        <v>#DIV/0!</v>
      </c>
      <c r="P352" s="319" t="b">
        <f t="shared" si="128"/>
        <v>0</v>
      </c>
      <c r="Q352" s="319" t="e">
        <f t="shared" si="129"/>
        <v>#DIV/0!</v>
      </c>
      <c r="R352" s="320">
        <f t="shared" si="130"/>
        <v>0</v>
      </c>
      <c r="S352" s="318">
        <v>0</v>
      </c>
      <c r="T352" s="319" t="e">
        <f t="shared" si="131"/>
        <v>#DIV/0!</v>
      </c>
      <c r="U352" s="319" t="b">
        <f t="shared" si="132"/>
        <v>0</v>
      </c>
      <c r="V352" s="319" t="e">
        <f t="shared" si="133"/>
        <v>#DIV/0!</v>
      </c>
      <c r="W352" s="319"/>
      <c r="X352" s="320">
        <v>0</v>
      </c>
      <c r="Y352" s="319" t="e">
        <f t="shared" si="134"/>
        <v>#DIV/0!</v>
      </c>
      <c r="Z352" s="319" t="b">
        <f t="shared" si="135"/>
        <v>0</v>
      </c>
      <c r="AA352" s="319" t="e">
        <f t="shared" si="136"/>
        <v>#DIV/0!</v>
      </c>
      <c r="AB352" s="811"/>
      <c r="AC352" s="812">
        <f t="shared" si="137"/>
        <v>0</v>
      </c>
      <c r="AD352" s="812">
        <f t="shared" si="138"/>
        <v>0</v>
      </c>
    </row>
    <row r="353" spans="1:30" ht="15.75" hidden="1" customHeight="1">
      <c r="A353" s="439" t="s">
        <v>311</v>
      </c>
      <c r="B353" s="439">
        <f>'Aaro Inställningar'!B25</f>
        <v>0</v>
      </c>
      <c r="C353" s="43"/>
      <c r="D353" s="749">
        <f>'Aaro Inställningar'!C25</f>
        <v>0</v>
      </c>
      <c r="E353" s="320">
        <v>0</v>
      </c>
      <c r="F353" s="318">
        <v>0</v>
      </c>
      <c r="G353" s="319" t="e">
        <f t="shared" si="123"/>
        <v>#DIV/0!</v>
      </c>
      <c r="H353" s="319" t="b">
        <f t="shared" si="124"/>
        <v>0</v>
      </c>
      <c r="I353" s="319" t="e">
        <f t="shared" si="139"/>
        <v>#DIV/0!</v>
      </c>
      <c r="J353" s="320">
        <v>0</v>
      </c>
      <c r="K353" s="318">
        <v>0</v>
      </c>
      <c r="L353" s="319" t="e">
        <f t="shared" si="126"/>
        <v>#DIV/0!</v>
      </c>
      <c r="M353" s="320">
        <v>0</v>
      </c>
      <c r="N353" s="318">
        <v>0</v>
      </c>
      <c r="O353" s="319" t="e">
        <f t="shared" si="127"/>
        <v>#DIV/0!</v>
      </c>
      <c r="P353" s="319" t="b">
        <f t="shared" si="128"/>
        <v>0</v>
      </c>
      <c r="Q353" s="319" t="e">
        <f t="shared" si="129"/>
        <v>#DIV/0!</v>
      </c>
      <c r="R353" s="320">
        <f t="shared" si="130"/>
        <v>0</v>
      </c>
      <c r="S353" s="318">
        <v>0</v>
      </c>
      <c r="T353" s="319" t="e">
        <f t="shared" si="131"/>
        <v>#DIV/0!</v>
      </c>
      <c r="U353" s="319" t="b">
        <f t="shared" si="132"/>
        <v>0</v>
      </c>
      <c r="V353" s="319" t="e">
        <f t="shared" si="133"/>
        <v>#DIV/0!</v>
      </c>
      <c r="W353" s="319"/>
      <c r="X353" s="320">
        <v>0</v>
      </c>
      <c r="Y353" s="319" t="e">
        <f t="shared" si="134"/>
        <v>#DIV/0!</v>
      </c>
      <c r="Z353" s="319" t="b">
        <f t="shared" si="135"/>
        <v>0</v>
      </c>
      <c r="AA353" s="319" t="e">
        <f t="shared" si="136"/>
        <v>#DIV/0!</v>
      </c>
      <c r="AB353" s="811"/>
      <c r="AC353" s="812">
        <f t="shared" si="137"/>
        <v>0</v>
      </c>
      <c r="AD353" s="812">
        <f t="shared" si="138"/>
        <v>0</v>
      </c>
    </row>
    <row r="354" spans="1:30" ht="15.75" hidden="1" customHeight="1">
      <c r="A354" s="439" t="s">
        <v>311</v>
      </c>
      <c r="B354" s="439">
        <f>'Aaro Inställningar'!B26</f>
        <v>0</v>
      </c>
      <c r="C354" s="43"/>
      <c r="D354" s="749">
        <f>'Aaro Inställningar'!C26</f>
        <v>0</v>
      </c>
      <c r="E354" s="320">
        <v>0</v>
      </c>
      <c r="F354" s="318">
        <v>0</v>
      </c>
      <c r="G354" s="319" t="e">
        <f t="shared" si="123"/>
        <v>#DIV/0!</v>
      </c>
      <c r="H354" s="319" t="b">
        <f t="shared" si="124"/>
        <v>0</v>
      </c>
      <c r="I354" s="319" t="e">
        <f t="shared" si="139"/>
        <v>#DIV/0!</v>
      </c>
      <c r="J354" s="320">
        <v>0</v>
      </c>
      <c r="K354" s="318">
        <v>0</v>
      </c>
      <c r="L354" s="319" t="e">
        <f t="shared" si="126"/>
        <v>#DIV/0!</v>
      </c>
      <c r="M354" s="320">
        <v>0</v>
      </c>
      <c r="N354" s="318">
        <v>0</v>
      </c>
      <c r="O354" s="319" t="e">
        <f t="shared" si="127"/>
        <v>#DIV/0!</v>
      </c>
      <c r="P354" s="319" t="b">
        <f t="shared" si="128"/>
        <v>0</v>
      </c>
      <c r="Q354" s="319" t="e">
        <f t="shared" si="129"/>
        <v>#DIV/0!</v>
      </c>
      <c r="R354" s="320">
        <f t="shared" si="130"/>
        <v>0</v>
      </c>
      <c r="S354" s="318">
        <v>0</v>
      </c>
      <c r="T354" s="319" t="e">
        <f t="shared" si="131"/>
        <v>#DIV/0!</v>
      </c>
      <c r="U354" s="319" t="b">
        <f t="shared" si="132"/>
        <v>0</v>
      </c>
      <c r="V354" s="319" t="e">
        <f t="shared" si="133"/>
        <v>#DIV/0!</v>
      </c>
      <c r="W354" s="319"/>
      <c r="X354" s="320">
        <v>0</v>
      </c>
      <c r="Y354" s="319" t="e">
        <f t="shared" si="134"/>
        <v>#DIV/0!</v>
      </c>
      <c r="Z354" s="319" t="b">
        <f t="shared" si="135"/>
        <v>0</v>
      </c>
      <c r="AA354" s="319" t="e">
        <f t="shared" si="136"/>
        <v>#DIV/0!</v>
      </c>
      <c r="AB354" s="811"/>
      <c r="AC354" s="812">
        <f t="shared" si="137"/>
        <v>0</v>
      </c>
      <c r="AD354" s="812">
        <f t="shared" si="138"/>
        <v>0</v>
      </c>
    </row>
    <row r="355" spans="1:30" ht="15.75" hidden="1" customHeight="1">
      <c r="A355" s="439" t="s">
        <v>311</v>
      </c>
      <c r="B355" s="439">
        <f>'Aaro Inställningar'!B27</f>
        <v>0</v>
      </c>
      <c r="C355" s="43"/>
      <c r="D355" s="749">
        <f>'Aaro Inställningar'!C27</f>
        <v>0</v>
      </c>
      <c r="E355" s="320">
        <v>0</v>
      </c>
      <c r="F355" s="318">
        <v>0</v>
      </c>
      <c r="G355" s="319" t="e">
        <f t="shared" si="123"/>
        <v>#DIV/0!</v>
      </c>
      <c r="H355" s="319" t="b">
        <f t="shared" si="124"/>
        <v>0</v>
      </c>
      <c r="I355" s="319" t="e">
        <f t="shared" si="139"/>
        <v>#DIV/0!</v>
      </c>
      <c r="J355" s="320">
        <v>0</v>
      </c>
      <c r="K355" s="318">
        <v>0</v>
      </c>
      <c r="L355" s="319" t="e">
        <f t="shared" si="126"/>
        <v>#DIV/0!</v>
      </c>
      <c r="M355" s="320">
        <v>0</v>
      </c>
      <c r="N355" s="318">
        <v>0</v>
      </c>
      <c r="O355" s="319" t="e">
        <f t="shared" si="127"/>
        <v>#DIV/0!</v>
      </c>
      <c r="P355" s="319" t="b">
        <f t="shared" si="128"/>
        <v>0</v>
      </c>
      <c r="Q355" s="319" t="e">
        <f t="shared" si="129"/>
        <v>#DIV/0!</v>
      </c>
      <c r="R355" s="320">
        <f t="shared" si="130"/>
        <v>0</v>
      </c>
      <c r="S355" s="318">
        <v>0</v>
      </c>
      <c r="T355" s="319" t="e">
        <f t="shared" si="131"/>
        <v>#DIV/0!</v>
      </c>
      <c r="U355" s="319" t="b">
        <f t="shared" si="132"/>
        <v>0</v>
      </c>
      <c r="V355" s="319" t="e">
        <f t="shared" si="133"/>
        <v>#DIV/0!</v>
      </c>
      <c r="W355" s="319"/>
      <c r="X355" s="320">
        <v>0</v>
      </c>
      <c r="Y355" s="319" t="e">
        <f t="shared" si="134"/>
        <v>#DIV/0!</v>
      </c>
      <c r="Z355" s="319" t="b">
        <f t="shared" si="135"/>
        <v>0</v>
      </c>
      <c r="AA355" s="319" t="e">
        <f t="shared" si="136"/>
        <v>#DIV/0!</v>
      </c>
      <c r="AB355" s="811"/>
      <c r="AC355" s="812">
        <f t="shared" si="137"/>
        <v>0</v>
      </c>
      <c r="AD355" s="812">
        <f t="shared" si="138"/>
        <v>0</v>
      </c>
    </row>
    <row r="356" spans="1:30" ht="15.75" hidden="1" customHeight="1">
      <c r="A356" s="439" t="s">
        <v>311</v>
      </c>
      <c r="B356" s="439">
        <f>'Aaro Inställningar'!B28</f>
        <v>0</v>
      </c>
      <c r="C356" s="43"/>
      <c r="D356" s="749">
        <f>'Aaro Inställningar'!C28</f>
        <v>0</v>
      </c>
      <c r="E356" s="320">
        <v>0</v>
      </c>
      <c r="F356" s="318">
        <v>0</v>
      </c>
      <c r="G356" s="319" t="e">
        <f t="shared" si="123"/>
        <v>#DIV/0!</v>
      </c>
      <c r="H356" s="319" t="b">
        <f t="shared" si="124"/>
        <v>0</v>
      </c>
      <c r="I356" s="319" t="e">
        <f t="shared" si="139"/>
        <v>#DIV/0!</v>
      </c>
      <c r="J356" s="320">
        <v>0</v>
      </c>
      <c r="K356" s="318">
        <v>0</v>
      </c>
      <c r="L356" s="319" t="e">
        <f t="shared" si="126"/>
        <v>#DIV/0!</v>
      </c>
      <c r="M356" s="320">
        <v>0</v>
      </c>
      <c r="N356" s="318">
        <v>0</v>
      </c>
      <c r="O356" s="319" t="e">
        <f t="shared" si="127"/>
        <v>#DIV/0!</v>
      </c>
      <c r="P356" s="319" t="b">
        <f t="shared" si="128"/>
        <v>0</v>
      </c>
      <c r="Q356" s="319" t="e">
        <f t="shared" si="129"/>
        <v>#DIV/0!</v>
      </c>
      <c r="R356" s="320">
        <f t="shared" si="130"/>
        <v>0</v>
      </c>
      <c r="S356" s="318">
        <v>0</v>
      </c>
      <c r="T356" s="319" t="e">
        <f t="shared" si="131"/>
        <v>#DIV/0!</v>
      </c>
      <c r="U356" s="319" t="b">
        <f t="shared" si="132"/>
        <v>0</v>
      </c>
      <c r="V356" s="319" t="e">
        <f t="shared" si="133"/>
        <v>#DIV/0!</v>
      </c>
      <c r="W356" s="319"/>
      <c r="X356" s="320">
        <v>0</v>
      </c>
      <c r="Y356" s="319" t="e">
        <f t="shared" si="134"/>
        <v>#DIV/0!</v>
      </c>
      <c r="Z356" s="319" t="b">
        <f t="shared" si="135"/>
        <v>0</v>
      </c>
      <c r="AA356" s="319" t="e">
        <f t="shared" si="136"/>
        <v>#DIV/0!</v>
      </c>
      <c r="AB356" s="811"/>
      <c r="AC356" s="812">
        <f t="shared" si="137"/>
        <v>0</v>
      </c>
      <c r="AD356" s="812">
        <f t="shared" si="138"/>
        <v>0</v>
      </c>
    </row>
    <row r="357" spans="1:30" ht="15.75" hidden="1" customHeight="1">
      <c r="A357" s="439" t="s">
        <v>311</v>
      </c>
      <c r="B357" s="439">
        <f>'Aaro Inställningar'!B29</f>
        <v>0</v>
      </c>
      <c r="C357" s="43"/>
      <c r="D357" s="749">
        <f>'Aaro Inställningar'!C29</f>
        <v>0</v>
      </c>
      <c r="E357" s="320">
        <v>0</v>
      </c>
      <c r="F357" s="318">
        <v>0</v>
      </c>
      <c r="G357" s="319" t="e">
        <f t="shared" si="123"/>
        <v>#DIV/0!</v>
      </c>
      <c r="H357" s="319" t="b">
        <f t="shared" si="124"/>
        <v>0</v>
      </c>
      <c r="I357" s="319" t="e">
        <f t="shared" si="139"/>
        <v>#DIV/0!</v>
      </c>
      <c r="J357" s="320">
        <v>0</v>
      </c>
      <c r="K357" s="318">
        <v>0</v>
      </c>
      <c r="L357" s="319" t="e">
        <f t="shared" si="126"/>
        <v>#DIV/0!</v>
      </c>
      <c r="M357" s="320">
        <v>0</v>
      </c>
      <c r="N357" s="318">
        <v>0</v>
      </c>
      <c r="O357" s="319" t="e">
        <f t="shared" si="127"/>
        <v>#DIV/0!</v>
      </c>
      <c r="P357" s="319" t="b">
        <f t="shared" si="128"/>
        <v>0</v>
      </c>
      <c r="Q357" s="319" t="e">
        <f t="shared" si="129"/>
        <v>#DIV/0!</v>
      </c>
      <c r="R357" s="320">
        <f t="shared" si="130"/>
        <v>0</v>
      </c>
      <c r="S357" s="318">
        <v>0</v>
      </c>
      <c r="T357" s="319" t="e">
        <f t="shared" si="131"/>
        <v>#DIV/0!</v>
      </c>
      <c r="U357" s="319" t="b">
        <f t="shared" si="132"/>
        <v>0</v>
      </c>
      <c r="V357" s="319" t="e">
        <f t="shared" si="133"/>
        <v>#DIV/0!</v>
      </c>
      <c r="W357" s="319"/>
      <c r="X357" s="320">
        <v>0</v>
      </c>
      <c r="Y357" s="319" t="e">
        <f t="shared" si="134"/>
        <v>#DIV/0!</v>
      </c>
      <c r="Z357" s="319" t="b">
        <f t="shared" si="135"/>
        <v>0</v>
      </c>
      <c r="AA357" s="319" t="e">
        <f t="shared" si="136"/>
        <v>#DIV/0!</v>
      </c>
      <c r="AB357" s="811"/>
      <c r="AC357" s="812">
        <f t="shared" si="137"/>
        <v>0</v>
      </c>
      <c r="AD357" s="812">
        <f t="shared" si="138"/>
        <v>0</v>
      </c>
    </row>
    <row r="358" spans="1:30" ht="15.75" hidden="1" customHeight="1">
      <c r="A358" s="439" t="s">
        <v>311</v>
      </c>
      <c r="B358" s="439">
        <f>'Aaro Inställningar'!B30</f>
        <v>0</v>
      </c>
      <c r="C358" s="43"/>
      <c r="D358" s="749">
        <f>'Aaro Inställningar'!C30</f>
        <v>0</v>
      </c>
      <c r="E358" s="320">
        <v>0</v>
      </c>
      <c r="F358" s="318">
        <v>0</v>
      </c>
      <c r="G358" s="319" t="e">
        <f t="shared" si="123"/>
        <v>#DIV/0!</v>
      </c>
      <c r="H358" s="319" t="b">
        <f t="shared" si="124"/>
        <v>0</v>
      </c>
      <c r="I358" s="319" t="e">
        <f t="shared" si="139"/>
        <v>#DIV/0!</v>
      </c>
      <c r="J358" s="320">
        <v>0</v>
      </c>
      <c r="K358" s="318">
        <v>0</v>
      </c>
      <c r="L358" s="319" t="e">
        <f t="shared" si="126"/>
        <v>#DIV/0!</v>
      </c>
      <c r="M358" s="320">
        <v>0</v>
      </c>
      <c r="N358" s="318">
        <v>0</v>
      </c>
      <c r="O358" s="319" t="e">
        <f t="shared" si="127"/>
        <v>#DIV/0!</v>
      </c>
      <c r="P358" s="319" t="b">
        <f t="shared" si="128"/>
        <v>0</v>
      </c>
      <c r="Q358" s="319" t="e">
        <f t="shared" si="129"/>
        <v>#DIV/0!</v>
      </c>
      <c r="R358" s="320">
        <f t="shared" si="130"/>
        <v>0</v>
      </c>
      <c r="S358" s="318">
        <v>0</v>
      </c>
      <c r="T358" s="319" t="e">
        <f t="shared" si="131"/>
        <v>#DIV/0!</v>
      </c>
      <c r="U358" s="319" t="b">
        <f t="shared" si="132"/>
        <v>0</v>
      </c>
      <c r="V358" s="319" t="e">
        <f t="shared" si="133"/>
        <v>#DIV/0!</v>
      </c>
      <c r="W358" s="319"/>
      <c r="X358" s="320">
        <v>0</v>
      </c>
      <c r="Y358" s="319" t="e">
        <f t="shared" si="134"/>
        <v>#DIV/0!</v>
      </c>
      <c r="Z358" s="319" t="b">
        <f t="shared" si="135"/>
        <v>0</v>
      </c>
      <c r="AA358" s="319" t="e">
        <f t="shared" si="136"/>
        <v>#DIV/0!</v>
      </c>
      <c r="AB358" s="811"/>
      <c r="AC358" s="812">
        <f t="shared" si="137"/>
        <v>0</v>
      </c>
      <c r="AD358" s="812">
        <f t="shared" si="138"/>
        <v>0</v>
      </c>
    </row>
    <row r="359" spans="1:30" ht="15.75" hidden="1" customHeight="1">
      <c r="A359" s="439" t="s">
        <v>311</v>
      </c>
      <c r="B359" s="439">
        <f>'Aaro Inställningar'!B31</f>
        <v>0</v>
      </c>
      <c r="C359" s="43"/>
      <c r="D359" s="749">
        <f>'Aaro Inställningar'!C31</f>
        <v>0</v>
      </c>
      <c r="E359" s="320">
        <v>0</v>
      </c>
      <c r="F359" s="318">
        <v>0</v>
      </c>
      <c r="G359" s="319" t="e">
        <f t="shared" si="123"/>
        <v>#DIV/0!</v>
      </c>
      <c r="H359" s="319" t="b">
        <f t="shared" si="124"/>
        <v>0</v>
      </c>
      <c r="I359" s="319" t="e">
        <f t="shared" si="139"/>
        <v>#DIV/0!</v>
      </c>
      <c r="J359" s="320">
        <v>0</v>
      </c>
      <c r="K359" s="318">
        <v>0</v>
      </c>
      <c r="L359" s="319" t="e">
        <f t="shared" si="126"/>
        <v>#DIV/0!</v>
      </c>
      <c r="M359" s="320">
        <v>0</v>
      </c>
      <c r="N359" s="318">
        <v>0</v>
      </c>
      <c r="O359" s="319" t="e">
        <f t="shared" si="127"/>
        <v>#DIV/0!</v>
      </c>
      <c r="P359" s="319" t="b">
        <f t="shared" si="128"/>
        <v>0</v>
      </c>
      <c r="Q359" s="319" t="e">
        <f t="shared" si="129"/>
        <v>#DIV/0!</v>
      </c>
      <c r="R359" s="320">
        <f t="shared" si="130"/>
        <v>0</v>
      </c>
      <c r="S359" s="318">
        <v>0</v>
      </c>
      <c r="T359" s="319" t="e">
        <f t="shared" si="131"/>
        <v>#DIV/0!</v>
      </c>
      <c r="U359" s="319" t="b">
        <f t="shared" si="132"/>
        <v>0</v>
      </c>
      <c r="V359" s="319" t="e">
        <f t="shared" si="133"/>
        <v>#DIV/0!</v>
      </c>
      <c r="W359" s="319"/>
      <c r="X359" s="320">
        <v>0</v>
      </c>
      <c r="Y359" s="319" t="e">
        <f t="shared" si="134"/>
        <v>#DIV/0!</v>
      </c>
      <c r="Z359" s="319" t="b">
        <f t="shared" si="135"/>
        <v>0</v>
      </c>
      <c r="AA359" s="319" t="e">
        <f t="shared" si="136"/>
        <v>#DIV/0!</v>
      </c>
      <c r="AB359" s="811"/>
      <c r="AC359" s="812">
        <f t="shared" si="137"/>
        <v>0</v>
      </c>
      <c r="AD359" s="812">
        <f t="shared" si="138"/>
        <v>0</v>
      </c>
    </row>
    <row r="360" spans="1:30" ht="15.75" hidden="1" customHeight="1">
      <c r="A360" s="439" t="s">
        <v>311</v>
      </c>
      <c r="B360" s="439">
        <f>'Aaro Inställningar'!B32</f>
        <v>0</v>
      </c>
      <c r="C360" s="43"/>
      <c r="D360" s="749">
        <f>'Aaro Inställningar'!C32</f>
        <v>0</v>
      </c>
      <c r="E360" s="320">
        <v>0</v>
      </c>
      <c r="F360" s="318">
        <v>0</v>
      </c>
      <c r="G360" s="319" t="e">
        <f t="shared" si="123"/>
        <v>#DIV/0!</v>
      </c>
      <c r="H360" s="319" t="b">
        <f t="shared" si="124"/>
        <v>0</v>
      </c>
      <c r="I360" s="319" t="e">
        <f t="shared" si="139"/>
        <v>#DIV/0!</v>
      </c>
      <c r="J360" s="320">
        <v>0</v>
      </c>
      <c r="K360" s="318">
        <v>0</v>
      </c>
      <c r="L360" s="319" t="e">
        <f t="shared" si="126"/>
        <v>#DIV/0!</v>
      </c>
      <c r="M360" s="320">
        <v>0</v>
      </c>
      <c r="N360" s="318">
        <v>0</v>
      </c>
      <c r="O360" s="319" t="e">
        <f t="shared" si="127"/>
        <v>#DIV/0!</v>
      </c>
      <c r="P360" s="319" t="b">
        <f t="shared" si="128"/>
        <v>0</v>
      </c>
      <c r="Q360" s="319" t="e">
        <f t="shared" si="129"/>
        <v>#DIV/0!</v>
      </c>
      <c r="R360" s="320">
        <f t="shared" si="130"/>
        <v>0</v>
      </c>
      <c r="S360" s="318">
        <v>0</v>
      </c>
      <c r="T360" s="319" t="e">
        <f t="shared" si="131"/>
        <v>#DIV/0!</v>
      </c>
      <c r="U360" s="319" t="b">
        <f t="shared" si="132"/>
        <v>0</v>
      </c>
      <c r="V360" s="319" t="e">
        <f t="shared" si="133"/>
        <v>#DIV/0!</v>
      </c>
      <c r="W360" s="319"/>
      <c r="X360" s="320">
        <v>0</v>
      </c>
      <c r="Y360" s="319" t="e">
        <f t="shared" si="134"/>
        <v>#DIV/0!</v>
      </c>
      <c r="Z360" s="319" t="b">
        <f t="shared" si="135"/>
        <v>0</v>
      </c>
      <c r="AA360" s="319" t="e">
        <f t="shared" si="136"/>
        <v>#DIV/0!</v>
      </c>
      <c r="AB360" s="811"/>
      <c r="AC360" s="812">
        <f t="shared" si="137"/>
        <v>0</v>
      </c>
      <c r="AD360" s="812">
        <f t="shared" si="138"/>
        <v>0</v>
      </c>
    </row>
    <row r="361" spans="1:30" ht="15.75" hidden="1" customHeight="1">
      <c r="A361" s="439" t="s">
        <v>311</v>
      </c>
      <c r="B361" s="439">
        <f>'Aaro Inställningar'!B33</f>
        <v>0</v>
      </c>
      <c r="C361" s="43"/>
      <c r="D361" s="749">
        <f>'Aaro Inställningar'!C33</f>
        <v>0</v>
      </c>
      <c r="E361" s="320">
        <v>0</v>
      </c>
      <c r="F361" s="318">
        <v>0</v>
      </c>
      <c r="G361" s="319" t="e">
        <f t="shared" si="123"/>
        <v>#DIV/0!</v>
      </c>
      <c r="H361" s="319" t="b">
        <f t="shared" si="124"/>
        <v>0</v>
      </c>
      <c r="I361" s="319" t="e">
        <f t="shared" si="139"/>
        <v>#DIV/0!</v>
      </c>
      <c r="J361" s="320">
        <v>0</v>
      </c>
      <c r="K361" s="318">
        <v>0</v>
      </c>
      <c r="L361" s="319" t="e">
        <f t="shared" si="126"/>
        <v>#DIV/0!</v>
      </c>
      <c r="M361" s="320">
        <v>0</v>
      </c>
      <c r="N361" s="318">
        <v>0</v>
      </c>
      <c r="O361" s="319" t="e">
        <f t="shared" si="127"/>
        <v>#DIV/0!</v>
      </c>
      <c r="P361" s="319" t="b">
        <f t="shared" si="128"/>
        <v>0</v>
      </c>
      <c r="Q361" s="319" t="e">
        <f t="shared" si="129"/>
        <v>#DIV/0!</v>
      </c>
      <c r="R361" s="320">
        <f t="shared" si="130"/>
        <v>0</v>
      </c>
      <c r="S361" s="318">
        <v>0</v>
      </c>
      <c r="T361" s="319" t="e">
        <f t="shared" si="131"/>
        <v>#DIV/0!</v>
      </c>
      <c r="U361" s="319" t="b">
        <f t="shared" si="132"/>
        <v>0</v>
      </c>
      <c r="V361" s="319" t="e">
        <f t="shared" si="133"/>
        <v>#DIV/0!</v>
      </c>
      <c r="W361" s="319"/>
      <c r="X361" s="320">
        <v>0</v>
      </c>
      <c r="Y361" s="319" t="e">
        <f t="shared" si="134"/>
        <v>#DIV/0!</v>
      </c>
      <c r="Z361" s="319" t="b">
        <f t="shared" si="135"/>
        <v>0</v>
      </c>
      <c r="AA361" s="319" t="e">
        <f t="shared" si="136"/>
        <v>#DIV/0!</v>
      </c>
      <c r="AB361" s="811"/>
      <c r="AC361" s="812">
        <f t="shared" si="137"/>
        <v>0</v>
      </c>
      <c r="AD361" s="812">
        <f t="shared" si="138"/>
        <v>0</v>
      </c>
    </row>
    <row r="362" spans="1:30" ht="16.8">
      <c r="A362" s="439" t="s">
        <v>311</v>
      </c>
      <c r="B362" s="439" t="str">
        <f>'Aaro Inställningar'!B34</f>
        <v>TOTAL</v>
      </c>
      <c r="C362" s="36"/>
      <c r="D362" s="799" t="str">
        <f>'Aaro Inställningar'!C34</f>
        <v>Summa exkl Aibel</v>
      </c>
      <c r="E362" s="800">
        <f>SUM(E334:E361)</f>
        <v>112.57034320000014</v>
      </c>
      <c r="F362" s="801">
        <f>SUM(F334:F361)</f>
        <v>69.726321099999964</v>
      </c>
      <c r="G362" s="802">
        <f t="shared" si="123"/>
        <v>0.614459811217549</v>
      </c>
      <c r="H362" s="802" t="b">
        <f t="shared" si="124"/>
        <v>0</v>
      </c>
      <c r="I362" s="802">
        <f t="shared" si="139"/>
        <v>0.614459811217549</v>
      </c>
      <c r="J362" s="800">
        <f>SUM(J334:J361)</f>
        <v>226.47180970000022</v>
      </c>
      <c r="K362" s="801">
        <f>SUM(K334:K361)</f>
        <v>123.00648490000022</v>
      </c>
      <c r="L362" s="802">
        <f t="shared" si="126"/>
        <v>0.84113715536309752</v>
      </c>
      <c r="M362" s="800">
        <f>SUM(M334:M361)</f>
        <v>226.47180970000034</v>
      </c>
      <c r="N362" s="801">
        <f>SUM(N334:N361)</f>
        <v>123.00648490000003</v>
      </c>
      <c r="O362" s="802">
        <f t="shared" si="127"/>
        <v>0.8411371553631013</v>
      </c>
      <c r="P362" s="802" t="b">
        <f t="shared" si="128"/>
        <v>0</v>
      </c>
      <c r="Q362" s="802">
        <f t="shared" si="129"/>
        <v>0.8411371553631013</v>
      </c>
      <c r="R362" s="800">
        <f>SUM(R334:R361)</f>
        <v>1367.8709212000019</v>
      </c>
      <c r="S362" s="801">
        <f>SUM(S334:S361)</f>
        <v>1264.4055964000015</v>
      </c>
      <c r="T362" s="802">
        <f t="shared" si="131"/>
        <v>8.1829220856492135E-2</v>
      </c>
      <c r="U362" s="802" t="b">
        <f t="shared" si="132"/>
        <v>0</v>
      </c>
      <c r="V362" s="802">
        <f t="shared" si="133"/>
        <v>8.1829220856492135E-2</v>
      </c>
      <c r="W362" s="802"/>
      <c r="X362" s="800">
        <f>SUM(X334:X361)</f>
        <v>1929.4722929999991</v>
      </c>
      <c r="Y362" s="803">
        <f t="shared" si="134"/>
        <v>0.52599157935836915</v>
      </c>
      <c r="Z362" s="803" t="b">
        <f t="shared" si="135"/>
        <v>0</v>
      </c>
      <c r="AA362" s="819">
        <f t="shared" si="136"/>
        <v>0.52599157935836915</v>
      </c>
      <c r="AB362" s="811"/>
      <c r="AC362" s="880">
        <f t="shared" si="137"/>
        <v>3.1374811123085621E-2</v>
      </c>
      <c r="AD362" s="880">
        <f t="shared" si="138"/>
        <v>1.8719868698606753E-2</v>
      </c>
    </row>
    <row r="363" spans="1:30" ht="4.5" customHeight="1">
      <c r="A363" s="439"/>
      <c r="B363" s="439"/>
      <c r="C363" s="36"/>
      <c r="D363" s="804"/>
      <c r="E363" s="747"/>
      <c r="F363" s="792"/>
      <c r="G363" s="792"/>
      <c r="H363" s="792"/>
      <c r="I363" s="805"/>
      <c r="J363" s="747"/>
      <c r="K363" s="792"/>
      <c r="L363" s="792"/>
      <c r="M363" s="747"/>
      <c r="N363" s="792"/>
      <c r="O363" s="792"/>
      <c r="P363" s="792"/>
      <c r="Q363" s="805"/>
      <c r="R363" s="747"/>
      <c r="S363" s="792"/>
      <c r="T363" s="792"/>
      <c r="U363" s="792"/>
      <c r="V363" s="805"/>
      <c r="W363" s="805"/>
      <c r="X363" s="747"/>
      <c r="Y363" s="792"/>
      <c r="Z363" s="792"/>
      <c r="AA363" s="748"/>
      <c r="AB363" s="811"/>
      <c r="AC363" s="881"/>
      <c r="AD363" s="881"/>
    </row>
    <row r="364" spans="1:30" ht="19.5" customHeight="1">
      <c r="A364" s="439" t="s">
        <v>311</v>
      </c>
      <c r="B364" s="439" t="str">
        <f>'Aaro Inställningar'!B36</f>
        <v>AIBEL</v>
      </c>
      <c r="C364" s="43"/>
      <c r="D364" s="749" t="str">
        <f>'Aaro Inställningar'!C36</f>
        <v>Aibel</v>
      </c>
      <c r="E364" s="320">
        <v>144.63385149999999</v>
      </c>
      <c r="F364" s="318">
        <v>25.959942399999999</v>
      </c>
      <c r="G364" s="319">
        <f t="shared" ref="G364:G385" si="140">IF(OR(E364&lt;0,F364&lt;0),"-",E364/F364-1)</f>
        <v>4.5714242070121083</v>
      </c>
      <c r="H364" s="319" t="b">
        <f t="shared" ref="H364:H385" si="141">IF(AND(E364&lt;0,F364&lt;0),-(E364/F364-1))</f>
        <v>0</v>
      </c>
      <c r="I364" s="319">
        <f t="shared" ref="I364:I385" si="142">IF(AND(E364&lt;0,F364&lt;0),+H364,G364)</f>
        <v>4.5714242070121083</v>
      </c>
      <c r="J364" s="320">
        <v>35.461517299999798</v>
      </c>
      <c r="K364" s="318">
        <v>-16.6045756</v>
      </c>
      <c r="L364" s="319" t="str">
        <f t="shared" ref="L364:L385" si="143">IF(OR(J364&lt;0,K364&lt;0),"-",J364/K364-1)</f>
        <v>-</v>
      </c>
      <c r="M364" s="320">
        <v>35.461517300000096</v>
      </c>
      <c r="N364" s="318">
        <v>-16.604575599999599</v>
      </c>
      <c r="O364" s="319" t="str">
        <f t="shared" ref="O364:O385" si="144">IF(OR(M364&lt;0,N364&lt;0),"-",M364/N364-1)</f>
        <v>-</v>
      </c>
      <c r="P364" s="319" t="b">
        <f t="shared" ref="P364:P385" si="145">IF(AND(M364&lt;0,N364&lt;0),-(M364/N364-1))</f>
        <v>0</v>
      </c>
      <c r="Q364" s="319" t="str">
        <f t="shared" ref="Q364:Q385" si="146">IF(AND(M364&lt;0,N364&lt;0),+P364,O364)</f>
        <v>-</v>
      </c>
      <c r="R364" s="320">
        <f t="shared" ref="R364:R384" si="147">S364-N364+M364</f>
        <v>36.846881600001893</v>
      </c>
      <c r="S364" s="318">
        <v>-15.2192112999978</v>
      </c>
      <c r="T364" s="319" t="str">
        <f t="shared" ref="T364:T385" si="148">IF(OR(R364&lt;0,S364&lt;0),"-",R364/S364-1)</f>
        <v>-</v>
      </c>
      <c r="U364" s="319" t="b">
        <f t="shared" ref="U364:U385" si="149">IF(AND(R364&lt;0,S364&lt;0),-(R364/S364-1))</f>
        <v>0</v>
      </c>
      <c r="V364" s="319" t="str">
        <f t="shared" ref="V364:V385" si="150">IF(AND(R364&lt;0,S364&lt;0),+U364,T364)</f>
        <v>-</v>
      </c>
      <c r="W364" s="319"/>
      <c r="X364" s="320">
        <v>-105.36762280000001</v>
      </c>
      <c r="Y364" s="319" t="str">
        <f t="shared" ref="Y364:Y385" si="151">IF(OR(S364&lt;0,X364&lt;0),"-",X364/S364-1)</f>
        <v>-</v>
      </c>
      <c r="Z364" s="319">
        <f t="shared" ref="Z364:Z385" si="152">IF(AND(S364&lt;0,X364&lt;0),-(X364/S364-1))</f>
        <v>-5.9233300414204271</v>
      </c>
      <c r="AA364" s="718">
        <f t="shared" ref="AA364:AA385" si="153">IF(AND(S364&lt;0,X364&lt;0),+Z364,Y364)</f>
        <v>-5.9233300414204271</v>
      </c>
      <c r="AB364" s="811"/>
      <c r="AC364" s="814">
        <f t="shared" ref="AC364:AC407" si="154">IF(M38&lt;&gt;0,IF(M364&lt;&gt;0,M364/M38,""),0)</f>
        <v>1.8592241353060288E-2</v>
      </c>
      <c r="AD364" s="814">
        <f t="shared" ref="AD364:AD407" si="155">IF(N38&lt;&gt;0,IF(N364&lt;&gt;0,N364/N38,""),0)</f>
        <v>-6.3780970252918338E-3</v>
      </c>
    </row>
    <row r="365" spans="1:30" s="40" customFormat="1" ht="16.8" hidden="1">
      <c r="A365" s="439" t="s">
        <v>311</v>
      </c>
      <c r="B365" s="439">
        <f>'Aaro Inställningar'!B37</f>
        <v>0</v>
      </c>
      <c r="C365" s="43"/>
      <c r="D365" s="749">
        <f>'Aaro Inställningar'!C37</f>
        <v>0</v>
      </c>
      <c r="E365" s="320">
        <v>0</v>
      </c>
      <c r="F365" s="318">
        <v>0</v>
      </c>
      <c r="G365" s="319" t="e">
        <f t="shared" si="140"/>
        <v>#DIV/0!</v>
      </c>
      <c r="H365" s="319" t="b">
        <f t="shared" si="141"/>
        <v>0</v>
      </c>
      <c r="I365" s="319" t="e">
        <f t="shared" si="142"/>
        <v>#DIV/0!</v>
      </c>
      <c r="J365" s="320">
        <v>0</v>
      </c>
      <c r="K365" s="318">
        <v>0</v>
      </c>
      <c r="L365" s="319" t="e">
        <f t="shared" si="143"/>
        <v>#DIV/0!</v>
      </c>
      <c r="M365" s="320">
        <v>0</v>
      </c>
      <c r="N365" s="318">
        <v>0</v>
      </c>
      <c r="O365" s="319" t="e">
        <f t="shared" si="144"/>
        <v>#DIV/0!</v>
      </c>
      <c r="P365" s="319" t="b">
        <f t="shared" si="145"/>
        <v>0</v>
      </c>
      <c r="Q365" s="319" t="e">
        <f t="shared" si="146"/>
        <v>#DIV/0!</v>
      </c>
      <c r="R365" s="320">
        <f t="shared" si="147"/>
        <v>0</v>
      </c>
      <c r="S365" s="318">
        <v>0</v>
      </c>
      <c r="T365" s="319" t="e">
        <f t="shared" si="148"/>
        <v>#DIV/0!</v>
      </c>
      <c r="U365" s="319" t="b">
        <f t="shared" si="149"/>
        <v>0</v>
      </c>
      <c r="V365" s="319" t="e">
        <f t="shared" si="150"/>
        <v>#DIV/0!</v>
      </c>
      <c r="W365" s="319"/>
      <c r="X365" s="320">
        <v>0</v>
      </c>
      <c r="Y365" s="319" t="e">
        <f t="shared" si="151"/>
        <v>#DIV/0!</v>
      </c>
      <c r="Z365" s="319" t="b">
        <f t="shared" si="152"/>
        <v>0</v>
      </c>
      <c r="AA365" s="319" t="e">
        <f t="shared" si="153"/>
        <v>#DIV/0!</v>
      </c>
      <c r="AB365" s="811"/>
      <c r="AC365" s="812">
        <f t="shared" si="154"/>
        <v>0</v>
      </c>
      <c r="AD365" s="812">
        <f t="shared" si="155"/>
        <v>0</v>
      </c>
    </row>
    <row r="366" spans="1:30" s="40" customFormat="1" ht="16.8" hidden="1">
      <c r="A366" s="439" t="s">
        <v>311</v>
      </c>
      <c r="B366" s="439">
        <f>'Aaro Inställningar'!B38</f>
        <v>0</v>
      </c>
      <c r="C366" s="43"/>
      <c r="D366" s="749">
        <f>'Aaro Inställningar'!C38</f>
        <v>0</v>
      </c>
      <c r="E366" s="320">
        <v>0</v>
      </c>
      <c r="F366" s="318">
        <v>0</v>
      </c>
      <c r="G366" s="319" t="e">
        <f t="shared" si="140"/>
        <v>#DIV/0!</v>
      </c>
      <c r="H366" s="319" t="b">
        <f t="shared" si="141"/>
        <v>0</v>
      </c>
      <c r="I366" s="319" t="e">
        <f t="shared" si="142"/>
        <v>#DIV/0!</v>
      </c>
      <c r="J366" s="320">
        <v>0</v>
      </c>
      <c r="K366" s="318">
        <v>0</v>
      </c>
      <c r="L366" s="319" t="e">
        <f t="shared" si="143"/>
        <v>#DIV/0!</v>
      </c>
      <c r="M366" s="320">
        <v>0</v>
      </c>
      <c r="N366" s="318">
        <v>0</v>
      </c>
      <c r="O366" s="319" t="e">
        <f t="shared" si="144"/>
        <v>#DIV/0!</v>
      </c>
      <c r="P366" s="319" t="b">
        <f t="shared" si="145"/>
        <v>0</v>
      </c>
      <c r="Q366" s="319" t="e">
        <f t="shared" si="146"/>
        <v>#DIV/0!</v>
      </c>
      <c r="R366" s="320">
        <f t="shared" si="147"/>
        <v>0</v>
      </c>
      <c r="S366" s="318">
        <v>0</v>
      </c>
      <c r="T366" s="319" t="e">
        <f t="shared" si="148"/>
        <v>#DIV/0!</v>
      </c>
      <c r="U366" s="319" t="b">
        <f t="shared" si="149"/>
        <v>0</v>
      </c>
      <c r="V366" s="319" t="e">
        <f t="shared" si="150"/>
        <v>#DIV/0!</v>
      </c>
      <c r="W366" s="319"/>
      <c r="X366" s="320">
        <v>0</v>
      </c>
      <c r="Y366" s="319" t="e">
        <f t="shared" si="151"/>
        <v>#DIV/0!</v>
      </c>
      <c r="Z366" s="319" t="b">
        <f t="shared" si="152"/>
        <v>0</v>
      </c>
      <c r="AA366" s="319" t="e">
        <f t="shared" si="153"/>
        <v>#DIV/0!</v>
      </c>
      <c r="AB366" s="811"/>
      <c r="AC366" s="812">
        <f t="shared" si="154"/>
        <v>0</v>
      </c>
      <c r="AD366" s="812">
        <f t="shared" si="155"/>
        <v>0</v>
      </c>
    </row>
    <row r="367" spans="1:30" s="40" customFormat="1" ht="16.8" hidden="1">
      <c r="A367" s="439" t="s">
        <v>311</v>
      </c>
      <c r="B367" s="439">
        <f>'Aaro Inställningar'!B39</f>
        <v>0</v>
      </c>
      <c r="C367" s="43"/>
      <c r="D367" s="749">
        <f>'Aaro Inställningar'!C39</f>
        <v>0</v>
      </c>
      <c r="E367" s="320">
        <v>0</v>
      </c>
      <c r="F367" s="318">
        <v>0</v>
      </c>
      <c r="G367" s="319" t="e">
        <f t="shared" si="140"/>
        <v>#DIV/0!</v>
      </c>
      <c r="H367" s="319" t="b">
        <f t="shared" si="141"/>
        <v>0</v>
      </c>
      <c r="I367" s="319" t="e">
        <f t="shared" si="142"/>
        <v>#DIV/0!</v>
      </c>
      <c r="J367" s="320">
        <v>0</v>
      </c>
      <c r="K367" s="318">
        <v>0</v>
      </c>
      <c r="L367" s="319" t="e">
        <f t="shared" si="143"/>
        <v>#DIV/0!</v>
      </c>
      <c r="M367" s="320">
        <v>0</v>
      </c>
      <c r="N367" s="318">
        <v>0</v>
      </c>
      <c r="O367" s="319" t="e">
        <f t="shared" si="144"/>
        <v>#DIV/0!</v>
      </c>
      <c r="P367" s="319" t="b">
        <f t="shared" si="145"/>
        <v>0</v>
      </c>
      <c r="Q367" s="319" t="e">
        <f t="shared" si="146"/>
        <v>#DIV/0!</v>
      </c>
      <c r="R367" s="320">
        <f t="shared" si="147"/>
        <v>0</v>
      </c>
      <c r="S367" s="318">
        <v>0</v>
      </c>
      <c r="T367" s="319" t="e">
        <f t="shared" si="148"/>
        <v>#DIV/0!</v>
      </c>
      <c r="U367" s="319" t="b">
        <f t="shared" si="149"/>
        <v>0</v>
      </c>
      <c r="V367" s="319" t="e">
        <f t="shared" si="150"/>
        <v>#DIV/0!</v>
      </c>
      <c r="W367" s="319"/>
      <c r="X367" s="320">
        <v>0</v>
      </c>
      <c r="Y367" s="319" t="e">
        <f t="shared" si="151"/>
        <v>#DIV/0!</v>
      </c>
      <c r="Z367" s="319" t="b">
        <f t="shared" si="152"/>
        <v>0</v>
      </c>
      <c r="AA367" s="319" t="e">
        <f t="shared" si="153"/>
        <v>#DIV/0!</v>
      </c>
      <c r="AB367" s="811"/>
      <c r="AC367" s="812">
        <f t="shared" si="154"/>
        <v>0</v>
      </c>
      <c r="AD367" s="812">
        <f t="shared" si="155"/>
        <v>0</v>
      </c>
    </row>
    <row r="368" spans="1:30" s="40" customFormat="1" ht="16.8" hidden="1">
      <c r="A368" s="439" t="s">
        <v>311</v>
      </c>
      <c r="B368" s="439">
        <f>'Aaro Inställningar'!B40</f>
        <v>0</v>
      </c>
      <c r="C368" s="43"/>
      <c r="D368" s="749">
        <f>'Aaro Inställningar'!C40</f>
        <v>0</v>
      </c>
      <c r="E368" s="320">
        <v>0</v>
      </c>
      <c r="F368" s="318">
        <v>0</v>
      </c>
      <c r="G368" s="319" t="e">
        <f t="shared" si="140"/>
        <v>#DIV/0!</v>
      </c>
      <c r="H368" s="319" t="b">
        <f t="shared" si="141"/>
        <v>0</v>
      </c>
      <c r="I368" s="319" t="e">
        <f t="shared" si="142"/>
        <v>#DIV/0!</v>
      </c>
      <c r="J368" s="320">
        <v>0</v>
      </c>
      <c r="K368" s="318">
        <v>0</v>
      </c>
      <c r="L368" s="319" t="e">
        <f t="shared" si="143"/>
        <v>#DIV/0!</v>
      </c>
      <c r="M368" s="320">
        <v>0</v>
      </c>
      <c r="N368" s="318">
        <v>0</v>
      </c>
      <c r="O368" s="319" t="e">
        <f t="shared" si="144"/>
        <v>#DIV/0!</v>
      </c>
      <c r="P368" s="319" t="b">
        <f t="shared" si="145"/>
        <v>0</v>
      </c>
      <c r="Q368" s="319" t="e">
        <f t="shared" si="146"/>
        <v>#DIV/0!</v>
      </c>
      <c r="R368" s="320">
        <f t="shared" si="147"/>
        <v>0</v>
      </c>
      <c r="S368" s="318">
        <v>0</v>
      </c>
      <c r="T368" s="319" t="e">
        <f t="shared" si="148"/>
        <v>#DIV/0!</v>
      </c>
      <c r="U368" s="319" t="b">
        <f t="shared" si="149"/>
        <v>0</v>
      </c>
      <c r="V368" s="319" t="e">
        <f t="shared" si="150"/>
        <v>#DIV/0!</v>
      </c>
      <c r="W368" s="319"/>
      <c r="X368" s="320">
        <v>0</v>
      </c>
      <c r="Y368" s="319" t="e">
        <f t="shared" si="151"/>
        <v>#DIV/0!</v>
      </c>
      <c r="Z368" s="319" t="b">
        <f t="shared" si="152"/>
        <v>0</v>
      </c>
      <c r="AA368" s="319" t="e">
        <f t="shared" si="153"/>
        <v>#DIV/0!</v>
      </c>
      <c r="AB368" s="811"/>
      <c r="AC368" s="812">
        <f t="shared" si="154"/>
        <v>0</v>
      </c>
      <c r="AD368" s="812">
        <f t="shared" si="155"/>
        <v>0</v>
      </c>
    </row>
    <row r="369" spans="1:30" s="40" customFormat="1" ht="16.8" hidden="1">
      <c r="A369" s="439" t="s">
        <v>311</v>
      </c>
      <c r="B369" s="439">
        <f>'Aaro Inställningar'!B41</f>
        <v>0</v>
      </c>
      <c r="C369" s="43"/>
      <c r="D369" s="749">
        <f>'Aaro Inställningar'!C41</f>
        <v>0</v>
      </c>
      <c r="E369" s="320">
        <v>0</v>
      </c>
      <c r="F369" s="318">
        <v>0</v>
      </c>
      <c r="G369" s="319" t="e">
        <f t="shared" si="140"/>
        <v>#DIV/0!</v>
      </c>
      <c r="H369" s="319" t="b">
        <f t="shared" si="141"/>
        <v>0</v>
      </c>
      <c r="I369" s="319" t="e">
        <f t="shared" si="142"/>
        <v>#DIV/0!</v>
      </c>
      <c r="J369" s="320">
        <v>0</v>
      </c>
      <c r="K369" s="318">
        <v>0</v>
      </c>
      <c r="L369" s="319" t="e">
        <f t="shared" si="143"/>
        <v>#DIV/0!</v>
      </c>
      <c r="M369" s="320">
        <v>0</v>
      </c>
      <c r="N369" s="318">
        <v>0</v>
      </c>
      <c r="O369" s="319" t="e">
        <f t="shared" si="144"/>
        <v>#DIV/0!</v>
      </c>
      <c r="P369" s="319" t="b">
        <f t="shared" si="145"/>
        <v>0</v>
      </c>
      <c r="Q369" s="319" t="e">
        <f t="shared" si="146"/>
        <v>#DIV/0!</v>
      </c>
      <c r="R369" s="320">
        <f t="shared" si="147"/>
        <v>0</v>
      </c>
      <c r="S369" s="318">
        <v>0</v>
      </c>
      <c r="T369" s="319" t="e">
        <f t="shared" si="148"/>
        <v>#DIV/0!</v>
      </c>
      <c r="U369" s="319" t="b">
        <f t="shared" si="149"/>
        <v>0</v>
      </c>
      <c r="V369" s="319" t="e">
        <f t="shared" si="150"/>
        <v>#DIV/0!</v>
      </c>
      <c r="W369" s="319"/>
      <c r="X369" s="320">
        <v>0</v>
      </c>
      <c r="Y369" s="319" t="e">
        <f t="shared" si="151"/>
        <v>#DIV/0!</v>
      </c>
      <c r="Z369" s="319" t="b">
        <f t="shared" si="152"/>
        <v>0</v>
      </c>
      <c r="AA369" s="319" t="e">
        <f t="shared" si="153"/>
        <v>#DIV/0!</v>
      </c>
      <c r="AB369" s="811"/>
      <c r="AC369" s="812">
        <f t="shared" si="154"/>
        <v>0</v>
      </c>
      <c r="AD369" s="812">
        <f t="shared" si="155"/>
        <v>0</v>
      </c>
    </row>
    <row r="370" spans="1:30" s="40" customFormat="1" ht="16.8" hidden="1">
      <c r="A370" s="439" t="s">
        <v>311</v>
      </c>
      <c r="B370" s="439">
        <f>'Aaro Inställningar'!B42</f>
        <v>0</v>
      </c>
      <c r="C370" s="43"/>
      <c r="D370" s="749">
        <f>'Aaro Inställningar'!C42</f>
        <v>0</v>
      </c>
      <c r="E370" s="320">
        <v>0</v>
      </c>
      <c r="F370" s="318">
        <v>0</v>
      </c>
      <c r="G370" s="319" t="e">
        <f t="shared" si="140"/>
        <v>#DIV/0!</v>
      </c>
      <c r="H370" s="319" t="b">
        <f t="shared" si="141"/>
        <v>0</v>
      </c>
      <c r="I370" s="319" t="e">
        <f t="shared" si="142"/>
        <v>#DIV/0!</v>
      </c>
      <c r="J370" s="320">
        <v>0</v>
      </c>
      <c r="K370" s="318">
        <v>0</v>
      </c>
      <c r="L370" s="319" t="e">
        <f t="shared" si="143"/>
        <v>#DIV/0!</v>
      </c>
      <c r="M370" s="320">
        <v>0</v>
      </c>
      <c r="N370" s="318">
        <v>0</v>
      </c>
      <c r="O370" s="319" t="e">
        <f t="shared" si="144"/>
        <v>#DIV/0!</v>
      </c>
      <c r="P370" s="319" t="b">
        <f t="shared" si="145"/>
        <v>0</v>
      </c>
      <c r="Q370" s="319" t="e">
        <f t="shared" si="146"/>
        <v>#DIV/0!</v>
      </c>
      <c r="R370" s="320">
        <f t="shared" si="147"/>
        <v>0</v>
      </c>
      <c r="S370" s="318">
        <v>0</v>
      </c>
      <c r="T370" s="319" t="e">
        <f t="shared" si="148"/>
        <v>#DIV/0!</v>
      </c>
      <c r="U370" s="319" t="b">
        <f t="shared" si="149"/>
        <v>0</v>
      </c>
      <c r="V370" s="319" t="e">
        <f t="shared" si="150"/>
        <v>#DIV/0!</v>
      </c>
      <c r="W370" s="319"/>
      <c r="X370" s="320">
        <v>0</v>
      </c>
      <c r="Y370" s="319" t="e">
        <f t="shared" si="151"/>
        <v>#DIV/0!</v>
      </c>
      <c r="Z370" s="319" t="b">
        <f t="shared" si="152"/>
        <v>0</v>
      </c>
      <c r="AA370" s="319" t="e">
        <f t="shared" si="153"/>
        <v>#DIV/0!</v>
      </c>
      <c r="AB370" s="811"/>
      <c r="AC370" s="812">
        <f t="shared" si="154"/>
        <v>0</v>
      </c>
      <c r="AD370" s="812">
        <f t="shared" si="155"/>
        <v>0</v>
      </c>
    </row>
    <row r="371" spans="1:30" ht="16.8" hidden="1">
      <c r="A371" s="439" t="s">
        <v>311</v>
      </c>
      <c r="B371" s="439">
        <f>'Aaro Inställningar'!B43</f>
        <v>0</v>
      </c>
      <c r="C371" s="43"/>
      <c r="D371" s="749">
        <f>'Aaro Inställningar'!C43</f>
        <v>0</v>
      </c>
      <c r="E371" s="320">
        <v>0</v>
      </c>
      <c r="F371" s="318">
        <v>0</v>
      </c>
      <c r="G371" s="319" t="e">
        <f t="shared" si="140"/>
        <v>#DIV/0!</v>
      </c>
      <c r="H371" s="319" t="b">
        <f t="shared" si="141"/>
        <v>0</v>
      </c>
      <c r="I371" s="319" t="e">
        <f t="shared" si="142"/>
        <v>#DIV/0!</v>
      </c>
      <c r="J371" s="320">
        <v>0</v>
      </c>
      <c r="K371" s="318">
        <v>0</v>
      </c>
      <c r="L371" s="319" t="e">
        <f t="shared" si="143"/>
        <v>#DIV/0!</v>
      </c>
      <c r="M371" s="320">
        <v>0</v>
      </c>
      <c r="N371" s="318">
        <v>0</v>
      </c>
      <c r="O371" s="319" t="e">
        <f t="shared" si="144"/>
        <v>#DIV/0!</v>
      </c>
      <c r="P371" s="319" t="b">
        <f t="shared" si="145"/>
        <v>0</v>
      </c>
      <c r="Q371" s="319" t="e">
        <f t="shared" si="146"/>
        <v>#DIV/0!</v>
      </c>
      <c r="R371" s="320">
        <f t="shared" si="147"/>
        <v>0</v>
      </c>
      <c r="S371" s="318">
        <v>0</v>
      </c>
      <c r="T371" s="319" t="e">
        <f t="shared" si="148"/>
        <v>#DIV/0!</v>
      </c>
      <c r="U371" s="319" t="b">
        <f t="shared" si="149"/>
        <v>0</v>
      </c>
      <c r="V371" s="319" t="e">
        <f t="shared" si="150"/>
        <v>#DIV/0!</v>
      </c>
      <c r="W371" s="319"/>
      <c r="X371" s="320">
        <v>0</v>
      </c>
      <c r="Y371" s="319" t="e">
        <f t="shared" si="151"/>
        <v>#DIV/0!</v>
      </c>
      <c r="Z371" s="319" t="b">
        <f t="shared" si="152"/>
        <v>0</v>
      </c>
      <c r="AA371" s="319" t="e">
        <f t="shared" si="153"/>
        <v>#DIV/0!</v>
      </c>
      <c r="AB371" s="811"/>
      <c r="AC371" s="812">
        <f t="shared" si="154"/>
        <v>0</v>
      </c>
      <c r="AD371" s="812">
        <f t="shared" si="155"/>
        <v>0</v>
      </c>
    </row>
    <row r="372" spans="1:30" ht="16.8" hidden="1">
      <c r="A372" s="439" t="s">
        <v>311</v>
      </c>
      <c r="B372" s="439">
        <f>'Aaro Inställningar'!B44</f>
        <v>0</v>
      </c>
      <c r="C372" s="43"/>
      <c r="D372" s="749">
        <f>'Aaro Inställningar'!C44</f>
        <v>0</v>
      </c>
      <c r="E372" s="320">
        <v>0</v>
      </c>
      <c r="F372" s="318">
        <v>0</v>
      </c>
      <c r="G372" s="319" t="e">
        <f t="shared" si="140"/>
        <v>#DIV/0!</v>
      </c>
      <c r="H372" s="319" t="b">
        <f t="shared" si="141"/>
        <v>0</v>
      </c>
      <c r="I372" s="319" t="e">
        <f t="shared" si="142"/>
        <v>#DIV/0!</v>
      </c>
      <c r="J372" s="320">
        <v>0</v>
      </c>
      <c r="K372" s="318">
        <v>0</v>
      </c>
      <c r="L372" s="319" t="e">
        <f t="shared" si="143"/>
        <v>#DIV/0!</v>
      </c>
      <c r="M372" s="320">
        <v>0</v>
      </c>
      <c r="N372" s="318">
        <v>0</v>
      </c>
      <c r="O372" s="319" t="e">
        <f t="shared" si="144"/>
        <v>#DIV/0!</v>
      </c>
      <c r="P372" s="319" t="b">
        <f t="shared" si="145"/>
        <v>0</v>
      </c>
      <c r="Q372" s="319" t="e">
        <f t="shared" si="146"/>
        <v>#DIV/0!</v>
      </c>
      <c r="R372" s="320">
        <f t="shared" si="147"/>
        <v>0</v>
      </c>
      <c r="S372" s="318">
        <v>0</v>
      </c>
      <c r="T372" s="319" t="e">
        <f t="shared" si="148"/>
        <v>#DIV/0!</v>
      </c>
      <c r="U372" s="319" t="b">
        <f t="shared" si="149"/>
        <v>0</v>
      </c>
      <c r="V372" s="319" t="e">
        <f t="shared" si="150"/>
        <v>#DIV/0!</v>
      </c>
      <c r="W372" s="319"/>
      <c r="X372" s="320">
        <v>0</v>
      </c>
      <c r="Y372" s="319" t="e">
        <f t="shared" si="151"/>
        <v>#DIV/0!</v>
      </c>
      <c r="Z372" s="319" t="b">
        <f t="shared" si="152"/>
        <v>0</v>
      </c>
      <c r="AA372" s="319" t="e">
        <f t="shared" si="153"/>
        <v>#DIV/0!</v>
      </c>
      <c r="AB372" s="811"/>
      <c r="AC372" s="812">
        <f t="shared" si="154"/>
        <v>0</v>
      </c>
      <c r="AD372" s="812">
        <f t="shared" si="155"/>
        <v>0</v>
      </c>
    </row>
    <row r="373" spans="1:30" ht="16.8" hidden="1">
      <c r="A373" s="439" t="s">
        <v>311</v>
      </c>
      <c r="B373" s="439">
        <f>'Aaro Inställningar'!B45</f>
        <v>0</v>
      </c>
      <c r="C373" s="43"/>
      <c r="D373" s="749">
        <f>'Aaro Inställningar'!C45</f>
        <v>0</v>
      </c>
      <c r="E373" s="320">
        <v>0</v>
      </c>
      <c r="F373" s="318">
        <v>0</v>
      </c>
      <c r="G373" s="319" t="e">
        <f t="shared" si="140"/>
        <v>#DIV/0!</v>
      </c>
      <c r="H373" s="319" t="b">
        <f t="shared" si="141"/>
        <v>0</v>
      </c>
      <c r="I373" s="319" t="e">
        <f t="shared" si="142"/>
        <v>#DIV/0!</v>
      </c>
      <c r="J373" s="320">
        <v>0</v>
      </c>
      <c r="K373" s="318">
        <v>0</v>
      </c>
      <c r="L373" s="319" t="e">
        <f t="shared" si="143"/>
        <v>#DIV/0!</v>
      </c>
      <c r="M373" s="320">
        <v>0</v>
      </c>
      <c r="N373" s="318">
        <v>0</v>
      </c>
      <c r="O373" s="319" t="e">
        <f t="shared" si="144"/>
        <v>#DIV/0!</v>
      </c>
      <c r="P373" s="319" t="b">
        <f t="shared" si="145"/>
        <v>0</v>
      </c>
      <c r="Q373" s="319" t="e">
        <f t="shared" si="146"/>
        <v>#DIV/0!</v>
      </c>
      <c r="R373" s="320">
        <f t="shared" si="147"/>
        <v>0</v>
      </c>
      <c r="S373" s="318">
        <v>0</v>
      </c>
      <c r="T373" s="319" t="e">
        <f t="shared" si="148"/>
        <v>#DIV/0!</v>
      </c>
      <c r="U373" s="319" t="b">
        <f t="shared" si="149"/>
        <v>0</v>
      </c>
      <c r="V373" s="319" t="e">
        <f t="shared" si="150"/>
        <v>#DIV/0!</v>
      </c>
      <c r="W373" s="319"/>
      <c r="X373" s="320">
        <v>0</v>
      </c>
      <c r="Y373" s="319" t="e">
        <f t="shared" si="151"/>
        <v>#DIV/0!</v>
      </c>
      <c r="Z373" s="319" t="b">
        <f t="shared" si="152"/>
        <v>0</v>
      </c>
      <c r="AA373" s="319" t="e">
        <f t="shared" si="153"/>
        <v>#DIV/0!</v>
      </c>
      <c r="AB373" s="811"/>
      <c r="AC373" s="812">
        <f t="shared" si="154"/>
        <v>0</v>
      </c>
      <c r="AD373" s="812">
        <f t="shared" si="155"/>
        <v>0</v>
      </c>
    </row>
    <row r="374" spans="1:30" ht="16.8" hidden="1">
      <c r="A374" s="439" t="s">
        <v>311</v>
      </c>
      <c r="B374" s="439">
        <f>'Aaro Inställningar'!B46</f>
        <v>0</v>
      </c>
      <c r="C374" s="43"/>
      <c r="D374" s="749">
        <f>'Aaro Inställningar'!C46</f>
        <v>0</v>
      </c>
      <c r="E374" s="320">
        <v>0</v>
      </c>
      <c r="F374" s="318">
        <v>0</v>
      </c>
      <c r="G374" s="319" t="e">
        <f t="shared" si="140"/>
        <v>#DIV/0!</v>
      </c>
      <c r="H374" s="319" t="b">
        <f t="shared" si="141"/>
        <v>0</v>
      </c>
      <c r="I374" s="319" t="e">
        <f t="shared" si="142"/>
        <v>#DIV/0!</v>
      </c>
      <c r="J374" s="320">
        <v>0</v>
      </c>
      <c r="K374" s="318">
        <v>0</v>
      </c>
      <c r="L374" s="319" t="e">
        <f t="shared" si="143"/>
        <v>#DIV/0!</v>
      </c>
      <c r="M374" s="320">
        <v>0</v>
      </c>
      <c r="N374" s="318">
        <v>0</v>
      </c>
      <c r="O374" s="319" t="e">
        <f t="shared" si="144"/>
        <v>#DIV/0!</v>
      </c>
      <c r="P374" s="319" t="b">
        <f t="shared" si="145"/>
        <v>0</v>
      </c>
      <c r="Q374" s="319" t="e">
        <f t="shared" si="146"/>
        <v>#DIV/0!</v>
      </c>
      <c r="R374" s="320">
        <f t="shared" si="147"/>
        <v>0</v>
      </c>
      <c r="S374" s="318">
        <v>0</v>
      </c>
      <c r="T374" s="319" t="e">
        <f t="shared" si="148"/>
        <v>#DIV/0!</v>
      </c>
      <c r="U374" s="319" t="b">
        <f t="shared" si="149"/>
        <v>0</v>
      </c>
      <c r="V374" s="319" t="e">
        <f t="shared" si="150"/>
        <v>#DIV/0!</v>
      </c>
      <c r="W374" s="319"/>
      <c r="X374" s="320">
        <v>0</v>
      </c>
      <c r="Y374" s="319" t="e">
        <f t="shared" si="151"/>
        <v>#DIV/0!</v>
      </c>
      <c r="Z374" s="319" t="b">
        <f t="shared" si="152"/>
        <v>0</v>
      </c>
      <c r="AA374" s="319" t="e">
        <f t="shared" si="153"/>
        <v>#DIV/0!</v>
      </c>
      <c r="AB374" s="811"/>
      <c r="AC374" s="812">
        <f t="shared" si="154"/>
        <v>0</v>
      </c>
      <c r="AD374" s="812">
        <f t="shared" si="155"/>
        <v>0</v>
      </c>
    </row>
    <row r="375" spans="1:30" ht="16.8" hidden="1">
      <c r="A375" s="439" t="s">
        <v>311</v>
      </c>
      <c r="B375" s="439">
        <f>'Aaro Inställningar'!B47</f>
        <v>0</v>
      </c>
      <c r="C375" s="43"/>
      <c r="D375" s="749">
        <f>'Aaro Inställningar'!C47</f>
        <v>0</v>
      </c>
      <c r="E375" s="320">
        <v>0</v>
      </c>
      <c r="F375" s="318">
        <v>0</v>
      </c>
      <c r="G375" s="319" t="e">
        <f t="shared" si="140"/>
        <v>#DIV/0!</v>
      </c>
      <c r="H375" s="319" t="b">
        <f t="shared" si="141"/>
        <v>0</v>
      </c>
      <c r="I375" s="319" t="e">
        <f t="shared" si="142"/>
        <v>#DIV/0!</v>
      </c>
      <c r="J375" s="320">
        <v>0</v>
      </c>
      <c r="K375" s="318">
        <v>0</v>
      </c>
      <c r="L375" s="319" t="e">
        <f t="shared" si="143"/>
        <v>#DIV/0!</v>
      </c>
      <c r="M375" s="320">
        <v>0</v>
      </c>
      <c r="N375" s="318">
        <v>0</v>
      </c>
      <c r="O375" s="319" t="e">
        <f t="shared" si="144"/>
        <v>#DIV/0!</v>
      </c>
      <c r="P375" s="319" t="b">
        <f t="shared" si="145"/>
        <v>0</v>
      </c>
      <c r="Q375" s="319" t="e">
        <f t="shared" si="146"/>
        <v>#DIV/0!</v>
      </c>
      <c r="R375" s="320">
        <f t="shared" si="147"/>
        <v>0</v>
      </c>
      <c r="S375" s="318">
        <v>0</v>
      </c>
      <c r="T375" s="319" t="e">
        <f t="shared" si="148"/>
        <v>#DIV/0!</v>
      </c>
      <c r="U375" s="319" t="b">
        <f t="shared" si="149"/>
        <v>0</v>
      </c>
      <c r="V375" s="319" t="e">
        <f t="shared" si="150"/>
        <v>#DIV/0!</v>
      </c>
      <c r="W375" s="319"/>
      <c r="X375" s="320">
        <v>0</v>
      </c>
      <c r="Y375" s="319" t="e">
        <f t="shared" si="151"/>
        <v>#DIV/0!</v>
      </c>
      <c r="Z375" s="319" t="b">
        <f t="shared" si="152"/>
        <v>0</v>
      </c>
      <c r="AA375" s="319" t="e">
        <f t="shared" si="153"/>
        <v>#DIV/0!</v>
      </c>
      <c r="AB375" s="811"/>
      <c r="AC375" s="812">
        <f t="shared" si="154"/>
        <v>0</v>
      </c>
      <c r="AD375" s="812">
        <f t="shared" si="155"/>
        <v>0</v>
      </c>
    </row>
    <row r="376" spans="1:30" ht="16.8" hidden="1">
      <c r="A376" s="439" t="s">
        <v>311</v>
      </c>
      <c r="B376" s="439">
        <f>'Aaro Inställningar'!B48</f>
        <v>0</v>
      </c>
      <c r="C376" s="43"/>
      <c r="D376" s="749">
        <f>'Aaro Inställningar'!C48</f>
        <v>0</v>
      </c>
      <c r="E376" s="320">
        <v>0</v>
      </c>
      <c r="F376" s="318">
        <v>0</v>
      </c>
      <c r="G376" s="319" t="e">
        <f t="shared" si="140"/>
        <v>#DIV/0!</v>
      </c>
      <c r="H376" s="319" t="b">
        <f t="shared" si="141"/>
        <v>0</v>
      </c>
      <c r="I376" s="319" t="e">
        <f t="shared" si="142"/>
        <v>#DIV/0!</v>
      </c>
      <c r="J376" s="320">
        <v>0</v>
      </c>
      <c r="K376" s="318">
        <v>0</v>
      </c>
      <c r="L376" s="319" t="e">
        <f t="shared" si="143"/>
        <v>#DIV/0!</v>
      </c>
      <c r="M376" s="320">
        <v>0</v>
      </c>
      <c r="N376" s="318">
        <v>0</v>
      </c>
      <c r="O376" s="319" t="e">
        <f t="shared" si="144"/>
        <v>#DIV/0!</v>
      </c>
      <c r="P376" s="319" t="b">
        <f t="shared" si="145"/>
        <v>0</v>
      </c>
      <c r="Q376" s="319" t="e">
        <f t="shared" si="146"/>
        <v>#DIV/0!</v>
      </c>
      <c r="R376" s="320">
        <f t="shared" si="147"/>
        <v>0</v>
      </c>
      <c r="S376" s="318">
        <v>0</v>
      </c>
      <c r="T376" s="319" t="e">
        <f t="shared" si="148"/>
        <v>#DIV/0!</v>
      </c>
      <c r="U376" s="319" t="b">
        <f t="shared" si="149"/>
        <v>0</v>
      </c>
      <c r="V376" s="319" t="e">
        <f t="shared" si="150"/>
        <v>#DIV/0!</v>
      </c>
      <c r="W376" s="319"/>
      <c r="X376" s="320">
        <v>0</v>
      </c>
      <c r="Y376" s="319" t="e">
        <f t="shared" si="151"/>
        <v>#DIV/0!</v>
      </c>
      <c r="Z376" s="319" t="b">
        <f t="shared" si="152"/>
        <v>0</v>
      </c>
      <c r="AA376" s="319" t="e">
        <f t="shared" si="153"/>
        <v>#DIV/0!</v>
      </c>
      <c r="AB376" s="811"/>
      <c r="AC376" s="812">
        <f t="shared" si="154"/>
        <v>0</v>
      </c>
      <c r="AD376" s="812">
        <f t="shared" si="155"/>
        <v>0</v>
      </c>
    </row>
    <row r="377" spans="1:30" ht="16.8" hidden="1">
      <c r="A377" s="439" t="s">
        <v>311</v>
      </c>
      <c r="B377" s="439">
        <f>'Aaro Inställningar'!B49</f>
        <v>0</v>
      </c>
      <c r="C377" s="43"/>
      <c r="D377" s="749">
        <f>'Aaro Inställningar'!C49</f>
        <v>0</v>
      </c>
      <c r="E377" s="320">
        <v>0</v>
      </c>
      <c r="F377" s="318">
        <v>0</v>
      </c>
      <c r="G377" s="319" t="e">
        <f t="shared" si="140"/>
        <v>#DIV/0!</v>
      </c>
      <c r="H377" s="319" t="b">
        <f t="shared" si="141"/>
        <v>0</v>
      </c>
      <c r="I377" s="319" t="e">
        <f t="shared" si="142"/>
        <v>#DIV/0!</v>
      </c>
      <c r="J377" s="320">
        <v>0</v>
      </c>
      <c r="K377" s="318">
        <v>0</v>
      </c>
      <c r="L377" s="319" t="e">
        <f t="shared" si="143"/>
        <v>#DIV/0!</v>
      </c>
      <c r="M377" s="320">
        <v>0</v>
      </c>
      <c r="N377" s="318">
        <v>0</v>
      </c>
      <c r="O377" s="319" t="e">
        <f t="shared" si="144"/>
        <v>#DIV/0!</v>
      </c>
      <c r="P377" s="319" t="b">
        <f t="shared" si="145"/>
        <v>0</v>
      </c>
      <c r="Q377" s="319" t="e">
        <f t="shared" si="146"/>
        <v>#DIV/0!</v>
      </c>
      <c r="R377" s="320">
        <f t="shared" si="147"/>
        <v>0</v>
      </c>
      <c r="S377" s="318">
        <v>0</v>
      </c>
      <c r="T377" s="319" t="e">
        <f t="shared" si="148"/>
        <v>#DIV/0!</v>
      </c>
      <c r="U377" s="319" t="b">
        <f t="shared" si="149"/>
        <v>0</v>
      </c>
      <c r="V377" s="319" t="e">
        <f t="shared" si="150"/>
        <v>#DIV/0!</v>
      </c>
      <c r="W377" s="319"/>
      <c r="X377" s="320">
        <v>0</v>
      </c>
      <c r="Y377" s="319" t="e">
        <f t="shared" si="151"/>
        <v>#DIV/0!</v>
      </c>
      <c r="Z377" s="319" t="b">
        <f t="shared" si="152"/>
        <v>0</v>
      </c>
      <c r="AA377" s="319" t="e">
        <f t="shared" si="153"/>
        <v>#DIV/0!</v>
      </c>
      <c r="AB377" s="811"/>
      <c r="AC377" s="812">
        <f t="shared" si="154"/>
        <v>0</v>
      </c>
      <c r="AD377" s="812">
        <f t="shared" si="155"/>
        <v>0</v>
      </c>
    </row>
    <row r="378" spans="1:30" ht="16.8" hidden="1">
      <c r="A378" s="439" t="s">
        <v>311</v>
      </c>
      <c r="B378" s="439">
        <f>'Aaro Inställningar'!B50</f>
        <v>0</v>
      </c>
      <c r="C378" s="43"/>
      <c r="D378" s="749">
        <f>'Aaro Inställningar'!C50</f>
        <v>0</v>
      </c>
      <c r="E378" s="320">
        <v>0</v>
      </c>
      <c r="F378" s="318">
        <v>0</v>
      </c>
      <c r="G378" s="319" t="e">
        <f t="shared" si="140"/>
        <v>#DIV/0!</v>
      </c>
      <c r="H378" s="319" t="b">
        <f t="shared" si="141"/>
        <v>0</v>
      </c>
      <c r="I378" s="319" t="e">
        <f t="shared" si="142"/>
        <v>#DIV/0!</v>
      </c>
      <c r="J378" s="320">
        <v>0</v>
      </c>
      <c r="K378" s="318">
        <v>0</v>
      </c>
      <c r="L378" s="319" t="e">
        <f t="shared" si="143"/>
        <v>#DIV/0!</v>
      </c>
      <c r="M378" s="320">
        <v>0</v>
      </c>
      <c r="N378" s="318">
        <v>0</v>
      </c>
      <c r="O378" s="319" t="e">
        <f t="shared" si="144"/>
        <v>#DIV/0!</v>
      </c>
      <c r="P378" s="319" t="b">
        <f t="shared" si="145"/>
        <v>0</v>
      </c>
      <c r="Q378" s="319" t="e">
        <f t="shared" si="146"/>
        <v>#DIV/0!</v>
      </c>
      <c r="R378" s="320">
        <f t="shared" si="147"/>
        <v>0</v>
      </c>
      <c r="S378" s="318">
        <v>0</v>
      </c>
      <c r="T378" s="319" t="e">
        <f t="shared" si="148"/>
        <v>#DIV/0!</v>
      </c>
      <c r="U378" s="319" t="b">
        <f t="shared" si="149"/>
        <v>0</v>
      </c>
      <c r="V378" s="319" t="e">
        <f t="shared" si="150"/>
        <v>#DIV/0!</v>
      </c>
      <c r="W378" s="319"/>
      <c r="X378" s="320">
        <v>0</v>
      </c>
      <c r="Y378" s="319" t="e">
        <f t="shared" si="151"/>
        <v>#DIV/0!</v>
      </c>
      <c r="Z378" s="319" t="b">
        <f t="shared" si="152"/>
        <v>0</v>
      </c>
      <c r="AA378" s="319" t="e">
        <f t="shared" si="153"/>
        <v>#DIV/0!</v>
      </c>
      <c r="AB378" s="811"/>
      <c r="AC378" s="812">
        <f t="shared" si="154"/>
        <v>0</v>
      </c>
      <c r="AD378" s="812">
        <f t="shared" si="155"/>
        <v>0</v>
      </c>
    </row>
    <row r="379" spans="1:30" ht="16.8" hidden="1">
      <c r="A379" s="439" t="s">
        <v>311</v>
      </c>
      <c r="B379" s="439">
        <f>'Aaro Inställningar'!B51</f>
        <v>0</v>
      </c>
      <c r="C379" s="43"/>
      <c r="D379" s="749">
        <f>'Aaro Inställningar'!C51</f>
        <v>0</v>
      </c>
      <c r="E379" s="320">
        <v>0</v>
      </c>
      <c r="F379" s="318">
        <v>0</v>
      </c>
      <c r="G379" s="319" t="e">
        <f t="shared" si="140"/>
        <v>#DIV/0!</v>
      </c>
      <c r="H379" s="319" t="b">
        <f t="shared" si="141"/>
        <v>0</v>
      </c>
      <c r="I379" s="319" t="e">
        <f t="shared" si="142"/>
        <v>#DIV/0!</v>
      </c>
      <c r="J379" s="320">
        <v>0</v>
      </c>
      <c r="K379" s="318">
        <v>0</v>
      </c>
      <c r="L379" s="319" t="e">
        <f t="shared" si="143"/>
        <v>#DIV/0!</v>
      </c>
      <c r="M379" s="320">
        <v>0</v>
      </c>
      <c r="N379" s="318">
        <v>0</v>
      </c>
      <c r="O379" s="319" t="e">
        <f t="shared" si="144"/>
        <v>#DIV/0!</v>
      </c>
      <c r="P379" s="319" t="b">
        <f t="shared" si="145"/>
        <v>0</v>
      </c>
      <c r="Q379" s="319" t="e">
        <f t="shared" si="146"/>
        <v>#DIV/0!</v>
      </c>
      <c r="R379" s="320">
        <f t="shared" si="147"/>
        <v>0</v>
      </c>
      <c r="S379" s="318">
        <v>0</v>
      </c>
      <c r="T379" s="319" t="e">
        <f t="shared" si="148"/>
        <v>#DIV/0!</v>
      </c>
      <c r="U379" s="319" t="b">
        <f t="shared" si="149"/>
        <v>0</v>
      </c>
      <c r="V379" s="319" t="e">
        <f t="shared" si="150"/>
        <v>#DIV/0!</v>
      </c>
      <c r="W379" s="319"/>
      <c r="X379" s="320">
        <v>0</v>
      </c>
      <c r="Y379" s="319" t="e">
        <f t="shared" si="151"/>
        <v>#DIV/0!</v>
      </c>
      <c r="Z379" s="319" t="b">
        <f t="shared" si="152"/>
        <v>0</v>
      </c>
      <c r="AA379" s="319" t="e">
        <f t="shared" si="153"/>
        <v>#DIV/0!</v>
      </c>
      <c r="AB379" s="811"/>
      <c r="AC379" s="812">
        <f t="shared" si="154"/>
        <v>0</v>
      </c>
      <c r="AD379" s="812">
        <f t="shared" si="155"/>
        <v>0</v>
      </c>
    </row>
    <row r="380" spans="1:30" ht="16.8" hidden="1">
      <c r="A380" s="439" t="s">
        <v>311</v>
      </c>
      <c r="B380" s="439">
        <f>'Aaro Inställningar'!B52</f>
        <v>0</v>
      </c>
      <c r="C380" s="43"/>
      <c r="D380" s="749">
        <f>'Aaro Inställningar'!C52</f>
        <v>0</v>
      </c>
      <c r="E380" s="320">
        <v>0</v>
      </c>
      <c r="F380" s="318">
        <v>0</v>
      </c>
      <c r="G380" s="319" t="e">
        <f t="shared" si="140"/>
        <v>#DIV/0!</v>
      </c>
      <c r="H380" s="319" t="b">
        <f t="shared" si="141"/>
        <v>0</v>
      </c>
      <c r="I380" s="319" t="e">
        <f t="shared" si="142"/>
        <v>#DIV/0!</v>
      </c>
      <c r="J380" s="320">
        <v>0</v>
      </c>
      <c r="K380" s="318">
        <v>0</v>
      </c>
      <c r="L380" s="319" t="e">
        <f t="shared" si="143"/>
        <v>#DIV/0!</v>
      </c>
      <c r="M380" s="320">
        <v>0</v>
      </c>
      <c r="N380" s="318">
        <v>0</v>
      </c>
      <c r="O380" s="319" t="e">
        <f t="shared" si="144"/>
        <v>#DIV/0!</v>
      </c>
      <c r="P380" s="319" t="b">
        <f t="shared" si="145"/>
        <v>0</v>
      </c>
      <c r="Q380" s="319" t="e">
        <f t="shared" si="146"/>
        <v>#DIV/0!</v>
      </c>
      <c r="R380" s="320">
        <f t="shared" si="147"/>
        <v>0</v>
      </c>
      <c r="S380" s="318">
        <v>0</v>
      </c>
      <c r="T380" s="319" t="e">
        <f t="shared" si="148"/>
        <v>#DIV/0!</v>
      </c>
      <c r="U380" s="319" t="b">
        <f t="shared" si="149"/>
        <v>0</v>
      </c>
      <c r="V380" s="319" t="e">
        <f t="shared" si="150"/>
        <v>#DIV/0!</v>
      </c>
      <c r="W380" s="319"/>
      <c r="X380" s="320">
        <v>0</v>
      </c>
      <c r="Y380" s="319" t="e">
        <f t="shared" si="151"/>
        <v>#DIV/0!</v>
      </c>
      <c r="Z380" s="319" t="b">
        <f t="shared" si="152"/>
        <v>0</v>
      </c>
      <c r="AA380" s="319" t="e">
        <f t="shared" si="153"/>
        <v>#DIV/0!</v>
      </c>
      <c r="AB380" s="811"/>
      <c r="AC380" s="812">
        <f t="shared" si="154"/>
        <v>0</v>
      </c>
      <c r="AD380" s="812">
        <f t="shared" si="155"/>
        <v>0</v>
      </c>
    </row>
    <row r="381" spans="1:30" ht="16.8" hidden="1">
      <c r="A381" s="439" t="s">
        <v>311</v>
      </c>
      <c r="B381" s="439">
        <f>'Aaro Inställningar'!B53</f>
        <v>0</v>
      </c>
      <c r="C381" s="43"/>
      <c r="D381" s="749">
        <f>'Aaro Inställningar'!C53</f>
        <v>0</v>
      </c>
      <c r="E381" s="320">
        <v>0</v>
      </c>
      <c r="F381" s="318">
        <v>0</v>
      </c>
      <c r="G381" s="319" t="e">
        <f t="shared" si="140"/>
        <v>#DIV/0!</v>
      </c>
      <c r="H381" s="319" t="b">
        <f t="shared" si="141"/>
        <v>0</v>
      </c>
      <c r="I381" s="319" t="e">
        <f t="shared" si="142"/>
        <v>#DIV/0!</v>
      </c>
      <c r="J381" s="320">
        <v>0</v>
      </c>
      <c r="K381" s="318">
        <v>0</v>
      </c>
      <c r="L381" s="319" t="e">
        <f t="shared" si="143"/>
        <v>#DIV/0!</v>
      </c>
      <c r="M381" s="320">
        <v>0</v>
      </c>
      <c r="N381" s="318">
        <v>0</v>
      </c>
      <c r="O381" s="319" t="e">
        <f t="shared" si="144"/>
        <v>#DIV/0!</v>
      </c>
      <c r="P381" s="319" t="b">
        <f t="shared" si="145"/>
        <v>0</v>
      </c>
      <c r="Q381" s="319" t="e">
        <f t="shared" si="146"/>
        <v>#DIV/0!</v>
      </c>
      <c r="R381" s="320">
        <f t="shared" si="147"/>
        <v>0</v>
      </c>
      <c r="S381" s="318">
        <v>0</v>
      </c>
      <c r="T381" s="319" t="e">
        <f t="shared" si="148"/>
        <v>#DIV/0!</v>
      </c>
      <c r="U381" s="319" t="b">
        <f t="shared" si="149"/>
        <v>0</v>
      </c>
      <c r="V381" s="319" t="e">
        <f t="shared" si="150"/>
        <v>#DIV/0!</v>
      </c>
      <c r="W381" s="319"/>
      <c r="X381" s="320">
        <v>0</v>
      </c>
      <c r="Y381" s="319" t="e">
        <f t="shared" si="151"/>
        <v>#DIV/0!</v>
      </c>
      <c r="Z381" s="319" t="b">
        <f t="shared" si="152"/>
        <v>0</v>
      </c>
      <c r="AA381" s="319" t="e">
        <f t="shared" si="153"/>
        <v>#DIV/0!</v>
      </c>
      <c r="AB381" s="811"/>
      <c r="AC381" s="812">
        <f t="shared" si="154"/>
        <v>0</v>
      </c>
      <c r="AD381" s="812">
        <f t="shared" si="155"/>
        <v>0</v>
      </c>
    </row>
    <row r="382" spans="1:30" ht="16.8" hidden="1">
      <c r="A382" s="439" t="s">
        <v>311</v>
      </c>
      <c r="B382" s="439">
        <f>'Aaro Inställningar'!B54</f>
        <v>0</v>
      </c>
      <c r="C382" s="43"/>
      <c r="D382" s="749">
        <f>'Aaro Inställningar'!C54</f>
        <v>0</v>
      </c>
      <c r="E382" s="320">
        <v>0</v>
      </c>
      <c r="F382" s="318">
        <v>0</v>
      </c>
      <c r="G382" s="319" t="e">
        <f t="shared" si="140"/>
        <v>#DIV/0!</v>
      </c>
      <c r="H382" s="319" t="b">
        <f t="shared" si="141"/>
        <v>0</v>
      </c>
      <c r="I382" s="319" t="e">
        <f t="shared" si="142"/>
        <v>#DIV/0!</v>
      </c>
      <c r="J382" s="320">
        <v>0</v>
      </c>
      <c r="K382" s="318">
        <v>0</v>
      </c>
      <c r="L382" s="319" t="e">
        <f t="shared" si="143"/>
        <v>#DIV/0!</v>
      </c>
      <c r="M382" s="320">
        <v>0</v>
      </c>
      <c r="N382" s="318">
        <v>0</v>
      </c>
      <c r="O382" s="319" t="e">
        <f t="shared" si="144"/>
        <v>#DIV/0!</v>
      </c>
      <c r="P382" s="319" t="b">
        <f t="shared" si="145"/>
        <v>0</v>
      </c>
      <c r="Q382" s="319" t="e">
        <f t="shared" si="146"/>
        <v>#DIV/0!</v>
      </c>
      <c r="R382" s="320">
        <f t="shared" si="147"/>
        <v>0</v>
      </c>
      <c r="S382" s="318">
        <v>0</v>
      </c>
      <c r="T382" s="319" t="e">
        <f t="shared" si="148"/>
        <v>#DIV/0!</v>
      </c>
      <c r="U382" s="319" t="b">
        <f t="shared" si="149"/>
        <v>0</v>
      </c>
      <c r="V382" s="319" t="e">
        <f t="shared" si="150"/>
        <v>#DIV/0!</v>
      </c>
      <c r="W382" s="319"/>
      <c r="X382" s="320">
        <v>0</v>
      </c>
      <c r="Y382" s="319" t="e">
        <f t="shared" si="151"/>
        <v>#DIV/0!</v>
      </c>
      <c r="Z382" s="319" t="b">
        <f t="shared" si="152"/>
        <v>0</v>
      </c>
      <c r="AA382" s="319" t="e">
        <f t="shared" si="153"/>
        <v>#DIV/0!</v>
      </c>
      <c r="AB382" s="811"/>
      <c r="AC382" s="812">
        <f t="shared" si="154"/>
        <v>0</v>
      </c>
      <c r="AD382" s="812">
        <f t="shared" si="155"/>
        <v>0</v>
      </c>
    </row>
    <row r="383" spans="1:30" ht="16.8" hidden="1">
      <c r="A383" s="439" t="s">
        <v>311</v>
      </c>
      <c r="B383" s="439">
        <f>'Aaro Inställningar'!B55</f>
        <v>0</v>
      </c>
      <c r="C383" s="43"/>
      <c r="D383" s="749">
        <f>'Aaro Inställningar'!C55</f>
        <v>0</v>
      </c>
      <c r="E383" s="320">
        <v>0</v>
      </c>
      <c r="F383" s="318">
        <v>0</v>
      </c>
      <c r="G383" s="319" t="e">
        <f t="shared" si="140"/>
        <v>#DIV/0!</v>
      </c>
      <c r="H383" s="319" t="b">
        <f t="shared" si="141"/>
        <v>0</v>
      </c>
      <c r="I383" s="319" t="e">
        <f t="shared" si="142"/>
        <v>#DIV/0!</v>
      </c>
      <c r="J383" s="320">
        <v>0</v>
      </c>
      <c r="K383" s="318">
        <v>0</v>
      </c>
      <c r="L383" s="319" t="e">
        <f t="shared" si="143"/>
        <v>#DIV/0!</v>
      </c>
      <c r="M383" s="320">
        <v>0</v>
      </c>
      <c r="N383" s="318">
        <v>0</v>
      </c>
      <c r="O383" s="319" t="e">
        <f t="shared" si="144"/>
        <v>#DIV/0!</v>
      </c>
      <c r="P383" s="319" t="b">
        <f t="shared" si="145"/>
        <v>0</v>
      </c>
      <c r="Q383" s="319" t="e">
        <f t="shared" si="146"/>
        <v>#DIV/0!</v>
      </c>
      <c r="R383" s="320">
        <f t="shared" si="147"/>
        <v>0</v>
      </c>
      <c r="S383" s="318">
        <v>0</v>
      </c>
      <c r="T383" s="319" t="e">
        <f t="shared" si="148"/>
        <v>#DIV/0!</v>
      </c>
      <c r="U383" s="319" t="b">
        <f t="shared" si="149"/>
        <v>0</v>
      </c>
      <c r="V383" s="319" t="e">
        <f t="shared" si="150"/>
        <v>#DIV/0!</v>
      </c>
      <c r="W383" s="319"/>
      <c r="X383" s="320">
        <v>0</v>
      </c>
      <c r="Y383" s="319" t="e">
        <f t="shared" si="151"/>
        <v>#DIV/0!</v>
      </c>
      <c r="Z383" s="319" t="b">
        <f t="shared" si="152"/>
        <v>0</v>
      </c>
      <c r="AA383" s="319" t="e">
        <f t="shared" si="153"/>
        <v>#DIV/0!</v>
      </c>
      <c r="AB383" s="811"/>
      <c r="AC383" s="812">
        <f t="shared" si="154"/>
        <v>0</v>
      </c>
      <c r="AD383" s="812">
        <f t="shared" si="155"/>
        <v>0</v>
      </c>
    </row>
    <row r="384" spans="1:30" ht="16.8" hidden="1">
      <c r="A384" s="439" t="s">
        <v>311</v>
      </c>
      <c r="B384" s="439">
        <f>'Aaro Inställningar'!B56</f>
        <v>0</v>
      </c>
      <c r="C384" s="43"/>
      <c r="D384" s="749">
        <f>'Aaro Inställningar'!C56</f>
        <v>0</v>
      </c>
      <c r="E384" s="320">
        <v>0</v>
      </c>
      <c r="F384" s="318">
        <v>0</v>
      </c>
      <c r="G384" s="319" t="e">
        <f t="shared" si="140"/>
        <v>#DIV/0!</v>
      </c>
      <c r="H384" s="319" t="b">
        <f t="shared" si="141"/>
        <v>0</v>
      </c>
      <c r="I384" s="319" t="e">
        <f t="shared" si="142"/>
        <v>#DIV/0!</v>
      </c>
      <c r="J384" s="320">
        <v>0</v>
      </c>
      <c r="K384" s="318">
        <v>0</v>
      </c>
      <c r="L384" s="319" t="e">
        <f t="shared" si="143"/>
        <v>#DIV/0!</v>
      </c>
      <c r="M384" s="320">
        <v>0</v>
      </c>
      <c r="N384" s="318">
        <v>0</v>
      </c>
      <c r="O384" s="319" t="e">
        <f t="shared" si="144"/>
        <v>#DIV/0!</v>
      </c>
      <c r="P384" s="319" t="b">
        <f t="shared" si="145"/>
        <v>0</v>
      </c>
      <c r="Q384" s="319" t="e">
        <f t="shared" si="146"/>
        <v>#DIV/0!</v>
      </c>
      <c r="R384" s="320">
        <f t="shared" si="147"/>
        <v>0</v>
      </c>
      <c r="S384" s="318">
        <v>0</v>
      </c>
      <c r="T384" s="319" t="e">
        <f t="shared" si="148"/>
        <v>#DIV/0!</v>
      </c>
      <c r="U384" s="319" t="b">
        <f t="shared" si="149"/>
        <v>0</v>
      </c>
      <c r="V384" s="319" t="e">
        <f t="shared" si="150"/>
        <v>#DIV/0!</v>
      </c>
      <c r="W384" s="319"/>
      <c r="X384" s="320">
        <v>0</v>
      </c>
      <c r="Y384" s="319" t="e">
        <f t="shared" si="151"/>
        <v>#DIV/0!</v>
      </c>
      <c r="Z384" s="319" t="b">
        <f t="shared" si="152"/>
        <v>0</v>
      </c>
      <c r="AA384" s="748" t="e">
        <f t="shared" si="153"/>
        <v>#DIV/0!</v>
      </c>
      <c r="AB384" s="811"/>
      <c r="AC384" s="881">
        <f t="shared" si="154"/>
        <v>0</v>
      </c>
      <c r="AD384" s="881">
        <f t="shared" si="155"/>
        <v>0</v>
      </c>
    </row>
    <row r="385" spans="1:30" ht="16.8">
      <c r="A385" s="439" t="s">
        <v>311</v>
      </c>
      <c r="B385" s="439">
        <f>'Aaro Inställningar'!B57</f>
        <v>0</v>
      </c>
      <c r="C385" s="36"/>
      <c r="D385" s="799" t="str">
        <f>'Aaro Inställningar'!C57</f>
        <v>Aibel</v>
      </c>
      <c r="E385" s="800">
        <f>SUM(E364:E384)</f>
        <v>144.63385149999999</v>
      </c>
      <c r="F385" s="801">
        <f>SUM(F364:F384)</f>
        <v>25.959942399999999</v>
      </c>
      <c r="G385" s="802">
        <f t="shared" si="140"/>
        <v>4.5714242070121083</v>
      </c>
      <c r="H385" s="802" t="b">
        <f t="shared" si="141"/>
        <v>0</v>
      </c>
      <c r="I385" s="802">
        <f t="shared" si="142"/>
        <v>4.5714242070121083</v>
      </c>
      <c r="J385" s="800">
        <f>SUM(J364:J384)</f>
        <v>35.461517299999798</v>
      </c>
      <c r="K385" s="801">
        <f>SUM(K364:K384)</f>
        <v>-16.6045756</v>
      </c>
      <c r="L385" s="802" t="str">
        <f t="shared" si="143"/>
        <v>-</v>
      </c>
      <c r="M385" s="800">
        <f>SUM(M364:M384)</f>
        <v>35.461517300000096</v>
      </c>
      <c r="N385" s="801">
        <f>SUM(N364:N384)</f>
        <v>-16.604575599999599</v>
      </c>
      <c r="O385" s="802" t="str">
        <f t="shared" si="144"/>
        <v>-</v>
      </c>
      <c r="P385" s="802" t="b">
        <f t="shared" si="145"/>
        <v>0</v>
      </c>
      <c r="Q385" s="802" t="str">
        <f t="shared" si="146"/>
        <v>-</v>
      </c>
      <c r="R385" s="800">
        <f>SUM(R364:R384)</f>
        <v>36.846881600001893</v>
      </c>
      <c r="S385" s="801">
        <f>SUM(S364:S384)</f>
        <v>-15.2192112999978</v>
      </c>
      <c r="T385" s="802" t="str">
        <f t="shared" si="148"/>
        <v>-</v>
      </c>
      <c r="U385" s="802" t="b">
        <f t="shared" si="149"/>
        <v>0</v>
      </c>
      <c r="V385" s="802" t="str">
        <f t="shared" si="150"/>
        <v>-</v>
      </c>
      <c r="W385" s="802"/>
      <c r="X385" s="800">
        <f>SUM(X364:X384)</f>
        <v>-105.36762280000001</v>
      </c>
      <c r="Y385" s="803" t="str">
        <f t="shared" si="151"/>
        <v>-</v>
      </c>
      <c r="Z385" s="803">
        <f t="shared" si="152"/>
        <v>-5.9233300414204271</v>
      </c>
      <c r="AA385" s="819">
        <f t="shared" si="153"/>
        <v>-5.9233300414204271</v>
      </c>
      <c r="AB385" s="811"/>
      <c r="AC385" s="880">
        <f t="shared" si="154"/>
        <v>1.8592241353060288E-2</v>
      </c>
      <c r="AD385" s="880">
        <f t="shared" si="155"/>
        <v>-6.3780970252918338E-3</v>
      </c>
    </row>
    <row r="386" spans="1:30" ht="16.8" hidden="1">
      <c r="A386" s="439" t="s">
        <v>311</v>
      </c>
      <c r="B386" s="439">
        <f>'Aaro Inställningar'!B58</f>
        <v>0</v>
      </c>
      <c r="C386" s="36"/>
      <c r="D386" s="749">
        <f>'Aaro Inställningar'!C58</f>
        <v>0</v>
      </c>
      <c r="E386" s="320">
        <v>0</v>
      </c>
      <c r="F386" s="318">
        <v>0</v>
      </c>
      <c r="G386" s="319"/>
      <c r="H386" s="319"/>
      <c r="I386" s="319"/>
      <c r="J386" s="320">
        <v>0</v>
      </c>
      <c r="K386" s="318">
        <v>0</v>
      </c>
      <c r="L386" s="319"/>
      <c r="M386" s="320">
        <v>0</v>
      </c>
      <c r="N386" s="318">
        <v>0</v>
      </c>
      <c r="O386" s="319"/>
      <c r="P386" s="319"/>
      <c r="Q386" s="319"/>
      <c r="R386" s="320"/>
      <c r="S386" s="318">
        <v>0</v>
      </c>
      <c r="T386" s="319"/>
      <c r="U386" s="319"/>
      <c r="V386" s="319"/>
      <c r="W386" s="319"/>
      <c r="X386" s="320">
        <v>0</v>
      </c>
      <c r="Y386" s="319"/>
      <c r="Z386" s="319"/>
      <c r="AA386" s="319"/>
      <c r="AB386" s="811"/>
      <c r="AC386" s="812">
        <f t="shared" si="154"/>
        <v>0</v>
      </c>
      <c r="AD386" s="812">
        <f t="shared" si="155"/>
        <v>0</v>
      </c>
    </row>
    <row r="387" spans="1:30" ht="16.8" hidden="1">
      <c r="A387" s="439" t="s">
        <v>311</v>
      </c>
      <c r="B387" s="439">
        <f>'Aaro Inställningar'!B59</f>
        <v>0</v>
      </c>
      <c r="C387" s="43"/>
      <c r="D387" s="749">
        <f>'Aaro Inställningar'!C59</f>
        <v>0</v>
      </c>
      <c r="E387" s="320">
        <v>0</v>
      </c>
      <c r="F387" s="318">
        <v>0</v>
      </c>
      <c r="G387" s="319"/>
      <c r="H387" s="319"/>
      <c r="I387" s="319"/>
      <c r="J387" s="320">
        <v>0</v>
      </c>
      <c r="K387" s="318">
        <v>0</v>
      </c>
      <c r="L387" s="319"/>
      <c r="M387" s="320">
        <v>0</v>
      </c>
      <c r="N387" s="318">
        <v>0</v>
      </c>
      <c r="O387" s="319"/>
      <c r="P387" s="319"/>
      <c r="Q387" s="319"/>
      <c r="R387" s="320"/>
      <c r="S387" s="318">
        <v>0</v>
      </c>
      <c r="T387" s="319"/>
      <c r="U387" s="319"/>
      <c r="V387" s="319"/>
      <c r="W387" s="319"/>
      <c r="X387" s="320">
        <v>0</v>
      </c>
      <c r="Y387" s="319"/>
      <c r="Z387" s="319"/>
      <c r="AA387" s="319"/>
      <c r="AB387" s="811"/>
      <c r="AC387" s="812">
        <f t="shared" si="154"/>
        <v>0</v>
      </c>
      <c r="AD387" s="812">
        <f t="shared" si="155"/>
        <v>0</v>
      </c>
    </row>
    <row r="388" spans="1:30" ht="16.8" hidden="1">
      <c r="A388" s="439" t="s">
        <v>311</v>
      </c>
      <c r="B388" s="439">
        <f>'Aaro Inställningar'!B60</f>
        <v>0</v>
      </c>
      <c r="C388" s="43"/>
      <c r="D388" s="749">
        <f>'Aaro Inställningar'!C60</f>
        <v>0</v>
      </c>
      <c r="E388" s="320">
        <v>0</v>
      </c>
      <c r="F388" s="318">
        <v>0</v>
      </c>
      <c r="G388" s="319"/>
      <c r="H388" s="319"/>
      <c r="I388" s="319"/>
      <c r="J388" s="320">
        <v>0</v>
      </c>
      <c r="K388" s="318">
        <v>0</v>
      </c>
      <c r="L388" s="319"/>
      <c r="M388" s="320">
        <v>0</v>
      </c>
      <c r="N388" s="318">
        <v>0</v>
      </c>
      <c r="O388" s="319"/>
      <c r="P388" s="319"/>
      <c r="Q388" s="319"/>
      <c r="R388" s="320"/>
      <c r="S388" s="318">
        <v>0</v>
      </c>
      <c r="T388" s="319"/>
      <c r="U388" s="319"/>
      <c r="V388" s="319"/>
      <c r="W388" s="319"/>
      <c r="X388" s="320">
        <v>0</v>
      </c>
      <c r="Y388" s="319"/>
      <c r="Z388" s="319"/>
      <c r="AA388" s="319"/>
      <c r="AB388" s="811"/>
      <c r="AC388" s="812">
        <f t="shared" si="154"/>
        <v>0</v>
      </c>
      <c r="AD388" s="812">
        <f t="shared" si="155"/>
        <v>0</v>
      </c>
    </row>
    <row r="389" spans="1:30" ht="16.8" hidden="1">
      <c r="A389" s="439" t="s">
        <v>311</v>
      </c>
      <c r="B389" s="439">
        <f>'Aaro Inställningar'!B61</f>
        <v>0</v>
      </c>
      <c r="C389" s="43"/>
      <c r="D389" s="749">
        <f>'Aaro Inställningar'!C61</f>
        <v>0</v>
      </c>
      <c r="E389" s="320">
        <v>0</v>
      </c>
      <c r="F389" s="318">
        <v>0</v>
      </c>
      <c r="G389" s="319"/>
      <c r="H389" s="319"/>
      <c r="I389" s="319"/>
      <c r="J389" s="320">
        <v>0</v>
      </c>
      <c r="K389" s="318">
        <v>0</v>
      </c>
      <c r="L389" s="319"/>
      <c r="M389" s="320">
        <v>0</v>
      </c>
      <c r="N389" s="318">
        <v>0</v>
      </c>
      <c r="O389" s="319"/>
      <c r="P389" s="319"/>
      <c r="Q389" s="319"/>
      <c r="R389" s="320"/>
      <c r="S389" s="318">
        <v>0</v>
      </c>
      <c r="T389" s="319"/>
      <c r="U389" s="319"/>
      <c r="V389" s="319"/>
      <c r="W389" s="319"/>
      <c r="X389" s="320">
        <v>0</v>
      </c>
      <c r="Y389" s="319"/>
      <c r="Z389" s="319"/>
      <c r="AA389" s="319"/>
      <c r="AB389" s="811"/>
      <c r="AC389" s="812">
        <f t="shared" si="154"/>
        <v>0</v>
      </c>
      <c r="AD389" s="812">
        <f t="shared" si="155"/>
        <v>0</v>
      </c>
    </row>
    <row r="390" spans="1:30" ht="16.8" hidden="1">
      <c r="A390" s="439" t="s">
        <v>311</v>
      </c>
      <c r="B390" s="439">
        <f>'Aaro Inställningar'!B62</f>
        <v>0</v>
      </c>
      <c r="C390" s="43"/>
      <c r="D390" s="749">
        <f>'Aaro Inställningar'!C62</f>
        <v>0</v>
      </c>
      <c r="E390" s="320">
        <v>0</v>
      </c>
      <c r="F390" s="318">
        <v>0</v>
      </c>
      <c r="G390" s="319"/>
      <c r="H390" s="319"/>
      <c r="I390" s="319"/>
      <c r="J390" s="320">
        <v>0</v>
      </c>
      <c r="K390" s="318">
        <v>0</v>
      </c>
      <c r="L390" s="319"/>
      <c r="M390" s="320">
        <v>0</v>
      </c>
      <c r="N390" s="318">
        <v>0</v>
      </c>
      <c r="O390" s="319"/>
      <c r="P390" s="319"/>
      <c r="Q390" s="319"/>
      <c r="R390" s="320"/>
      <c r="S390" s="318">
        <v>0</v>
      </c>
      <c r="T390" s="319"/>
      <c r="U390" s="319"/>
      <c r="V390" s="319"/>
      <c r="W390" s="319"/>
      <c r="X390" s="320">
        <v>0</v>
      </c>
      <c r="Y390" s="319"/>
      <c r="Z390" s="319"/>
      <c r="AA390" s="319"/>
      <c r="AB390" s="811"/>
      <c r="AC390" s="812">
        <f t="shared" si="154"/>
        <v>0</v>
      </c>
      <c r="AD390" s="812">
        <f t="shared" si="155"/>
        <v>0</v>
      </c>
    </row>
    <row r="391" spans="1:30" ht="16.8" hidden="1">
      <c r="A391" s="439" t="s">
        <v>311</v>
      </c>
      <c r="B391" s="439">
        <f>'Aaro Inställningar'!B63</f>
        <v>0</v>
      </c>
      <c r="C391" s="43"/>
      <c r="D391" s="749">
        <f>'Aaro Inställningar'!C63</f>
        <v>0</v>
      </c>
      <c r="E391" s="320">
        <v>0</v>
      </c>
      <c r="F391" s="318">
        <v>0</v>
      </c>
      <c r="G391" s="319"/>
      <c r="H391" s="319"/>
      <c r="I391" s="319"/>
      <c r="J391" s="320">
        <v>0</v>
      </c>
      <c r="K391" s="318">
        <v>0</v>
      </c>
      <c r="L391" s="319"/>
      <c r="M391" s="320">
        <v>0</v>
      </c>
      <c r="N391" s="318">
        <v>0</v>
      </c>
      <c r="O391" s="319"/>
      <c r="P391" s="319"/>
      <c r="Q391" s="319"/>
      <c r="R391" s="320"/>
      <c r="S391" s="318">
        <v>0</v>
      </c>
      <c r="T391" s="319"/>
      <c r="U391" s="319"/>
      <c r="V391" s="319"/>
      <c r="W391" s="319"/>
      <c r="X391" s="320">
        <v>0</v>
      </c>
      <c r="Y391" s="319"/>
      <c r="Z391" s="319"/>
      <c r="AA391" s="319"/>
      <c r="AB391" s="811"/>
      <c r="AC391" s="812">
        <f t="shared" si="154"/>
        <v>0</v>
      </c>
      <c r="AD391" s="812">
        <f t="shared" si="155"/>
        <v>0</v>
      </c>
    </row>
    <row r="392" spans="1:30" ht="16.8" hidden="1">
      <c r="A392" s="439" t="s">
        <v>311</v>
      </c>
      <c r="B392" s="439">
        <f>'Aaro Inställningar'!B64</f>
        <v>0</v>
      </c>
      <c r="C392" s="43"/>
      <c r="D392" s="749">
        <f>'Aaro Inställningar'!C64</f>
        <v>0</v>
      </c>
      <c r="E392" s="320">
        <v>0</v>
      </c>
      <c r="F392" s="318">
        <v>0</v>
      </c>
      <c r="G392" s="319"/>
      <c r="H392" s="319"/>
      <c r="I392" s="319"/>
      <c r="J392" s="320">
        <v>0</v>
      </c>
      <c r="K392" s="318">
        <v>0</v>
      </c>
      <c r="L392" s="319"/>
      <c r="M392" s="320">
        <v>0</v>
      </c>
      <c r="N392" s="318">
        <v>0</v>
      </c>
      <c r="O392" s="319"/>
      <c r="P392" s="319"/>
      <c r="Q392" s="319"/>
      <c r="R392" s="320"/>
      <c r="S392" s="318">
        <v>0</v>
      </c>
      <c r="T392" s="319"/>
      <c r="U392" s="319"/>
      <c r="V392" s="319"/>
      <c r="W392" s="319"/>
      <c r="X392" s="320">
        <v>0</v>
      </c>
      <c r="Y392" s="319"/>
      <c r="Z392" s="319"/>
      <c r="AA392" s="319"/>
      <c r="AB392" s="811"/>
      <c r="AC392" s="812">
        <f t="shared" si="154"/>
        <v>0</v>
      </c>
      <c r="AD392" s="812">
        <f t="shared" si="155"/>
        <v>0</v>
      </c>
    </row>
    <row r="393" spans="1:30" ht="16.8" hidden="1">
      <c r="A393" s="439" t="s">
        <v>311</v>
      </c>
      <c r="B393" s="439">
        <f>'Aaro Inställningar'!B65</f>
        <v>0</v>
      </c>
      <c r="C393" s="43"/>
      <c r="D393" s="749">
        <f>'Aaro Inställningar'!C65</f>
        <v>0</v>
      </c>
      <c r="E393" s="320">
        <v>0</v>
      </c>
      <c r="F393" s="318">
        <v>0</v>
      </c>
      <c r="G393" s="319"/>
      <c r="H393" s="319"/>
      <c r="I393" s="319"/>
      <c r="J393" s="320">
        <v>0</v>
      </c>
      <c r="K393" s="318">
        <v>0</v>
      </c>
      <c r="L393" s="319"/>
      <c r="M393" s="320">
        <v>0</v>
      </c>
      <c r="N393" s="318">
        <v>0</v>
      </c>
      <c r="O393" s="319"/>
      <c r="P393" s="319"/>
      <c r="Q393" s="319"/>
      <c r="R393" s="320"/>
      <c r="S393" s="318">
        <v>0</v>
      </c>
      <c r="T393" s="319"/>
      <c r="U393" s="319"/>
      <c r="V393" s="319"/>
      <c r="W393" s="319"/>
      <c r="X393" s="320">
        <v>0</v>
      </c>
      <c r="Y393" s="319"/>
      <c r="Z393" s="319"/>
      <c r="AA393" s="319"/>
      <c r="AB393" s="811"/>
      <c r="AC393" s="812">
        <f t="shared" si="154"/>
        <v>0</v>
      </c>
      <c r="AD393" s="812">
        <f t="shared" si="155"/>
        <v>0</v>
      </c>
    </row>
    <row r="394" spans="1:30" ht="16.8" hidden="1">
      <c r="A394" s="439" t="s">
        <v>311</v>
      </c>
      <c r="B394" s="439">
        <f>'Aaro Inställningar'!B66</f>
        <v>0</v>
      </c>
      <c r="C394" s="43"/>
      <c r="D394" s="749">
        <f>'Aaro Inställningar'!C66</f>
        <v>0</v>
      </c>
      <c r="E394" s="320">
        <v>0</v>
      </c>
      <c r="F394" s="318">
        <v>0</v>
      </c>
      <c r="G394" s="319"/>
      <c r="H394" s="319"/>
      <c r="I394" s="319"/>
      <c r="J394" s="320">
        <v>0</v>
      </c>
      <c r="K394" s="318">
        <v>0</v>
      </c>
      <c r="L394" s="319"/>
      <c r="M394" s="320">
        <v>0</v>
      </c>
      <c r="N394" s="318">
        <v>0</v>
      </c>
      <c r="O394" s="319"/>
      <c r="P394" s="319"/>
      <c r="Q394" s="319"/>
      <c r="R394" s="320"/>
      <c r="S394" s="318">
        <v>0</v>
      </c>
      <c r="T394" s="319"/>
      <c r="U394" s="319"/>
      <c r="V394" s="319"/>
      <c r="W394" s="319"/>
      <c r="X394" s="320">
        <v>0</v>
      </c>
      <c r="Y394" s="319"/>
      <c r="Z394" s="319"/>
      <c r="AA394" s="319"/>
      <c r="AB394" s="811"/>
      <c r="AC394" s="812">
        <f t="shared" si="154"/>
        <v>0</v>
      </c>
      <c r="AD394" s="812">
        <f t="shared" si="155"/>
        <v>0</v>
      </c>
    </row>
    <row r="395" spans="1:30" ht="16.8" hidden="1">
      <c r="A395" s="439" t="s">
        <v>311</v>
      </c>
      <c r="B395" s="439">
        <f>'Aaro Inställningar'!B67</f>
        <v>0</v>
      </c>
      <c r="C395" s="43"/>
      <c r="D395" s="749">
        <f>'Aaro Inställningar'!C67</f>
        <v>0</v>
      </c>
      <c r="E395" s="320">
        <v>0</v>
      </c>
      <c r="F395" s="318">
        <v>0</v>
      </c>
      <c r="G395" s="319"/>
      <c r="H395" s="319"/>
      <c r="I395" s="319"/>
      <c r="J395" s="320">
        <v>0</v>
      </c>
      <c r="K395" s="318">
        <v>0</v>
      </c>
      <c r="L395" s="319"/>
      <c r="M395" s="320">
        <v>0</v>
      </c>
      <c r="N395" s="318">
        <v>0</v>
      </c>
      <c r="O395" s="319"/>
      <c r="P395" s="319"/>
      <c r="Q395" s="319"/>
      <c r="R395" s="320"/>
      <c r="S395" s="318">
        <v>0</v>
      </c>
      <c r="T395" s="319"/>
      <c r="U395" s="319"/>
      <c r="V395" s="319"/>
      <c r="W395" s="319"/>
      <c r="X395" s="320">
        <v>0</v>
      </c>
      <c r="Y395" s="319"/>
      <c r="Z395" s="319"/>
      <c r="AA395" s="319"/>
      <c r="AB395" s="811"/>
      <c r="AC395" s="812">
        <f t="shared" si="154"/>
        <v>0</v>
      </c>
      <c r="AD395" s="812">
        <f t="shared" si="155"/>
        <v>0</v>
      </c>
    </row>
    <row r="396" spans="1:30" ht="16.8" hidden="1">
      <c r="A396" s="439" t="s">
        <v>311</v>
      </c>
      <c r="B396" s="439">
        <f>'Aaro Inställningar'!B68</f>
        <v>0</v>
      </c>
      <c r="C396" s="43"/>
      <c r="D396" s="749">
        <f>'Aaro Inställningar'!C68</f>
        <v>0</v>
      </c>
      <c r="E396" s="320">
        <v>0</v>
      </c>
      <c r="F396" s="318">
        <v>0</v>
      </c>
      <c r="G396" s="319"/>
      <c r="H396" s="319"/>
      <c r="I396" s="319"/>
      <c r="J396" s="320">
        <v>0</v>
      </c>
      <c r="K396" s="318">
        <v>0</v>
      </c>
      <c r="L396" s="319"/>
      <c r="M396" s="320">
        <v>0</v>
      </c>
      <c r="N396" s="318">
        <v>0</v>
      </c>
      <c r="O396" s="319"/>
      <c r="P396" s="319"/>
      <c r="Q396" s="319"/>
      <c r="R396" s="320"/>
      <c r="S396" s="318">
        <v>0</v>
      </c>
      <c r="T396" s="319"/>
      <c r="U396" s="319"/>
      <c r="V396" s="319"/>
      <c r="W396" s="319"/>
      <c r="X396" s="320">
        <v>0</v>
      </c>
      <c r="Y396" s="319"/>
      <c r="Z396" s="319"/>
      <c r="AA396" s="319"/>
      <c r="AB396" s="811"/>
      <c r="AC396" s="812">
        <f t="shared" si="154"/>
        <v>0</v>
      </c>
      <c r="AD396" s="812">
        <f t="shared" si="155"/>
        <v>0</v>
      </c>
    </row>
    <row r="397" spans="1:30" ht="16.8" hidden="1">
      <c r="A397" s="439" t="s">
        <v>311</v>
      </c>
      <c r="B397" s="439">
        <f>'Aaro Inställningar'!B69</f>
        <v>0</v>
      </c>
      <c r="C397" s="43"/>
      <c r="D397" s="749">
        <f>'Aaro Inställningar'!C69</f>
        <v>0</v>
      </c>
      <c r="E397" s="320">
        <v>0</v>
      </c>
      <c r="F397" s="318">
        <v>0</v>
      </c>
      <c r="G397" s="319"/>
      <c r="H397" s="319"/>
      <c r="I397" s="319"/>
      <c r="J397" s="320">
        <v>0</v>
      </c>
      <c r="K397" s="318">
        <v>0</v>
      </c>
      <c r="L397" s="319"/>
      <c r="M397" s="320">
        <v>0</v>
      </c>
      <c r="N397" s="318">
        <v>0</v>
      </c>
      <c r="O397" s="319"/>
      <c r="P397" s="319"/>
      <c r="Q397" s="319"/>
      <c r="R397" s="320"/>
      <c r="S397" s="318">
        <v>0</v>
      </c>
      <c r="T397" s="319"/>
      <c r="U397" s="319"/>
      <c r="V397" s="319"/>
      <c r="W397" s="319"/>
      <c r="X397" s="320">
        <v>0</v>
      </c>
      <c r="Y397" s="319"/>
      <c r="Z397" s="319"/>
      <c r="AA397" s="319"/>
      <c r="AB397" s="811"/>
      <c r="AC397" s="812">
        <f t="shared" si="154"/>
        <v>0</v>
      </c>
      <c r="AD397" s="812">
        <f t="shared" si="155"/>
        <v>0</v>
      </c>
    </row>
    <row r="398" spans="1:30" ht="16.8" hidden="1">
      <c r="A398" s="439" t="s">
        <v>311</v>
      </c>
      <c r="B398" s="439">
        <f>'Aaro Inställningar'!B70</f>
        <v>0</v>
      </c>
      <c r="C398" s="43"/>
      <c r="D398" s="749">
        <f>'Aaro Inställningar'!C70</f>
        <v>0</v>
      </c>
      <c r="E398" s="320">
        <v>0</v>
      </c>
      <c r="F398" s="318">
        <v>0</v>
      </c>
      <c r="G398" s="319"/>
      <c r="H398" s="319"/>
      <c r="I398" s="319"/>
      <c r="J398" s="320">
        <v>0</v>
      </c>
      <c r="K398" s="318">
        <v>0</v>
      </c>
      <c r="L398" s="319"/>
      <c r="M398" s="320">
        <v>0</v>
      </c>
      <c r="N398" s="318">
        <v>0</v>
      </c>
      <c r="O398" s="319"/>
      <c r="P398" s="319"/>
      <c r="Q398" s="319"/>
      <c r="R398" s="320"/>
      <c r="S398" s="318">
        <v>0</v>
      </c>
      <c r="T398" s="319"/>
      <c r="U398" s="319"/>
      <c r="V398" s="319"/>
      <c r="W398" s="319"/>
      <c r="X398" s="320">
        <v>0</v>
      </c>
      <c r="Y398" s="319"/>
      <c r="Z398" s="319"/>
      <c r="AA398" s="319"/>
      <c r="AB398" s="811"/>
      <c r="AC398" s="812">
        <f t="shared" si="154"/>
        <v>0</v>
      </c>
      <c r="AD398" s="812">
        <f t="shared" si="155"/>
        <v>0</v>
      </c>
    </row>
    <row r="399" spans="1:30" ht="16.8" hidden="1">
      <c r="A399" s="439" t="s">
        <v>311</v>
      </c>
      <c r="B399" s="439">
        <f>'Aaro Inställningar'!B71</f>
        <v>0</v>
      </c>
      <c r="C399" s="43"/>
      <c r="D399" s="749">
        <f>'Aaro Inställningar'!C71</f>
        <v>0</v>
      </c>
      <c r="E399" s="320">
        <v>0</v>
      </c>
      <c r="F399" s="318">
        <v>0</v>
      </c>
      <c r="G399" s="319"/>
      <c r="H399" s="319"/>
      <c r="I399" s="319"/>
      <c r="J399" s="320">
        <v>0</v>
      </c>
      <c r="K399" s="318">
        <v>0</v>
      </c>
      <c r="L399" s="319"/>
      <c r="M399" s="320">
        <v>0</v>
      </c>
      <c r="N399" s="318">
        <v>0</v>
      </c>
      <c r="O399" s="319"/>
      <c r="P399" s="319"/>
      <c r="Q399" s="319"/>
      <c r="R399" s="320"/>
      <c r="S399" s="318">
        <v>0</v>
      </c>
      <c r="T399" s="319"/>
      <c r="U399" s="319"/>
      <c r="V399" s="319"/>
      <c r="W399" s="319"/>
      <c r="X399" s="320">
        <v>0</v>
      </c>
      <c r="Y399" s="319"/>
      <c r="Z399" s="319"/>
      <c r="AA399" s="319"/>
      <c r="AB399" s="811"/>
      <c r="AC399" s="812">
        <f t="shared" si="154"/>
        <v>0</v>
      </c>
      <c r="AD399" s="812">
        <f t="shared" si="155"/>
        <v>0</v>
      </c>
    </row>
    <row r="400" spans="1:30" ht="16.8" hidden="1">
      <c r="A400" s="439" t="s">
        <v>311</v>
      </c>
      <c r="B400" s="439">
        <f>'Aaro Inställningar'!B72</f>
        <v>0</v>
      </c>
      <c r="C400" s="43"/>
      <c r="D400" s="749">
        <f>'Aaro Inställningar'!C72</f>
        <v>0</v>
      </c>
      <c r="E400" s="320">
        <v>0</v>
      </c>
      <c r="F400" s="318">
        <v>0</v>
      </c>
      <c r="G400" s="319"/>
      <c r="H400" s="319"/>
      <c r="I400" s="319"/>
      <c r="J400" s="320">
        <v>0</v>
      </c>
      <c r="K400" s="318">
        <v>0</v>
      </c>
      <c r="L400" s="319"/>
      <c r="M400" s="320">
        <v>0</v>
      </c>
      <c r="N400" s="318">
        <v>0</v>
      </c>
      <c r="O400" s="319"/>
      <c r="P400" s="319"/>
      <c r="Q400" s="319"/>
      <c r="R400" s="320"/>
      <c r="S400" s="318">
        <v>0</v>
      </c>
      <c r="T400" s="319"/>
      <c r="U400" s="319"/>
      <c r="V400" s="319"/>
      <c r="W400" s="319"/>
      <c r="X400" s="320">
        <v>0</v>
      </c>
      <c r="Y400" s="319"/>
      <c r="Z400" s="319"/>
      <c r="AA400" s="319"/>
      <c r="AB400" s="811"/>
      <c r="AC400" s="812">
        <f t="shared" si="154"/>
        <v>0</v>
      </c>
      <c r="AD400" s="812">
        <f t="shared" si="155"/>
        <v>0</v>
      </c>
    </row>
    <row r="401" spans="1:30" ht="16.8" hidden="1">
      <c r="A401" s="439" t="s">
        <v>311</v>
      </c>
      <c r="B401" s="439">
        <f>'Aaro Inställningar'!B73</f>
        <v>0</v>
      </c>
      <c r="C401" s="43"/>
      <c r="D401" s="749">
        <f>'Aaro Inställningar'!C73</f>
        <v>0</v>
      </c>
      <c r="E401" s="320">
        <v>0</v>
      </c>
      <c r="F401" s="318">
        <v>0</v>
      </c>
      <c r="G401" s="319"/>
      <c r="H401" s="319"/>
      <c r="I401" s="319"/>
      <c r="J401" s="320">
        <v>0</v>
      </c>
      <c r="K401" s="318">
        <v>0</v>
      </c>
      <c r="L401" s="319"/>
      <c r="M401" s="320">
        <v>0</v>
      </c>
      <c r="N401" s="318">
        <v>0</v>
      </c>
      <c r="O401" s="319"/>
      <c r="P401" s="319"/>
      <c r="Q401" s="319"/>
      <c r="R401" s="320"/>
      <c r="S401" s="318">
        <v>0</v>
      </c>
      <c r="T401" s="319"/>
      <c r="U401" s="319"/>
      <c r="V401" s="319"/>
      <c r="W401" s="319"/>
      <c r="X401" s="320">
        <v>0</v>
      </c>
      <c r="Y401" s="319"/>
      <c r="Z401" s="319"/>
      <c r="AA401" s="319"/>
      <c r="AB401" s="811"/>
      <c r="AC401" s="812">
        <f t="shared" si="154"/>
        <v>0</v>
      </c>
      <c r="AD401" s="812">
        <f t="shared" si="155"/>
        <v>0</v>
      </c>
    </row>
    <row r="402" spans="1:30" ht="16.8" hidden="1">
      <c r="A402" s="439" t="s">
        <v>311</v>
      </c>
      <c r="B402" s="439">
        <f>'Aaro Inställningar'!B74</f>
        <v>0</v>
      </c>
      <c r="C402" s="43"/>
      <c r="D402" s="749">
        <f>'Aaro Inställningar'!C74</f>
        <v>0</v>
      </c>
      <c r="E402" s="320">
        <v>0</v>
      </c>
      <c r="F402" s="318">
        <v>0</v>
      </c>
      <c r="G402" s="319"/>
      <c r="H402" s="319"/>
      <c r="I402" s="319"/>
      <c r="J402" s="320">
        <v>0</v>
      </c>
      <c r="K402" s="318">
        <v>0</v>
      </c>
      <c r="L402" s="319"/>
      <c r="M402" s="320">
        <v>0</v>
      </c>
      <c r="N402" s="318">
        <v>0</v>
      </c>
      <c r="O402" s="319"/>
      <c r="P402" s="319"/>
      <c r="Q402" s="319"/>
      <c r="R402" s="320"/>
      <c r="S402" s="318">
        <v>0</v>
      </c>
      <c r="T402" s="319"/>
      <c r="U402" s="319"/>
      <c r="V402" s="319"/>
      <c r="W402" s="319"/>
      <c r="X402" s="320">
        <v>0</v>
      </c>
      <c r="Y402" s="319"/>
      <c r="Z402" s="319"/>
      <c r="AA402" s="319"/>
      <c r="AB402" s="811"/>
      <c r="AC402" s="812">
        <f t="shared" si="154"/>
        <v>0</v>
      </c>
      <c r="AD402" s="812">
        <f t="shared" si="155"/>
        <v>0</v>
      </c>
    </row>
    <row r="403" spans="1:30" ht="16.8" hidden="1">
      <c r="A403" s="439" t="s">
        <v>311</v>
      </c>
      <c r="B403" s="439">
        <f>'Aaro Inställningar'!B75</f>
        <v>0</v>
      </c>
      <c r="C403" s="43"/>
      <c r="D403" s="749">
        <f>'Aaro Inställningar'!C75</f>
        <v>0</v>
      </c>
      <c r="E403" s="320">
        <v>0</v>
      </c>
      <c r="F403" s="318">
        <v>0</v>
      </c>
      <c r="G403" s="319"/>
      <c r="H403" s="319"/>
      <c r="I403" s="319"/>
      <c r="J403" s="320">
        <v>0</v>
      </c>
      <c r="K403" s="318">
        <v>0</v>
      </c>
      <c r="L403" s="319"/>
      <c r="M403" s="320">
        <v>0</v>
      </c>
      <c r="N403" s="318">
        <v>0</v>
      </c>
      <c r="O403" s="319"/>
      <c r="P403" s="319"/>
      <c r="Q403" s="319"/>
      <c r="R403" s="320"/>
      <c r="S403" s="318">
        <v>0</v>
      </c>
      <c r="T403" s="319"/>
      <c r="U403" s="319"/>
      <c r="V403" s="319"/>
      <c r="W403" s="319"/>
      <c r="X403" s="320">
        <v>0</v>
      </c>
      <c r="Y403" s="319"/>
      <c r="Z403" s="319"/>
      <c r="AA403" s="319"/>
      <c r="AB403" s="811"/>
      <c r="AC403" s="812">
        <f t="shared" si="154"/>
        <v>0</v>
      </c>
      <c r="AD403" s="812">
        <f t="shared" si="155"/>
        <v>0</v>
      </c>
    </row>
    <row r="404" spans="1:30" ht="16.8" hidden="1">
      <c r="A404" s="439" t="s">
        <v>311</v>
      </c>
      <c r="B404" s="439">
        <f>'Aaro Inställningar'!B76</f>
        <v>0</v>
      </c>
      <c r="C404" s="43"/>
      <c r="D404" s="749">
        <f>'Aaro Inställningar'!C76</f>
        <v>0</v>
      </c>
      <c r="E404" s="320">
        <v>0</v>
      </c>
      <c r="F404" s="318">
        <v>0</v>
      </c>
      <c r="G404" s="319"/>
      <c r="H404" s="319"/>
      <c r="I404" s="319"/>
      <c r="J404" s="320">
        <v>0</v>
      </c>
      <c r="K404" s="318">
        <v>0</v>
      </c>
      <c r="L404" s="319"/>
      <c r="M404" s="320">
        <v>0</v>
      </c>
      <c r="N404" s="318">
        <v>0</v>
      </c>
      <c r="O404" s="319"/>
      <c r="P404" s="319"/>
      <c r="Q404" s="319"/>
      <c r="R404" s="320"/>
      <c r="S404" s="318">
        <v>0</v>
      </c>
      <c r="T404" s="319"/>
      <c r="U404" s="319"/>
      <c r="V404" s="319"/>
      <c r="W404" s="319"/>
      <c r="X404" s="320">
        <v>0</v>
      </c>
      <c r="Y404" s="319"/>
      <c r="Z404" s="319"/>
      <c r="AA404" s="319"/>
      <c r="AB404" s="811"/>
      <c r="AC404" s="812">
        <f t="shared" si="154"/>
        <v>0</v>
      </c>
      <c r="AD404" s="812">
        <f t="shared" si="155"/>
        <v>0</v>
      </c>
    </row>
    <row r="405" spans="1:30" ht="16.8" hidden="1">
      <c r="A405" s="439" t="s">
        <v>311</v>
      </c>
      <c r="B405" s="439">
        <f>'Aaro Inställningar'!B78</f>
        <v>0</v>
      </c>
      <c r="C405" s="43"/>
      <c r="D405" s="749">
        <f>'Aaro Inställningar'!C77</f>
        <v>0</v>
      </c>
      <c r="E405" s="320">
        <v>0</v>
      </c>
      <c r="F405" s="318">
        <v>0</v>
      </c>
      <c r="G405" s="319"/>
      <c r="H405" s="319"/>
      <c r="I405" s="319"/>
      <c r="J405" s="320">
        <v>0</v>
      </c>
      <c r="K405" s="318">
        <v>0</v>
      </c>
      <c r="L405" s="319"/>
      <c r="M405" s="320">
        <v>0</v>
      </c>
      <c r="N405" s="318">
        <v>0</v>
      </c>
      <c r="O405" s="319"/>
      <c r="P405" s="319"/>
      <c r="Q405" s="319"/>
      <c r="R405" s="320"/>
      <c r="S405" s="318">
        <v>0</v>
      </c>
      <c r="T405" s="319"/>
      <c r="U405" s="319"/>
      <c r="V405" s="319"/>
      <c r="W405" s="319"/>
      <c r="X405" s="320">
        <v>0</v>
      </c>
      <c r="Y405" s="319"/>
      <c r="Z405" s="319"/>
      <c r="AA405" s="319"/>
      <c r="AB405" s="811"/>
      <c r="AC405" s="812">
        <f t="shared" si="154"/>
        <v>0</v>
      </c>
      <c r="AD405" s="812">
        <f t="shared" si="155"/>
        <v>0</v>
      </c>
    </row>
    <row r="406" spans="1:30" ht="16.8" hidden="1">
      <c r="A406" s="439" t="s">
        <v>311</v>
      </c>
      <c r="B406" s="439">
        <f>'Aaro Inställningar'!B79</f>
        <v>0</v>
      </c>
      <c r="C406" s="43"/>
      <c r="D406" s="749">
        <f>'Aaro Inställningar'!C78</f>
        <v>0</v>
      </c>
      <c r="E406" s="320">
        <v>0</v>
      </c>
      <c r="F406" s="318">
        <v>0</v>
      </c>
      <c r="G406" s="319"/>
      <c r="H406" s="319"/>
      <c r="I406" s="319"/>
      <c r="J406" s="320">
        <v>0</v>
      </c>
      <c r="K406" s="318">
        <v>0</v>
      </c>
      <c r="L406" s="319"/>
      <c r="M406" s="320">
        <v>0</v>
      </c>
      <c r="N406" s="318">
        <v>0</v>
      </c>
      <c r="O406" s="319"/>
      <c r="P406" s="319"/>
      <c r="Q406" s="319"/>
      <c r="R406" s="320"/>
      <c r="S406" s="318">
        <v>0</v>
      </c>
      <c r="T406" s="319"/>
      <c r="U406" s="319"/>
      <c r="V406" s="319"/>
      <c r="W406" s="319"/>
      <c r="X406" s="320">
        <v>0</v>
      </c>
      <c r="Y406" s="319"/>
      <c r="Z406" s="319"/>
      <c r="AA406" s="319"/>
      <c r="AB406" s="811"/>
      <c r="AC406" s="813">
        <f t="shared" si="154"/>
        <v>0</v>
      </c>
      <c r="AD406" s="813">
        <f t="shared" si="155"/>
        <v>0</v>
      </c>
    </row>
    <row r="407" spans="1:30" ht="16.8" hidden="1">
      <c r="A407" s="439" t="s">
        <v>311</v>
      </c>
      <c r="B407" s="439">
        <f>'Aaro Inställningar'!B80</f>
        <v>0</v>
      </c>
      <c r="C407" s="43"/>
      <c r="D407" s="799" t="str">
        <f>'Aaro Inställningar'!C80</f>
        <v>SUMMA FRÅGETECKEN</v>
      </c>
      <c r="E407" s="800">
        <f>SUM(E386:E406)</f>
        <v>0</v>
      </c>
      <c r="F407" s="801">
        <f>SUM(F386:F406)</f>
        <v>0</v>
      </c>
      <c r="G407" s="802" t="e">
        <f>IF(OR(E407&lt;0,F407&lt;0),"-",E407/F407-1)</f>
        <v>#DIV/0!</v>
      </c>
      <c r="H407" s="802" t="b">
        <f>IF(AND(E407&lt;0,F407&lt;0),-(E407/F407-1))</f>
        <v>0</v>
      </c>
      <c r="I407" s="802" t="e">
        <f>IF(AND(E407&lt;0,F407&lt;0),+H407,G407)</f>
        <v>#DIV/0!</v>
      </c>
      <c r="J407" s="800">
        <f>SUM(J386:J406)</f>
        <v>0</v>
      </c>
      <c r="K407" s="801">
        <f>SUM(K386:K406)</f>
        <v>0</v>
      </c>
      <c r="L407" s="802" t="e">
        <f>IF(OR(J407&lt;0,K407&lt;0),"-",J407/K407-1)</f>
        <v>#DIV/0!</v>
      </c>
      <c r="M407" s="800">
        <f>SUM(M386:M406)</f>
        <v>0</v>
      </c>
      <c r="N407" s="801">
        <f>SUM(N386:N406)</f>
        <v>0</v>
      </c>
      <c r="O407" s="802" t="e">
        <f>IF(OR(M407&lt;0,N407&lt;0),"-",M407/N407-1)</f>
        <v>#DIV/0!</v>
      </c>
      <c r="P407" s="802" t="b">
        <f>IF(AND(M407&lt;0,N407&lt;0),-(M407/N407-1))</f>
        <v>0</v>
      </c>
      <c r="Q407" s="802" t="e">
        <f>IF(AND(M407&lt;0,N407&lt;0),+P407,O407)</f>
        <v>#DIV/0!</v>
      </c>
      <c r="R407" s="800">
        <f>S407-N407+M407</f>
        <v>0</v>
      </c>
      <c r="S407" s="801">
        <f>SUM(S386:S406)</f>
        <v>0</v>
      </c>
      <c r="T407" s="802" t="e">
        <f>IF(OR(R407&lt;0,S407&lt;0),"-",R407/S407-1)</f>
        <v>#DIV/0!</v>
      </c>
      <c r="U407" s="802" t="b">
        <f>IF(AND(R407&lt;0,S407&lt;0),-(R407/S407-1))</f>
        <v>0</v>
      </c>
      <c r="V407" s="802" t="e">
        <f>IF(AND(R407&lt;0,S407&lt;0),+U407,T407)</f>
        <v>#DIV/0!</v>
      </c>
      <c r="W407" s="802"/>
      <c r="X407" s="800">
        <f>SUM(X386:X406)</f>
        <v>0</v>
      </c>
      <c r="Y407" s="803" t="e">
        <f>IF(OR(S407&lt;0,X407&lt;0),"-",X407/S407-1)</f>
        <v>#DIV/0!</v>
      </c>
      <c r="Z407" s="803" t="b">
        <f>IF(AND(S407&lt;0,X407&lt;0),-(X407/S407-1))</f>
        <v>0</v>
      </c>
      <c r="AA407" s="819" t="e">
        <f>IF(AND(S407&lt;0,X407&lt;0),+Z407,Y407)</f>
        <v>#DIV/0!</v>
      </c>
      <c r="AB407" s="811"/>
      <c r="AC407" s="880">
        <f t="shared" si="154"/>
        <v>0</v>
      </c>
      <c r="AD407" s="880">
        <f t="shared" si="155"/>
        <v>0</v>
      </c>
    </row>
    <row r="408" spans="1:30" ht="11.25" customHeight="1">
      <c r="A408" s="439"/>
      <c r="B408" s="439"/>
      <c r="C408" s="36"/>
      <c r="D408" s="806"/>
      <c r="E408" s="776"/>
      <c r="F408" s="807"/>
      <c r="G408" s="753"/>
      <c r="H408" s="753"/>
      <c r="I408" s="753"/>
      <c r="J408" s="776"/>
      <c r="K408" s="807"/>
      <c r="L408" s="753"/>
      <c r="M408" s="776"/>
      <c r="N408" s="807"/>
      <c r="O408" s="753"/>
      <c r="P408" s="753"/>
      <c r="Q408" s="753"/>
      <c r="R408" s="776"/>
      <c r="S408" s="807"/>
      <c r="T408" s="753"/>
      <c r="U408" s="753"/>
      <c r="V408" s="753"/>
      <c r="W408" s="753"/>
      <c r="X408" s="776"/>
      <c r="Y408" s="807"/>
      <c r="Z408" s="807"/>
      <c r="AA408" s="718"/>
      <c r="AB408" s="811"/>
      <c r="AC408" s="814"/>
      <c r="AD408" s="814"/>
    </row>
    <row r="409" spans="1:30" ht="16.5" customHeight="1">
      <c r="A409" s="439" t="s">
        <v>311</v>
      </c>
      <c r="B409" s="439">
        <f>'Aaro Inställningar'!B82</f>
        <v>0</v>
      </c>
      <c r="C409" s="36"/>
      <c r="D409" s="760" t="str">
        <f>'Aaro Inställningar'!C82</f>
        <v>Summa totalt</v>
      </c>
      <c r="E409" s="774">
        <f>+E407+E385+E362</f>
        <v>257.20419470000013</v>
      </c>
      <c r="F409" s="808">
        <f>+F407+F385+F362</f>
        <v>95.686263499999967</v>
      </c>
      <c r="G409" s="809">
        <f>IF(OR(E409&lt;0,F409&lt;0),"-",E409/F409-1)</f>
        <v>1.6879949670100789</v>
      </c>
      <c r="H409" s="809" t="b">
        <f>IF(AND(E409&lt;0,F409&lt;0),-(E409/F409-1))</f>
        <v>0</v>
      </c>
      <c r="I409" s="809">
        <f>IF(AND(E409&lt;0,F409&lt;0),+H409,G409)</f>
        <v>1.6879949670100789</v>
      </c>
      <c r="J409" s="774">
        <f>+J407+J385+J362</f>
        <v>261.93332700000002</v>
      </c>
      <c r="K409" s="808">
        <f>+K407+K385+K362</f>
        <v>106.40190930000021</v>
      </c>
      <c r="L409" s="809">
        <f>IF(OR(J409&lt;0,K409&lt;0),"-",J409/K409-1)</f>
        <v>1.4617352143698752</v>
      </c>
      <c r="M409" s="774">
        <f>+M407+M385+M362</f>
        <v>261.93332700000042</v>
      </c>
      <c r="N409" s="808">
        <f>+N407+N385+N362</f>
        <v>106.40190930000043</v>
      </c>
      <c r="O409" s="809">
        <f>IF(OR(M409&lt;0,N409&lt;0),"-",M409/N409-1)</f>
        <v>1.4617352143698739</v>
      </c>
      <c r="P409" s="809" t="b">
        <f>IF(AND(M409&lt;0,N409&lt;0),-(M409/N409-1))</f>
        <v>0</v>
      </c>
      <c r="Q409" s="809">
        <f>IF(AND(M409&lt;0,N409&lt;0),+P409,O409)</f>
        <v>1.4617352143698739</v>
      </c>
      <c r="R409" s="774">
        <f>+R408+R385+R362</f>
        <v>1404.7178028000039</v>
      </c>
      <c r="S409" s="808">
        <f>+S407+S385+S362</f>
        <v>1249.1863851000037</v>
      </c>
      <c r="T409" s="809">
        <f>IF(OR(R409&lt;0,S409&lt;0),"-",R409/S409-1)</f>
        <v>0.12450617422279153</v>
      </c>
      <c r="U409" s="809" t="b">
        <f>IF(AND(R409&lt;0,S409&lt;0),-(R409/S409-1))</f>
        <v>0</v>
      </c>
      <c r="V409" s="809">
        <f>IF(AND(R409&lt;0,S409&lt;0),+U409,T409)</f>
        <v>0.12450617422279153</v>
      </c>
      <c r="W409" s="809"/>
      <c r="X409" s="774">
        <f>+X407+X385+X362</f>
        <v>1824.1046701999992</v>
      </c>
      <c r="Y409" s="810">
        <f>IF(OR(S409&lt;0,X409&lt;0),"-",X409/S409-1)</f>
        <v>0.46023419079609185</v>
      </c>
      <c r="Z409" s="810" t="b">
        <f>IF(AND(S409&lt;0,X409&lt;0),-(X409/S409-1))</f>
        <v>0</v>
      </c>
      <c r="AA409" s="819">
        <f>IF(AND(S409&lt;0,X409&lt;0),+Z409,Y409)</f>
        <v>0.46023419079609185</v>
      </c>
      <c r="AB409" s="811"/>
      <c r="AC409" s="880">
        <f>IF(M83&lt;&gt;0,IF(M409&lt;&gt;0,M409/M83,""),0)</f>
        <v>2.8703143427701767E-2</v>
      </c>
      <c r="AD409" s="880">
        <f>IF(N83&lt;&gt;0,IF(N409&lt;&gt;0,N409/N83,""),0)</f>
        <v>1.1597848608088329E-2</v>
      </c>
    </row>
    <row r="410" spans="1:30">
      <c r="D410" s="447"/>
      <c r="E410" s="683"/>
      <c r="F410" s="683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51"/>
      <c r="AC410" s="40"/>
      <c r="AD410" s="40"/>
    </row>
    <row r="411" spans="1:30">
      <c r="D411" s="447"/>
      <c r="E411" s="683"/>
      <c r="F411" s="683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65"/>
      <c r="AC411" s="78"/>
      <c r="AD411" s="78"/>
    </row>
    <row r="412" spans="1:30">
      <c r="D412" s="447"/>
      <c r="E412" s="683"/>
      <c r="F412" s="683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51"/>
      <c r="AC412" s="40"/>
      <c r="AD412" s="40"/>
    </row>
  </sheetData>
  <mergeCells count="5">
    <mergeCell ref="AC88:AD88"/>
    <mergeCell ref="AC251:AD251"/>
    <mergeCell ref="AC169:AD169"/>
    <mergeCell ref="AC332:AD332"/>
    <mergeCell ref="AD24:AG24"/>
  </mergeCells>
  <pageMargins left="0.70866141732283472" right="0.11811023622047245" top="0.55118110236220474" bottom="0.35433070866141736" header="0.31496062992125984" footer="0.31496062992125984"/>
  <pageSetup paperSize="9" scale="60" fitToHeight="0" orientation="landscape" r:id="rId1"/>
  <headerFooter alignWithMargins="0">
    <oddFooter>&amp;LRatos Ekonomi/150422&amp;R&amp;P(&amp;N)</oddFooter>
  </headerFooter>
  <rowBreaks count="2" manualBreakCount="2">
    <brk id="84" min="2" max="29" man="1"/>
    <brk id="247" min="2" max="29" man="1"/>
  </rowBreaks>
  <colBreaks count="1" manualBreakCount="1">
    <brk id="30" min="3" max="40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0"/>
  <sheetViews>
    <sheetView showGridLines="0" showZeros="0" topLeftCell="C267" zoomScale="80" zoomScaleNormal="80" zoomScaleSheetLayoutView="64" workbookViewId="0"/>
  </sheetViews>
  <sheetFormatPr defaultColWidth="9.109375" defaultRowHeight="13.8" outlineLevelRow="1" outlineLevelCol="1"/>
  <cols>
    <col min="1" max="1" width="14" style="435" hidden="1" customWidth="1" outlineLevel="1"/>
    <col min="2" max="2" width="10.33203125" style="447" hidden="1" customWidth="1" outlineLevel="1"/>
    <col min="3" max="3" width="2.44140625" style="34" customWidth="1" collapsed="1"/>
    <col min="4" max="4" width="21.109375" style="79" customWidth="1"/>
    <col min="5" max="6" width="11.6640625" style="79" customWidth="1" outlineLevel="1"/>
    <col min="7" max="7" width="0.109375" style="34" customWidth="1" outlineLevel="1"/>
    <col min="8" max="8" width="16.109375" style="34" hidden="1" customWidth="1" outlineLevel="1"/>
    <col min="9" max="9" width="8.88671875" style="34" customWidth="1" outlineLevel="1"/>
    <col min="10" max="10" width="11.5546875" style="34" hidden="1" customWidth="1"/>
    <col min="11" max="11" width="12.88671875" style="34" hidden="1" customWidth="1"/>
    <col min="12" max="13" width="11.44140625" style="34" hidden="1" customWidth="1"/>
    <col min="14" max="14" width="11" style="34" hidden="1" customWidth="1"/>
    <col min="15" max="16" width="11.6640625" style="34" customWidth="1"/>
    <col min="17" max="18" width="11.44140625" style="34" hidden="1" customWidth="1"/>
    <col min="19" max="19" width="8.88671875" style="34" customWidth="1"/>
    <col min="20" max="21" width="11.6640625" style="34" customWidth="1"/>
    <col min="22" max="23" width="11.44140625" style="34" hidden="1" customWidth="1"/>
    <col min="24" max="24" width="8.88671875" style="34" customWidth="1"/>
    <col min="25" max="25" width="3" style="34" hidden="1" customWidth="1"/>
    <col min="26" max="26" width="11.6640625" style="34" customWidth="1"/>
    <col min="27" max="28" width="11.44140625" style="34" hidden="1" customWidth="1"/>
    <col min="29" max="29" width="8.6640625" style="34" customWidth="1"/>
    <col min="30" max="30" width="2.44140625" style="34" customWidth="1"/>
    <col min="31" max="32" width="11.6640625" style="34" customWidth="1"/>
    <col min="33" max="35" width="11" style="34" customWidth="1"/>
    <col min="36" max="36" width="9.109375" style="34"/>
    <col min="37" max="39" width="11" style="34" customWidth="1"/>
    <col min="40" max="40" width="9.109375" style="34"/>
    <col min="41" max="42" width="12.44140625" style="34" customWidth="1"/>
    <col min="43" max="16384" width="9.109375" style="34"/>
  </cols>
  <sheetData>
    <row r="1" spans="1:32" s="475" customFormat="1" hidden="1" outlineLevel="1">
      <c r="A1" s="473"/>
      <c r="B1" s="474"/>
      <c r="C1" s="474"/>
      <c r="D1" s="474"/>
      <c r="E1" s="474" t="str">
        <f>'Meny Aaro'!G62</f>
        <v>1503PM</v>
      </c>
      <c r="F1" s="474" t="str">
        <f>'Meny Aaro'!H62</f>
        <v>1403PM</v>
      </c>
      <c r="J1" s="489" t="s">
        <v>559</v>
      </c>
      <c r="K1" s="489" t="s">
        <v>560</v>
      </c>
      <c r="O1" s="489" t="s">
        <v>561</v>
      </c>
      <c r="P1" s="489" t="s">
        <v>562</v>
      </c>
      <c r="T1" s="489" t="s">
        <v>563</v>
      </c>
      <c r="U1" s="489" t="s">
        <v>564</v>
      </c>
      <c r="Z1" s="475" t="str">
        <f>'Meny Aaro'!R53</f>
        <v>1512F1503</v>
      </c>
      <c r="AE1" s="489" t="s">
        <v>583</v>
      </c>
      <c r="AF1" s="489" t="s">
        <v>584</v>
      </c>
    </row>
    <row r="2" spans="1:32" hidden="1" outlineLevel="1">
      <c r="A2" s="435" t="s">
        <v>312</v>
      </c>
      <c r="B2" s="39"/>
      <c r="C2" s="36"/>
      <c r="D2" s="39"/>
      <c r="E2" s="39"/>
      <c r="F2" s="39"/>
    </row>
    <row r="3" spans="1:32" ht="14.25" hidden="1" customHeight="1" outlineLevel="1">
      <c r="A3" s="436" t="s">
        <v>307</v>
      </c>
      <c r="B3" s="39"/>
      <c r="C3" s="36"/>
      <c r="D3" s="39"/>
      <c r="E3" s="39"/>
      <c r="F3" s="39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32" ht="28.2" collapsed="1">
      <c r="A4" s="436" t="str">
        <f>'Meny Aaro'!D11</f>
        <v>MSEK</v>
      </c>
      <c r="B4" s="39"/>
      <c r="C4" s="36"/>
      <c r="D4" s="128" t="s">
        <v>87</v>
      </c>
      <c r="E4" s="128"/>
      <c r="F4" s="128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40"/>
      <c r="AA4" s="40"/>
      <c r="AB4" s="40"/>
      <c r="AC4" s="40"/>
      <c r="AD4" s="40"/>
      <c r="AE4" s="40"/>
      <c r="AF4" s="40"/>
    </row>
    <row r="5" spans="1:32" ht="9.75" customHeight="1">
      <c r="A5" s="436"/>
      <c r="B5" s="39"/>
      <c r="C5" s="36"/>
      <c r="D5" s="448"/>
      <c r="E5" s="448"/>
      <c r="F5" s="448"/>
      <c r="G5" s="35"/>
      <c r="H5" s="35"/>
      <c r="I5" s="35"/>
      <c r="J5" s="42"/>
      <c r="K5" s="35"/>
      <c r="L5" s="35"/>
      <c r="M5" s="35"/>
      <c r="N5" s="35"/>
      <c r="O5" s="42"/>
      <c r="P5" s="35"/>
      <c r="Q5" s="35"/>
      <c r="R5" s="35"/>
      <c r="S5" s="35"/>
      <c r="T5" s="35"/>
      <c r="U5" s="35"/>
      <c r="V5" s="35"/>
      <c r="W5" s="35"/>
      <c r="X5" s="35"/>
      <c r="Y5" s="35"/>
      <c r="Z5" s="40"/>
      <c r="AA5" s="40"/>
      <c r="AB5" s="40"/>
      <c r="AC5" s="40"/>
      <c r="AD5" s="40"/>
      <c r="AE5" s="40"/>
      <c r="AF5" s="40"/>
    </row>
    <row r="6" spans="1:32" ht="20.25" customHeight="1">
      <c r="A6" s="437"/>
      <c r="B6" s="64"/>
      <c r="C6" s="43"/>
      <c r="D6" s="449" t="str">
        <f>'Aaro Inställningar'!H6</f>
        <v>Nettoomsättning (Mkr)</v>
      </c>
      <c r="E6" s="682">
        <f>VÅR</f>
        <v>2015</v>
      </c>
      <c r="F6" s="682">
        <f>VFGÅR</f>
        <v>2014</v>
      </c>
      <c r="G6" s="342"/>
      <c r="H6" s="342"/>
      <c r="I6" s="342" t="s">
        <v>3</v>
      </c>
      <c r="J6" s="342">
        <f>VÅR</f>
        <v>2015</v>
      </c>
      <c r="K6" s="342">
        <f>VFGÅR</f>
        <v>2014</v>
      </c>
      <c r="L6" s="342"/>
      <c r="M6" s="342"/>
      <c r="N6" s="342" t="s">
        <v>3</v>
      </c>
      <c r="O6" s="342">
        <f>J6</f>
        <v>2015</v>
      </c>
      <c r="P6" s="342">
        <f>K6</f>
        <v>2014</v>
      </c>
      <c r="Q6" s="342"/>
      <c r="R6" s="342"/>
      <c r="S6" s="342" t="s">
        <v>3</v>
      </c>
      <c r="T6" s="342" t="str">
        <f>VLTM</f>
        <v>15/14</v>
      </c>
      <c r="U6" s="342">
        <f>VFGÅR</f>
        <v>2014</v>
      </c>
      <c r="V6" s="342"/>
      <c r="W6" s="342"/>
      <c r="X6" s="342" t="s">
        <v>3</v>
      </c>
      <c r="Y6" s="342"/>
      <c r="Z6" s="342">
        <f>VÅR</f>
        <v>2015</v>
      </c>
      <c r="AA6" s="460"/>
      <c r="AB6" s="460"/>
      <c r="AC6" s="342" t="s">
        <v>3</v>
      </c>
      <c r="AD6" s="342"/>
      <c r="AE6" s="40"/>
      <c r="AF6" s="40"/>
    </row>
    <row r="7" spans="1:32" s="301" customFormat="1" ht="32.25" customHeight="1">
      <c r="A7" s="438"/>
      <c r="B7" s="443"/>
      <c r="C7" s="302"/>
      <c r="D7" s="449"/>
      <c r="E7" s="682" t="str">
        <f>VMÅN</f>
        <v>mar</v>
      </c>
      <c r="F7" s="682" t="str">
        <f>VMÅN</f>
        <v>mar</v>
      </c>
      <c r="G7" s="342"/>
      <c r="H7" s="342"/>
      <c r="I7" s="704"/>
      <c r="J7" s="342" t="str">
        <f>VKV</f>
        <v>kv 1</v>
      </c>
      <c r="K7" s="342" t="str">
        <f>J7</f>
        <v>kv 1</v>
      </c>
      <c r="L7" s="342"/>
      <c r="M7" s="342"/>
      <c r="N7" s="472"/>
      <c r="O7" s="342" t="str">
        <f>NamnAcc</f>
        <v>kv 1</v>
      </c>
      <c r="P7" s="342" t="str">
        <f>O7</f>
        <v>kv 1</v>
      </c>
      <c r="Q7" s="342"/>
      <c r="R7" s="342"/>
      <c r="S7" s="460"/>
      <c r="T7" s="342" t="s">
        <v>8</v>
      </c>
      <c r="U7" s="342"/>
      <c r="V7" s="342"/>
      <c r="W7" s="342"/>
      <c r="X7" s="344"/>
      <c r="Y7" s="344"/>
      <c r="Z7" s="349" t="str">
        <f>'Aaro Inställningar'!H12</f>
        <v>Prognos mar</v>
      </c>
      <c r="AA7" s="342"/>
      <c r="AB7" s="342"/>
      <c r="AC7" s="342"/>
      <c r="AD7" s="342"/>
      <c r="AE7" s="40"/>
      <c r="AF7" s="40"/>
    </row>
    <row r="8" spans="1:32" ht="15" customHeight="1">
      <c r="A8" s="439" t="s">
        <v>305</v>
      </c>
      <c r="B8" s="444" t="str">
        <f>'Aaro Inställningar'!B6</f>
        <v>AHIAS</v>
      </c>
      <c r="C8" s="44"/>
      <c r="D8" s="749" t="str">
        <f>'Aaro Inställningar'!C6</f>
        <v>AH Industries</v>
      </c>
      <c r="E8" s="320">
        <v>60.907974799999998</v>
      </c>
      <c r="F8" s="318">
        <v>51.383888599999999</v>
      </c>
      <c r="G8" s="319">
        <f t="shared" ref="G8:G36" si="0">IF(OR(E8&lt;0,F8&lt;0),"-",E8/F8-1)</f>
        <v>0.18535160454944632</v>
      </c>
      <c r="H8" s="319" t="b">
        <f t="shared" ref="H8:H17" si="1">IF(AND(E8&lt;0,F8&lt;0),-(E8/F8-1))</f>
        <v>0</v>
      </c>
      <c r="I8" s="319">
        <f t="shared" ref="I8:I17" si="2">IF(AND(E8&lt;0,F8&lt;0),+H8,G8)</f>
        <v>0.18535160454944632</v>
      </c>
      <c r="J8" s="320">
        <v>166.5487545</v>
      </c>
      <c r="K8" s="318">
        <v>132.7455468</v>
      </c>
      <c r="L8" s="319">
        <f t="shared" ref="L8:L36" si="3">IF(OR(J8&lt;0,K8&lt;0),"-",J8/K8-1)</f>
        <v>0.25464664175084772</v>
      </c>
      <c r="M8" s="319" t="b">
        <f t="shared" ref="M8:M36" si="4">IF(AND(J8&lt;0,K8&lt;0),-(J8/K8-1))</f>
        <v>0</v>
      </c>
      <c r="N8" s="319">
        <f t="shared" ref="N8:N36" si="5">IF(AND(J8&lt;0,K8&lt;0),+M8,L8)</f>
        <v>0.25464664175084772</v>
      </c>
      <c r="O8" s="320">
        <v>166.5487545</v>
      </c>
      <c r="P8" s="318">
        <v>132.7455468</v>
      </c>
      <c r="Q8" s="319">
        <f t="shared" ref="Q8:Q36" si="6">IF(OR(O8&lt;0,P8&lt;0),"-",O8/P8-1)</f>
        <v>0.25464664175084772</v>
      </c>
      <c r="R8" s="319" t="b">
        <f t="shared" ref="R8:R36" si="7">IF(AND(O8&lt;0,P8&lt;0),-(O8/P8-1))</f>
        <v>0</v>
      </c>
      <c r="S8" s="319">
        <f t="shared" ref="S8:S36" si="8">IF(AND(O8&lt;0,P8&lt;0),+R8,Q8)</f>
        <v>0.25464664175084772</v>
      </c>
      <c r="T8" s="320">
        <v>578.64363649999996</v>
      </c>
      <c r="U8" s="318">
        <v>544.84042880000004</v>
      </c>
      <c r="V8" s="319">
        <f t="shared" ref="V8:V36" si="9">IF(OR(T8&lt;0,U8&lt;0),"-",T8/U8-1)</f>
        <v>6.2042399780153579E-2</v>
      </c>
      <c r="W8" s="319" t="b">
        <f t="shared" ref="W8:W36" si="10">IF(AND(T8&lt;0,U8&lt;0),-(T8/U8-1))</f>
        <v>0</v>
      </c>
      <c r="X8" s="319">
        <f t="shared" ref="X8:X36" si="11">IF(AND(T8&lt;0,U8&lt;0),+W8,V8)</f>
        <v>6.2042399780153579E-2</v>
      </c>
      <c r="Y8" s="319"/>
      <c r="Z8" s="320">
        <v>743.35387809999997</v>
      </c>
      <c r="AA8" s="319">
        <f t="shared" ref="AA8:AA36" si="12">IF(OR(U8&lt;0,Z8&lt;0),"-",Z8/U8-1)</f>
        <v>0.36435154002286829</v>
      </c>
      <c r="AB8" s="319" t="b">
        <f t="shared" ref="AB8:AB36" si="13">IF(AND(U8&lt;0,Z8&lt;0),-(Z8/U8-1))</f>
        <v>0</v>
      </c>
      <c r="AC8" s="319">
        <f t="shared" ref="AC8:AC36" si="14">IF(AND(U8&lt;0,Z8&lt;0),+AB8,AA8)</f>
        <v>0.36435154002286829</v>
      </c>
      <c r="AD8" s="80"/>
      <c r="AE8" s="40"/>
      <c r="AF8" s="40"/>
    </row>
    <row r="9" spans="1:32" ht="15" customHeight="1">
      <c r="A9" s="439" t="s">
        <v>305</v>
      </c>
      <c r="B9" s="444" t="str">
        <f>'Aaro Inställningar'!B7</f>
        <v>ARCUS</v>
      </c>
      <c r="C9" s="44"/>
      <c r="D9" s="749" t="str">
        <f>'Aaro Inställningar'!C7</f>
        <v>Arcus-Gruppen</v>
      </c>
      <c r="E9" s="320">
        <v>194.13076129999999</v>
      </c>
      <c r="F9" s="318">
        <v>155.01683800000001</v>
      </c>
      <c r="G9" s="319">
        <f t="shared" si="0"/>
        <v>0.25232048211433633</v>
      </c>
      <c r="H9" s="319" t="b">
        <f t="shared" si="1"/>
        <v>0</v>
      </c>
      <c r="I9" s="319">
        <f t="shared" si="2"/>
        <v>0.25232048211433633</v>
      </c>
      <c r="J9" s="320">
        <v>457.98534940000002</v>
      </c>
      <c r="K9" s="318">
        <v>417.32155419999998</v>
      </c>
      <c r="L9" s="319">
        <f t="shared" si="3"/>
        <v>9.7439959165186218E-2</v>
      </c>
      <c r="M9" s="319" t="b">
        <f t="shared" si="4"/>
        <v>0</v>
      </c>
      <c r="N9" s="319">
        <f t="shared" si="5"/>
        <v>9.7439959165186218E-2</v>
      </c>
      <c r="O9" s="320">
        <v>457.98534940000002</v>
      </c>
      <c r="P9" s="318">
        <v>417.32155419999998</v>
      </c>
      <c r="Q9" s="319">
        <f t="shared" si="6"/>
        <v>9.7439959165186218E-2</v>
      </c>
      <c r="R9" s="319" t="b">
        <f t="shared" si="7"/>
        <v>0</v>
      </c>
      <c r="S9" s="319">
        <f t="shared" si="8"/>
        <v>9.7439959165186218E-2</v>
      </c>
      <c r="T9" s="320">
        <v>2167.3049169999999</v>
      </c>
      <c r="U9" s="318">
        <v>2126.6411217999998</v>
      </c>
      <c r="V9" s="319">
        <f t="shared" si="9"/>
        <v>1.91211365110735E-2</v>
      </c>
      <c r="W9" s="319" t="b">
        <f t="shared" si="10"/>
        <v>0</v>
      </c>
      <c r="X9" s="319">
        <f t="shared" si="11"/>
        <v>1.91211365110735E-2</v>
      </c>
      <c r="Y9" s="319"/>
      <c r="Z9" s="320">
        <v>2055.5184445</v>
      </c>
      <c r="AA9" s="319">
        <f t="shared" si="12"/>
        <v>-3.3443666903140268E-2</v>
      </c>
      <c r="AB9" s="319" t="b">
        <f t="shared" si="13"/>
        <v>0</v>
      </c>
      <c r="AC9" s="319">
        <f t="shared" si="14"/>
        <v>-3.3443666903140268E-2</v>
      </c>
      <c r="AD9" s="80"/>
      <c r="AE9" s="80"/>
      <c r="AF9" s="80"/>
    </row>
    <row r="10" spans="1:32" ht="16.5" customHeight="1">
      <c r="A10" s="439" t="s">
        <v>305</v>
      </c>
      <c r="B10" s="444" t="str">
        <f>'Aaro Inställningar'!B8</f>
        <v>BIOLIN</v>
      </c>
      <c r="C10" s="44"/>
      <c r="D10" s="749" t="str">
        <f>'Aaro Inställningar'!C8</f>
        <v>Biolin Scientific</v>
      </c>
      <c r="E10" s="320">
        <v>32.197609999999997</v>
      </c>
      <c r="F10" s="318">
        <v>22.920999999999999</v>
      </c>
      <c r="G10" s="319">
        <f t="shared" si="0"/>
        <v>0.40472099821124718</v>
      </c>
      <c r="H10" s="319" t="b">
        <f t="shared" si="1"/>
        <v>0</v>
      </c>
      <c r="I10" s="319">
        <f t="shared" si="2"/>
        <v>0.40472099821124718</v>
      </c>
      <c r="J10" s="320">
        <v>52.325530000000001</v>
      </c>
      <c r="K10" s="318">
        <v>42.481999999999999</v>
      </c>
      <c r="L10" s="319">
        <f t="shared" si="3"/>
        <v>0.23171060684525213</v>
      </c>
      <c r="M10" s="319" t="b">
        <f t="shared" si="4"/>
        <v>0</v>
      </c>
      <c r="N10" s="319">
        <f t="shared" si="5"/>
        <v>0.23171060684525213</v>
      </c>
      <c r="O10" s="320">
        <v>52.325530000000001</v>
      </c>
      <c r="P10" s="318">
        <v>42.481999999999999</v>
      </c>
      <c r="Q10" s="319">
        <f t="shared" si="6"/>
        <v>0.23171060684525213</v>
      </c>
      <c r="R10" s="319" t="b">
        <f t="shared" si="7"/>
        <v>0</v>
      </c>
      <c r="S10" s="319">
        <f t="shared" si="8"/>
        <v>0.23171060684525213</v>
      </c>
      <c r="T10" s="320">
        <v>224.92252999999999</v>
      </c>
      <c r="U10" s="318">
        <v>215.07900000000001</v>
      </c>
      <c r="V10" s="319">
        <f t="shared" si="9"/>
        <v>4.5767043737417357E-2</v>
      </c>
      <c r="W10" s="319" t="b">
        <f t="shared" si="10"/>
        <v>0</v>
      </c>
      <c r="X10" s="319">
        <f t="shared" si="11"/>
        <v>4.5767043737417357E-2</v>
      </c>
      <c r="Y10" s="319"/>
      <c r="Z10" s="320">
        <v>250</v>
      </c>
      <c r="AA10" s="319">
        <f t="shared" si="12"/>
        <v>0.16236359663193523</v>
      </c>
      <c r="AB10" s="319" t="b">
        <f t="shared" si="13"/>
        <v>0</v>
      </c>
      <c r="AC10" s="319">
        <f t="shared" si="14"/>
        <v>0.16236359663193523</v>
      </c>
      <c r="AD10" s="80"/>
      <c r="AE10" s="80"/>
      <c r="AF10" s="80"/>
    </row>
    <row r="11" spans="1:32" ht="14.25" customHeight="1">
      <c r="A11" s="439" t="s">
        <v>305</v>
      </c>
      <c r="B11" s="444" t="str">
        <f>'Aaro Inställningar'!B9</f>
        <v>BISNODE</v>
      </c>
      <c r="C11" s="44"/>
      <c r="D11" s="749" t="str">
        <f>'Aaro Inställningar'!C9</f>
        <v>Bisnode</v>
      </c>
      <c r="E11" s="320">
        <v>213.98053340000001</v>
      </c>
      <c r="F11" s="318">
        <v>210.61109999999999</v>
      </c>
      <c r="G11" s="319">
        <f t="shared" si="0"/>
        <v>1.599836570817037E-2</v>
      </c>
      <c r="H11" s="319" t="b">
        <f t="shared" si="1"/>
        <v>0</v>
      </c>
      <c r="I11" s="319">
        <f t="shared" si="2"/>
        <v>1.599836570817037E-2</v>
      </c>
      <c r="J11" s="320">
        <v>611.44683339999995</v>
      </c>
      <c r="K11" s="318">
        <v>605.69600000000003</v>
      </c>
      <c r="L11" s="319">
        <f t="shared" si="3"/>
        <v>9.4945870535712018E-3</v>
      </c>
      <c r="M11" s="319" t="b">
        <f t="shared" si="4"/>
        <v>0</v>
      </c>
      <c r="N11" s="319">
        <f t="shared" si="5"/>
        <v>9.4945870535712018E-3</v>
      </c>
      <c r="O11" s="320">
        <v>611.44683339999995</v>
      </c>
      <c r="P11" s="318">
        <v>605.69600000000003</v>
      </c>
      <c r="Q11" s="319">
        <f t="shared" si="6"/>
        <v>9.4945870535712018E-3</v>
      </c>
      <c r="R11" s="319" t="b">
        <f t="shared" si="7"/>
        <v>0</v>
      </c>
      <c r="S11" s="319">
        <f t="shared" si="8"/>
        <v>9.4945870535712018E-3</v>
      </c>
      <c r="T11" s="320">
        <v>2456.8820334000002</v>
      </c>
      <c r="U11" s="318">
        <v>2451.1311999999998</v>
      </c>
      <c r="V11" s="319">
        <f t="shared" si="9"/>
        <v>2.3461956667192307E-3</v>
      </c>
      <c r="W11" s="319" t="b">
        <f t="shared" si="10"/>
        <v>0</v>
      </c>
      <c r="X11" s="319">
        <f t="shared" si="11"/>
        <v>2.3461956667192307E-3</v>
      </c>
      <c r="Y11" s="319"/>
      <c r="Z11" s="320">
        <v>2485</v>
      </c>
      <c r="AA11" s="319">
        <f t="shared" si="12"/>
        <v>1.3817620207355663E-2</v>
      </c>
      <c r="AB11" s="319" t="b">
        <f t="shared" si="13"/>
        <v>0</v>
      </c>
      <c r="AC11" s="319">
        <f t="shared" si="14"/>
        <v>1.3817620207355663E-2</v>
      </c>
      <c r="AD11" s="80"/>
      <c r="AE11" s="80"/>
      <c r="AF11" s="80"/>
    </row>
    <row r="12" spans="1:32" ht="16.5" customHeight="1">
      <c r="A12" s="439" t="s">
        <v>305</v>
      </c>
      <c r="B12" s="444" t="str">
        <f>'Aaro Inställningar'!B10</f>
        <v>DIAB</v>
      </c>
      <c r="C12" s="44"/>
      <c r="D12" s="749" t="str">
        <f>'Aaro Inställningar'!C10</f>
        <v>DIAB</v>
      </c>
      <c r="E12" s="320">
        <v>135.25195919999999</v>
      </c>
      <c r="F12" s="318">
        <v>82.091493999999997</v>
      </c>
      <c r="G12" s="319">
        <f t="shared" si="0"/>
        <v>0.64757580365147205</v>
      </c>
      <c r="H12" s="319" t="b">
        <f t="shared" si="1"/>
        <v>0</v>
      </c>
      <c r="I12" s="319">
        <f t="shared" si="2"/>
        <v>0.64757580365147205</v>
      </c>
      <c r="J12" s="320">
        <v>354.5081361</v>
      </c>
      <c r="K12" s="318">
        <v>228.80058249999999</v>
      </c>
      <c r="L12" s="319">
        <f t="shared" si="3"/>
        <v>0.54941972711105325</v>
      </c>
      <c r="M12" s="319" t="b">
        <f t="shared" si="4"/>
        <v>0</v>
      </c>
      <c r="N12" s="319">
        <f t="shared" si="5"/>
        <v>0.54941972711105325</v>
      </c>
      <c r="O12" s="320">
        <v>354.5081361</v>
      </c>
      <c r="P12" s="318">
        <v>228.80058249999999</v>
      </c>
      <c r="Q12" s="319">
        <f t="shared" si="6"/>
        <v>0.54941972711105325</v>
      </c>
      <c r="R12" s="319" t="b">
        <f t="shared" si="7"/>
        <v>0</v>
      </c>
      <c r="S12" s="319">
        <f t="shared" si="8"/>
        <v>0.54941972711105325</v>
      </c>
      <c r="T12" s="320">
        <v>1237.4650733000001</v>
      </c>
      <c r="U12" s="318">
        <v>1111.7575197000001</v>
      </c>
      <c r="V12" s="319">
        <f t="shared" si="9"/>
        <v>0.11307101717101165</v>
      </c>
      <c r="W12" s="319" t="b">
        <f t="shared" si="10"/>
        <v>0</v>
      </c>
      <c r="X12" s="319">
        <f t="shared" si="11"/>
        <v>0.11307101717101165</v>
      </c>
      <c r="Y12" s="319"/>
      <c r="Z12" s="320">
        <v>1379.9116024</v>
      </c>
      <c r="AA12" s="319">
        <f t="shared" si="12"/>
        <v>0.24119835301168857</v>
      </c>
      <c r="AB12" s="319" t="b">
        <f t="shared" si="13"/>
        <v>0</v>
      </c>
      <c r="AC12" s="319">
        <f t="shared" si="14"/>
        <v>0.24119835301168857</v>
      </c>
      <c r="AD12" s="80"/>
      <c r="AE12" s="80"/>
      <c r="AF12" s="80"/>
    </row>
    <row r="13" spans="1:32" ht="15" customHeight="1">
      <c r="A13" s="439" t="s">
        <v>305</v>
      </c>
      <c r="B13" s="444" t="str">
        <f>'Aaro Inställningar'!B11</f>
        <v>EMGR</v>
      </c>
      <c r="C13" s="44"/>
      <c r="D13" s="749" t="str">
        <f>'Aaro Inställningar'!C11</f>
        <v>Euromaint</v>
      </c>
      <c r="E13" s="320">
        <v>225.417</v>
      </c>
      <c r="F13" s="318">
        <v>208.78100000000001</v>
      </c>
      <c r="G13" s="319">
        <f t="shared" si="0"/>
        <v>7.9681580220422266E-2</v>
      </c>
      <c r="H13" s="319" t="b">
        <f t="shared" si="1"/>
        <v>0</v>
      </c>
      <c r="I13" s="319">
        <f t="shared" si="2"/>
        <v>7.9681580220422266E-2</v>
      </c>
      <c r="J13" s="320">
        <v>593.44200000000001</v>
      </c>
      <c r="K13" s="318">
        <v>581.61199999999997</v>
      </c>
      <c r="L13" s="319">
        <f t="shared" si="3"/>
        <v>2.03400204947628E-2</v>
      </c>
      <c r="M13" s="319" t="b">
        <f t="shared" si="4"/>
        <v>0</v>
      </c>
      <c r="N13" s="319">
        <f t="shared" si="5"/>
        <v>2.03400204947628E-2</v>
      </c>
      <c r="O13" s="320">
        <v>593.44200000000001</v>
      </c>
      <c r="P13" s="318">
        <v>581.61199999999997</v>
      </c>
      <c r="Q13" s="319">
        <f t="shared" si="6"/>
        <v>2.03400204947628E-2</v>
      </c>
      <c r="R13" s="319" t="b">
        <f t="shared" si="7"/>
        <v>0</v>
      </c>
      <c r="S13" s="319">
        <f t="shared" si="8"/>
        <v>2.03400204947628E-2</v>
      </c>
      <c r="T13" s="320">
        <v>2286.1</v>
      </c>
      <c r="U13" s="318">
        <v>2274.27</v>
      </c>
      <c r="V13" s="319">
        <f t="shared" si="9"/>
        <v>5.2016691070100318E-3</v>
      </c>
      <c r="W13" s="319" t="b">
        <f t="shared" si="10"/>
        <v>0</v>
      </c>
      <c r="X13" s="319">
        <f t="shared" si="11"/>
        <v>5.2016691070100318E-3</v>
      </c>
      <c r="Y13" s="319"/>
      <c r="Z13" s="320">
        <v>2251.7579999999998</v>
      </c>
      <c r="AA13" s="319">
        <f t="shared" si="12"/>
        <v>-9.8985608568904482E-3</v>
      </c>
      <c r="AB13" s="319" t="b">
        <f t="shared" si="13"/>
        <v>0</v>
      </c>
      <c r="AC13" s="319">
        <f t="shared" si="14"/>
        <v>-9.8985608568904482E-3</v>
      </c>
      <c r="AD13" s="80"/>
      <c r="AE13" s="80"/>
      <c r="AF13" s="80"/>
    </row>
    <row r="14" spans="1:32" ht="16.5" customHeight="1">
      <c r="A14" s="439" t="s">
        <v>305</v>
      </c>
      <c r="B14" s="444" t="str">
        <f>'Aaro Inställningar'!B12</f>
        <v>GSHYDRO</v>
      </c>
      <c r="C14" s="44"/>
      <c r="D14" s="749" t="str">
        <f>'Aaro Inställningar'!C12</f>
        <v>GS-Hydro</v>
      </c>
      <c r="E14" s="320">
        <v>118.1962175</v>
      </c>
      <c r="F14" s="778">
        <v>101.05749539999999</v>
      </c>
      <c r="G14" s="319">
        <f t="shared" si="0"/>
        <v>0.16959377463455327</v>
      </c>
      <c r="H14" s="319" t="b">
        <f t="shared" si="1"/>
        <v>0</v>
      </c>
      <c r="I14" s="319">
        <f t="shared" si="2"/>
        <v>0.16959377463455327</v>
      </c>
      <c r="J14" s="320">
        <v>319.61327749999998</v>
      </c>
      <c r="K14" s="778">
        <v>285.36915160000001</v>
      </c>
      <c r="L14" s="319">
        <f t="shared" si="3"/>
        <v>0.11999939624868672</v>
      </c>
      <c r="M14" s="319" t="b">
        <f t="shared" si="4"/>
        <v>0</v>
      </c>
      <c r="N14" s="319">
        <f t="shared" si="5"/>
        <v>0.11999939624868672</v>
      </c>
      <c r="O14" s="320">
        <v>319.61327749999998</v>
      </c>
      <c r="P14" s="778">
        <v>285.36915160000001</v>
      </c>
      <c r="Q14" s="319">
        <f t="shared" si="6"/>
        <v>0.11999939624868672</v>
      </c>
      <c r="R14" s="319" t="b">
        <f t="shared" si="7"/>
        <v>0</v>
      </c>
      <c r="S14" s="319">
        <f t="shared" si="8"/>
        <v>0.11999939624868672</v>
      </c>
      <c r="T14" s="320">
        <v>1349.4048891</v>
      </c>
      <c r="U14" s="778">
        <v>1315.1607632</v>
      </c>
      <c r="V14" s="319">
        <f t="shared" si="9"/>
        <v>2.6037977149408364E-2</v>
      </c>
      <c r="W14" s="319" t="b">
        <f t="shared" si="10"/>
        <v>0</v>
      </c>
      <c r="X14" s="319">
        <f t="shared" si="11"/>
        <v>2.6037977149408364E-2</v>
      </c>
      <c r="Y14" s="319"/>
      <c r="Z14" s="320">
        <v>1358.8840375</v>
      </c>
      <c r="AA14" s="319">
        <f t="shared" si="12"/>
        <v>3.3245573867041189E-2</v>
      </c>
      <c r="AB14" s="319" t="b">
        <f t="shared" si="13"/>
        <v>0</v>
      </c>
      <c r="AC14" s="319">
        <f t="shared" si="14"/>
        <v>3.3245573867041189E-2</v>
      </c>
      <c r="AD14" s="80"/>
      <c r="AE14" s="80"/>
      <c r="AF14" s="80"/>
    </row>
    <row r="15" spans="1:32" ht="15" customHeight="1">
      <c r="A15" s="439" t="s">
        <v>305</v>
      </c>
      <c r="B15" s="444" t="str">
        <f>'Aaro Inställningar'!B13</f>
        <v>HAFA</v>
      </c>
      <c r="C15" s="44"/>
      <c r="D15" s="749" t="str">
        <f>'Aaro Inställningar'!C13</f>
        <v>Hafa Bathroom Group</v>
      </c>
      <c r="E15" s="320">
        <v>17.981999999999999</v>
      </c>
      <c r="F15" s="318">
        <v>18.079000000000001</v>
      </c>
      <c r="G15" s="319">
        <f t="shared" si="0"/>
        <v>-5.3653410033741578E-3</v>
      </c>
      <c r="H15" s="319" t="b">
        <f t="shared" si="1"/>
        <v>0</v>
      </c>
      <c r="I15" s="319">
        <f t="shared" si="2"/>
        <v>-5.3653410033741578E-3</v>
      </c>
      <c r="J15" s="320">
        <v>52.296999999999997</v>
      </c>
      <c r="K15" s="318">
        <v>58.457999999999998</v>
      </c>
      <c r="L15" s="319">
        <f t="shared" si="3"/>
        <v>-0.10539190529953135</v>
      </c>
      <c r="M15" s="319" t="b">
        <f t="shared" si="4"/>
        <v>0</v>
      </c>
      <c r="N15" s="319">
        <f t="shared" si="5"/>
        <v>-0.10539190529953135</v>
      </c>
      <c r="O15" s="320">
        <v>52.296999999999997</v>
      </c>
      <c r="P15" s="318">
        <v>58.457999999999998</v>
      </c>
      <c r="Q15" s="319">
        <f t="shared" si="6"/>
        <v>-0.10539190529953135</v>
      </c>
      <c r="R15" s="319" t="b">
        <f t="shared" si="7"/>
        <v>0</v>
      </c>
      <c r="S15" s="319">
        <f t="shared" si="8"/>
        <v>-0.10539190529953135</v>
      </c>
      <c r="T15" s="320">
        <v>199.53200000000001</v>
      </c>
      <c r="U15" s="318">
        <v>205.69300000000001</v>
      </c>
      <c r="V15" s="319">
        <f t="shared" si="9"/>
        <v>-2.9952404797440879E-2</v>
      </c>
      <c r="W15" s="319" t="b">
        <f t="shared" si="10"/>
        <v>0</v>
      </c>
      <c r="X15" s="319">
        <f t="shared" si="11"/>
        <v>-2.9952404797440879E-2</v>
      </c>
      <c r="Y15" s="319"/>
      <c r="Z15" s="320">
        <v>214.99700000000001</v>
      </c>
      <c r="AA15" s="319">
        <f t="shared" si="12"/>
        <v>4.5232458080731952E-2</v>
      </c>
      <c r="AB15" s="319" t="b">
        <f t="shared" si="13"/>
        <v>0</v>
      </c>
      <c r="AC15" s="319">
        <f t="shared" si="14"/>
        <v>4.5232458080731952E-2</v>
      </c>
      <c r="AD15" s="80"/>
      <c r="AE15" s="80"/>
      <c r="AF15" s="80"/>
    </row>
    <row r="16" spans="1:32" ht="16.5" customHeight="1">
      <c r="A16" s="439" t="s">
        <v>305</v>
      </c>
      <c r="B16" s="444" t="str">
        <f>'Aaro Inställningar'!B14</f>
        <v>HENT</v>
      </c>
      <c r="C16" s="44"/>
      <c r="D16" s="749" t="str">
        <f>'Aaro Inställningar'!C14</f>
        <v>HENT</v>
      </c>
      <c r="E16" s="320">
        <v>356.41089820000002</v>
      </c>
      <c r="F16" s="318">
        <v>331.7915534</v>
      </c>
      <c r="G16" s="319">
        <f t="shared" si="0"/>
        <v>7.4201240350201259E-2</v>
      </c>
      <c r="H16" s="319" t="b">
        <f t="shared" si="1"/>
        <v>0</v>
      </c>
      <c r="I16" s="319">
        <f t="shared" si="2"/>
        <v>7.4201240350201259E-2</v>
      </c>
      <c r="J16" s="320">
        <v>936.74851679999995</v>
      </c>
      <c r="K16" s="318">
        <v>899.4260822</v>
      </c>
      <c r="L16" s="319">
        <f t="shared" si="3"/>
        <v>4.1495833108051716E-2</v>
      </c>
      <c r="M16" s="319" t="b">
        <f t="shared" si="4"/>
        <v>0</v>
      </c>
      <c r="N16" s="319">
        <f t="shared" si="5"/>
        <v>4.1495833108051716E-2</v>
      </c>
      <c r="O16" s="320">
        <v>936.74851679999995</v>
      </c>
      <c r="P16" s="318">
        <v>899.4260822</v>
      </c>
      <c r="Q16" s="319">
        <f t="shared" si="6"/>
        <v>4.1495833108051716E-2</v>
      </c>
      <c r="R16" s="319" t="b">
        <f t="shared" si="7"/>
        <v>0</v>
      </c>
      <c r="S16" s="319">
        <f t="shared" si="8"/>
        <v>4.1495833108051716E-2</v>
      </c>
      <c r="T16" s="320">
        <v>3586.8276274</v>
      </c>
      <c r="U16" s="318">
        <v>3549.5051927999998</v>
      </c>
      <c r="V16" s="319">
        <f t="shared" si="9"/>
        <v>1.0514827440091246E-2</v>
      </c>
      <c r="W16" s="319" t="b">
        <f t="shared" si="10"/>
        <v>0</v>
      </c>
      <c r="X16" s="319">
        <f t="shared" si="11"/>
        <v>1.0514827440091246E-2</v>
      </c>
      <c r="Y16" s="319"/>
      <c r="Z16" s="320">
        <v>3916.9980497000001</v>
      </c>
      <c r="AA16" s="319">
        <f t="shared" si="12"/>
        <v>0.10353354536441928</v>
      </c>
      <c r="AB16" s="319" t="b">
        <f t="shared" si="13"/>
        <v>0</v>
      </c>
      <c r="AC16" s="319">
        <f t="shared" si="14"/>
        <v>0.10353354536441928</v>
      </c>
      <c r="AD16" s="80"/>
      <c r="AE16" s="80"/>
      <c r="AF16" s="80"/>
    </row>
    <row r="17" spans="1:35" ht="15.75" customHeight="1">
      <c r="A17" s="439" t="s">
        <v>305</v>
      </c>
      <c r="B17" s="444" t="str">
        <f>'Aaro Inställningar'!B15</f>
        <v>HLDISP</v>
      </c>
      <c r="C17" s="44"/>
      <c r="D17" s="749" t="str">
        <f>'Aaro Inställningar'!C15</f>
        <v xml:space="preserve">HL Display </v>
      </c>
      <c r="E17" s="320">
        <v>116.96800949999999</v>
      </c>
      <c r="F17" s="318">
        <v>135.27465749999999</v>
      </c>
      <c r="G17" s="319">
        <f t="shared" si="0"/>
        <v>-0.13532947218883185</v>
      </c>
      <c r="H17" s="319" t="b">
        <f t="shared" si="1"/>
        <v>0</v>
      </c>
      <c r="I17" s="319">
        <f t="shared" si="2"/>
        <v>-0.13532947218883185</v>
      </c>
      <c r="J17" s="320">
        <v>332.43674399999998</v>
      </c>
      <c r="K17" s="318">
        <v>358.45492949999999</v>
      </c>
      <c r="L17" s="319">
        <f t="shared" si="3"/>
        <v>-7.2584259159979014E-2</v>
      </c>
      <c r="M17" s="319" t="b">
        <f t="shared" si="4"/>
        <v>0</v>
      </c>
      <c r="N17" s="319">
        <f t="shared" si="5"/>
        <v>-7.2584259159979014E-2</v>
      </c>
      <c r="O17" s="320">
        <v>332.43674399999998</v>
      </c>
      <c r="P17" s="318">
        <v>358.45492949999999</v>
      </c>
      <c r="Q17" s="319">
        <f t="shared" si="6"/>
        <v>-7.2584259159979014E-2</v>
      </c>
      <c r="R17" s="319" t="b">
        <f t="shared" si="7"/>
        <v>0</v>
      </c>
      <c r="S17" s="319">
        <f t="shared" si="8"/>
        <v>-7.2584259159979014E-2</v>
      </c>
      <c r="T17" s="320">
        <v>1461.271806</v>
      </c>
      <c r="U17" s="318">
        <v>1487.2899915</v>
      </c>
      <c r="V17" s="319">
        <f t="shared" si="9"/>
        <v>-1.7493686939800801E-2</v>
      </c>
      <c r="W17" s="319" t="b">
        <f t="shared" si="10"/>
        <v>0</v>
      </c>
      <c r="X17" s="319">
        <f t="shared" si="11"/>
        <v>-1.7493686939800801E-2</v>
      </c>
      <c r="Y17" s="319"/>
      <c r="Z17" s="320">
        <v>1426.0184999999999</v>
      </c>
      <c r="AA17" s="319">
        <f t="shared" si="12"/>
        <v>-4.1196734900505239E-2</v>
      </c>
      <c r="AB17" s="319" t="b">
        <f t="shared" si="13"/>
        <v>0</v>
      </c>
      <c r="AC17" s="319">
        <f t="shared" si="14"/>
        <v>-4.1196734900505239E-2</v>
      </c>
      <c r="AD17" s="80"/>
      <c r="AE17" s="80"/>
      <c r="AF17" s="80"/>
    </row>
    <row r="18" spans="1:35" ht="15.75" customHeight="1">
      <c r="A18" s="439" t="s">
        <v>305</v>
      </c>
      <c r="B18" s="444" t="str">
        <f>'Aaro Inställningar'!B16</f>
        <v>INWIDO</v>
      </c>
      <c r="C18" s="44"/>
      <c r="D18" s="749" t="str">
        <f>'Aaro Inställningar'!C16</f>
        <v>Inwido</v>
      </c>
      <c r="E18" s="320"/>
      <c r="F18" s="318"/>
      <c r="G18" s="319" t="e">
        <f t="shared" si="0"/>
        <v>#DIV/0!</v>
      </c>
      <c r="H18" s="319"/>
      <c r="I18" s="319"/>
      <c r="J18" s="320">
        <v>327.53261179999998</v>
      </c>
      <c r="K18" s="318">
        <v>283.70520520000002</v>
      </c>
      <c r="L18" s="319">
        <f t="shared" si="3"/>
        <v>0.15448220828061121</v>
      </c>
      <c r="M18" s="319" t="b">
        <f t="shared" si="4"/>
        <v>0</v>
      </c>
      <c r="N18" s="319">
        <f t="shared" si="5"/>
        <v>0.15448220828061121</v>
      </c>
      <c r="O18" s="320">
        <v>327.53261179999998</v>
      </c>
      <c r="P18" s="318">
        <v>283.70520520000002</v>
      </c>
      <c r="Q18" s="319">
        <f t="shared" si="6"/>
        <v>0.15448220828061121</v>
      </c>
      <c r="R18" s="319" t="b">
        <f t="shared" si="7"/>
        <v>0</v>
      </c>
      <c r="S18" s="319">
        <f t="shared" si="8"/>
        <v>0.15448220828061121</v>
      </c>
      <c r="T18" s="320">
        <v>1580.9921253</v>
      </c>
      <c r="U18" s="318">
        <v>1537.1647187000001</v>
      </c>
      <c r="V18" s="319">
        <f t="shared" si="9"/>
        <v>2.8511847863035289E-2</v>
      </c>
      <c r="W18" s="319" t="b">
        <f t="shared" si="10"/>
        <v>0</v>
      </c>
      <c r="X18" s="319">
        <f t="shared" si="11"/>
        <v>2.8511847863035289E-2</v>
      </c>
      <c r="Y18" s="319"/>
      <c r="Z18" s="320">
        <v>1594.77</v>
      </c>
      <c r="AA18" s="319">
        <f t="shared" si="12"/>
        <v>3.7475021771718353E-2</v>
      </c>
      <c r="AB18" s="319" t="b">
        <f t="shared" si="13"/>
        <v>0</v>
      </c>
      <c r="AC18" s="319">
        <f t="shared" si="14"/>
        <v>3.7475021771718353E-2</v>
      </c>
      <c r="AD18" s="80"/>
      <c r="AE18" s="80"/>
      <c r="AF18" s="80"/>
    </row>
    <row r="19" spans="1:35" ht="15" customHeight="1">
      <c r="A19" s="439" t="s">
        <v>305</v>
      </c>
      <c r="B19" s="444" t="str">
        <f>'Aaro Inställningar'!B17</f>
        <v>JOTUL</v>
      </c>
      <c r="C19" s="44"/>
      <c r="D19" s="749" t="str">
        <f>'Aaro Inställningar'!C17</f>
        <v>Jøtul</v>
      </c>
      <c r="E19" s="320">
        <v>61.174299499999996</v>
      </c>
      <c r="F19" s="318">
        <v>59.121872400000001</v>
      </c>
      <c r="G19" s="319">
        <f t="shared" si="0"/>
        <v>3.4715191124427225E-2</v>
      </c>
      <c r="H19" s="319" t="b">
        <f t="shared" ref="H19:H36" si="15">IF(AND(E19&lt;0,F19&lt;0),-(E19/F19-1))</f>
        <v>0</v>
      </c>
      <c r="I19" s="319">
        <f t="shared" ref="I19:I36" si="16">IF(AND(E19&lt;0,F19&lt;0),+H19,G19)</f>
        <v>3.4715191124427225E-2</v>
      </c>
      <c r="J19" s="320">
        <v>193.0229022</v>
      </c>
      <c r="K19" s="318">
        <v>181.52879469999999</v>
      </c>
      <c r="L19" s="319">
        <f t="shared" si="3"/>
        <v>6.3318370614400488E-2</v>
      </c>
      <c r="M19" s="319" t="b">
        <f t="shared" si="4"/>
        <v>0</v>
      </c>
      <c r="N19" s="319">
        <f t="shared" si="5"/>
        <v>6.3318370614400488E-2</v>
      </c>
      <c r="O19" s="320">
        <v>193.0229022</v>
      </c>
      <c r="P19" s="318">
        <v>181.52879469999999</v>
      </c>
      <c r="Q19" s="319">
        <f t="shared" si="6"/>
        <v>6.3318370614400488E-2</v>
      </c>
      <c r="R19" s="319" t="b">
        <f t="shared" si="7"/>
        <v>0</v>
      </c>
      <c r="S19" s="319">
        <f t="shared" si="8"/>
        <v>6.3318370614400488E-2</v>
      </c>
      <c r="T19" s="320">
        <v>863.15496759999996</v>
      </c>
      <c r="U19" s="318">
        <v>851.66086010000004</v>
      </c>
      <c r="V19" s="319">
        <f t="shared" si="9"/>
        <v>1.3496108648987759E-2</v>
      </c>
      <c r="W19" s="319" t="b">
        <f t="shared" si="10"/>
        <v>0</v>
      </c>
      <c r="X19" s="319">
        <f t="shared" si="11"/>
        <v>1.3496108648987759E-2</v>
      </c>
      <c r="Y19" s="319"/>
      <c r="Z19" s="320">
        <v>877.75185869999996</v>
      </c>
      <c r="AA19" s="319">
        <f t="shared" si="12"/>
        <v>3.0635432273987906E-2</v>
      </c>
      <c r="AB19" s="319" t="b">
        <f t="shared" si="13"/>
        <v>0</v>
      </c>
      <c r="AC19" s="319">
        <f t="shared" si="14"/>
        <v>3.0635432273987906E-2</v>
      </c>
      <c r="AD19" s="53"/>
      <c r="AE19" s="53"/>
      <c r="AF19" s="53"/>
      <c r="AG19" s="63"/>
    </row>
    <row r="20" spans="1:35" ht="15.75" customHeight="1">
      <c r="A20" s="439" t="s">
        <v>305</v>
      </c>
      <c r="B20" s="444" t="str">
        <f>'Aaro Inställningar'!B18</f>
        <v>KVD</v>
      </c>
      <c r="C20" s="44"/>
      <c r="D20" s="749" t="str">
        <f>'Aaro Inställningar'!C18</f>
        <v xml:space="preserve">KVD </v>
      </c>
      <c r="E20" s="320">
        <v>27.018000000000001</v>
      </c>
      <c r="F20" s="318">
        <v>27.013000000000002</v>
      </c>
      <c r="G20" s="319">
        <f t="shared" si="0"/>
        <v>1.8509606485772601E-4</v>
      </c>
      <c r="H20" s="319" t="b">
        <f t="shared" si="15"/>
        <v>0</v>
      </c>
      <c r="I20" s="319">
        <f t="shared" si="16"/>
        <v>1.8509606485772601E-4</v>
      </c>
      <c r="J20" s="320">
        <v>75.858000000000004</v>
      </c>
      <c r="K20" s="318">
        <v>75.2</v>
      </c>
      <c r="L20" s="319">
        <f t="shared" si="3"/>
        <v>8.7500000000000355E-3</v>
      </c>
      <c r="M20" s="319" t="b">
        <f t="shared" si="4"/>
        <v>0</v>
      </c>
      <c r="N20" s="319">
        <f t="shared" si="5"/>
        <v>8.7500000000000355E-3</v>
      </c>
      <c r="O20" s="320">
        <v>75.858000000000004</v>
      </c>
      <c r="P20" s="318">
        <v>75.2</v>
      </c>
      <c r="Q20" s="319">
        <f t="shared" si="6"/>
        <v>8.7500000000000355E-3</v>
      </c>
      <c r="R20" s="319" t="b">
        <f t="shared" si="7"/>
        <v>0</v>
      </c>
      <c r="S20" s="319">
        <f t="shared" si="8"/>
        <v>8.7500000000000355E-3</v>
      </c>
      <c r="T20" s="320">
        <v>316.07</v>
      </c>
      <c r="U20" s="318">
        <v>315.41199999999998</v>
      </c>
      <c r="V20" s="319">
        <f t="shared" si="9"/>
        <v>2.0861603236401738E-3</v>
      </c>
      <c r="W20" s="319" t="b">
        <f t="shared" si="10"/>
        <v>0</v>
      </c>
      <c r="X20" s="319">
        <f t="shared" si="11"/>
        <v>2.0861603236401738E-3</v>
      </c>
      <c r="Y20" s="319"/>
      <c r="Z20" s="320">
        <v>369.875</v>
      </c>
      <c r="AA20" s="319">
        <f t="shared" si="12"/>
        <v>0.17267256794288111</v>
      </c>
      <c r="AB20" s="319" t="b">
        <f t="shared" si="13"/>
        <v>0</v>
      </c>
      <c r="AC20" s="319">
        <f t="shared" si="14"/>
        <v>0.17267256794288111</v>
      </c>
      <c r="AD20" s="53"/>
      <c r="AE20" s="53"/>
      <c r="AF20" s="53"/>
      <c r="AG20" s="63"/>
    </row>
    <row r="21" spans="1:35" ht="15" customHeight="1">
      <c r="A21" s="439" t="s">
        <v>305</v>
      </c>
      <c r="B21" s="444" t="str">
        <f>'Aaro Inställningar'!B19</f>
        <v>LEDIL</v>
      </c>
      <c r="C21" s="44"/>
      <c r="D21" s="749" t="str">
        <f>'Aaro Inställningar'!C19</f>
        <v>Ledil</v>
      </c>
      <c r="E21" s="320">
        <v>17.6858103</v>
      </c>
      <c r="F21" s="318">
        <v>12.0983698</v>
      </c>
      <c r="G21" s="319">
        <f t="shared" si="0"/>
        <v>0.46183416380610209</v>
      </c>
      <c r="H21" s="319" t="b">
        <f t="shared" si="15"/>
        <v>0</v>
      </c>
      <c r="I21" s="319">
        <f t="shared" si="16"/>
        <v>0.46183416380610209</v>
      </c>
      <c r="J21" s="320">
        <v>46.424412500000003</v>
      </c>
      <c r="K21" s="318">
        <v>32.018440200000001</v>
      </c>
      <c r="L21" s="319">
        <f t="shared" si="3"/>
        <v>0.4499273609212231</v>
      </c>
      <c r="M21" s="319" t="b">
        <f t="shared" si="4"/>
        <v>0</v>
      </c>
      <c r="N21" s="319">
        <f t="shared" si="5"/>
        <v>0.4499273609212231</v>
      </c>
      <c r="O21" s="320">
        <v>46.424412500000003</v>
      </c>
      <c r="P21" s="318">
        <v>32.018440200000001</v>
      </c>
      <c r="Q21" s="319">
        <f t="shared" si="6"/>
        <v>0.4499273609212231</v>
      </c>
      <c r="R21" s="319" t="b">
        <f t="shared" si="7"/>
        <v>0</v>
      </c>
      <c r="S21" s="319">
        <f t="shared" si="8"/>
        <v>0.4499273609212231</v>
      </c>
      <c r="T21" s="320">
        <v>175.98937430000001</v>
      </c>
      <c r="U21" s="318">
        <v>161.58340200000001</v>
      </c>
      <c r="V21" s="319">
        <f t="shared" si="9"/>
        <v>8.9155025341030925E-2</v>
      </c>
      <c r="W21" s="319" t="b">
        <f t="shared" si="10"/>
        <v>0</v>
      </c>
      <c r="X21" s="319">
        <f t="shared" si="11"/>
        <v>8.9155025341030925E-2</v>
      </c>
      <c r="Y21" s="319"/>
      <c r="Z21" s="320">
        <v>203.65955020000001</v>
      </c>
      <c r="AA21" s="319">
        <f t="shared" si="12"/>
        <v>0.26039894988719192</v>
      </c>
      <c r="AB21" s="319" t="b">
        <f t="shared" si="13"/>
        <v>0</v>
      </c>
      <c r="AC21" s="319">
        <f t="shared" si="14"/>
        <v>0.26039894988719192</v>
      </c>
      <c r="AD21" s="53"/>
      <c r="AE21" s="53"/>
      <c r="AF21" s="53"/>
      <c r="AG21" s="63"/>
    </row>
    <row r="22" spans="1:35" ht="15.75" customHeight="1">
      <c r="A22" s="439" t="s">
        <v>305</v>
      </c>
      <c r="B22" s="444" t="str">
        <f>'Aaro Inställningar'!B20</f>
        <v>MCC</v>
      </c>
      <c r="C22" s="44"/>
      <c r="D22" s="749" t="str">
        <f>'Aaro Inställningar'!C20</f>
        <v>Mobile Climate Control</v>
      </c>
      <c r="E22" s="320">
        <v>110.678</v>
      </c>
      <c r="F22" s="318">
        <v>74.602000000000004</v>
      </c>
      <c r="G22" s="319">
        <f t="shared" si="0"/>
        <v>0.48357952869896237</v>
      </c>
      <c r="H22" s="319" t="b">
        <f t="shared" si="15"/>
        <v>0</v>
      </c>
      <c r="I22" s="319">
        <f t="shared" si="16"/>
        <v>0.48357952869896237</v>
      </c>
      <c r="J22" s="320">
        <v>290.10500000000002</v>
      </c>
      <c r="K22" s="318">
        <v>211.64500000000001</v>
      </c>
      <c r="L22" s="319">
        <f t="shared" si="3"/>
        <v>0.3707151125705781</v>
      </c>
      <c r="M22" s="319" t="b">
        <f t="shared" si="4"/>
        <v>0</v>
      </c>
      <c r="N22" s="319">
        <f t="shared" si="5"/>
        <v>0.3707151125705781</v>
      </c>
      <c r="O22" s="320">
        <v>290.10500000000002</v>
      </c>
      <c r="P22" s="318">
        <v>211.64500000000001</v>
      </c>
      <c r="Q22" s="319">
        <f t="shared" si="6"/>
        <v>0.3707151125705781</v>
      </c>
      <c r="R22" s="319" t="b">
        <f t="shared" si="7"/>
        <v>0</v>
      </c>
      <c r="S22" s="319">
        <f t="shared" si="8"/>
        <v>0.3707151125705781</v>
      </c>
      <c r="T22" s="320">
        <v>1099.4469999999999</v>
      </c>
      <c r="U22" s="318">
        <v>1020.987</v>
      </c>
      <c r="V22" s="319">
        <f t="shared" si="9"/>
        <v>7.6847207652986693E-2</v>
      </c>
      <c r="W22" s="319" t="b">
        <f t="shared" si="10"/>
        <v>0</v>
      </c>
      <c r="X22" s="319">
        <f t="shared" si="11"/>
        <v>7.6847207652986693E-2</v>
      </c>
      <c r="Y22" s="319"/>
      <c r="Z22" s="320">
        <v>1250.4290000000001</v>
      </c>
      <c r="AA22" s="319">
        <f t="shared" si="12"/>
        <v>0.22472568210956667</v>
      </c>
      <c r="AB22" s="319" t="b">
        <f t="shared" si="13"/>
        <v>0</v>
      </c>
      <c r="AC22" s="319">
        <f t="shared" si="14"/>
        <v>0.22472568210956667</v>
      </c>
      <c r="AD22" s="53"/>
      <c r="AE22" s="53"/>
      <c r="AF22" s="53"/>
      <c r="AG22" s="63"/>
    </row>
    <row r="23" spans="1:35" ht="15" customHeight="1">
      <c r="A23" s="439" t="s">
        <v>305</v>
      </c>
      <c r="B23" s="444" t="str">
        <f>'Aaro Inställningar'!B21</f>
        <v>NEBULA</v>
      </c>
      <c r="C23" s="44"/>
      <c r="D23" s="749" t="str">
        <f>'Aaro Inställningar'!C21</f>
        <v>Nebula</v>
      </c>
      <c r="E23" s="320">
        <v>16.4026894</v>
      </c>
      <c r="F23" s="318">
        <v>14.841004399999999</v>
      </c>
      <c r="G23" s="319">
        <f t="shared" si="0"/>
        <v>0.10522771625888083</v>
      </c>
      <c r="H23" s="319" t="b">
        <f t="shared" si="15"/>
        <v>0</v>
      </c>
      <c r="I23" s="319">
        <f t="shared" si="16"/>
        <v>0.10522771625888083</v>
      </c>
      <c r="J23" s="320">
        <v>48.178444499999998</v>
      </c>
      <c r="K23" s="318">
        <v>42.518398500000004</v>
      </c>
      <c r="L23" s="319">
        <f t="shared" si="3"/>
        <v>0.13311992454278343</v>
      </c>
      <c r="M23" s="319" t="b">
        <f t="shared" si="4"/>
        <v>0</v>
      </c>
      <c r="N23" s="319">
        <f t="shared" si="5"/>
        <v>0.13311992454278343</v>
      </c>
      <c r="O23" s="320">
        <v>48.178444499999998</v>
      </c>
      <c r="P23" s="318">
        <v>42.518398500000004</v>
      </c>
      <c r="Q23" s="319">
        <f t="shared" si="6"/>
        <v>0.13311992454278343</v>
      </c>
      <c r="R23" s="319" t="b">
        <f t="shared" si="7"/>
        <v>0</v>
      </c>
      <c r="S23" s="319">
        <f t="shared" si="8"/>
        <v>0.13311992454278343</v>
      </c>
      <c r="T23" s="320">
        <v>194.6915468</v>
      </c>
      <c r="U23" s="318">
        <v>189.0315008</v>
      </c>
      <c r="V23" s="319">
        <f t="shared" si="9"/>
        <v>2.9942342816123846E-2</v>
      </c>
      <c r="W23" s="319" t="b">
        <f t="shared" si="10"/>
        <v>0</v>
      </c>
      <c r="X23" s="319">
        <f t="shared" si="11"/>
        <v>2.9942342816123846E-2</v>
      </c>
      <c r="Y23" s="319"/>
      <c r="Z23" s="320">
        <v>209.8456769</v>
      </c>
      <c r="AA23" s="319">
        <f t="shared" si="12"/>
        <v>0.11010956381297476</v>
      </c>
      <c r="AB23" s="319" t="b">
        <f t="shared" si="13"/>
        <v>0</v>
      </c>
      <c r="AC23" s="319">
        <f t="shared" si="14"/>
        <v>0.11010956381297476</v>
      </c>
      <c r="AD23" s="53"/>
      <c r="AE23" s="53"/>
      <c r="AF23" s="53"/>
      <c r="AG23" s="63"/>
    </row>
    <row r="24" spans="1:35" ht="15.75" customHeight="1">
      <c r="A24" s="439" t="s">
        <v>305</v>
      </c>
      <c r="B24" s="444" t="str">
        <f>'Aaro Inställningar'!B22</f>
        <v>NCGHO</v>
      </c>
      <c r="C24" s="44"/>
      <c r="D24" s="749" t="str">
        <f>'Aaro Inställningar'!C22</f>
        <v>Nordic Cinema Group</v>
      </c>
      <c r="E24" s="320">
        <v>125.80489369999999</v>
      </c>
      <c r="F24" s="318">
        <v>116.945465</v>
      </c>
      <c r="G24" s="319">
        <f t="shared" si="0"/>
        <v>7.5756923964516165E-2</v>
      </c>
      <c r="H24" s="319" t="b">
        <f t="shared" si="15"/>
        <v>0</v>
      </c>
      <c r="I24" s="319">
        <f t="shared" si="16"/>
        <v>7.5756923964516165E-2</v>
      </c>
      <c r="J24" s="320">
        <v>460.05613240000002</v>
      </c>
      <c r="K24" s="318">
        <v>416.18710950000002</v>
      </c>
      <c r="L24" s="319">
        <f t="shared" si="3"/>
        <v>0.10540697176494374</v>
      </c>
      <c r="M24" s="319" t="b">
        <f t="shared" si="4"/>
        <v>0</v>
      </c>
      <c r="N24" s="319">
        <f t="shared" si="5"/>
        <v>0.10540697176494374</v>
      </c>
      <c r="O24" s="320">
        <v>460.05613240000002</v>
      </c>
      <c r="P24" s="318">
        <v>416.18710950000002</v>
      </c>
      <c r="Q24" s="319">
        <f t="shared" si="6"/>
        <v>0.10540697176494374</v>
      </c>
      <c r="R24" s="319" t="b">
        <f t="shared" si="7"/>
        <v>0</v>
      </c>
      <c r="S24" s="319">
        <f t="shared" si="8"/>
        <v>0.10540697176494374</v>
      </c>
      <c r="T24" s="320">
        <v>1562.9970679</v>
      </c>
      <c r="U24" s="318">
        <v>1519.1280449999999</v>
      </c>
      <c r="V24" s="319">
        <f t="shared" si="9"/>
        <v>2.8877765139277756E-2</v>
      </c>
      <c r="W24" s="319" t="b">
        <f t="shared" si="10"/>
        <v>0</v>
      </c>
      <c r="X24" s="319">
        <f t="shared" si="11"/>
        <v>2.8877765139277756E-2</v>
      </c>
      <c r="Y24" s="319"/>
      <c r="Z24" s="320">
        <v>1692.7465</v>
      </c>
      <c r="AA24" s="319">
        <f t="shared" si="12"/>
        <v>0.11428822973247144</v>
      </c>
      <c r="AB24" s="319" t="b">
        <f t="shared" si="13"/>
        <v>0</v>
      </c>
      <c r="AC24" s="764">
        <f t="shared" si="14"/>
        <v>0.11428822973247144</v>
      </c>
      <c r="AD24" s="62"/>
      <c r="AE24" s="62"/>
      <c r="AF24" s="62"/>
      <c r="AG24" s="63"/>
    </row>
    <row r="25" spans="1:35" ht="15.75" hidden="1" customHeight="1">
      <c r="A25" s="439" t="s">
        <v>305</v>
      </c>
      <c r="B25" s="444">
        <f>'Aaro Inställningar'!B23</f>
        <v>0</v>
      </c>
      <c r="C25" s="44"/>
      <c r="D25" s="749">
        <f>'Aaro Inställningar'!C23</f>
        <v>0</v>
      </c>
      <c r="E25" s="320">
        <v>0</v>
      </c>
      <c r="F25" s="318">
        <v>0</v>
      </c>
      <c r="G25" s="319" t="e">
        <f t="shared" si="0"/>
        <v>#DIV/0!</v>
      </c>
      <c r="H25" s="319" t="b">
        <f t="shared" si="15"/>
        <v>0</v>
      </c>
      <c r="I25" s="319" t="e">
        <f t="shared" si="16"/>
        <v>#DIV/0!</v>
      </c>
      <c r="J25" s="320">
        <v>0</v>
      </c>
      <c r="K25" s="318">
        <v>0</v>
      </c>
      <c r="L25" s="319" t="e">
        <f t="shared" si="3"/>
        <v>#DIV/0!</v>
      </c>
      <c r="M25" s="319" t="b">
        <f t="shared" si="4"/>
        <v>0</v>
      </c>
      <c r="N25" s="319" t="e">
        <f t="shared" si="5"/>
        <v>#DIV/0!</v>
      </c>
      <c r="O25" s="320">
        <v>0</v>
      </c>
      <c r="P25" s="318">
        <v>0</v>
      </c>
      <c r="Q25" s="319" t="e">
        <f t="shared" si="6"/>
        <v>#DIV/0!</v>
      </c>
      <c r="R25" s="319" t="b">
        <f t="shared" si="7"/>
        <v>0</v>
      </c>
      <c r="S25" s="319" t="e">
        <f t="shared" si="8"/>
        <v>#DIV/0!</v>
      </c>
      <c r="T25" s="320">
        <v>0</v>
      </c>
      <c r="U25" s="318">
        <v>0</v>
      </c>
      <c r="V25" s="319" t="e">
        <f t="shared" si="9"/>
        <v>#DIV/0!</v>
      </c>
      <c r="W25" s="319" t="b">
        <f t="shared" si="10"/>
        <v>0</v>
      </c>
      <c r="X25" s="319" t="e">
        <f t="shared" si="11"/>
        <v>#DIV/0!</v>
      </c>
      <c r="Y25" s="319"/>
      <c r="Z25" s="320">
        <v>0</v>
      </c>
      <c r="AA25" s="319" t="e">
        <f t="shared" si="12"/>
        <v>#DIV/0!</v>
      </c>
      <c r="AB25" s="319" t="b">
        <f t="shared" si="13"/>
        <v>0</v>
      </c>
      <c r="AC25" s="718" t="e">
        <f t="shared" si="14"/>
        <v>#DIV/0!</v>
      </c>
      <c r="AD25" s="62"/>
      <c r="AE25" s="62"/>
      <c r="AF25" s="62"/>
      <c r="AG25" s="63"/>
    </row>
    <row r="26" spans="1:35" ht="15.75" hidden="1" customHeight="1">
      <c r="A26" s="439" t="s">
        <v>305</v>
      </c>
      <c r="B26" s="444">
        <f>'Aaro Inställningar'!B24</f>
        <v>0</v>
      </c>
      <c r="C26" s="44"/>
      <c r="D26" s="749">
        <f>'Aaro Inställningar'!C24</f>
        <v>0</v>
      </c>
      <c r="E26" s="320">
        <v>0</v>
      </c>
      <c r="F26" s="318">
        <v>0</v>
      </c>
      <c r="G26" s="319" t="e">
        <f t="shared" si="0"/>
        <v>#DIV/0!</v>
      </c>
      <c r="H26" s="319" t="b">
        <f t="shared" si="15"/>
        <v>0</v>
      </c>
      <c r="I26" s="319" t="e">
        <f t="shared" si="16"/>
        <v>#DIV/0!</v>
      </c>
      <c r="J26" s="320">
        <v>0</v>
      </c>
      <c r="K26" s="318">
        <v>0</v>
      </c>
      <c r="L26" s="319" t="e">
        <f t="shared" si="3"/>
        <v>#DIV/0!</v>
      </c>
      <c r="M26" s="319" t="b">
        <f t="shared" si="4"/>
        <v>0</v>
      </c>
      <c r="N26" s="319" t="e">
        <f t="shared" si="5"/>
        <v>#DIV/0!</v>
      </c>
      <c r="O26" s="320">
        <v>0</v>
      </c>
      <c r="P26" s="318">
        <v>0</v>
      </c>
      <c r="Q26" s="319" t="e">
        <f t="shared" si="6"/>
        <v>#DIV/0!</v>
      </c>
      <c r="R26" s="319" t="b">
        <f t="shared" si="7"/>
        <v>0</v>
      </c>
      <c r="S26" s="319" t="e">
        <f t="shared" si="8"/>
        <v>#DIV/0!</v>
      </c>
      <c r="T26" s="320">
        <v>0</v>
      </c>
      <c r="U26" s="318">
        <v>0</v>
      </c>
      <c r="V26" s="319" t="e">
        <f t="shared" si="9"/>
        <v>#DIV/0!</v>
      </c>
      <c r="W26" s="319" t="b">
        <f t="shared" si="10"/>
        <v>0</v>
      </c>
      <c r="X26" s="319" t="e">
        <f t="shared" si="11"/>
        <v>#DIV/0!</v>
      </c>
      <c r="Y26" s="319"/>
      <c r="Z26" s="320">
        <v>0</v>
      </c>
      <c r="AA26" s="319" t="e">
        <f t="shared" si="12"/>
        <v>#DIV/0!</v>
      </c>
      <c r="AB26" s="319" t="b">
        <f t="shared" si="13"/>
        <v>0</v>
      </c>
      <c r="AC26" s="319" t="e">
        <f t="shared" si="14"/>
        <v>#DIV/0!</v>
      </c>
      <c r="AD26" s="62"/>
      <c r="AE26" s="62"/>
      <c r="AF26" s="62"/>
      <c r="AG26" s="63"/>
      <c r="AH26" s="63"/>
      <c r="AI26" s="63"/>
    </row>
    <row r="27" spans="1:35" ht="15.75" hidden="1" customHeight="1">
      <c r="A27" s="439" t="s">
        <v>305</v>
      </c>
      <c r="B27" s="444">
        <f>'Aaro Inställningar'!B25</f>
        <v>0</v>
      </c>
      <c r="C27" s="43"/>
      <c r="D27" s="749">
        <f>'Aaro Inställningar'!C25</f>
        <v>0</v>
      </c>
      <c r="E27" s="320">
        <v>0</v>
      </c>
      <c r="F27" s="318">
        <v>0</v>
      </c>
      <c r="G27" s="319" t="e">
        <f t="shared" si="0"/>
        <v>#DIV/0!</v>
      </c>
      <c r="H27" s="319" t="b">
        <f t="shared" si="15"/>
        <v>0</v>
      </c>
      <c r="I27" s="319" t="e">
        <f t="shared" si="16"/>
        <v>#DIV/0!</v>
      </c>
      <c r="J27" s="320">
        <v>0</v>
      </c>
      <c r="K27" s="318">
        <v>0</v>
      </c>
      <c r="L27" s="319" t="e">
        <f t="shared" si="3"/>
        <v>#DIV/0!</v>
      </c>
      <c r="M27" s="319" t="b">
        <f t="shared" si="4"/>
        <v>0</v>
      </c>
      <c r="N27" s="319" t="e">
        <f t="shared" si="5"/>
        <v>#DIV/0!</v>
      </c>
      <c r="O27" s="320">
        <v>0</v>
      </c>
      <c r="P27" s="318">
        <v>0</v>
      </c>
      <c r="Q27" s="319" t="e">
        <f t="shared" si="6"/>
        <v>#DIV/0!</v>
      </c>
      <c r="R27" s="319" t="b">
        <f t="shared" si="7"/>
        <v>0</v>
      </c>
      <c r="S27" s="319" t="e">
        <f t="shared" si="8"/>
        <v>#DIV/0!</v>
      </c>
      <c r="T27" s="320">
        <v>0</v>
      </c>
      <c r="U27" s="318">
        <v>0</v>
      </c>
      <c r="V27" s="319" t="e">
        <f t="shared" si="9"/>
        <v>#DIV/0!</v>
      </c>
      <c r="W27" s="319" t="b">
        <f t="shared" si="10"/>
        <v>0</v>
      </c>
      <c r="X27" s="319" t="e">
        <f t="shared" si="11"/>
        <v>#DIV/0!</v>
      </c>
      <c r="Y27" s="319"/>
      <c r="Z27" s="320">
        <v>0</v>
      </c>
      <c r="AA27" s="319" t="e">
        <f t="shared" si="12"/>
        <v>#DIV/0!</v>
      </c>
      <c r="AB27" s="319" t="b">
        <f t="shared" si="13"/>
        <v>0</v>
      </c>
      <c r="AC27" s="319" t="e">
        <f t="shared" si="14"/>
        <v>#DIV/0!</v>
      </c>
      <c r="AD27" s="62"/>
      <c r="AE27" s="62"/>
      <c r="AF27" s="62"/>
      <c r="AG27" s="63"/>
      <c r="AH27" s="63"/>
      <c r="AI27" s="63"/>
    </row>
    <row r="28" spans="1:35" ht="15.75" hidden="1" customHeight="1">
      <c r="A28" s="439" t="s">
        <v>305</v>
      </c>
      <c r="B28" s="444">
        <f>'Aaro Inställningar'!B26</f>
        <v>0</v>
      </c>
      <c r="C28" s="43"/>
      <c r="D28" s="749">
        <f>'Aaro Inställningar'!C26</f>
        <v>0</v>
      </c>
      <c r="E28" s="320">
        <v>0</v>
      </c>
      <c r="F28" s="318">
        <v>0</v>
      </c>
      <c r="G28" s="319" t="e">
        <f t="shared" si="0"/>
        <v>#DIV/0!</v>
      </c>
      <c r="H28" s="319" t="b">
        <f t="shared" si="15"/>
        <v>0</v>
      </c>
      <c r="I28" s="319" t="e">
        <f t="shared" si="16"/>
        <v>#DIV/0!</v>
      </c>
      <c r="J28" s="320">
        <v>0</v>
      </c>
      <c r="K28" s="318">
        <v>0</v>
      </c>
      <c r="L28" s="319" t="e">
        <f t="shared" si="3"/>
        <v>#DIV/0!</v>
      </c>
      <c r="M28" s="319" t="b">
        <f t="shared" si="4"/>
        <v>0</v>
      </c>
      <c r="N28" s="319" t="e">
        <f t="shared" si="5"/>
        <v>#DIV/0!</v>
      </c>
      <c r="O28" s="320">
        <v>0</v>
      </c>
      <c r="P28" s="318">
        <v>0</v>
      </c>
      <c r="Q28" s="319" t="e">
        <f t="shared" si="6"/>
        <v>#DIV/0!</v>
      </c>
      <c r="R28" s="319" t="b">
        <f t="shared" si="7"/>
        <v>0</v>
      </c>
      <c r="S28" s="319" t="e">
        <f t="shared" si="8"/>
        <v>#DIV/0!</v>
      </c>
      <c r="T28" s="320">
        <v>0</v>
      </c>
      <c r="U28" s="318">
        <v>0</v>
      </c>
      <c r="V28" s="319" t="e">
        <f t="shared" si="9"/>
        <v>#DIV/0!</v>
      </c>
      <c r="W28" s="319" t="b">
        <f t="shared" si="10"/>
        <v>0</v>
      </c>
      <c r="X28" s="319" t="e">
        <f t="shared" si="11"/>
        <v>#DIV/0!</v>
      </c>
      <c r="Y28" s="319"/>
      <c r="Z28" s="320">
        <v>0</v>
      </c>
      <c r="AA28" s="319" t="e">
        <f t="shared" si="12"/>
        <v>#DIV/0!</v>
      </c>
      <c r="AB28" s="319" t="b">
        <f t="shared" si="13"/>
        <v>0</v>
      </c>
      <c r="AC28" s="319" t="e">
        <f t="shared" si="14"/>
        <v>#DIV/0!</v>
      </c>
      <c r="AD28" s="62"/>
      <c r="AE28" s="62"/>
      <c r="AF28" s="62"/>
      <c r="AG28" s="63"/>
      <c r="AH28" s="63"/>
      <c r="AI28" s="63"/>
    </row>
    <row r="29" spans="1:35" ht="15.75" hidden="1" customHeight="1">
      <c r="A29" s="439" t="s">
        <v>305</v>
      </c>
      <c r="B29" s="444">
        <f>'Aaro Inställningar'!B27</f>
        <v>0</v>
      </c>
      <c r="C29" s="43"/>
      <c r="D29" s="749">
        <f>'Aaro Inställningar'!C27</f>
        <v>0</v>
      </c>
      <c r="E29" s="320">
        <v>0</v>
      </c>
      <c r="F29" s="318">
        <v>0</v>
      </c>
      <c r="G29" s="319" t="e">
        <f t="shared" si="0"/>
        <v>#DIV/0!</v>
      </c>
      <c r="H29" s="319" t="b">
        <f t="shared" si="15"/>
        <v>0</v>
      </c>
      <c r="I29" s="319" t="e">
        <f t="shared" si="16"/>
        <v>#DIV/0!</v>
      </c>
      <c r="J29" s="320">
        <v>0</v>
      </c>
      <c r="K29" s="318">
        <v>0</v>
      </c>
      <c r="L29" s="319" t="e">
        <f t="shared" si="3"/>
        <v>#DIV/0!</v>
      </c>
      <c r="M29" s="319" t="b">
        <f t="shared" si="4"/>
        <v>0</v>
      </c>
      <c r="N29" s="319" t="e">
        <f t="shared" si="5"/>
        <v>#DIV/0!</v>
      </c>
      <c r="O29" s="320">
        <v>0</v>
      </c>
      <c r="P29" s="318">
        <v>0</v>
      </c>
      <c r="Q29" s="319" t="e">
        <f t="shared" si="6"/>
        <v>#DIV/0!</v>
      </c>
      <c r="R29" s="319" t="b">
        <f t="shared" si="7"/>
        <v>0</v>
      </c>
      <c r="S29" s="319" t="e">
        <f t="shared" si="8"/>
        <v>#DIV/0!</v>
      </c>
      <c r="T29" s="320">
        <v>0</v>
      </c>
      <c r="U29" s="318">
        <v>0</v>
      </c>
      <c r="V29" s="319" t="e">
        <f t="shared" si="9"/>
        <v>#DIV/0!</v>
      </c>
      <c r="W29" s="319" t="b">
        <f t="shared" si="10"/>
        <v>0</v>
      </c>
      <c r="X29" s="319" t="e">
        <f t="shared" si="11"/>
        <v>#DIV/0!</v>
      </c>
      <c r="Y29" s="319"/>
      <c r="Z29" s="320">
        <v>0</v>
      </c>
      <c r="AA29" s="319" t="e">
        <f t="shared" si="12"/>
        <v>#DIV/0!</v>
      </c>
      <c r="AB29" s="319" t="b">
        <f t="shared" si="13"/>
        <v>0</v>
      </c>
      <c r="AC29" s="319" t="e">
        <f t="shared" si="14"/>
        <v>#DIV/0!</v>
      </c>
      <c r="AD29" s="62"/>
      <c r="AE29" s="62"/>
      <c r="AF29" s="62"/>
      <c r="AG29" s="63"/>
      <c r="AH29" s="63"/>
      <c r="AI29" s="63"/>
    </row>
    <row r="30" spans="1:35" ht="15.75" hidden="1" customHeight="1">
      <c r="A30" s="439" t="s">
        <v>305</v>
      </c>
      <c r="B30" s="444">
        <f>'Aaro Inställningar'!B28</f>
        <v>0</v>
      </c>
      <c r="C30" s="43"/>
      <c r="D30" s="749">
        <f>'Aaro Inställningar'!C28</f>
        <v>0</v>
      </c>
      <c r="E30" s="320">
        <v>0</v>
      </c>
      <c r="F30" s="318">
        <v>0</v>
      </c>
      <c r="G30" s="319" t="e">
        <f t="shared" si="0"/>
        <v>#DIV/0!</v>
      </c>
      <c r="H30" s="319" t="b">
        <f t="shared" si="15"/>
        <v>0</v>
      </c>
      <c r="I30" s="319" t="e">
        <f t="shared" si="16"/>
        <v>#DIV/0!</v>
      </c>
      <c r="J30" s="320">
        <v>0</v>
      </c>
      <c r="K30" s="318">
        <v>0</v>
      </c>
      <c r="L30" s="319" t="e">
        <f t="shared" si="3"/>
        <v>#DIV/0!</v>
      </c>
      <c r="M30" s="319" t="b">
        <f t="shared" si="4"/>
        <v>0</v>
      </c>
      <c r="N30" s="319" t="e">
        <f t="shared" si="5"/>
        <v>#DIV/0!</v>
      </c>
      <c r="O30" s="320">
        <v>0</v>
      </c>
      <c r="P30" s="318">
        <v>0</v>
      </c>
      <c r="Q30" s="319" t="e">
        <f t="shared" si="6"/>
        <v>#DIV/0!</v>
      </c>
      <c r="R30" s="319" t="b">
        <f t="shared" si="7"/>
        <v>0</v>
      </c>
      <c r="S30" s="319" t="e">
        <f t="shared" si="8"/>
        <v>#DIV/0!</v>
      </c>
      <c r="T30" s="320">
        <v>0</v>
      </c>
      <c r="U30" s="318">
        <v>0</v>
      </c>
      <c r="V30" s="319" t="e">
        <f t="shared" si="9"/>
        <v>#DIV/0!</v>
      </c>
      <c r="W30" s="319" t="b">
        <f t="shared" si="10"/>
        <v>0</v>
      </c>
      <c r="X30" s="319" t="e">
        <f t="shared" si="11"/>
        <v>#DIV/0!</v>
      </c>
      <c r="Y30" s="319"/>
      <c r="Z30" s="320">
        <v>0</v>
      </c>
      <c r="AA30" s="319" t="e">
        <f t="shared" si="12"/>
        <v>#DIV/0!</v>
      </c>
      <c r="AB30" s="319" t="b">
        <f t="shared" si="13"/>
        <v>0</v>
      </c>
      <c r="AC30" s="319" t="e">
        <f t="shared" si="14"/>
        <v>#DIV/0!</v>
      </c>
      <c r="AD30" s="62"/>
      <c r="AE30" s="62"/>
      <c r="AF30" s="62"/>
      <c r="AG30" s="63"/>
      <c r="AH30" s="63"/>
      <c r="AI30" s="63"/>
    </row>
    <row r="31" spans="1:35" ht="15.75" hidden="1" customHeight="1">
      <c r="A31" s="439" t="s">
        <v>305</v>
      </c>
      <c r="B31" s="444">
        <f>'Aaro Inställningar'!B29</f>
        <v>0</v>
      </c>
      <c r="C31" s="43"/>
      <c r="D31" s="749">
        <f>'Aaro Inställningar'!C29</f>
        <v>0</v>
      </c>
      <c r="E31" s="320">
        <v>0</v>
      </c>
      <c r="F31" s="318">
        <v>0</v>
      </c>
      <c r="G31" s="319" t="e">
        <f t="shared" si="0"/>
        <v>#DIV/0!</v>
      </c>
      <c r="H31" s="319" t="b">
        <f t="shared" si="15"/>
        <v>0</v>
      </c>
      <c r="I31" s="319" t="e">
        <f t="shared" si="16"/>
        <v>#DIV/0!</v>
      </c>
      <c r="J31" s="320">
        <v>0</v>
      </c>
      <c r="K31" s="318">
        <v>0</v>
      </c>
      <c r="L31" s="319" t="e">
        <f t="shared" si="3"/>
        <v>#DIV/0!</v>
      </c>
      <c r="M31" s="319" t="b">
        <f t="shared" si="4"/>
        <v>0</v>
      </c>
      <c r="N31" s="319" t="e">
        <f t="shared" si="5"/>
        <v>#DIV/0!</v>
      </c>
      <c r="O31" s="320">
        <v>0</v>
      </c>
      <c r="P31" s="318">
        <v>0</v>
      </c>
      <c r="Q31" s="319" t="e">
        <f t="shared" si="6"/>
        <v>#DIV/0!</v>
      </c>
      <c r="R31" s="319" t="b">
        <f t="shared" si="7"/>
        <v>0</v>
      </c>
      <c r="S31" s="319" t="e">
        <f t="shared" si="8"/>
        <v>#DIV/0!</v>
      </c>
      <c r="T31" s="320">
        <v>0</v>
      </c>
      <c r="U31" s="318">
        <v>0</v>
      </c>
      <c r="V31" s="319" t="e">
        <f t="shared" si="9"/>
        <v>#DIV/0!</v>
      </c>
      <c r="W31" s="319" t="b">
        <f t="shared" si="10"/>
        <v>0</v>
      </c>
      <c r="X31" s="319" t="e">
        <f t="shared" si="11"/>
        <v>#DIV/0!</v>
      </c>
      <c r="Y31" s="319"/>
      <c r="Z31" s="320">
        <v>0</v>
      </c>
      <c r="AA31" s="319" t="e">
        <f t="shared" si="12"/>
        <v>#DIV/0!</v>
      </c>
      <c r="AB31" s="319" t="b">
        <f t="shared" si="13"/>
        <v>0</v>
      </c>
      <c r="AC31" s="319" t="e">
        <f t="shared" si="14"/>
        <v>#DIV/0!</v>
      </c>
      <c r="AD31" s="62"/>
      <c r="AE31" s="62"/>
      <c r="AF31" s="62"/>
      <c r="AG31" s="63"/>
      <c r="AH31" s="63"/>
      <c r="AI31" s="63"/>
    </row>
    <row r="32" spans="1:35" ht="15.75" hidden="1" customHeight="1">
      <c r="A32" s="439" t="s">
        <v>305</v>
      </c>
      <c r="B32" s="444">
        <f>'Aaro Inställningar'!B30</f>
        <v>0</v>
      </c>
      <c r="C32" s="43"/>
      <c r="D32" s="749">
        <f>'Aaro Inställningar'!C30</f>
        <v>0</v>
      </c>
      <c r="E32" s="320">
        <v>0</v>
      </c>
      <c r="F32" s="318">
        <v>0</v>
      </c>
      <c r="G32" s="319" t="e">
        <f t="shared" si="0"/>
        <v>#DIV/0!</v>
      </c>
      <c r="H32" s="319" t="b">
        <f t="shared" si="15"/>
        <v>0</v>
      </c>
      <c r="I32" s="319" t="e">
        <f t="shared" si="16"/>
        <v>#DIV/0!</v>
      </c>
      <c r="J32" s="320">
        <v>0</v>
      </c>
      <c r="K32" s="318">
        <v>0</v>
      </c>
      <c r="L32" s="319" t="e">
        <f t="shared" si="3"/>
        <v>#DIV/0!</v>
      </c>
      <c r="M32" s="319" t="b">
        <f t="shared" si="4"/>
        <v>0</v>
      </c>
      <c r="N32" s="319" t="e">
        <f t="shared" si="5"/>
        <v>#DIV/0!</v>
      </c>
      <c r="O32" s="320">
        <v>0</v>
      </c>
      <c r="P32" s="318">
        <v>0</v>
      </c>
      <c r="Q32" s="319" t="e">
        <f t="shared" si="6"/>
        <v>#DIV/0!</v>
      </c>
      <c r="R32" s="319" t="b">
        <f t="shared" si="7"/>
        <v>0</v>
      </c>
      <c r="S32" s="319" t="e">
        <f t="shared" si="8"/>
        <v>#DIV/0!</v>
      </c>
      <c r="T32" s="320">
        <v>0</v>
      </c>
      <c r="U32" s="318">
        <v>0</v>
      </c>
      <c r="V32" s="319" t="e">
        <f t="shared" si="9"/>
        <v>#DIV/0!</v>
      </c>
      <c r="W32" s="319" t="b">
        <f t="shared" si="10"/>
        <v>0</v>
      </c>
      <c r="X32" s="319" t="e">
        <f t="shared" si="11"/>
        <v>#DIV/0!</v>
      </c>
      <c r="Y32" s="319"/>
      <c r="Z32" s="320">
        <v>0</v>
      </c>
      <c r="AA32" s="319" t="e">
        <f t="shared" si="12"/>
        <v>#DIV/0!</v>
      </c>
      <c r="AB32" s="319" t="b">
        <f t="shared" si="13"/>
        <v>0</v>
      </c>
      <c r="AC32" s="319" t="e">
        <f t="shared" si="14"/>
        <v>#DIV/0!</v>
      </c>
      <c r="AD32" s="62"/>
      <c r="AE32" s="62"/>
      <c r="AF32" s="62"/>
      <c r="AG32" s="63"/>
      <c r="AH32" s="63"/>
      <c r="AI32" s="63"/>
    </row>
    <row r="33" spans="1:35" ht="15.75" hidden="1" customHeight="1">
      <c r="A33" s="439" t="s">
        <v>305</v>
      </c>
      <c r="B33" s="444">
        <f>'Aaro Inställningar'!B31</f>
        <v>0</v>
      </c>
      <c r="C33" s="43"/>
      <c r="D33" s="749">
        <f>'Aaro Inställningar'!C31</f>
        <v>0</v>
      </c>
      <c r="E33" s="320">
        <v>0</v>
      </c>
      <c r="F33" s="318">
        <v>0</v>
      </c>
      <c r="G33" s="319" t="e">
        <f t="shared" si="0"/>
        <v>#DIV/0!</v>
      </c>
      <c r="H33" s="319" t="b">
        <f t="shared" si="15"/>
        <v>0</v>
      </c>
      <c r="I33" s="319" t="e">
        <f t="shared" si="16"/>
        <v>#DIV/0!</v>
      </c>
      <c r="J33" s="320">
        <v>0</v>
      </c>
      <c r="K33" s="318">
        <v>0</v>
      </c>
      <c r="L33" s="319" t="e">
        <f t="shared" si="3"/>
        <v>#DIV/0!</v>
      </c>
      <c r="M33" s="319" t="b">
        <f t="shared" si="4"/>
        <v>0</v>
      </c>
      <c r="N33" s="319" t="e">
        <f t="shared" si="5"/>
        <v>#DIV/0!</v>
      </c>
      <c r="O33" s="320">
        <v>0</v>
      </c>
      <c r="P33" s="318">
        <v>0</v>
      </c>
      <c r="Q33" s="319" t="e">
        <f t="shared" si="6"/>
        <v>#DIV/0!</v>
      </c>
      <c r="R33" s="319" t="b">
        <f t="shared" si="7"/>
        <v>0</v>
      </c>
      <c r="S33" s="319" t="e">
        <f t="shared" si="8"/>
        <v>#DIV/0!</v>
      </c>
      <c r="T33" s="320">
        <v>0</v>
      </c>
      <c r="U33" s="318">
        <v>0</v>
      </c>
      <c r="V33" s="319" t="e">
        <f t="shared" si="9"/>
        <v>#DIV/0!</v>
      </c>
      <c r="W33" s="319" t="b">
        <f t="shared" si="10"/>
        <v>0</v>
      </c>
      <c r="X33" s="319" t="e">
        <f t="shared" si="11"/>
        <v>#DIV/0!</v>
      </c>
      <c r="Y33" s="319"/>
      <c r="Z33" s="320">
        <v>0</v>
      </c>
      <c r="AA33" s="319" t="e">
        <f t="shared" si="12"/>
        <v>#DIV/0!</v>
      </c>
      <c r="AB33" s="319" t="b">
        <f t="shared" si="13"/>
        <v>0</v>
      </c>
      <c r="AC33" s="319" t="e">
        <f t="shared" si="14"/>
        <v>#DIV/0!</v>
      </c>
      <c r="AD33" s="62"/>
      <c r="AE33" s="62"/>
      <c r="AF33" s="62"/>
      <c r="AG33" s="63"/>
      <c r="AH33" s="63"/>
      <c r="AI33" s="63"/>
    </row>
    <row r="34" spans="1:35" ht="15.75" hidden="1" customHeight="1">
      <c r="A34" s="439" t="s">
        <v>305</v>
      </c>
      <c r="B34" s="444">
        <f>'Aaro Inställningar'!B32</f>
        <v>0</v>
      </c>
      <c r="C34" s="43"/>
      <c r="D34" s="749">
        <f>'Aaro Inställningar'!C32</f>
        <v>0</v>
      </c>
      <c r="E34" s="320">
        <v>0</v>
      </c>
      <c r="F34" s="318">
        <v>0</v>
      </c>
      <c r="G34" s="319" t="e">
        <f t="shared" si="0"/>
        <v>#DIV/0!</v>
      </c>
      <c r="H34" s="319" t="b">
        <f t="shared" si="15"/>
        <v>0</v>
      </c>
      <c r="I34" s="319" t="e">
        <f t="shared" si="16"/>
        <v>#DIV/0!</v>
      </c>
      <c r="J34" s="320">
        <v>0</v>
      </c>
      <c r="K34" s="318">
        <v>0</v>
      </c>
      <c r="L34" s="319" t="e">
        <f t="shared" si="3"/>
        <v>#DIV/0!</v>
      </c>
      <c r="M34" s="319" t="b">
        <f t="shared" si="4"/>
        <v>0</v>
      </c>
      <c r="N34" s="319" t="e">
        <f t="shared" si="5"/>
        <v>#DIV/0!</v>
      </c>
      <c r="O34" s="320">
        <v>0</v>
      </c>
      <c r="P34" s="318">
        <v>0</v>
      </c>
      <c r="Q34" s="319" t="e">
        <f t="shared" si="6"/>
        <v>#DIV/0!</v>
      </c>
      <c r="R34" s="319" t="b">
        <f t="shared" si="7"/>
        <v>0</v>
      </c>
      <c r="S34" s="319" t="e">
        <f t="shared" si="8"/>
        <v>#DIV/0!</v>
      </c>
      <c r="T34" s="320">
        <v>0</v>
      </c>
      <c r="U34" s="318">
        <v>0</v>
      </c>
      <c r="V34" s="319" t="e">
        <f t="shared" si="9"/>
        <v>#DIV/0!</v>
      </c>
      <c r="W34" s="319" t="b">
        <f t="shared" si="10"/>
        <v>0</v>
      </c>
      <c r="X34" s="319" t="e">
        <f t="shared" si="11"/>
        <v>#DIV/0!</v>
      </c>
      <c r="Y34" s="319"/>
      <c r="Z34" s="320">
        <v>0</v>
      </c>
      <c r="AA34" s="319" t="e">
        <f t="shared" si="12"/>
        <v>#DIV/0!</v>
      </c>
      <c r="AB34" s="319" t="b">
        <f t="shared" si="13"/>
        <v>0</v>
      </c>
      <c r="AC34" s="319" t="e">
        <f t="shared" si="14"/>
        <v>#DIV/0!</v>
      </c>
      <c r="AD34" s="62"/>
      <c r="AE34" s="62"/>
      <c r="AF34" s="62"/>
      <c r="AG34" s="63"/>
      <c r="AH34" s="63"/>
      <c r="AI34" s="63"/>
    </row>
    <row r="35" spans="1:35" ht="15.75" hidden="1" customHeight="1">
      <c r="A35" s="439" t="s">
        <v>305</v>
      </c>
      <c r="B35" s="444">
        <f>'Aaro Inställningar'!B33</f>
        <v>0</v>
      </c>
      <c r="C35" s="43"/>
      <c r="D35" s="749">
        <f>'Aaro Inställningar'!C33</f>
        <v>0</v>
      </c>
      <c r="E35" s="320">
        <v>0</v>
      </c>
      <c r="F35" s="318">
        <v>0</v>
      </c>
      <c r="G35" s="319" t="e">
        <f t="shared" si="0"/>
        <v>#DIV/0!</v>
      </c>
      <c r="H35" s="319" t="b">
        <f t="shared" si="15"/>
        <v>0</v>
      </c>
      <c r="I35" s="319" t="e">
        <f t="shared" si="16"/>
        <v>#DIV/0!</v>
      </c>
      <c r="J35" s="320">
        <v>0</v>
      </c>
      <c r="K35" s="318">
        <v>0</v>
      </c>
      <c r="L35" s="319" t="e">
        <f t="shared" si="3"/>
        <v>#DIV/0!</v>
      </c>
      <c r="M35" s="319" t="b">
        <f t="shared" si="4"/>
        <v>0</v>
      </c>
      <c r="N35" s="319" t="e">
        <f t="shared" si="5"/>
        <v>#DIV/0!</v>
      </c>
      <c r="O35" s="320">
        <v>0</v>
      </c>
      <c r="P35" s="318">
        <v>0</v>
      </c>
      <c r="Q35" s="319" t="e">
        <f t="shared" si="6"/>
        <v>#DIV/0!</v>
      </c>
      <c r="R35" s="319" t="b">
        <f t="shared" si="7"/>
        <v>0</v>
      </c>
      <c r="S35" s="319" t="e">
        <f t="shared" si="8"/>
        <v>#DIV/0!</v>
      </c>
      <c r="T35" s="320">
        <v>0</v>
      </c>
      <c r="U35" s="318">
        <v>0</v>
      </c>
      <c r="V35" s="319" t="e">
        <f t="shared" si="9"/>
        <v>#DIV/0!</v>
      </c>
      <c r="W35" s="319" t="b">
        <f t="shared" si="10"/>
        <v>0</v>
      </c>
      <c r="X35" s="319" t="e">
        <f t="shared" si="11"/>
        <v>#DIV/0!</v>
      </c>
      <c r="Y35" s="319"/>
      <c r="Z35" s="320">
        <v>0</v>
      </c>
      <c r="AA35" s="319" t="e">
        <f t="shared" si="12"/>
        <v>#DIV/0!</v>
      </c>
      <c r="AB35" s="319" t="b">
        <f t="shared" si="13"/>
        <v>0</v>
      </c>
      <c r="AC35" s="319" t="e">
        <f t="shared" si="14"/>
        <v>#DIV/0!</v>
      </c>
      <c r="AD35" s="62"/>
      <c r="AE35" s="62"/>
      <c r="AF35" s="62"/>
      <c r="AG35" s="63"/>
      <c r="AH35" s="63"/>
      <c r="AI35" s="63"/>
    </row>
    <row r="36" spans="1:35" s="126" customFormat="1" ht="16.8">
      <c r="A36" s="462" t="s">
        <v>305</v>
      </c>
      <c r="B36" s="463" t="str">
        <f>'Aaro Inställningar'!B34</f>
        <v>TOTAL</v>
      </c>
      <c r="C36" s="41"/>
      <c r="D36" s="799" t="str">
        <f>'Aaro Inställningar'!C34</f>
        <v>Summa exkl Aibel</v>
      </c>
      <c r="E36" s="800">
        <f>SUM(E8:E35)</f>
        <v>1830.2066568</v>
      </c>
      <c r="F36" s="801">
        <f>SUM(F8:F35)</f>
        <v>1621.6297385</v>
      </c>
      <c r="G36" s="802">
        <f t="shared" si="0"/>
        <v>0.12862178914709133</v>
      </c>
      <c r="H36" s="802" t="b">
        <f t="shared" si="15"/>
        <v>0</v>
      </c>
      <c r="I36" s="802">
        <f t="shared" si="16"/>
        <v>0.12862178914709133</v>
      </c>
      <c r="J36" s="800">
        <f>SUM(J8:J35)</f>
        <v>5318.5296451000013</v>
      </c>
      <c r="K36" s="801">
        <f>SUM(K8:K35)</f>
        <v>4853.1687949000016</v>
      </c>
      <c r="L36" s="802">
        <f t="shared" si="3"/>
        <v>9.5888041373922261E-2</v>
      </c>
      <c r="M36" s="802" t="b">
        <f t="shared" si="4"/>
        <v>0</v>
      </c>
      <c r="N36" s="802">
        <f t="shared" si="5"/>
        <v>9.5888041373922261E-2</v>
      </c>
      <c r="O36" s="800">
        <f>SUM(O8:O35)</f>
        <v>5318.5296451000013</v>
      </c>
      <c r="P36" s="801">
        <f>SUM(P8:P35)</f>
        <v>4853.1687949000016</v>
      </c>
      <c r="Q36" s="802">
        <f t="shared" si="6"/>
        <v>9.5888041373922261E-2</v>
      </c>
      <c r="R36" s="802" t="b">
        <f t="shared" si="7"/>
        <v>0</v>
      </c>
      <c r="S36" s="802">
        <f t="shared" si="8"/>
        <v>9.5888041373922261E-2</v>
      </c>
      <c r="T36" s="800">
        <f>SUM(T8:T35)</f>
        <v>21341.696594599998</v>
      </c>
      <c r="U36" s="801">
        <f>SUM(U8:U35)</f>
        <v>20876.335744400003</v>
      </c>
      <c r="V36" s="802">
        <f t="shared" si="9"/>
        <v>2.2291308968089618E-2</v>
      </c>
      <c r="W36" s="802" t="b">
        <f t="shared" si="10"/>
        <v>0</v>
      </c>
      <c r="X36" s="802">
        <f t="shared" si="11"/>
        <v>2.2291308968089618E-2</v>
      </c>
      <c r="Y36" s="802"/>
      <c r="Z36" s="800">
        <f>SUM(Z8:Z35)</f>
        <v>22281.517098000004</v>
      </c>
      <c r="AA36" s="803">
        <f t="shared" si="12"/>
        <v>6.7309769818055143E-2</v>
      </c>
      <c r="AB36" s="803" t="b">
        <f t="shared" si="13"/>
        <v>0</v>
      </c>
      <c r="AC36" s="802">
        <f t="shared" si="14"/>
        <v>6.7309769818055143E-2</v>
      </c>
      <c r="AD36" s="78"/>
      <c r="AE36" s="78"/>
      <c r="AF36" s="78"/>
      <c r="AG36" s="464"/>
      <c r="AH36" s="464"/>
      <c r="AI36" s="464"/>
    </row>
    <row r="37" spans="1:35" ht="4.5" customHeight="1">
      <c r="A37" s="439"/>
      <c r="B37" s="444"/>
      <c r="C37" s="36"/>
      <c r="D37" s="804"/>
      <c r="E37" s="747"/>
      <c r="F37" s="792"/>
      <c r="G37" s="792"/>
      <c r="H37" s="792"/>
      <c r="I37" s="805"/>
      <c r="J37" s="747"/>
      <c r="K37" s="792"/>
      <c r="L37" s="792"/>
      <c r="M37" s="792"/>
      <c r="N37" s="805"/>
      <c r="O37" s="747"/>
      <c r="P37" s="792"/>
      <c r="Q37" s="792"/>
      <c r="R37" s="792"/>
      <c r="S37" s="805"/>
      <c r="T37" s="747"/>
      <c r="U37" s="792"/>
      <c r="V37" s="792"/>
      <c r="W37" s="792"/>
      <c r="X37" s="805"/>
      <c r="Y37" s="805"/>
      <c r="Z37" s="747"/>
      <c r="AA37" s="792"/>
      <c r="AB37" s="792"/>
      <c r="AC37" s="805"/>
      <c r="AD37" s="72"/>
      <c r="AE37" s="72"/>
      <c r="AF37" s="72"/>
    </row>
    <row r="38" spans="1:35" ht="19.5" customHeight="1">
      <c r="A38" s="439" t="s">
        <v>305</v>
      </c>
      <c r="B38" s="444" t="str">
        <f>'Aaro Inställningar'!B36</f>
        <v>AIBEL</v>
      </c>
      <c r="C38" s="43"/>
      <c r="D38" s="749" t="str">
        <f>'Aaro Inställningar'!C36</f>
        <v>Aibel</v>
      </c>
      <c r="E38" s="320">
        <v>268.03717060000002</v>
      </c>
      <c r="F38" s="318">
        <v>382.39841749999999</v>
      </c>
      <c r="G38" s="319">
        <f t="shared" ref="G38:G81" si="17">IF(OR(E38&lt;0,F38&lt;0),"-",E38/F38-1)</f>
        <v>-0.29906307575135294</v>
      </c>
      <c r="H38" s="319" t="b">
        <f t="shared" ref="H38:H81" si="18">IF(AND(E38&lt;0,F38&lt;0),-(E38/F38-1))</f>
        <v>0</v>
      </c>
      <c r="I38" s="319">
        <f t="shared" ref="I38:I81" si="19">IF(AND(E38&lt;0,F38&lt;0),+H38,G38)</f>
        <v>-0.29906307575135294</v>
      </c>
      <c r="J38" s="320">
        <v>602.77693380000005</v>
      </c>
      <c r="K38" s="318">
        <v>822.7496721</v>
      </c>
      <c r="L38" s="319">
        <f t="shared" ref="L38:L81" si="20">IF(OR(J38&lt;0,K38&lt;0),"-",J38/K38-1)</f>
        <v>-0.26736289999185037</v>
      </c>
      <c r="M38" s="319" t="b">
        <f t="shared" ref="M38:M81" si="21">IF(AND(J38&lt;0,K38&lt;0),-(J38/K38-1))</f>
        <v>0</v>
      </c>
      <c r="N38" s="319">
        <f t="shared" ref="N38:N81" si="22">IF(AND(J38&lt;0,K38&lt;0),+M38,L38)</f>
        <v>-0.26736289999185037</v>
      </c>
      <c r="O38" s="320">
        <v>602.77693380000005</v>
      </c>
      <c r="P38" s="318">
        <v>822.7496721</v>
      </c>
      <c r="Q38" s="319">
        <f t="shared" ref="Q38:Q81" si="23">IF(OR(O38&lt;0,P38&lt;0),"-",O38/P38-1)</f>
        <v>-0.26736289999185037</v>
      </c>
      <c r="R38" s="319" t="b">
        <f t="shared" ref="R38:R81" si="24">IF(AND(O38&lt;0,P38&lt;0),-(O38/P38-1))</f>
        <v>0</v>
      </c>
      <c r="S38" s="319">
        <f t="shared" ref="S38:S81" si="25">IF(AND(O38&lt;0,P38&lt;0),+R38,Q38)</f>
        <v>-0.26736289999185037</v>
      </c>
      <c r="T38" s="320">
        <v>2725.0798395000002</v>
      </c>
      <c r="U38" s="318">
        <v>2945.0525778000001</v>
      </c>
      <c r="V38" s="319">
        <f t="shared" ref="V38:V81" si="26">IF(OR(T38&lt;0,U38&lt;0),"-",T38/U38-1)</f>
        <v>-7.4692295804213771E-2</v>
      </c>
      <c r="W38" s="319" t="b">
        <f t="shared" ref="W38:W81" si="27">IF(AND(T38&lt;0,U38&lt;0),-(T38/U38-1))</f>
        <v>0</v>
      </c>
      <c r="X38" s="319">
        <f t="shared" ref="X38:X81" si="28">IF(AND(T38&lt;0,U38&lt;0),+W38,V38)</f>
        <v>-7.4692295804213771E-2</v>
      </c>
      <c r="Y38" s="319"/>
      <c r="Z38" s="320">
        <v>2413.3190619000002</v>
      </c>
      <c r="AA38" s="319">
        <f t="shared" ref="AA38:AA81" si="29">IF(OR(U38&lt;0,Z38&lt;0),"-",Z38/U38-1)</f>
        <v>-0.18055145090048375</v>
      </c>
      <c r="AB38" s="319" t="b">
        <f t="shared" ref="AB38:AB81" si="30">IF(AND(U38&lt;0,Z38&lt;0),-(Z38/U38-1))</f>
        <v>0</v>
      </c>
      <c r="AC38" s="319">
        <f t="shared" ref="AC38:AC81" si="31">IF(AND(U38&lt;0,Z38&lt;0),+AB38,AA38)</f>
        <v>-0.18055145090048375</v>
      </c>
      <c r="AD38" s="53"/>
      <c r="AE38" s="53"/>
      <c r="AF38" s="53"/>
    </row>
    <row r="39" spans="1:35" ht="15.75" hidden="1" customHeight="1">
      <c r="A39" s="439" t="s">
        <v>305</v>
      </c>
      <c r="B39" s="444">
        <f>'Aaro Inställningar'!B37</f>
        <v>0</v>
      </c>
      <c r="C39" s="43"/>
      <c r="D39" s="749">
        <f>'Aaro Inställningar'!C37</f>
        <v>0</v>
      </c>
      <c r="E39" s="320">
        <v>0</v>
      </c>
      <c r="F39" s="318">
        <v>0</v>
      </c>
      <c r="G39" s="319" t="e">
        <f t="shared" si="17"/>
        <v>#DIV/0!</v>
      </c>
      <c r="H39" s="319" t="b">
        <f t="shared" si="18"/>
        <v>0</v>
      </c>
      <c r="I39" s="319" t="e">
        <f t="shared" si="19"/>
        <v>#DIV/0!</v>
      </c>
      <c r="J39" s="320">
        <v>0</v>
      </c>
      <c r="K39" s="318">
        <v>0</v>
      </c>
      <c r="L39" s="319" t="e">
        <f t="shared" si="20"/>
        <v>#DIV/0!</v>
      </c>
      <c r="M39" s="319" t="b">
        <f t="shared" si="21"/>
        <v>0</v>
      </c>
      <c r="N39" s="319" t="e">
        <f t="shared" si="22"/>
        <v>#DIV/0!</v>
      </c>
      <c r="O39" s="320">
        <v>0</v>
      </c>
      <c r="P39" s="318">
        <v>0</v>
      </c>
      <c r="Q39" s="319" t="e">
        <f t="shared" si="23"/>
        <v>#DIV/0!</v>
      </c>
      <c r="R39" s="319" t="b">
        <f t="shared" si="24"/>
        <v>0</v>
      </c>
      <c r="S39" s="319" t="e">
        <f t="shared" si="25"/>
        <v>#DIV/0!</v>
      </c>
      <c r="T39" s="320">
        <v>0</v>
      </c>
      <c r="U39" s="318">
        <v>0</v>
      </c>
      <c r="V39" s="319" t="e">
        <f t="shared" si="26"/>
        <v>#DIV/0!</v>
      </c>
      <c r="W39" s="319" t="b">
        <f t="shared" si="27"/>
        <v>0</v>
      </c>
      <c r="X39" s="319" t="e">
        <f t="shared" si="28"/>
        <v>#DIV/0!</v>
      </c>
      <c r="Y39" s="319"/>
      <c r="Z39" s="320">
        <v>0</v>
      </c>
      <c r="AA39" s="319" t="e">
        <f t="shared" si="29"/>
        <v>#DIV/0!</v>
      </c>
      <c r="AB39" s="319" t="b">
        <f t="shared" si="30"/>
        <v>0</v>
      </c>
      <c r="AC39" s="319" t="e">
        <f t="shared" si="31"/>
        <v>#DIV/0!</v>
      </c>
      <c r="AD39" s="61"/>
      <c r="AE39" s="61"/>
      <c r="AF39" s="61"/>
    </row>
    <row r="40" spans="1:35" ht="15.75" hidden="1" customHeight="1">
      <c r="A40" s="439" t="s">
        <v>305</v>
      </c>
      <c r="B40" s="444">
        <f>'Aaro Inställningar'!B38</f>
        <v>0</v>
      </c>
      <c r="C40" s="43"/>
      <c r="D40" s="749">
        <f>'Aaro Inställningar'!C38</f>
        <v>0</v>
      </c>
      <c r="E40" s="320">
        <v>0</v>
      </c>
      <c r="F40" s="318">
        <v>0</v>
      </c>
      <c r="G40" s="319" t="e">
        <f t="shared" si="17"/>
        <v>#DIV/0!</v>
      </c>
      <c r="H40" s="319" t="b">
        <f t="shared" si="18"/>
        <v>0</v>
      </c>
      <c r="I40" s="319" t="e">
        <f t="shared" si="19"/>
        <v>#DIV/0!</v>
      </c>
      <c r="J40" s="320">
        <v>0</v>
      </c>
      <c r="K40" s="318">
        <v>0</v>
      </c>
      <c r="L40" s="319" t="e">
        <f t="shared" si="20"/>
        <v>#DIV/0!</v>
      </c>
      <c r="M40" s="319" t="b">
        <f t="shared" si="21"/>
        <v>0</v>
      </c>
      <c r="N40" s="319" t="e">
        <f t="shared" si="22"/>
        <v>#DIV/0!</v>
      </c>
      <c r="O40" s="320">
        <v>0</v>
      </c>
      <c r="P40" s="318">
        <v>0</v>
      </c>
      <c r="Q40" s="319" t="e">
        <f t="shared" si="23"/>
        <v>#DIV/0!</v>
      </c>
      <c r="R40" s="319" t="b">
        <f t="shared" si="24"/>
        <v>0</v>
      </c>
      <c r="S40" s="319" t="e">
        <f t="shared" si="25"/>
        <v>#DIV/0!</v>
      </c>
      <c r="T40" s="320">
        <v>0</v>
      </c>
      <c r="U40" s="318">
        <v>0</v>
      </c>
      <c r="V40" s="319" t="e">
        <f t="shared" si="26"/>
        <v>#DIV/0!</v>
      </c>
      <c r="W40" s="319" t="b">
        <f t="shared" si="27"/>
        <v>0</v>
      </c>
      <c r="X40" s="319" t="e">
        <f t="shared" si="28"/>
        <v>#DIV/0!</v>
      </c>
      <c r="Y40" s="319"/>
      <c r="Z40" s="320">
        <v>0</v>
      </c>
      <c r="AA40" s="319" t="e">
        <f t="shared" si="29"/>
        <v>#DIV/0!</v>
      </c>
      <c r="AB40" s="319" t="b">
        <f t="shared" si="30"/>
        <v>0</v>
      </c>
      <c r="AC40" s="319" t="e">
        <f t="shared" si="31"/>
        <v>#DIV/0!</v>
      </c>
      <c r="AD40" s="62"/>
      <c r="AE40" s="62"/>
      <c r="AF40" s="62"/>
    </row>
    <row r="41" spans="1:35" ht="15.75" hidden="1" customHeight="1">
      <c r="A41" s="439" t="s">
        <v>305</v>
      </c>
      <c r="B41" s="444">
        <f>'Aaro Inställningar'!B39</f>
        <v>0</v>
      </c>
      <c r="C41" s="43"/>
      <c r="D41" s="749">
        <f>'Aaro Inställningar'!C39</f>
        <v>0</v>
      </c>
      <c r="E41" s="320">
        <v>0</v>
      </c>
      <c r="F41" s="318">
        <v>0</v>
      </c>
      <c r="G41" s="319" t="e">
        <f t="shared" si="17"/>
        <v>#DIV/0!</v>
      </c>
      <c r="H41" s="319" t="b">
        <f t="shared" si="18"/>
        <v>0</v>
      </c>
      <c r="I41" s="319" t="e">
        <f t="shared" si="19"/>
        <v>#DIV/0!</v>
      </c>
      <c r="J41" s="320">
        <v>0</v>
      </c>
      <c r="K41" s="318">
        <v>0</v>
      </c>
      <c r="L41" s="319" t="e">
        <f t="shared" si="20"/>
        <v>#DIV/0!</v>
      </c>
      <c r="M41" s="319" t="b">
        <f t="shared" si="21"/>
        <v>0</v>
      </c>
      <c r="N41" s="319" t="e">
        <f t="shared" si="22"/>
        <v>#DIV/0!</v>
      </c>
      <c r="O41" s="320">
        <v>0</v>
      </c>
      <c r="P41" s="318">
        <v>0</v>
      </c>
      <c r="Q41" s="319" t="e">
        <f t="shared" si="23"/>
        <v>#DIV/0!</v>
      </c>
      <c r="R41" s="319" t="b">
        <f t="shared" si="24"/>
        <v>0</v>
      </c>
      <c r="S41" s="319" t="e">
        <f t="shared" si="25"/>
        <v>#DIV/0!</v>
      </c>
      <c r="T41" s="320">
        <v>0</v>
      </c>
      <c r="U41" s="318">
        <v>0</v>
      </c>
      <c r="V41" s="319" t="e">
        <f t="shared" si="26"/>
        <v>#DIV/0!</v>
      </c>
      <c r="W41" s="319" t="b">
        <f t="shared" si="27"/>
        <v>0</v>
      </c>
      <c r="X41" s="319" t="e">
        <f t="shared" si="28"/>
        <v>#DIV/0!</v>
      </c>
      <c r="Y41" s="319"/>
      <c r="Z41" s="320">
        <v>0</v>
      </c>
      <c r="AA41" s="319" t="e">
        <f t="shared" si="29"/>
        <v>#DIV/0!</v>
      </c>
      <c r="AB41" s="319" t="b">
        <f t="shared" si="30"/>
        <v>0</v>
      </c>
      <c r="AC41" s="319" t="e">
        <f t="shared" si="31"/>
        <v>#DIV/0!</v>
      </c>
      <c r="AD41" s="61"/>
      <c r="AE41" s="61"/>
      <c r="AF41" s="61"/>
    </row>
    <row r="42" spans="1:35" ht="15.75" hidden="1" customHeight="1">
      <c r="A42" s="439" t="s">
        <v>305</v>
      </c>
      <c r="B42" s="444">
        <f>'Aaro Inställningar'!B40</f>
        <v>0</v>
      </c>
      <c r="C42" s="43"/>
      <c r="D42" s="749">
        <f>'Aaro Inställningar'!C40</f>
        <v>0</v>
      </c>
      <c r="E42" s="320">
        <v>0</v>
      </c>
      <c r="F42" s="318">
        <v>0</v>
      </c>
      <c r="G42" s="319" t="e">
        <f t="shared" si="17"/>
        <v>#DIV/0!</v>
      </c>
      <c r="H42" s="319" t="b">
        <f t="shared" si="18"/>
        <v>0</v>
      </c>
      <c r="I42" s="319" t="e">
        <f t="shared" si="19"/>
        <v>#DIV/0!</v>
      </c>
      <c r="J42" s="320">
        <v>0</v>
      </c>
      <c r="K42" s="318">
        <v>0</v>
      </c>
      <c r="L42" s="319" t="e">
        <f t="shared" si="20"/>
        <v>#DIV/0!</v>
      </c>
      <c r="M42" s="319" t="b">
        <f t="shared" si="21"/>
        <v>0</v>
      </c>
      <c r="N42" s="319" t="e">
        <f t="shared" si="22"/>
        <v>#DIV/0!</v>
      </c>
      <c r="O42" s="320">
        <v>0</v>
      </c>
      <c r="P42" s="318">
        <v>0</v>
      </c>
      <c r="Q42" s="319" t="e">
        <f t="shared" si="23"/>
        <v>#DIV/0!</v>
      </c>
      <c r="R42" s="319" t="b">
        <f t="shared" si="24"/>
        <v>0</v>
      </c>
      <c r="S42" s="319" t="e">
        <f t="shared" si="25"/>
        <v>#DIV/0!</v>
      </c>
      <c r="T42" s="320">
        <v>0</v>
      </c>
      <c r="U42" s="318">
        <v>0</v>
      </c>
      <c r="V42" s="319" t="e">
        <f t="shared" si="26"/>
        <v>#DIV/0!</v>
      </c>
      <c r="W42" s="319" t="b">
        <f t="shared" si="27"/>
        <v>0</v>
      </c>
      <c r="X42" s="319" t="e">
        <f t="shared" si="28"/>
        <v>#DIV/0!</v>
      </c>
      <c r="Y42" s="319"/>
      <c r="Z42" s="320">
        <v>0</v>
      </c>
      <c r="AA42" s="319" t="e">
        <f t="shared" si="29"/>
        <v>#DIV/0!</v>
      </c>
      <c r="AB42" s="319" t="b">
        <f t="shared" si="30"/>
        <v>0</v>
      </c>
      <c r="AC42" s="319" t="e">
        <f t="shared" si="31"/>
        <v>#DIV/0!</v>
      </c>
      <c r="AD42" s="62"/>
      <c r="AE42" s="62"/>
      <c r="AF42" s="62"/>
    </row>
    <row r="43" spans="1:35" ht="15.75" hidden="1" customHeight="1">
      <c r="A43" s="439" t="s">
        <v>305</v>
      </c>
      <c r="B43" s="444">
        <f>'Aaro Inställningar'!B41</f>
        <v>0</v>
      </c>
      <c r="C43" s="43"/>
      <c r="D43" s="749">
        <f>'Aaro Inställningar'!C41</f>
        <v>0</v>
      </c>
      <c r="E43" s="320">
        <v>0</v>
      </c>
      <c r="F43" s="318">
        <v>0</v>
      </c>
      <c r="G43" s="319" t="e">
        <f t="shared" si="17"/>
        <v>#DIV/0!</v>
      </c>
      <c r="H43" s="319" t="b">
        <f t="shared" si="18"/>
        <v>0</v>
      </c>
      <c r="I43" s="319" t="e">
        <f t="shared" si="19"/>
        <v>#DIV/0!</v>
      </c>
      <c r="J43" s="320">
        <v>0</v>
      </c>
      <c r="K43" s="318">
        <v>0</v>
      </c>
      <c r="L43" s="319" t="e">
        <f t="shared" si="20"/>
        <v>#DIV/0!</v>
      </c>
      <c r="M43" s="319" t="b">
        <f t="shared" si="21"/>
        <v>0</v>
      </c>
      <c r="N43" s="319" t="e">
        <f t="shared" si="22"/>
        <v>#DIV/0!</v>
      </c>
      <c r="O43" s="320">
        <v>0</v>
      </c>
      <c r="P43" s="318">
        <v>0</v>
      </c>
      <c r="Q43" s="319" t="e">
        <f t="shared" si="23"/>
        <v>#DIV/0!</v>
      </c>
      <c r="R43" s="319" t="b">
        <f t="shared" si="24"/>
        <v>0</v>
      </c>
      <c r="S43" s="319" t="e">
        <f t="shared" si="25"/>
        <v>#DIV/0!</v>
      </c>
      <c r="T43" s="320">
        <v>0</v>
      </c>
      <c r="U43" s="318">
        <v>0</v>
      </c>
      <c r="V43" s="319" t="e">
        <f t="shared" si="26"/>
        <v>#DIV/0!</v>
      </c>
      <c r="W43" s="319" t="b">
        <f t="shared" si="27"/>
        <v>0</v>
      </c>
      <c r="X43" s="319" t="e">
        <f t="shared" si="28"/>
        <v>#DIV/0!</v>
      </c>
      <c r="Y43" s="319"/>
      <c r="Z43" s="320">
        <v>0</v>
      </c>
      <c r="AA43" s="319" t="e">
        <f t="shared" si="29"/>
        <v>#DIV/0!</v>
      </c>
      <c r="AB43" s="319" t="b">
        <f t="shared" si="30"/>
        <v>0</v>
      </c>
      <c r="AC43" s="319" t="e">
        <f t="shared" si="31"/>
        <v>#DIV/0!</v>
      </c>
      <c r="AD43" s="61"/>
      <c r="AE43" s="61"/>
      <c r="AF43" s="61"/>
    </row>
    <row r="44" spans="1:35" ht="15.75" hidden="1" customHeight="1">
      <c r="A44" s="439" t="s">
        <v>305</v>
      </c>
      <c r="B44" s="444">
        <f>'Aaro Inställningar'!B42</f>
        <v>0</v>
      </c>
      <c r="C44" s="43"/>
      <c r="D44" s="749">
        <f>'Aaro Inställningar'!C42</f>
        <v>0</v>
      </c>
      <c r="E44" s="320">
        <v>0</v>
      </c>
      <c r="F44" s="318">
        <v>0</v>
      </c>
      <c r="G44" s="319" t="e">
        <f t="shared" si="17"/>
        <v>#DIV/0!</v>
      </c>
      <c r="H44" s="319" t="b">
        <f t="shared" si="18"/>
        <v>0</v>
      </c>
      <c r="I44" s="319" t="e">
        <f t="shared" si="19"/>
        <v>#DIV/0!</v>
      </c>
      <c r="J44" s="320">
        <v>0</v>
      </c>
      <c r="K44" s="318">
        <v>0</v>
      </c>
      <c r="L44" s="319" t="e">
        <f t="shared" si="20"/>
        <v>#DIV/0!</v>
      </c>
      <c r="M44" s="319" t="b">
        <f t="shared" si="21"/>
        <v>0</v>
      </c>
      <c r="N44" s="319" t="e">
        <f t="shared" si="22"/>
        <v>#DIV/0!</v>
      </c>
      <c r="O44" s="320">
        <v>0</v>
      </c>
      <c r="P44" s="318">
        <v>0</v>
      </c>
      <c r="Q44" s="319" t="e">
        <f t="shared" si="23"/>
        <v>#DIV/0!</v>
      </c>
      <c r="R44" s="319" t="b">
        <f t="shared" si="24"/>
        <v>0</v>
      </c>
      <c r="S44" s="319" t="e">
        <f t="shared" si="25"/>
        <v>#DIV/0!</v>
      </c>
      <c r="T44" s="320">
        <v>0</v>
      </c>
      <c r="U44" s="318">
        <v>0</v>
      </c>
      <c r="V44" s="319" t="e">
        <f t="shared" si="26"/>
        <v>#DIV/0!</v>
      </c>
      <c r="W44" s="319" t="b">
        <f t="shared" si="27"/>
        <v>0</v>
      </c>
      <c r="X44" s="319" t="e">
        <f t="shared" si="28"/>
        <v>#DIV/0!</v>
      </c>
      <c r="Y44" s="319"/>
      <c r="Z44" s="320">
        <v>0</v>
      </c>
      <c r="AA44" s="319" t="e">
        <f t="shared" si="29"/>
        <v>#DIV/0!</v>
      </c>
      <c r="AB44" s="319" t="b">
        <f t="shared" si="30"/>
        <v>0</v>
      </c>
      <c r="AC44" s="319" t="e">
        <f t="shared" si="31"/>
        <v>#DIV/0!</v>
      </c>
      <c r="AD44" s="62"/>
      <c r="AE44" s="62"/>
      <c r="AF44" s="62"/>
    </row>
    <row r="45" spans="1:35" ht="15.75" hidden="1" customHeight="1">
      <c r="A45" s="439" t="s">
        <v>305</v>
      </c>
      <c r="B45" s="444">
        <f>'Aaro Inställningar'!B43</f>
        <v>0</v>
      </c>
      <c r="C45" s="43"/>
      <c r="D45" s="749">
        <f>'Aaro Inställningar'!C43</f>
        <v>0</v>
      </c>
      <c r="E45" s="320">
        <v>0</v>
      </c>
      <c r="F45" s="318">
        <v>0</v>
      </c>
      <c r="G45" s="319" t="e">
        <f t="shared" si="17"/>
        <v>#DIV/0!</v>
      </c>
      <c r="H45" s="319" t="b">
        <f t="shared" si="18"/>
        <v>0</v>
      </c>
      <c r="I45" s="319" t="e">
        <f t="shared" si="19"/>
        <v>#DIV/0!</v>
      </c>
      <c r="J45" s="320">
        <v>0</v>
      </c>
      <c r="K45" s="318">
        <v>0</v>
      </c>
      <c r="L45" s="319" t="e">
        <f t="shared" si="20"/>
        <v>#DIV/0!</v>
      </c>
      <c r="M45" s="319" t="b">
        <f t="shared" si="21"/>
        <v>0</v>
      </c>
      <c r="N45" s="319" t="e">
        <f t="shared" si="22"/>
        <v>#DIV/0!</v>
      </c>
      <c r="O45" s="320">
        <v>0</v>
      </c>
      <c r="P45" s="318">
        <v>0</v>
      </c>
      <c r="Q45" s="319" t="e">
        <f t="shared" si="23"/>
        <v>#DIV/0!</v>
      </c>
      <c r="R45" s="319" t="b">
        <f t="shared" si="24"/>
        <v>0</v>
      </c>
      <c r="S45" s="319" t="e">
        <f t="shared" si="25"/>
        <v>#DIV/0!</v>
      </c>
      <c r="T45" s="320">
        <v>0</v>
      </c>
      <c r="U45" s="318">
        <v>0</v>
      </c>
      <c r="V45" s="319" t="e">
        <f t="shared" si="26"/>
        <v>#DIV/0!</v>
      </c>
      <c r="W45" s="319" t="b">
        <f t="shared" si="27"/>
        <v>0</v>
      </c>
      <c r="X45" s="319" t="e">
        <f t="shared" si="28"/>
        <v>#DIV/0!</v>
      </c>
      <c r="Y45" s="319"/>
      <c r="Z45" s="320">
        <v>0</v>
      </c>
      <c r="AA45" s="319" t="e">
        <f t="shared" si="29"/>
        <v>#DIV/0!</v>
      </c>
      <c r="AB45" s="319" t="b">
        <f t="shared" si="30"/>
        <v>0</v>
      </c>
      <c r="AC45" s="319" t="e">
        <f t="shared" si="31"/>
        <v>#DIV/0!</v>
      </c>
      <c r="AD45" s="61"/>
      <c r="AE45" s="61"/>
      <c r="AF45" s="61"/>
    </row>
    <row r="46" spans="1:35" ht="15.75" hidden="1" customHeight="1">
      <c r="A46" s="439" t="s">
        <v>305</v>
      </c>
      <c r="B46" s="444">
        <f>'Aaro Inställningar'!B44</f>
        <v>0</v>
      </c>
      <c r="C46" s="43"/>
      <c r="D46" s="749">
        <f>'Aaro Inställningar'!C44</f>
        <v>0</v>
      </c>
      <c r="E46" s="320">
        <v>0</v>
      </c>
      <c r="F46" s="318">
        <v>0</v>
      </c>
      <c r="G46" s="319" t="e">
        <f t="shared" si="17"/>
        <v>#DIV/0!</v>
      </c>
      <c r="H46" s="319" t="b">
        <f t="shared" si="18"/>
        <v>0</v>
      </c>
      <c r="I46" s="319" t="e">
        <f t="shared" si="19"/>
        <v>#DIV/0!</v>
      </c>
      <c r="J46" s="320">
        <v>0</v>
      </c>
      <c r="K46" s="318">
        <v>0</v>
      </c>
      <c r="L46" s="319" t="e">
        <f t="shared" si="20"/>
        <v>#DIV/0!</v>
      </c>
      <c r="M46" s="319" t="b">
        <f t="shared" si="21"/>
        <v>0</v>
      </c>
      <c r="N46" s="319" t="e">
        <f t="shared" si="22"/>
        <v>#DIV/0!</v>
      </c>
      <c r="O46" s="320">
        <v>0</v>
      </c>
      <c r="P46" s="318">
        <v>0</v>
      </c>
      <c r="Q46" s="319" t="e">
        <f t="shared" si="23"/>
        <v>#DIV/0!</v>
      </c>
      <c r="R46" s="319" t="b">
        <f t="shared" si="24"/>
        <v>0</v>
      </c>
      <c r="S46" s="319" t="e">
        <f t="shared" si="25"/>
        <v>#DIV/0!</v>
      </c>
      <c r="T46" s="320">
        <v>0</v>
      </c>
      <c r="U46" s="318">
        <v>0</v>
      </c>
      <c r="V46" s="319" t="e">
        <f t="shared" si="26"/>
        <v>#DIV/0!</v>
      </c>
      <c r="W46" s="319" t="b">
        <f t="shared" si="27"/>
        <v>0</v>
      </c>
      <c r="X46" s="319" t="e">
        <f t="shared" si="28"/>
        <v>#DIV/0!</v>
      </c>
      <c r="Y46" s="319"/>
      <c r="Z46" s="320">
        <v>0</v>
      </c>
      <c r="AA46" s="319" t="e">
        <f t="shared" si="29"/>
        <v>#DIV/0!</v>
      </c>
      <c r="AB46" s="319" t="b">
        <f t="shared" si="30"/>
        <v>0</v>
      </c>
      <c r="AC46" s="319" t="e">
        <f t="shared" si="31"/>
        <v>#DIV/0!</v>
      </c>
      <c r="AD46" s="62"/>
      <c r="AE46" s="62"/>
      <c r="AF46" s="62"/>
    </row>
    <row r="47" spans="1:35" ht="15.75" hidden="1" customHeight="1">
      <c r="A47" s="439" t="s">
        <v>305</v>
      </c>
      <c r="B47" s="444">
        <f>'Aaro Inställningar'!B45</f>
        <v>0</v>
      </c>
      <c r="C47" s="43"/>
      <c r="D47" s="749">
        <f>'Aaro Inställningar'!C45</f>
        <v>0</v>
      </c>
      <c r="E47" s="320">
        <v>0</v>
      </c>
      <c r="F47" s="318">
        <v>0</v>
      </c>
      <c r="G47" s="319" t="e">
        <f t="shared" si="17"/>
        <v>#DIV/0!</v>
      </c>
      <c r="H47" s="319" t="b">
        <f t="shared" si="18"/>
        <v>0</v>
      </c>
      <c r="I47" s="319" t="e">
        <f t="shared" si="19"/>
        <v>#DIV/0!</v>
      </c>
      <c r="J47" s="320">
        <v>0</v>
      </c>
      <c r="K47" s="318">
        <v>0</v>
      </c>
      <c r="L47" s="319" t="e">
        <f t="shared" si="20"/>
        <v>#DIV/0!</v>
      </c>
      <c r="M47" s="319" t="b">
        <f t="shared" si="21"/>
        <v>0</v>
      </c>
      <c r="N47" s="319" t="e">
        <f t="shared" si="22"/>
        <v>#DIV/0!</v>
      </c>
      <c r="O47" s="320">
        <v>0</v>
      </c>
      <c r="P47" s="318">
        <v>0</v>
      </c>
      <c r="Q47" s="319" t="e">
        <f t="shared" si="23"/>
        <v>#DIV/0!</v>
      </c>
      <c r="R47" s="319" t="b">
        <f t="shared" si="24"/>
        <v>0</v>
      </c>
      <c r="S47" s="319" t="e">
        <f t="shared" si="25"/>
        <v>#DIV/0!</v>
      </c>
      <c r="T47" s="320">
        <v>0</v>
      </c>
      <c r="U47" s="318">
        <v>0</v>
      </c>
      <c r="V47" s="319" t="e">
        <f t="shared" si="26"/>
        <v>#DIV/0!</v>
      </c>
      <c r="W47" s="319" t="b">
        <f t="shared" si="27"/>
        <v>0</v>
      </c>
      <c r="X47" s="319" t="e">
        <f t="shared" si="28"/>
        <v>#DIV/0!</v>
      </c>
      <c r="Y47" s="319"/>
      <c r="Z47" s="320">
        <v>0</v>
      </c>
      <c r="AA47" s="319" t="e">
        <f t="shared" si="29"/>
        <v>#DIV/0!</v>
      </c>
      <c r="AB47" s="319" t="b">
        <f t="shared" si="30"/>
        <v>0</v>
      </c>
      <c r="AC47" s="319" t="e">
        <f t="shared" si="31"/>
        <v>#DIV/0!</v>
      </c>
      <c r="AD47" s="61"/>
      <c r="AE47" s="61"/>
      <c r="AF47" s="61"/>
    </row>
    <row r="48" spans="1:35" ht="15.75" hidden="1" customHeight="1">
      <c r="A48" s="439" t="s">
        <v>305</v>
      </c>
      <c r="B48" s="444">
        <f>'Aaro Inställningar'!B46</f>
        <v>0</v>
      </c>
      <c r="C48" s="43"/>
      <c r="D48" s="749">
        <f>'Aaro Inställningar'!C46</f>
        <v>0</v>
      </c>
      <c r="E48" s="320">
        <v>0</v>
      </c>
      <c r="F48" s="318">
        <v>0</v>
      </c>
      <c r="G48" s="319" t="e">
        <f t="shared" si="17"/>
        <v>#DIV/0!</v>
      </c>
      <c r="H48" s="319" t="b">
        <f t="shared" si="18"/>
        <v>0</v>
      </c>
      <c r="I48" s="319" t="e">
        <f t="shared" si="19"/>
        <v>#DIV/0!</v>
      </c>
      <c r="J48" s="320">
        <v>0</v>
      </c>
      <c r="K48" s="318">
        <v>0</v>
      </c>
      <c r="L48" s="319" t="e">
        <f t="shared" si="20"/>
        <v>#DIV/0!</v>
      </c>
      <c r="M48" s="319" t="b">
        <f t="shared" si="21"/>
        <v>0</v>
      </c>
      <c r="N48" s="319" t="e">
        <f t="shared" si="22"/>
        <v>#DIV/0!</v>
      </c>
      <c r="O48" s="320">
        <v>0</v>
      </c>
      <c r="P48" s="318">
        <v>0</v>
      </c>
      <c r="Q48" s="319" t="e">
        <f t="shared" si="23"/>
        <v>#DIV/0!</v>
      </c>
      <c r="R48" s="319" t="b">
        <f t="shared" si="24"/>
        <v>0</v>
      </c>
      <c r="S48" s="319" t="e">
        <f t="shared" si="25"/>
        <v>#DIV/0!</v>
      </c>
      <c r="T48" s="320">
        <v>0</v>
      </c>
      <c r="U48" s="318">
        <v>0</v>
      </c>
      <c r="V48" s="319" t="e">
        <f t="shared" si="26"/>
        <v>#DIV/0!</v>
      </c>
      <c r="W48" s="319" t="b">
        <f t="shared" si="27"/>
        <v>0</v>
      </c>
      <c r="X48" s="319" t="e">
        <f t="shared" si="28"/>
        <v>#DIV/0!</v>
      </c>
      <c r="Y48" s="319"/>
      <c r="Z48" s="320">
        <v>0</v>
      </c>
      <c r="AA48" s="319" t="e">
        <f t="shared" si="29"/>
        <v>#DIV/0!</v>
      </c>
      <c r="AB48" s="319" t="b">
        <f t="shared" si="30"/>
        <v>0</v>
      </c>
      <c r="AC48" s="319" t="e">
        <f t="shared" si="31"/>
        <v>#DIV/0!</v>
      </c>
      <c r="AD48" s="62"/>
      <c r="AE48" s="62"/>
      <c r="AF48" s="62"/>
    </row>
    <row r="49" spans="1:32" ht="15.75" hidden="1" customHeight="1">
      <c r="A49" s="439" t="s">
        <v>305</v>
      </c>
      <c r="B49" s="444">
        <f>'Aaro Inställningar'!B47</f>
        <v>0</v>
      </c>
      <c r="C49" s="43"/>
      <c r="D49" s="749">
        <f>'Aaro Inställningar'!C47</f>
        <v>0</v>
      </c>
      <c r="E49" s="320">
        <v>0</v>
      </c>
      <c r="F49" s="318">
        <v>0</v>
      </c>
      <c r="G49" s="319" t="e">
        <f t="shared" si="17"/>
        <v>#DIV/0!</v>
      </c>
      <c r="H49" s="319" t="b">
        <f t="shared" si="18"/>
        <v>0</v>
      </c>
      <c r="I49" s="319" t="e">
        <f t="shared" si="19"/>
        <v>#DIV/0!</v>
      </c>
      <c r="J49" s="320">
        <v>0</v>
      </c>
      <c r="K49" s="318">
        <v>0</v>
      </c>
      <c r="L49" s="319" t="e">
        <f t="shared" si="20"/>
        <v>#DIV/0!</v>
      </c>
      <c r="M49" s="319" t="b">
        <f t="shared" si="21"/>
        <v>0</v>
      </c>
      <c r="N49" s="319" t="e">
        <f t="shared" si="22"/>
        <v>#DIV/0!</v>
      </c>
      <c r="O49" s="320">
        <v>0</v>
      </c>
      <c r="P49" s="318">
        <v>0</v>
      </c>
      <c r="Q49" s="319" t="e">
        <f t="shared" si="23"/>
        <v>#DIV/0!</v>
      </c>
      <c r="R49" s="319" t="b">
        <f t="shared" si="24"/>
        <v>0</v>
      </c>
      <c r="S49" s="319" t="e">
        <f t="shared" si="25"/>
        <v>#DIV/0!</v>
      </c>
      <c r="T49" s="320">
        <v>0</v>
      </c>
      <c r="U49" s="318">
        <v>0</v>
      </c>
      <c r="V49" s="319" t="e">
        <f t="shared" si="26"/>
        <v>#DIV/0!</v>
      </c>
      <c r="W49" s="319" t="b">
        <f t="shared" si="27"/>
        <v>0</v>
      </c>
      <c r="X49" s="319" t="e">
        <f t="shared" si="28"/>
        <v>#DIV/0!</v>
      </c>
      <c r="Y49" s="319"/>
      <c r="Z49" s="320">
        <v>0</v>
      </c>
      <c r="AA49" s="319" t="e">
        <f t="shared" si="29"/>
        <v>#DIV/0!</v>
      </c>
      <c r="AB49" s="319" t="b">
        <f t="shared" si="30"/>
        <v>0</v>
      </c>
      <c r="AC49" s="319" t="e">
        <f t="shared" si="31"/>
        <v>#DIV/0!</v>
      </c>
      <c r="AD49" s="61"/>
      <c r="AE49" s="61"/>
      <c r="AF49" s="61"/>
    </row>
    <row r="50" spans="1:32" ht="15.75" hidden="1" customHeight="1">
      <c r="A50" s="439" t="s">
        <v>305</v>
      </c>
      <c r="B50" s="444">
        <f>'Aaro Inställningar'!B48</f>
        <v>0</v>
      </c>
      <c r="C50" s="43"/>
      <c r="D50" s="749">
        <f>'Aaro Inställningar'!C48</f>
        <v>0</v>
      </c>
      <c r="E50" s="320">
        <v>0</v>
      </c>
      <c r="F50" s="318">
        <v>0</v>
      </c>
      <c r="G50" s="319" t="e">
        <f t="shared" si="17"/>
        <v>#DIV/0!</v>
      </c>
      <c r="H50" s="319" t="b">
        <f t="shared" si="18"/>
        <v>0</v>
      </c>
      <c r="I50" s="319" t="e">
        <f t="shared" si="19"/>
        <v>#DIV/0!</v>
      </c>
      <c r="J50" s="320">
        <v>0</v>
      </c>
      <c r="K50" s="318">
        <v>0</v>
      </c>
      <c r="L50" s="319" t="e">
        <f t="shared" si="20"/>
        <v>#DIV/0!</v>
      </c>
      <c r="M50" s="319" t="b">
        <f t="shared" si="21"/>
        <v>0</v>
      </c>
      <c r="N50" s="319" t="e">
        <f t="shared" si="22"/>
        <v>#DIV/0!</v>
      </c>
      <c r="O50" s="320">
        <v>0</v>
      </c>
      <c r="P50" s="318">
        <v>0</v>
      </c>
      <c r="Q50" s="319" t="e">
        <f t="shared" si="23"/>
        <v>#DIV/0!</v>
      </c>
      <c r="R50" s="319" t="b">
        <f t="shared" si="24"/>
        <v>0</v>
      </c>
      <c r="S50" s="319" t="e">
        <f t="shared" si="25"/>
        <v>#DIV/0!</v>
      </c>
      <c r="T50" s="320">
        <v>0</v>
      </c>
      <c r="U50" s="318">
        <v>0</v>
      </c>
      <c r="V50" s="319" t="e">
        <f t="shared" si="26"/>
        <v>#DIV/0!</v>
      </c>
      <c r="W50" s="319" t="b">
        <f t="shared" si="27"/>
        <v>0</v>
      </c>
      <c r="X50" s="319" t="e">
        <f t="shared" si="28"/>
        <v>#DIV/0!</v>
      </c>
      <c r="Y50" s="319"/>
      <c r="Z50" s="320">
        <v>0</v>
      </c>
      <c r="AA50" s="319" t="e">
        <f t="shared" si="29"/>
        <v>#DIV/0!</v>
      </c>
      <c r="AB50" s="319" t="b">
        <f t="shared" si="30"/>
        <v>0</v>
      </c>
      <c r="AC50" s="319" t="e">
        <f t="shared" si="31"/>
        <v>#DIV/0!</v>
      </c>
      <c r="AD50" s="62"/>
      <c r="AE50" s="62"/>
      <c r="AF50" s="62"/>
    </row>
    <row r="51" spans="1:32" ht="15.75" hidden="1" customHeight="1">
      <c r="A51" s="439" t="s">
        <v>305</v>
      </c>
      <c r="B51" s="444">
        <f>'Aaro Inställningar'!B49</f>
        <v>0</v>
      </c>
      <c r="C51" s="43"/>
      <c r="D51" s="749">
        <f>'Aaro Inställningar'!C49</f>
        <v>0</v>
      </c>
      <c r="E51" s="320">
        <v>0</v>
      </c>
      <c r="F51" s="318">
        <v>0</v>
      </c>
      <c r="G51" s="319" t="e">
        <f t="shared" si="17"/>
        <v>#DIV/0!</v>
      </c>
      <c r="H51" s="319" t="b">
        <f t="shared" si="18"/>
        <v>0</v>
      </c>
      <c r="I51" s="319" t="e">
        <f t="shared" si="19"/>
        <v>#DIV/0!</v>
      </c>
      <c r="J51" s="320">
        <v>0</v>
      </c>
      <c r="K51" s="318">
        <v>0</v>
      </c>
      <c r="L51" s="319" t="e">
        <f t="shared" si="20"/>
        <v>#DIV/0!</v>
      </c>
      <c r="M51" s="319" t="b">
        <f t="shared" si="21"/>
        <v>0</v>
      </c>
      <c r="N51" s="319" t="e">
        <f t="shared" si="22"/>
        <v>#DIV/0!</v>
      </c>
      <c r="O51" s="320">
        <v>0</v>
      </c>
      <c r="P51" s="318">
        <v>0</v>
      </c>
      <c r="Q51" s="319" t="e">
        <f t="shared" si="23"/>
        <v>#DIV/0!</v>
      </c>
      <c r="R51" s="319" t="b">
        <f t="shared" si="24"/>
        <v>0</v>
      </c>
      <c r="S51" s="319" t="e">
        <f t="shared" si="25"/>
        <v>#DIV/0!</v>
      </c>
      <c r="T51" s="320">
        <v>0</v>
      </c>
      <c r="U51" s="318">
        <v>0</v>
      </c>
      <c r="V51" s="319" t="e">
        <f t="shared" si="26"/>
        <v>#DIV/0!</v>
      </c>
      <c r="W51" s="319" t="b">
        <f t="shared" si="27"/>
        <v>0</v>
      </c>
      <c r="X51" s="319" t="e">
        <f t="shared" si="28"/>
        <v>#DIV/0!</v>
      </c>
      <c r="Y51" s="319"/>
      <c r="Z51" s="320">
        <v>0</v>
      </c>
      <c r="AA51" s="319" t="e">
        <f t="shared" si="29"/>
        <v>#DIV/0!</v>
      </c>
      <c r="AB51" s="319" t="b">
        <f t="shared" si="30"/>
        <v>0</v>
      </c>
      <c r="AC51" s="319" t="e">
        <f t="shared" si="31"/>
        <v>#DIV/0!</v>
      </c>
      <c r="AD51" s="61"/>
      <c r="AE51" s="61"/>
      <c r="AF51" s="61"/>
    </row>
    <row r="52" spans="1:32" ht="15.75" hidden="1" customHeight="1">
      <c r="A52" s="439" t="s">
        <v>305</v>
      </c>
      <c r="B52" s="444">
        <f>'Aaro Inställningar'!B50</f>
        <v>0</v>
      </c>
      <c r="C52" s="43"/>
      <c r="D52" s="749">
        <f>'Aaro Inställningar'!C50</f>
        <v>0</v>
      </c>
      <c r="E52" s="320">
        <v>0</v>
      </c>
      <c r="F52" s="318">
        <v>0</v>
      </c>
      <c r="G52" s="319" t="e">
        <f t="shared" si="17"/>
        <v>#DIV/0!</v>
      </c>
      <c r="H52" s="319" t="b">
        <f t="shared" si="18"/>
        <v>0</v>
      </c>
      <c r="I52" s="319" t="e">
        <f t="shared" si="19"/>
        <v>#DIV/0!</v>
      </c>
      <c r="J52" s="320">
        <v>0</v>
      </c>
      <c r="K52" s="318">
        <v>0</v>
      </c>
      <c r="L52" s="319" t="e">
        <f t="shared" si="20"/>
        <v>#DIV/0!</v>
      </c>
      <c r="M52" s="319" t="b">
        <f t="shared" si="21"/>
        <v>0</v>
      </c>
      <c r="N52" s="319" t="e">
        <f t="shared" si="22"/>
        <v>#DIV/0!</v>
      </c>
      <c r="O52" s="320">
        <v>0</v>
      </c>
      <c r="P52" s="318">
        <v>0</v>
      </c>
      <c r="Q52" s="319" t="e">
        <f t="shared" si="23"/>
        <v>#DIV/0!</v>
      </c>
      <c r="R52" s="319" t="b">
        <f t="shared" si="24"/>
        <v>0</v>
      </c>
      <c r="S52" s="319" t="e">
        <f t="shared" si="25"/>
        <v>#DIV/0!</v>
      </c>
      <c r="T52" s="320">
        <v>0</v>
      </c>
      <c r="U52" s="318">
        <v>0</v>
      </c>
      <c r="V52" s="319" t="e">
        <f t="shared" si="26"/>
        <v>#DIV/0!</v>
      </c>
      <c r="W52" s="319" t="b">
        <f t="shared" si="27"/>
        <v>0</v>
      </c>
      <c r="X52" s="319" t="e">
        <f t="shared" si="28"/>
        <v>#DIV/0!</v>
      </c>
      <c r="Y52" s="319"/>
      <c r="Z52" s="320">
        <v>0</v>
      </c>
      <c r="AA52" s="319" t="e">
        <f t="shared" si="29"/>
        <v>#DIV/0!</v>
      </c>
      <c r="AB52" s="319" t="b">
        <f t="shared" si="30"/>
        <v>0</v>
      </c>
      <c r="AC52" s="319" t="e">
        <f t="shared" si="31"/>
        <v>#DIV/0!</v>
      </c>
      <c r="AD52" s="62"/>
      <c r="AE52" s="62"/>
      <c r="AF52" s="62"/>
    </row>
    <row r="53" spans="1:32" ht="15.75" hidden="1" customHeight="1">
      <c r="A53" s="439" t="s">
        <v>305</v>
      </c>
      <c r="B53" s="444">
        <f>'Aaro Inställningar'!B51</f>
        <v>0</v>
      </c>
      <c r="C53" s="43"/>
      <c r="D53" s="749">
        <f>'Aaro Inställningar'!C51</f>
        <v>0</v>
      </c>
      <c r="E53" s="320">
        <v>0</v>
      </c>
      <c r="F53" s="318">
        <v>0</v>
      </c>
      <c r="G53" s="319" t="e">
        <f t="shared" si="17"/>
        <v>#DIV/0!</v>
      </c>
      <c r="H53" s="319" t="b">
        <f t="shared" si="18"/>
        <v>0</v>
      </c>
      <c r="I53" s="319" t="e">
        <f t="shared" si="19"/>
        <v>#DIV/0!</v>
      </c>
      <c r="J53" s="320">
        <v>0</v>
      </c>
      <c r="K53" s="318">
        <v>0</v>
      </c>
      <c r="L53" s="319" t="e">
        <f t="shared" si="20"/>
        <v>#DIV/0!</v>
      </c>
      <c r="M53" s="319" t="b">
        <f t="shared" si="21"/>
        <v>0</v>
      </c>
      <c r="N53" s="319" t="e">
        <f t="shared" si="22"/>
        <v>#DIV/0!</v>
      </c>
      <c r="O53" s="320">
        <v>0</v>
      </c>
      <c r="P53" s="318">
        <v>0</v>
      </c>
      <c r="Q53" s="319" t="e">
        <f t="shared" si="23"/>
        <v>#DIV/0!</v>
      </c>
      <c r="R53" s="319" t="b">
        <f t="shared" si="24"/>
        <v>0</v>
      </c>
      <c r="S53" s="319" t="e">
        <f t="shared" si="25"/>
        <v>#DIV/0!</v>
      </c>
      <c r="T53" s="320">
        <v>0</v>
      </c>
      <c r="U53" s="318">
        <v>0</v>
      </c>
      <c r="V53" s="319" t="e">
        <f t="shared" si="26"/>
        <v>#DIV/0!</v>
      </c>
      <c r="W53" s="319" t="b">
        <f t="shared" si="27"/>
        <v>0</v>
      </c>
      <c r="X53" s="319" t="e">
        <f t="shared" si="28"/>
        <v>#DIV/0!</v>
      </c>
      <c r="Y53" s="319"/>
      <c r="Z53" s="320">
        <v>0</v>
      </c>
      <c r="AA53" s="319" t="e">
        <f t="shared" si="29"/>
        <v>#DIV/0!</v>
      </c>
      <c r="AB53" s="319" t="b">
        <f t="shared" si="30"/>
        <v>0</v>
      </c>
      <c r="AC53" s="319" t="e">
        <f t="shared" si="31"/>
        <v>#DIV/0!</v>
      </c>
      <c r="AD53" s="61"/>
      <c r="AE53" s="61"/>
      <c r="AF53" s="61"/>
    </row>
    <row r="54" spans="1:32" ht="15.75" hidden="1" customHeight="1">
      <c r="A54" s="439" t="s">
        <v>305</v>
      </c>
      <c r="B54" s="444">
        <f>'Aaro Inställningar'!B52</f>
        <v>0</v>
      </c>
      <c r="C54" s="43"/>
      <c r="D54" s="749">
        <f>'Aaro Inställningar'!C52</f>
        <v>0</v>
      </c>
      <c r="E54" s="320">
        <v>0</v>
      </c>
      <c r="F54" s="318">
        <v>0</v>
      </c>
      <c r="G54" s="319" t="e">
        <f t="shared" si="17"/>
        <v>#DIV/0!</v>
      </c>
      <c r="H54" s="319" t="b">
        <f t="shared" si="18"/>
        <v>0</v>
      </c>
      <c r="I54" s="319" t="e">
        <f t="shared" si="19"/>
        <v>#DIV/0!</v>
      </c>
      <c r="J54" s="320">
        <v>0</v>
      </c>
      <c r="K54" s="318">
        <v>0</v>
      </c>
      <c r="L54" s="319" t="e">
        <f t="shared" si="20"/>
        <v>#DIV/0!</v>
      </c>
      <c r="M54" s="319" t="b">
        <f t="shared" si="21"/>
        <v>0</v>
      </c>
      <c r="N54" s="319" t="e">
        <f t="shared" si="22"/>
        <v>#DIV/0!</v>
      </c>
      <c r="O54" s="320">
        <v>0</v>
      </c>
      <c r="P54" s="318">
        <v>0</v>
      </c>
      <c r="Q54" s="319" t="e">
        <f t="shared" si="23"/>
        <v>#DIV/0!</v>
      </c>
      <c r="R54" s="319" t="b">
        <f t="shared" si="24"/>
        <v>0</v>
      </c>
      <c r="S54" s="319" t="e">
        <f t="shared" si="25"/>
        <v>#DIV/0!</v>
      </c>
      <c r="T54" s="320">
        <v>0</v>
      </c>
      <c r="U54" s="318">
        <v>0</v>
      </c>
      <c r="V54" s="319" t="e">
        <f t="shared" si="26"/>
        <v>#DIV/0!</v>
      </c>
      <c r="W54" s="319" t="b">
        <f t="shared" si="27"/>
        <v>0</v>
      </c>
      <c r="X54" s="319" t="e">
        <f t="shared" si="28"/>
        <v>#DIV/0!</v>
      </c>
      <c r="Y54" s="319"/>
      <c r="Z54" s="320">
        <v>0</v>
      </c>
      <c r="AA54" s="319" t="e">
        <f t="shared" si="29"/>
        <v>#DIV/0!</v>
      </c>
      <c r="AB54" s="319" t="b">
        <f t="shared" si="30"/>
        <v>0</v>
      </c>
      <c r="AC54" s="319" t="e">
        <f t="shared" si="31"/>
        <v>#DIV/0!</v>
      </c>
      <c r="AD54" s="62"/>
      <c r="AE54" s="62"/>
      <c r="AF54" s="62"/>
    </row>
    <row r="55" spans="1:32" ht="15.75" hidden="1" customHeight="1">
      <c r="A55" s="439" t="s">
        <v>305</v>
      </c>
      <c r="B55" s="444">
        <f>'Aaro Inställningar'!B53</f>
        <v>0</v>
      </c>
      <c r="C55" s="43"/>
      <c r="D55" s="749">
        <f>'Aaro Inställningar'!C53</f>
        <v>0</v>
      </c>
      <c r="E55" s="320">
        <v>0</v>
      </c>
      <c r="F55" s="318">
        <v>0</v>
      </c>
      <c r="G55" s="319" t="e">
        <f t="shared" si="17"/>
        <v>#DIV/0!</v>
      </c>
      <c r="H55" s="319" t="b">
        <f t="shared" si="18"/>
        <v>0</v>
      </c>
      <c r="I55" s="319" t="e">
        <f t="shared" si="19"/>
        <v>#DIV/0!</v>
      </c>
      <c r="J55" s="320">
        <v>0</v>
      </c>
      <c r="K55" s="318">
        <v>0</v>
      </c>
      <c r="L55" s="319" t="e">
        <f t="shared" si="20"/>
        <v>#DIV/0!</v>
      </c>
      <c r="M55" s="319" t="b">
        <f t="shared" si="21"/>
        <v>0</v>
      </c>
      <c r="N55" s="319" t="e">
        <f t="shared" si="22"/>
        <v>#DIV/0!</v>
      </c>
      <c r="O55" s="320">
        <v>0</v>
      </c>
      <c r="P55" s="318">
        <v>0</v>
      </c>
      <c r="Q55" s="319" t="e">
        <f t="shared" si="23"/>
        <v>#DIV/0!</v>
      </c>
      <c r="R55" s="319" t="b">
        <f t="shared" si="24"/>
        <v>0</v>
      </c>
      <c r="S55" s="319" t="e">
        <f t="shared" si="25"/>
        <v>#DIV/0!</v>
      </c>
      <c r="T55" s="320">
        <v>0</v>
      </c>
      <c r="U55" s="318">
        <v>0</v>
      </c>
      <c r="V55" s="319" t="e">
        <f t="shared" si="26"/>
        <v>#DIV/0!</v>
      </c>
      <c r="W55" s="319" t="b">
        <f t="shared" si="27"/>
        <v>0</v>
      </c>
      <c r="X55" s="319" t="e">
        <f t="shared" si="28"/>
        <v>#DIV/0!</v>
      </c>
      <c r="Y55" s="319"/>
      <c r="Z55" s="320">
        <v>0</v>
      </c>
      <c r="AA55" s="319" t="e">
        <f t="shared" si="29"/>
        <v>#DIV/0!</v>
      </c>
      <c r="AB55" s="319" t="b">
        <f t="shared" si="30"/>
        <v>0</v>
      </c>
      <c r="AC55" s="319" t="e">
        <f t="shared" si="31"/>
        <v>#DIV/0!</v>
      </c>
      <c r="AD55" s="61"/>
      <c r="AE55" s="61"/>
      <c r="AF55" s="61"/>
    </row>
    <row r="56" spans="1:32" ht="15.75" hidden="1" customHeight="1">
      <c r="A56" s="439" t="s">
        <v>305</v>
      </c>
      <c r="B56" s="444">
        <f>'Aaro Inställningar'!B54</f>
        <v>0</v>
      </c>
      <c r="C56" s="43"/>
      <c r="D56" s="749">
        <f>'Aaro Inställningar'!C54</f>
        <v>0</v>
      </c>
      <c r="E56" s="320">
        <v>0</v>
      </c>
      <c r="F56" s="318">
        <v>0</v>
      </c>
      <c r="G56" s="319" t="e">
        <f t="shared" si="17"/>
        <v>#DIV/0!</v>
      </c>
      <c r="H56" s="319" t="b">
        <f t="shared" si="18"/>
        <v>0</v>
      </c>
      <c r="I56" s="319" t="e">
        <f t="shared" si="19"/>
        <v>#DIV/0!</v>
      </c>
      <c r="J56" s="320">
        <v>0</v>
      </c>
      <c r="K56" s="318">
        <v>0</v>
      </c>
      <c r="L56" s="319" t="e">
        <f t="shared" si="20"/>
        <v>#DIV/0!</v>
      </c>
      <c r="M56" s="319" t="b">
        <f t="shared" si="21"/>
        <v>0</v>
      </c>
      <c r="N56" s="319" t="e">
        <f t="shared" si="22"/>
        <v>#DIV/0!</v>
      </c>
      <c r="O56" s="320">
        <v>0</v>
      </c>
      <c r="P56" s="318">
        <v>0</v>
      </c>
      <c r="Q56" s="319" t="e">
        <f t="shared" si="23"/>
        <v>#DIV/0!</v>
      </c>
      <c r="R56" s="319" t="b">
        <f t="shared" si="24"/>
        <v>0</v>
      </c>
      <c r="S56" s="319" t="e">
        <f t="shared" si="25"/>
        <v>#DIV/0!</v>
      </c>
      <c r="T56" s="320">
        <v>0</v>
      </c>
      <c r="U56" s="318">
        <v>0</v>
      </c>
      <c r="V56" s="319" t="e">
        <f t="shared" si="26"/>
        <v>#DIV/0!</v>
      </c>
      <c r="W56" s="319" t="b">
        <f t="shared" si="27"/>
        <v>0</v>
      </c>
      <c r="X56" s="319" t="e">
        <f t="shared" si="28"/>
        <v>#DIV/0!</v>
      </c>
      <c r="Y56" s="319"/>
      <c r="Z56" s="320">
        <v>0</v>
      </c>
      <c r="AA56" s="319" t="e">
        <f t="shared" si="29"/>
        <v>#DIV/0!</v>
      </c>
      <c r="AB56" s="319" t="b">
        <f t="shared" si="30"/>
        <v>0</v>
      </c>
      <c r="AC56" s="319" t="e">
        <f t="shared" si="31"/>
        <v>#DIV/0!</v>
      </c>
      <c r="AD56" s="62"/>
      <c r="AE56" s="62"/>
      <c r="AF56" s="62"/>
    </row>
    <row r="57" spans="1:32" ht="15.75" hidden="1" customHeight="1">
      <c r="A57" s="439" t="s">
        <v>305</v>
      </c>
      <c r="B57" s="444">
        <f>'Aaro Inställningar'!B55</f>
        <v>0</v>
      </c>
      <c r="C57" s="43"/>
      <c r="D57" s="749">
        <f>'Aaro Inställningar'!C55</f>
        <v>0</v>
      </c>
      <c r="E57" s="320">
        <v>0</v>
      </c>
      <c r="F57" s="318">
        <v>0</v>
      </c>
      <c r="G57" s="319" t="e">
        <f t="shared" si="17"/>
        <v>#DIV/0!</v>
      </c>
      <c r="H57" s="319" t="b">
        <f t="shared" si="18"/>
        <v>0</v>
      </c>
      <c r="I57" s="319" t="e">
        <f t="shared" si="19"/>
        <v>#DIV/0!</v>
      </c>
      <c r="J57" s="320">
        <v>0</v>
      </c>
      <c r="K57" s="318">
        <v>0</v>
      </c>
      <c r="L57" s="319" t="e">
        <f t="shared" si="20"/>
        <v>#DIV/0!</v>
      </c>
      <c r="M57" s="319" t="b">
        <f t="shared" si="21"/>
        <v>0</v>
      </c>
      <c r="N57" s="319" t="e">
        <f t="shared" si="22"/>
        <v>#DIV/0!</v>
      </c>
      <c r="O57" s="320">
        <v>0</v>
      </c>
      <c r="P57" s="318">
        <v>0</v>
      </c>
      <c r="Q57" s="319" t="e">
        <f t="shared" si="23"/>
        <v>#DIV/0!</v>
      </c>
      <c r="R57" s="319" t="b">
        <f t="shared" si="24"/>
        <v>0</v>
      </c>
      <c r="S57" s="319" t="e">
        <f t="shared" si="25"/>
        <v>#DIV/0!</v>
      </c>
      <c r="T57" s="320">
        <v>0</v>
      </c>
      <c r="U57" s="318">
        <v>0</v>
      </c>
      <c r="V57" s="319" t="e">
        <f t="shared" si="26"/>
        <v>#DIV/0!</v>
      </c>
      <c r="W57" s="319" t="b">
        <f t="shared" si="27"/>
        <v>0</v>
      </c>
      <c r="X57" s="319" t="e">
        <f t="shared" si="28"/>
        <v>#DIV/0!</v>
      </c>
      <c r="Y57" s="319"/>
      <c r="Z57" s="320">
        <v>0</v>
      </c>
      <c r="AA57" s="319" t="e">
        <f t="shared" si="29"/>
        <v>#DIV/0!</v>
      </c>
      <c r="AB57" s="319" t="b">
        <f t="shared" si="30"/>
        <v>0</v>
      </c>
      <c r="AC57" s="319" t="e">
        <f t="shared" si="31"/>
        <v>#DIV/0!</v>
      </c>
      <c r="AD57" s="61"/>
      <c r="AE57" s="61"/>
      <c r="AF57" s="61"/>
    </row>
    <row r="58" spans="1:32" ht="15.75" hidden="1" customHeight="1">
      <c r="A58" s="439" t="s">
        <v>305</v>
      </c>
      <c r="B58" s="444">
        <f>'Aaro Inställningar'!B56</f>
        <v>0</v>
      </c>
      <c r="C58" s="43"/>
      <c r="D58" s="749">
        <f>'Aaro Inställningar'!C56</f>
        <v>0</v>
      </c>
      <c r="E58" s="320">
        <v>0</v>
      </c>
      <c r="F58" s="318">
        <v>0</v>
      </c>
      <c r="G58" s="319" t="e">
        <f t="shared" si="17"/>
        <v>#DIV/0!</v>
      </c>
      <c r="H58" s="319" t="b">
        <f t="shared" si="18"/>
        <v>0</v>
      </c>
      <c r="I58" s="319" t="e">
        <f t="shared" si="19"/>
        <v>#DIV/0!</v>
      </c>
      <c r="J58" s="320">
        <v>0</v>
      </c>
      <c r="K58" s="318">
        <v>0</v>
      </c>
      <c r="L58" s="319" t="e">
        <f t="shared" si="20"/>
        <v>#DIV/0!</v>
      </c>
      <c r="M58" s="319" t="b">
        <f t="shared" si="21"/>
        <v>0</v>
      </c>
      <c r="N58" s="319" t="e">
        <f t="shared" si="22"/>
        <v>#DIV/0!</v>
      </c>
      <c r="O58" s="320">
        <v>0</v>
      </c>
      <c r="P58" s="318">
        <v>0</v>
      </c>
      <c r="Q58" s="319" t="e">
        <f t="shared" si="23"/>
        <v>#DIV/0!</v>
      </c>
      <c r="R58" s="319" t="b">
        <f t="shared" si="24"/>
        <v>0</v>
      </c>
      <c r="S58" s="319" t="e">
        <f t="shared" si="25"/>
        <v>#DIV/0!</v>
      </c>
      <c r="T58" s="320">
        <v>0</v>
      </c>
      <c r="U58" s="318">
        <v>0</v>
      </c>
      <c r="V58" s="319" t="e">
        <f t="shared" si="26"/>
        <v>#DIV/0!</v>
      </c>
      <c r="W58" s="319" t="b">
        <f t="shared" si="27"/>
        <v>0</v>
      </c>
      <c r="X58" s="319" t="e">
        <f t="shared" si="28"/>
        <v>#DIV/0!</v>
      </c>
      <c r="Y58" s="319"/>
      <c r="Z58" s="320">
        <v>0</v>
      </c>
      <c r="AA58" s="319" t="e">
        <f t="shared" si="29"/>
        <v>#DIV/0!</v>
      </c>
      <c r="AB58" s="319" t="b">
        <f t="shared" si="30"/>
        <v>0</v>
      </c>
      <c r="AC58" s="319" t="e">
        <f t="shared" si="31"/>
        <v>#DIV/0!</v>
      </c>
      <c r="AD58" s="62"/>
      <c r="AE58" s="62"/>
      <c r="AF58" s="62"/>
    </row>
    <row r="59" spans="1:32" s="126" customFormat="1" ht="16.8">
      <c r="A59" s="462" t="s">
        <v>305</v>
      </c>
      <c r="B59" s="463">
        <f>'Aaro Inställningar'!B57</f>
        <v>0</v>
      </c>
      <c r="C59" s="41"/>
      <c r="D59" s="799" t="str">
        <f>'Aaro Inställningar'!C57</f>
        <v>Aibel</v>
      </c>
      <c r="E59" s="800">
        <f>SUM(E38:E58)</f>
        <v>268.03717060000002</v>
      </c>
      <c r="F59" s="801">
        <f>SUM(F38:F58)</f>
        <v>382.39841749999999</v>
      </c>
      <c r="G59" s="802">
        <f t="shared" si="17"/>
        <v>-0.29906307575135294</v>
      </c>
      <c r="H59" s="802" t="b">
        <f t="shared" si="18"/>
        <v>0</v>
      </c>
      <c r="I59" s="802">
        <f t="shared" si="19"/>
        <v>-0.29906307575135294</v>
      </c>
      <c r="J59" s="800">
        <f>SUM(J38:J58)</f>
        <v>602.77693380000005</v>
      </c>
      <c r="K59" s="801">
        <f>SUM(K38:K58)</f>
        <v>822.7496721</v>
      </c>
      <c r="L59" s="802">
        <f t="shared" si="20"/>
        <v>-0.26736289999185037</v>
      </c>
      <c r="M59" s="802" t="b">
        <f t="shared" si="21"/>
        <v>0</v>
      </c>
      <c r="N59" s="802">
        <f t="shared" si="22"/>
        <v>-0.26736289999185037</v>
      </c>
      <c r="O59" s="800">
        <f>SUM(O38:O58)</f>
        <v>602.77693380000005</v>
      </c>
      <c r="P59" s="801">
        <f>SUM(P38:P58)</f>
        <v>822.7496721</v>
      </c>
      <c r="Q59" s="802">
        <f t="shared" si="23"/>
        <v>-0.26736289999185037</v>
      </c>
      <c r="R59" s="802" t="b">
        <f t="shared" si="24"/>
        <v>0</v>
      </c>
      <c r="S59" s="802">
        <f t="shared" si="25"/>
        <v>-0.26736289999185037</v>
      </c>
      <c r="T59" s="800">
        <f>SUM(T38:T58)</f>
        <v>2725.0798395000002</v>
      </c>
      <c r="U59" s="801">
        <f>SUM(U38:U58)</f>
        <v>2945.0525778000001</v>
      </c>
      <c r="V59" s="802">
        <f t="shared" si="26"/>
        <v>-7.4692295804213771E-2</v>
      </c>
      <c r="W59" s="802" t="b">
        <f t="shared" si="27"/>
        <v>0</v>
      </c>
      <c r="X59" s="802">
        <f t="shared" si="28"/>
        <v>-7.4692295804213771E-2</v>
      </c>
      <c r="Y59" s="802"/>
      <c r="Z59" s="800">
        <f>SUM(Z38:Z58)</f>
        <v>2413.3190619000002</v>
      </c>
      <c r="AA59" s="803">
        <f t="shared" si="29"/>
        <v>-0.18055145090048375</v>
      </c>
      <c r="AB59" s="803" t="b">
        <f t="shared" si="30"/>
        <v>0</v>
      </c>
      <c r="AC59" s="802">
        <f t="shared" si="31"/>
        <v>-0.18055145090048375</v>
      </c>
      <c r="AD59" s="78"/>
      <c r="AE59" s="78"/>
      <c r="AF59" s="78"/>
    </row>
    <row r="60" spans="1:32" ht="15.75" hidden="1" customHeight="1">
      <c r="A60" s="439" t="s">
        <v>305</v>
      </c>
      <c r="B60" s="444">
        <f>'Aaro Inställningar'!B58</f>
        <v>0</v>
      </c>
      <c r="C60" s="43"/>
      <c r="D60" s="749">
        <f>'Aaro Inställningar'!C58</f>
        <v>0</v>
      </c>
      <c r="E60" s="320">
        <v>0</v>
      </c>
      <c r="F60" s="318">
        <v>0</v>
      </c>
      <c r="G60" s="319" t="e">
        <f t="shared" si="17"/>
        <v>#DIV/0!</v>
      </c>
      <c r="H60" s="319" t="b">
        <f t="shared" si="18"/>
        <v>0</v>
      </c>
      <c r="I60" s="319" t="e">
        <f t="shared" si="19"/>
        <v>#DIV/0!</v>
      </c>
      <c r="J60" s="320">
        <v>0</v>
      </c>
      <c r="K60" s="318">
        <v>0</v>
      </c>
      <c r="L60" s="319" t="e">
        <f t="shared" si="20"/>
        <v>#DIV/0!</v>
      </c>
      <c r="M60" s="319" t="b">
        <f t="shared" si="21"/>
        <v>0</v>
      </c>
      <c r="N60" s="319" t="e">
        <f t="shared" si="22"/>
        <v>#DIV/0!</v>
      </c>
      <c r="O60" s="320">
        <v>0</v>
      </c>
      <c r="P60" s="318">
        <v>0</v>
      </c>
      <c r="Q60" s="319" t="e">
        <f t="shared" si="23"/>
        <v>#DIV/0!</v>
      </c>
      <c r="R60" s="319" t="b">
        <f t="shared" si="24"/>
        <v>0</v>
      </c>
      <c r="S60" s="319" t="e">
        <f t="shared" si="25"/>
        <v>#DIV/0!</v>
      </c>
      <c r="T60" s="320">
        <v>0</v>
      </c>
      <c r="U60" s="318">
        <v>0</v>
      </c>
      <c r="V60" s="319" t="e">
        <f t="shared" si="26"/>
        <v>#DIV/0!</v>
      </c>
      <c r="W60" s="319" t="b">
        <f t="shared" si="27"/>
        <v>0</v>
      </c>
      <c r="X60" s="319" t="e">
        <f t="shared" si="28"/>
        <v>#DIV/0!</v>
      </c>
      <c r="Y60" s="319"/>
      <c r="Z60" s="320">
        <v>0</v>
      </c>
      <c r="AA60" s="319" t="e">
        <f t="shared" si="29"/>
        <v>#DIV/0!</v>
      </c>
      <c r="AB60" s="319" t="b">
        <f t="shared" si="30"/>
        <v>0</v>
      </c>
      <c r="AC60" s="319" t="e">
        <f t="shared" si="31"/>
        <v>#DIV/0!</v>
      </c>
      <c r="AD60" s="53"/>
      <c r="AE60" s="53"/>
      <c r="AF60" s="53"/>
    </row>
    <row r="61" spans="1:32" ht="15.75" hidden="1" customHeight="1">
      <c r="A61" s="439" t="s">
        <v>305</v>
      </c>
      <c r="B61" s="444">
        <f>'Aaro Inställningar'!B59</f>
        <v>0</v>
      </c>
      <c r="C61" s="43"/>
      <c r="D61" s="749">
        <f>'Aaro Inställningar'!C59</f>
        <v>0</v>
      </c>
      <c r="E61" s="320">
        <v>0</v>
      </c>
      <c r="F61" s="318">
        <v>0</v>
      </c>
      <c r="G61" s="319" t="e">
        <f t="shared" si="17"/>
        <v>#DIV/0!</v>
      </c>
      <c r="H61" s="319" t="b">
        <f t="shared" si="18"/>
        <v>0</v>
      </c>
      <c r="I61" s="319" t="e">
        <f t="shared" si="19"/>
        <v>#DIV/0!</v>
      </c>
      <c r="J61" s="320">
        <v>0</v>
      </c>
      <c r="K61" s="318">
        <v>0</v>
      </c>
      <c r="L61" s="319" t="e">
        <f t="shared" si="20"/>
        <v>#DIV/0!</v>
      </c>
      <c r="M61" s="319" t="b">
        <f t="shared" si="21"/>
        <v>0</v>
      </c>
      <c r="N61" s="319" t="e">
        <f t="shared" si="22"/>
        <v>#DIV/0!</v>
      </c>
      <c r="O61" s="320">
        <v>0</v>
      </c>
      <c r="P61" s="318">
        <v>0</v>
      </c>
      <c r="Q61" s="319" t="e">
        <f t="shared" si="23"/>
        <v>#DIV/0!</v>
      </c>
      <c r="R61" s="319" t="b">
        <f t="shared" si="24"/>
        <v>0</v>
      </c>
      <c r="S61" s="319" t="e">
        <f t="shared" si="25"/>
        <v>#DIV/0!</v>
      </c>
      <c r="T61" s="320">
        <v>0</v>
      </c>
      <c r="U61" s="318">
        <v>0</v>
      </c>
      <c r="V61" s="319" t="e">
        <f t="shared" si="26"/>
        <v>#DIV/0!</v>
      </c>
      <c r="W61" s="319" t="b">
        <f t="shared" si="27"/>
        <v>0</v>
      </c>
      <c r="X61" s="319" t="e">
        <f t="shared" si="28"/>
        <v>#DIV/0!</v>
      </c>
      <c r="Y61" s="319"/>
      <c r="Z61" s="320">
        <v>0</v>
      </c>
      <c r="AA61" s="319" t="e">
        <f t="shared" si="29"/>
        <v>#DIV/0!</v>
      </c>
      <c r="AB61" s="319" t="b">
        <f t="shared" si="30"/>
        <v>0</v>
      </c>
      <c r="AC61" s="319" t="e">
        <f t="shared" si="31"/>
        <v>#DIV/0!</v>
      </c>
      <c r="AD61" s="61"/>
      <c r="AE61" s="61"/>
      <c r="AF61" s="61"/>
    </row>
    <row r="62" spans="1:32" ht="15.75" hidden="1" customHeight="1">
      <c r="A62" s="439" t="s">
        <v>305</v>
      </c>
      <c r="B62" s="444">
        <f>'Aaro Inställningar'!B60</f>
        <v>0</v>
      </c>
      <c r="C62" s="43"/>
      <c r="D62" s="749">
        <f>'Aaro Inställningar'!C60</f>
        <v>0</v>
      </c>
      <c r="E62" s="320">
        <v>0</v>
      </c>
      <c r="F62" s="318">
        <v>0</v>
      </c>
      <c r="G62" s="319" t="e">
        <f t="shared" si="17"/>
        <v>#DIV/0!</v>
      </c>
      <c r="H62" s="319" t="b">
        <f t="shared" si="18"/>
        <v>0</v>
      </c>
      <c r="I62" s="319" t="e">
        <f t="shared" si="19"/>
        <v>#DIV/0!</v>
      </c>
      <c r="J62" s="320">
        <v>0</v>
      </c>
      <c r="K62" s="318">
        <v>0</v>
      </c>
      <c r="L62" s="319" t="e">
        <f t="shared" si="20"/>
        <v>#DIV/0!</v>
      </c>
      <c r="M62" s="319" t="b">
        <f t="shared" si="21"/>
        <v>0</v>
      </c>
      <c r="N62" s="319" t="e">
        <f t="shared" si="22"/>
        <v>#DIV/0!</v>
      </c>
      <c r="O62" s="320">
        <v>0</v>
      </c>
      <c r="P62" s="318">
        <v>0</v>
      </c>
      <c r="Q62" s="319" t="e">
        <f t="shared" si="23"/>
        <v>#DIV/0!</v>
      </c>
      <c r="R62" s="319" t="b">
        <f t="shared" si="24"/>
        <v>0</v>
      </c>
      <c r="S62" s="319" t="e">
        <f t="shared" si="25"/>
        <v>#DIV/0!</v>
      </c>
      <c r="T62" s="320">
        <v>0</v>
      </c>
      <c r="U62" s="318">
        <v>0</v>
      </c>
      <c r="V62" s="319" t="e">
        <f t="shared" si="26"/>
        <v>#DIV/0!</v>
      </c>
      <c r="W62" s="319" t="b">
        <f t="shared" si="27"/>
        <v>0</v>
      </c>
      <c r="X62" s="319" t="e">
        <f t="shared" si="28"/>
        <v>#DIV/0!</v>
      </c>
      <c r="Y62" s="319"/>
      <c r="Z62" s="320">
        <v>0</v>
      </c>
      <c r="AA62" s="319" t="e">
        <f t="shared" si="29"/>
        <v>#DIV/0!</v>
      </c>
      <c r="AB62" s="319" t="b">
        <f t="shared" si="30"/>
        <v>0</v>
      </c>
      <c r="AC62" s="319" t="e">
        <f t="shared" si="31"/>
        <v>#DIV/0!</v>
      </c>
      <c r="AD62" s="62"/>
      <c r="AE62" s="62"/>
      <c r="AF62" s="62"/>
    </row>
    <row r="63" spans="1:32" ht="15.75" hidden="1" customHeight="1">
      <c r="A63" s="439" t="s">
        <v>305</v>
      </c>
      <c r="B63" s="444">
        <f>'Aaro Inställningar'!B61</f>
        <v>0</v>
      </c>
      <c r="C63" s="43"/>
      <c r="D63" s="749">
        <f>'Aaro Inställningar'!C61</f>
        <v>0</v>
      </c>
      <c r="E63" s="320">
        <v>0</v>
      </c>
      <c r="F63" s="318">
        <v>0</v>
      </c>
      <c r="G63" s="319" t="e">
        <f t="shared" si="17"/>
        <v>#DIV/0!</v>
      </c>
      <c r="H63" s="319" t="b">
        <f t="shared" si="18"/>
        <v>0</v>
      </c>
      <c r="I63" s="319" t="e">
        <f t="shared" si="19"/>
        <v>#DIV/0!</v>
      </c>
      <c r="J63" s="320">
        <v>0</v>
      </c>
      <c r="K63" s="318">
        <v>0</v>
      </c>
      <c r="L63" s="319" t="e">
        <f t="shared" si="20"/>
        <v>#DIV/0!</v>
      </c>
      <c r="M63" s="319" t="b">
        <f t="shared" si="21"/>
        <v>0</v>
      </c>
      <c r="N63" s="319" t="e">
        <f t="shared" si="22"/>
        <v>#DIV/0!</v>
      </c>
      <c r="O63" s="320">
        <v>0</v>
      </c>
      <c r="P63" s="318">
        <v>0</v>
      </c>
      <c r="Q63" s="319" t="e">
        <f t="shared" si="23"/>
        <v>#DIV/0!</v>
      </c>
      <c r="R63" s="319" t="b">
        <f t="shared" si="24"/>
        <v>0</v>
      </c>
      <c r="S63" s="319" t="e">
        <f t="shared" si="25"/>
        <v>#DIV/0!</v>
      </c>
      <c r="T63" s="320">
        <v>0</v>
      </c>
      <c r="U63" s="318">
        <v>0</v>
      </c>
      <c r="V63" s="319" t="e">
        <f t="shared" si="26"/>
        <v>#DIV/0!</v>
      </c>
      <c r="W63" s="319" t="b">
        <f t="shared" si="27"/>
        <v>0</v>
      </c>
      <c r="X63" s="319" t="e">
        <f t="shared" si="28"/>
        <v>#DIV/0!</v>
      </c>
      <c r="Y63" s="319"/>
      <c r="Z63" s="320">
        <v>0</v>
      </c>
      <c r="AA63" s="319" t="e">
        <f t="shared" si="29"/>
        <v>#DIV/0!</v>
      </c>
      <c r="AB63" s="319" t="b">
        <f t="shared" si="30"/>
        <v>0</v>
      </c>
      <c r="AC63" s="319" t="e">
        <f t="shared" si="31"/>
        <v>#DIV/0!</v>
      </c>
      <c r="AD63" s="61"/>
      <c r="AE63" s="61"/>
      <c r="AF63" s="61"/>
    </row>
    <row r="64" spans="1:32" ht="15.75" hidden="1" customHeight="1">
      <c r="A64" s="439" t="s">
        <v>305</v>
      </c>
      <c r="B64" s="444">
        <f>'Aaro Inställningar'!B62</f>
        <v>0</v>
      </c>
      <c r="C64" s="43"/>
      <c r="D64" s="749">
        <f>'Aaro Inställningar'!C62</f>
        <v>0</v>
      </c>
      <c r="E64" s="320">
        <v>0</v>
      </c>
      <c r="F64" s="318">
        <v>0</v>
      </c>
      <c r="G64" s="319" t="e">
        <f t="shared" si="17"/>
        <v>#DIV/0!</v>
      </c>
      <c r="H64" s="319" t="b">
        <f t="shared" si="18"/>
        <v>0</v>
      </c>
      <c r="I64" s="319" t="e">
        <f t="shared" si="19"/>
        <v>#DIV/0!</v>
      </c>
      <c r="J64" s="320">
        <v>0</v>
      </c>
      <c r="K64" s="318">
        <v>0</v>
      </c>
      <c r="L64" s="319" t="e">
        <f t="shared" si="20"/>
        <v>#DIV/0!</v>
      </c>
      <c r="M64" s="319" t="b">
        <f t="shared" si="21"/>
        <v>0</v>
      </c>
      <c r="N64" s="319" t="e">
        <f t="shared" si="22"/>
        <v>#DIV/0!</v>
      </c>
      <c r="O64" s="320">
        <v>0</v>
      </c>
      <c r="P64" s="318">
        <v>0</v>
      </c>
      <c r="Q64" s="319" t="e">
        <f t="shared" si="23"/>
        <v>#DIV/0!</v>
      </c>
      <c r="R64" s="319" t="b">
        <f t="shared" si="24"/>
        <v>0</v>
      </c>
      <c r="S64" s="319" t="e">
        <f t="shared" si="25"/>
        <v>#DIV/0!</v>
      </c>
      <c r="T64" s="320">
        <v>0</v>
      </c>
      <c r="U64" s="318">
        <v>0</v>
      </c>
      <c r="V64" s="319" t="e">
        <f t="shared" si="26"/>
        <v>#DIV/0!</v>
      </c>
      <c r="W64" s="319" t="b">
        <f t="shared" si="27"/>
        <v>0</v>
      </c>
      <c r="X64" s="319" t="e">
        <f t="shared" si="28"/>
        <v>#DIV/0!</v>
      </c>
      <c r="Y64" s="319"/>
      <c r="Z64" s="320">
        <v>0</v>
      </c>
      <c r="AA64" s="319" t="e">
        <f t="shared" si="29"/>
        <v>#DIV/0!</v>
      </c>
      <c r="AB64" s="319" t="b">
        <f t="shared" si="30"/>
        <v>0</v>
      </c>
      <c r="AC64" s="319" t="e">
        <f t="shared" si="31"/>
        <v>#DIV/0!</v>
      </c>
      <c r="AD64" s="62"/>
      <c r="AE64" s="62"/>
      <c r="AF64" s="62"/>
    </row>
    <row r="65" spans="1:32" ht="15.75" hidden="1" customHeight="1">
      <c r="A65" s="439" t="s">
        <v>305</v>
      </c>
      <c r="B65" s="444">
        <f>'Aaro Inställningar'!B63</f>
        <v>0</v>
      </c>
      <c r="C65" s="43"/>
      <c r="D65" s="749">
        <f>'Aaro Inställningar'!C63</f>
        <v>0</v>
      </c>
      <c r="E65" s="320">
        <v>0</v>
      </c>
      <c r="F65" s="318">
        <v>0</v>
      </c>
      <c r="G65" s="319" t="e">
        <f t="shared" si="17"/>
        <v>#DIV/0!</v>
      </c>
      <c r="H65" s="319" t="b">
        <f t="shared" si="18"/>
        <v>0</v>
      </c>
      <c r="I65" s="319" t="e">
        <f t="shared" si="19"/>
        <v>#DIV/0!</v>
      </c>
      <c r="J65" s="320">
        <v>0</v>
      </c>
      <c r="K65" s="318">
        <v>0</v>
      </c>
      <c r="L65" s="319" t="e">
        <f t="shared" si="20"/>
        <v>#DIV/0!</v>
      </c>
      <c r="M65" s="319" t="b">
        <f t="shared" si="21"/>
        <v>0</v>
      </c>
      <c r="N65" s="319" t="e">
        <f t="shared" si="22"/>
        <v>#DIV/0!</v>
      </c>
      <c r="O65" s="320">
        <v>0</v>
      </c>
      <c r="P65" s="318">
        <v>0</v>
      </c>
      <c r="Q65" s="319" t="e">
        <f t="shared" si="23"/>
        <v>#DIV/0!</v>
      </c>
      <c r="R65" s="319" t="b">
        <f t="shared" si="24"/>
        <v>0</v>
      </c>
      <c r="S65" s="319" t="e">
        <f t="shared" si="25"/>
        <v>#DIV/0!</v>
      </c>
      <c r="T65" s="320">
        <v>0</v>
      </c>
      <c r="U65" s="318">
        <v>0</v>
      </c>
      <c r="V65" s="319" t="e">
        <f t="shared" si="26"/>
        <v>#DIV/0!</v>
      </c>
      <c r="W65" s="319" t="b">
        <f t="shared" si="27"/>
        <v>0</v>
      </c>
      <c r="X65" s="319" t="e">
        <f t="shared" si="28"/>
        <v>#DIV/0!</v>
      </c>
      <c r="Y65" s="319"/>
      <c r="Z65" s="320">
        <v>0</v>
      </c>
      <c r="AA65" s="319" t="e">
        <f t="shared" si="29"/>
        <v>#DIV/0!</v>
      </c>
      <c r="AB65" s="319" t="b">
        <f t="shared" si="30"/>
        <v>0</v>
      </c>
      <c r="AC65" s="319" t="e">
        <f t="shared" si="31"/>
        <v>#DIV/0!</v>
      </c>
      <c r="AD65" s="61"/>
      <c r="AE65" s="61"/>
      <c r="AF65" s="61"/>
    </row>
    <row r="66" spans="1:32" ht="15.75" hidden="1" customHeight="1">
      <c r="A66" s="439" t="s">
        <v>305</v>
      </c>
      <c r="B66" s="444">
        <f>'Aaro Inställningar'!B64</f>
        <v>0</v>
      </c>
      <c r="C66" s="43"/>
      <c r="D66" s="749">
        <f>'Aaro Inställningar'!C64</f>
        <v>0</v>
      </c>
      <c r="E66" s="320">
        <v>0</v>
      </c>
      <c r="F66" s="318">
        <v>0</v>
      </c>
      <c r="G66" s="319" t="e">
        <f t="shared" si="17"/>
        <v>#DIV/0!</v>
      </c>
      <c r="H66" s="319" t="b">
        <f t="shared" si="18"/>
        <v>0</v>
      </c>
      <c r="I66" s="319" t="e">
        <f t="shared" si="19"/>
        <v>#DIV/0!</v>
      </c>
      <c r="J66" s="320">
        <v>0</v>
      </c>
      <c r="K66" s="318">
        <v>0</v>
      </c>
      <c r="L66" s="319" t="e">
        <f t="shared" si="20"/>
        <v>#DIV/0!</v>
      </c>
      <c r="M66" s="319" t="b">
        <f t="shared" si="21"/>
        <v>0</v>
      </c>
      <c r="N66" s="319" t="e">
        <f t="shared" si="22"/>
        <v>#DIV/0!</v>
      </c>
      <c r="O66" s="320">
        <v>0</v>
      </c>
      <c r="P66" s="318">
        <v>0</v>
      </c>
      <c r="Q66" s="319" t="e">
        <f t="shared" si="23"/>
        <v>#DIV/0!</v>
      </c>
      <c r="R66" s="319" t="b">
        <f t="shared" si="24"/>
        <v>0</v>
      </c>
      <c r="S66" s="319" t="e">
        <f t="shared" si="25"/>
        <v>#DIV/0!</v>
      </c>
      <c r="T66" s="320">
        <v>0</v>
      </c>
      <c r="U66" s="318">
        <v>0</v>
      </c>
      <c r="V66" s="319" t="e">
        <f t="shared" si="26"/>
        <v>#DIV/0!</v>
      </c>
      <c r="W66" s="319" t="b">
        <f t="shared" si="27"/>
        <v>0</v>
      </c>
      <c r="X66" s="319" t="e">
        <f t="shared" si="28"/>
        <v>#DIV/0!</v>
      </c>
      <c r="Y66" s="319"/>
      <c r="Z66" s="320">
        <v>0</v>
      </c>
      <c r="AA66" s="319" t="e">
        <f t="shared" si="29"/>
        <v>#DIV/0!</v>
      </c>
      <c r="AB66" s="319" t="b">
        <f t="shared" si="30"/>
        <v>0</v>
      </c>
      <c r="AC66" s="319" t="e">
        <f t="shared" si="31"/>
        <v>#DIV/0!</v>
      </c>
      <c r="AD66" s="62"/>
      <c r="AE66" s="62"/>
      <c r="AF66" s="62"/>
    </row>
    <row r="67" spans="1:32" ht="15.75" hidden="1" customHeight="1">
      <c r="A67" s="439" t="s">
        <v>305</v>
      </c>
      <c r="B67" s="444">
        <f>'Aaro Inställningar'!B65</f>
        <v>0</v>
      </c>
      <c r="C67" s="43"/>
      <c r="D67" s="749">
        <f>'Aaro Inställningar'!C65</f>
        <v>0</v>
      </c>
      <c r="E67" s="320">
        <v>0</v>
      </c>
      <c r="F67" s="318">
        <v>0</v>
      </c>
      <c r="G67" s="319" t="e">
        <f t="shared" si="17"/>
        <v>#DIV/0!</v>
      </c>
      <c r="H67" s="319" t="b">
        <f t="shared" si="18"/>
        <v>0</v>
      </c>
      <c r="I67" s="319" t="e">
        <f t="shared" si="19"/>
        <v>#DIV/0!</v>
      </c>
      <c r="J67" s="320">
        <v>0</v>
      </c>
      <c r="K67" s="318">
        <v>0</v>
      </c>
      <c r="L67" s="319" t="e">
        <f t="shared" si="20"/>
        <v>#DIV/0!</v>
      </c>
      <c r="M67" s="319" t="b">
        <f t="shared" si="21"/>
        <v>0</v>
      </c>
      <c r="N67" s="319" t="e">
        <f t="shared" si="22"/>
        <v>#DIV/0!</v>
      </c>
      <c r="O67" s="320">
        <v>0</v>
      </c>
      <c r="P67" s="318">
        <v>0</v>
      </c>
      <c r="Q67" s="319" t="e">
        <f t="shared" si="23"/>
        <v>#DIV/0!</v>
      </c>
      <c r="R67" s="319" t="b">
        <f t="shared" si="24"/>
        <v>0</v>
      </c>
      <c r="S67" s="319" t="e">
        <f t="shared" si="25"/>
        <v>#DIV/0!</v>
      </c>
      <c r="T67" s="320">
        <v>0</v>
      </c>
      <c r="U67" s="318">
        <v>0</v>
      </c>
      <c r="V67" s="319" t="e">
        <f t="shared" si="26"/>
        <v>#DIV/0!</v>
      </c>
      <c r="W67" s="319" t="b">
        <f t="shared" si="27"/>
        <v>0</v>
      </c>
      <c r="X67" s="319" t="e">
        <f t="shared" si="28"/>
        <v>#DIV/0!</v>
      </c>
      <c r="Y67" s="319"/>
      <c r="Z67" s="320">
        <v>0</v>
      </c>
      <c r="AA67" s="319" t="e">
        <f t="shared" si="29"/>
        <v>#DIV/0!</v>
      </c>
      <c r="AB67" s="319" t="b">
        <f t="shared" si="30"/>
        <v>0</v>
      </c>
      <c r="AC67" s="319" t="e">
        <f t="shared" si="31"/>
        <v>#DIV/0!</v>
      </c>
      <c r="AD67" s="61"/>
      <c r="AE67" s="61"/>
      <c r="AF67" s="61"/>
    </row>
    <row r="68" spans="1:32" ht="15.75" hidden="1" customHeight="1">
      <c r="A68" s="439" t="s">
        <v>305</v>
      </c>
      <c r="B68" s="444">
        <f>'Aaro Inställningar'!B66</f>
        <v>0</v>
      </c>
      <c r="C68" s="43"/>
      <c r="D68" s="749">
        <f>'Aaro Inställningar'!C66</f>
        <v>0</v>
      </c>
      <c r="E68" s="320">
        <v>0</v>
      </c>
      <c r="F68" s="318">
        <v>0</v>
      </c>
      <c r="G68" s="319" t="e">
        <f t="shared" si="17"/>
        <v>#DIV/0!</v>
      </c>
      <c r="H68" s="319" t="b">
        <f t="shared" si="18"/>
        <v>0</v>
      </c>
      <c r="I68" s="319" t="e">
        <f t="shared" si="19"/>
        <v>#DIV/0!</v>
      </c>
      <c r="J68" s="320">
        <v>0</v>
      </c>
      <c r="K68" s="318">
        <v>0</v>
      </c>
      <c r="L68" s="319" t="e">
        <f t="shared" si="20"/>
        <v>#DIV/0!</v>
      </c>
      <c r="M68" s="319" t="b">
        <f t="shared" si="21"/>
        <v>0</v>
      </c>
      <c r="N68" s="319" t="e">
        <f t="shared" si="22"/>
        <v>#DIV/0!</v>
      </c>
      <c r="O68" s="320">
        <v>0</v>
      </c>
      <c r="P68" s="318">
        <v>0</v>
      </c>
      <c r="Q68" s="319" t="e">
        <f t="shared" si="23"/>
        <v>#DIV/0!</v>
      </c>
      <c r="R68" s="319" t="b">
        <f t="shared" si="24"/>
        <v>0</v>
      </c>
      <c r="S68" s="319" t="e">
        <f t="shared" si="25"/>
        <v>#DIV/0!</v>
      </c>
      <c r="T68" s="320">
        <v>0</v>
      </c>
      <c r="U68" s="318">
        <v>0</v>
      </c>
      <c r="V68" s="319" t="e">
        <f t="shared" si="26"/>
        <v>#DIV/0!</v>
      </c>
      <c r="W68" s="319" t="b">
        <f t="shared" si="27"/>
        <v>0</v>
      </c>
      <c r="X68" s="319" t="e">
        <f t="shared" si="28"/>
        <v>#DIV/0!</v>
      </c>
      <c r="Y68" s="319"/>
      <c r="Z68" s="320">
        <v>0</v>
      </c>
      <c r="AA68" s="319" t="e">
        <f t="shared" si="29"/>
        <v>#DIV/0!</v>
      </c>
      <c r="AB68" s="319" t="b">
        <f t="shared" si="30"/>
        <v>0</v>
      </c>
      <c r="AC68" s="319" t="e">
        <f t="shared" si="31"/>
        <v>#DIV/0!</v>
      </c>
      <c r="AD68" s="62"/>
      <c r="AE68" s="62"/>
      <c r="AF68" s="62"/>
    </row>
    <row r="69" spans="1:32" ht="15.75" hidden="1" customHeight="1">
      <c r="A69" s="439" t="s">
        <v>305</v>
      </c>
      <c r="B69" s="444">
        <f>'Aaro Inställningar'!B67</f>
        <v>0</v>
      </c>
      <c r="C69" s="43"/>
      <c r="D69" s="749">
        <f>'Aaro Inställningar'!C67</f>
        <v>0</v>
      </c>
      <c r="E69" s="320">
        <v>0</v>
      </c>
      <c r="F69" s="318">
        <v>0</v>
      </c>
      <c r="G69" s="319" t="e">
        <f t="shared" si="17"/>
        <v>#DIV/0!</v>
      </c>
      <c r="H69" s="319" t="b">
        <f t="shared" si="18"/>
        <v>0</v>
      </c>
      <c r="I69" s="319" t="e">
        <f t="shared" si="19"/>
        <v>#DIV/0!</v>
      </c>
      <c r="J69" s="320">
        <v>0</v>
      </c>
      <c r="K69" s="318">
        <v>0</v>
      </c>
      <c r="L69" s="319" t="e">
        <f t="shared" si="20"/>
        <v>#DIV/0!</v>
      </c>
      <c r="M69" s="319" t="b">
        <f t="shared" si="21"/>
        <v>0</v>
      </c>
      <c r="N69" s="319" t="e">
        <f t="shared" si="22"/>
        <v>#DIV/0!</v>
      </c>
      <c r="O69" s="320">
        <v>0</v>
      </c>
      <c r="P69" s="318">
        <v>0</v>
      </c>
      <c r="Q69" s="319" t="e">
        <f t="shared" si="23"/>
        <v>#DIV/0!</v>
      </c>
      <c r="R69" s="319" t="b">
        <f t="shared" si="24"/>
        <v>0</v>
      </c>
      <c r="S69" s="319" t="e">
        <f t="shared" si="25"/>
        <v>#DIV/0!</v>
      </c>
      <c r="T69" s="320">
        <v>0</v>
      </c>
      <c r="U69" s="318">
        <v>0</v>
      </c>
      <c r="V69" s="319" t="e">
        <f t="shared" si="26"/>
        <v>#DIV/0!</v>
      </c>
      <c r="W69" s="319" t="b">
        <f t="shared" si="27"/>
        <v>0</v>
      </c>
      <c r="X69" s="319" t="e">
        <f t="shared" si="28"/>
        <v>#DIV/0!</v>
      </c>
      <c r="Y69" s="319"/>
      <c r="Z69" s="320">
        <v>0</v>
      </c>
      <c r="AA69" s="319" t="e">
        <f t="shared" si="29"/>
        <v>#DIV/0!</v>
      </c>
      <c r="AB69" s="319" t="b">
        <f t="shared" si="30"/>
        <v>0</v>
      </c>
      <c r="AC69" s="319" t="e">
        <f t="shared" si="31"/>
        <v>#DIV/0!</v>
      </c>
      <c r="AD69" s="61"/>
      <c r="AE69" s="61"/>
      <c r="AF69" s="61"/>
    </row>
    <row r="70" spans="1:32" ht="15.75" hidden="1" customHeight="1">
      <c r="A70" s="439" t="s">
        <v>305</v>
      </c>
      <c r="B70" s="444">
        <f>'Aaro Inställningar'!B68</f>
        <v>0</v>
      </c>
      <c r="C70" s="43"/>
      <c r="D70" s="749">
        <f>'Aaro Inställningar'!C68</f>
        <v>0</v>
      </c>
      <c r="E70" s="320">
        <v>0</v>
      </c>
      <c r="F70" s="318">
        <v>0</v>
      </c>
      <c r="G70" s="319" t="e">
        <f t="shared" si="17"/>
        <v>#DIV/0!</v>
      </c>
      <c r="H70" s="319" t="b">
        <f t="shared" si="18"/>
        <v>0</v>
      </c>
      <c r="I70" s="319" t="e">
        <f t="shared" si="19"/>
        <v>#DIV/0!</v>
      </c>
      <c r="J70" s="320">
        <v>0</v>
      </c>
      <c r="K70" s="318">
        <v>0</v>
      </c>
      <c r="L70" s="319" t="e">
        <f t="shared" si="20"/>
        <v>#DIV/0!</v>
      </c>
      <c r="M70" s="319" t="b">
        <f t="shared" si="21"/>
        <v>0</v>
      </c>
      <c r="N70" s="319" t="e">
        <f t="shared" si="22"/>
        <v>#DIV/0!</v>
      </c>
      <c r="O70" s="320">
        <v>0</v>
      </c>
      <c r="P70" s="318">
        <v>0</v>
      </c>
      <c r="Q70" s="319" t="e">
        <f t="shared" si="23"/>
        <v>#DIV/0!</v>
      </c>
      <c r="R70" s="319" t="b">
        <f t="shared" si="24"/>
        <v>0</v>
      </c>
      <c r="S70" s="319" t="e">
        <f t="shared" si="25"/>
        <v>#DIV/0!</v>
      </c>
      <c r="T70" s="320">
        <v>0</v>
      </c>
      <c r="U70" s="318">
        <v>0</v>
      </c>
      <c r="V70" s="319" t="e">
        <f t="shared" si="26"/>
        <v>#DIV/0!</v>
      </c>
      <c r="W70" s="319" t="b">
        <f t="shared" si="27"/>
        <v>0</v>
      </c>
      <c r="X70" s="319" t="e">
        <f t="shared" si="28"/>
        <v>#DIV/0!</v>
      </c>
      <c r="Y70" s="319"/>
      <c r="Z70" s="320">
        <v>0</v>
      </c>
      <c r="AA70" s="319" t="e">
        <f t="shared" si="29"/>
        <v>#DIV/0!</v>
      </c>
      <c r="AB70" s="319" t="b">
        <f t="shared" si="30"/>
        <v>0</v>
      </c>
      <c r="AC70" s="319" t="e">
        <f t="shared" si="31"/>
        <v>#DIV/0!</v>
      </c>
      <c r="AD70" s="62"/>
      <c r="AE70" s="62"/>
      <c r="AF70" s="62"/>
    </row>
    <row r="71" spans="1:32" ht="15.75" hidden="1" customHeight="1">
      <c r="A71" s="439" t="s">
        <v>305</v>
      </c>
      <c r="B71" s="444">
        <f>'Aaro Inställningar'!B69</f>
        <v>0</v>
      </c>
      <c r="C71" s="43"/>
      <c r="D71" s="749">
        <f>'Aaro Inställningar'!C69</f>
        <v>0</v>
      </c>
      <c r="E71" s="320">
        <v>0</v>
      </c>
      <c r="F71" s="318">
        <v>0</v>
      </c>
      <c r="G71" s="319" t="e">
        <f t="shared" si="17"/>
        <v>#DIV/0!</v>
      </c>
      <c r="H71" s="319" t="b">
        <f t="shared" si="18"/>
        <v>0</v>
      </c>
      <c r="I71" s="319" t="e">
        <f t="shared" si="19"/>
        <v>#DIV/0!</v>
      </c>
      <c r="J71" s="320">
        <v>0</v>
      </c>
      <c r="K71" s="318">
        <v>0</v>
      </c>
      <c r="L71" s="319" t="e">
        <f t="shared" si="20"/>
        <v>#DIV/0!</v>
      </c>
      <c r="M71" s="319" t="b">
        <f t="shared" si="21"/>
        <v>0</v>
      </c>
      <c r="N71" s="319" t="e">
        <f t="shared" si="22"/>
        <v>#DIV/0!</v>
      </c>
      <c r="O71" s="320">
        <v>0</v>
      </c>
      <c r="P71" s="318">
        <v>0</v>
      </c>
      <c r="Q71" s="319" t="e">
        <f t="shared" si="23"/>
        <v>#DIV/0!</v>
      </c>
      <c r="R71" s="319" t="b">
        <f t="shared" si="24"/>
        <v>0</v>
      </c>
      <c r="S71" s="319" t="e">
        <f t="shared" si="25"/>
        <v>#DIV/0!</v>
      </c>
      <c r="T71" s="320">
        <v>0</v>
      </c>
      <c r="U71" s="318">
        <v>0</v>
      </c>
      <c r="V71" s="319" t="e">
        <f t="shared" si="26"/>
        <v>#DIV/0!</v>
      </c>
      <c r="W71" s="319" t="b">
        <f t="shared" si="27"/>
        <v>0</v>
      </c>
      <c r="X71" s="319" t="e">
        <f t="shared" si="28"/>
        <v>#DIV/0!</v>
      </c>
      <c r="Y71" s="319"/>
      <c r="Z71" s="320">
        <v>0</v>
      </c>
      <c r="AA71" s="319" t="e">
        <f t="shared" si="29"/>
        <v>#DIV/0!</v>
      </c>
      <c r="AB71" s="319" t="b">
        <f t="shared" si="30"/>
        <v>0</v>
      </c>
      <c r="AC71" s="319" t="e">
        <f t="shared" si="31"/>
        <v>#DIV/0!</v>
      </c>
      <c r="AD71" s="61"/>
      <c r="AE71" s="61"/>
      <c r="AF71" s="61"/>
    </row>
    <row r="72" spans="1:32" ht="15.75" hidden="1" customHeight="1">
      <c r="A72" s="439" t="s">
        <v>305</v>
      </c>
      <c r="B72" s="444">
        <f>'Aaro Inställningar'!B70</f>
        <v>0</v>
      </c>
      <c r="C72" s="43"/>
      <c r="D72" s="749">
        <f>'Aaro Inställningar'!C70</f>
        <v>0</v>
      </c>
      <c r="E72" s="320">
        <v>0</v>
      </c>
      <c r="F72" s="318">
        <v>0</v>
      </c>
      <c r="G72" s="319" t="e">
        <f t="shared" si="17"/>
        <v>#DIV/0!</v>
      </c>
      <c r="H72" s="319" t="b">
        <f t="shared" si="18"/>
        <v>0</v>
      </c>
      <c r="I72" s="319" t="e">
        <f t="shared" si="19"/>
        <v>#DIV/0!</v>
      </c>
      <c r="J72" s="320">
        <v>0</v>
      </c>
      <c r="K72" s="318">
        <v>0</v>
      </c>
      <c r="L72" s="319" t="e">
        <f t="shared" si="20"/>
        <v>#DIV/0!</v>
      </c>
      <c r="M72" s="319" t="b">
        <f t="shared" si="21"/>
        <v>0</v>
      </c>
      <c r="N72" s="319" t="e">
        <f t="shared" si="22"/>
        <v>#DIV/0!</v>
      </c>
      <c r="O72" s="320">
        <v>0</v>
      </c>
      <c r="P72" s="318">
        <v>0</v>
      </c>
      <c r="Q72" s="319" t="e">
        <f t="shared" si="23"/>
        <v>#DIV/0!</v>
      </c>
      <c r="R72" s="319" t="b">
        <f t="shared" si="24"/>
        <v>0</v>
      </c>
      <c r="S72" s="319" t="e">
        <f t="shared" si="25"/>
        <v>#DIV/0!</v>
      </c>
      <c r="T72" s="320">
        <v>0</v>
      </c>
      <c r="U72" s="318">
        <v>0</v>
      </c>
      <c r="V72" s="319" t="e">
        <f t="shared" si="26"/>
        <v>#DIV/0!</v>
      </c>
      <c r="W72" s="319" t="b">
        <f t="shared" si="27"/>
        <v>0</v>
      </c>
      <c r="X72" s="319" t="e">
        <f t="shared" si="28"/>
        <v>#DIV/0!</v>
      </c>
      <c r="Y72" s="319"/>
      <c r="Z72" s="320">
        <v>0</v>
      </c>
      <c r="AA72" s="319" t="e">
        <f t="shared" si="29"/>
        <v>#DIV/0!</v>
      </c>
      <c r="AB72" s="319" t="b">
        <f t="shared" si="30"/>
        <v>0</v>
      </c>
      <c r="AC72" s="319" t="e">
        <f t="shared" si="31"/>
        <v>#DIV/0!</v>
      </c>
      <c r="AD72" s="62"/>
      <c r="AE72" s="62"/>
      <c r="AF72" s="62"/>
    </row>
    <row r="73" spans="1:32" ht="15.75" hidden="1" customHeight="1">
      <c r="A73" s="439" t="s">
        <v>305</v>
      </c>
      <c r="B73" s="444">
        <f>'Aaro Inställningar'!B71</f>
        <v>0</v>
      </c>
      <c r="C73" s="43"/>
      <c r="D73" s="749">
        <f>'Aaro Inställningar'!C71</f>
        <v>0</v>
      </c>
      <c r="E73" s="320">
        <v>0</v>
      </c>
      <c r="F73" s="318">
        <v>0</v>
      </c>
      <c r="G73" s="319" t="e">
        <f t="shared" si="17"/>
        <v>#DIV/0!</v>
      </c>
      <c r="H73" s="319" t="b">
        <f t="shared" si="18"/>
        <v>0</v>
      </c>
      <c r="I73" s="319" t="e">
        <f t="shared" si="19"/>
        <v>#DIV/0!</v>
      </c>
      <c r="J73" s="320">
        <v>0</v>
      </c>
      <c r="K73" s="318">
        <v>0</v>
      </c>
      <c r="L73" s="319" t="e">
        <f t="shared" si="20"/>
        <v>#DIV/0!</v>
      </c>
      <c r="M73" s="319" t="b">
        <f t="shared" si="21"/>
        <v>0</v>
      </c>
      <c r="N73" s="319" t="e">
        <f t="shared" si="22"/>
        <v>#DIV/0!</v>
      </c>
      <c r="O73" s="320">
        <v>0</v>
      </c>
      <c r="P73" s="318">
        <v>0</v>
      </c>
      <c r="Q73" s="319" t="e">
        <f t="shared" si="23"/>
        <v>#DIV/0!</v>
      </c>
      <c r="R73" s="319" t="b">
        <f t="shared" si="24"/>
        <v>0</v>
      </c>
      <c r="S73" s="319" t="e">
        <f t="shared" si="25"/>
        <v>#DIV/0!</v>
      </c>
      <c r="T73" s="320">
        <v>0</v>
      </c>
      <c r="U73" s="318">
        <v>0</v>
      </c>
      <c r="V73" s="319" t="e">
        <f t="shared" si="26"/>
        <v>#DIV/0!</v>
      </c>
      <c r="W73" s="319" t="b">
        <f t="shared" si="27"/>
        <v>0</v>
      </c>
      <c r="X73" s="319" t="e">
        <f t="shared" si="28"/>
        <v>#DIV/0!</v>
      </c>
      <c r="Y73" s="319"/>
      <c r="Z73" s="320">
        <v>0</v>
      </c>
      <c r="AA73" s="319" t="e">
        <f t="shared" si="29"/>
        <v>#DIV/0!</v>
      </c>
      <c r="AB73" s="319" t="b">
        <f t="shared" si="30"/>
        <v>0</v>
      </c>
      <c r="AC73" s="319" t="e">
        <f t="shared" si="31"/>
        <v>#DIV/0!</v>
      </c>
      <c r="AD73" s="61"/>
      <c r="AE73" s="61"/>
      <c r="AF73" s="61"/>
    </row>
    <row r="74" spans="1:32" ht="15.75" hidden="1" customHeight="1">
      <c r="A74" s="439" t="s">
        <v>305</v>
      </c>
      <c r="B74" s="444">
        <f>'Aaro Inställningar'!B72</f>
        <v>0</v>
      </c>
      <c r="C74" s="43"/>
      <c r="D74" s="749">
        <f>'Aaro Inställningar'!C72</f>
        <v>0</v>
      </c>
      <c r="E74" s="320">
        <v>0</v>
      </c>
      <c r="F74" s="318">
        <v>0</v>
      </c>
      <c r="G74" s="319" t="e">
        <f t="shared" si="17"/>
        <v>#DIV/0!</v>
      </c>
      <c r="H74" s="319" t="b">
        <f t="shared" si="18"/>
        <v>0</v>
      </c>
      <c r="I74" s="319" t="e">
        <f t="shared" si="19"/>
        <v>#DIV/0!</v>
      </c>
      <c r="J74" s="320">
        <v>0</v>
      </c>
      <c r="K74" s="318">
        <v>0</v>
      </c>
      <c r="L74" s="319" t="e">
        <f t="shared" si="20"/>
        <v>#DIV/0!</v>
      </c>
      <c r="M74" s="319" t="b">
        <f t="shared" si="21"/>
        <v>0</v>
      </c>
      <c r="N74" s="319" t="e">
        <f t="shared" si="22"/>
        <v>#DIV/0!</v>
      </c>
      <c r="O74" s="320">
        <v>0</v>
      </c>
      <c r="P74" s="318">
        <v>0</v>
      </c>
      <c r="Q74" s="319" t="e">
        <f t="shared" si="23"/>
        <v>#DIV/0!</v>
      </c>
      <c r="R74" s="319" t="b">
        <f t="shared" si="24"/>
        <v>0</v>
      </c>
      <c r="S74" s="319" t="e">
        <f t="shared" si="25"/>
        <v>#DIV/0!</v>
      </c>
      <c r="T74" s="320">
        <v>0</v>
      </c>
      <c r="U74" s="318">
        <v>0</v>
      </c>
      <c r="V74" s="319" t="e">
        <f t="shared" si="26"/>
        <v>#DIV/0!</v>
      </c>
      <c r="W74" s="319" t="b">
        <f t="shared" si="27"/>
        <v>0</v>
      </c>
      <c r="X74" s="319" t="e">
        <f t="shared" si="28"/>
        <v>#DIV/0!</v>
      </c>
      <c r="Y74" s="319"/>
      <c r="Z74" s="320">
        <v>0</v>
      </c>
      <c r="AA74" s="319" t="e">
        <f t="shared" si="29"/>
        <v>#DIV/0!</v>
      </c>
      <c r="AB74" s="319" t="b">
        <f t="shared" si="30"/>
        <v>0</v>
      </c>
      <c r="AC74" s="319" t="e">
        <f t="shared" si="31"/>
        <v>#DIV/0!</v>
      </c>
      <c r="AD74" s="62"/>
      <c r="AE74" s="62"/>
      <c r="AF74" s="62"/>
    </row>
    <row r="75" spans="1:32" ht="15.75" hidden="1" customHeight="1">
      <c r="A75" s="439" t="s">
        <v>305</v>
      </c>
      <c r="B75" s="444">
        <f>'Aaro Inställningar'!B73</f>
        <v>0</v>
      </c>
      <c r="C75" s="43"/>
      <c r="D75" s="749">
        <f>'Aaro Inställningar'!C73</f>
        <v>0</v>
      </c>
      <c r="E75" s="320">
        <v>0</v>
      </c>
      <c r="F75" s="318">
        <v>0</v>
      </c>
      <c r="G75" s="319" t="e">
        <f t="shared" si="17"/>
        <v>#DIV/0!</v>
      </c>
      <c r="H75" s="319" t="b">
        <f t="shared" si="18"/>
        <v>0</v>
      </c>
      <c r="I75" s="319" t="e">
        <f t="shared" si="19"/>
        <v>#DIV/0!</v>
      </c>
      <c r="J75" s="320">
        <v>0</v>
      </c>
      <c r="K75" s="318">
        <v>0</v>
      </c>
      <c r="L75" s="319" t="e">
        <f t="shared" si="20"/>
        <v>#DIV/0!</v>
      </c>
      <c r="M75" s="319" t="b">
        <f t="shared" si="21"/>
        <v>0</v>
      </c>
      <c r="N75" s="319" t="e">
        <f t="shared" si="22"/>
        <v>#DIV/0!</v>
      </c>
      <c r="O75" s="320">
        <v>0</v>
      </c>
      <c r="P75" s="318">
        <v>0</v>
      </c>
      <c r="Q75" s="319" t="e">
        <f t="shared" si="23"/>
        <v>#DIV/0!</v>
      </c>
      <c r="R75" s="319" t="b">
        <f t="shared" si="24"/>
        <v>0</v>
      </c>
      <c r="S75" s="319" t="e">
        <f t="shared" si="25"/>
        <v>#DIV/0!</v>
      </c>
      <c r="T75" s="320">
        <v>0</v>
      </c>
      <c r="U75" s="318">
        <v>0</v>
      </c>
      <c r="V75" s="319" t="e">
        <f t="shared" si="26"/>
        <v>#DIV/0!</v>
      </c>
      <c r="W75" s="319" t="b">
        <f t="shared" si="27"/>
        <v>0</v>
      </c>
      <c r="X75" s="319" t="e">
        <f t="shared" si="28"/>
        <v>#DIV/0!</v>
      </c>
      <c r="Y75" s="319"/>
      <c r="Z75" s="320">
        <v>0</v>
      </c>
      <c r="AA75" s="319" t="e">
        <f t="shared" si="29"/>
        <v>#DIV/0!</v>
      </c>
      <c r="AB75" s="319" t="b">
        <f t="shared" si="30"/>
        <v>0</v>
      </c>
      <c r="AC75" s="319" t="e">
        <f t="shared" si="31"/>
        <v>#DIV/0!</v>
      </c>
      <c r="AD75" s="61"/>
      <c r="AE75" s="61"/>
      <c r="AF75" s="61"/>
    </row>
    <row r="76" spans="1:32" ht="15.75" hidden="1" customHeight="1">
      <c r="A76" s="439" t="s">
        <v>305</v>
      </c>
      <c r="B76" s="444">
        <f>'Aaro Inställningar'!B74</f>
        <v>0</v>
      </c>
      <c r="C76" s="43"/>
      <c r="D76" s="749">
        <f>'Aaro Inställningar'!C74</f>
        <v>0</v>
      </c>
      <c r="E76" s="320">
        <v>0</v>
      </c>
      <c r="F76" s="318">
        <v>0</v>
      </c>
      <c r="G76" s="319" t="e">
        <f t="shared" si="17"/>
        <v>#DIV/0!</v>
      </c>
      <c r="H76" s="319" t="b">
        <f t="shared" si="18"/>
        <v>0</v>
      </c>
      <c r="I76" s="319" t="e">
        <f t="shared" si="19"/>
        <v>#DIV/0!</v>
      </c>
      <c r="J76" s="320">
        <v>0</v>
      </c>
      <c r="K76" s="318">
        <v>0</v>
      </c>
      <c r="L76" s="319" t="e">
        <f t="shared" si="20"/>
        <v>#DIV/0!</v>
      </c>
      <c r="M76" s="319" t="b">
        <f t="shared" si="21"/>
        <v>0</v>
      </c>
      <c r="N76" s="319" t="e">
        <f t="shared" si="22"/>
        <v>#DIV/0!</v>
      </c>
      <c r="O76" s="320">
        <v>0</v>
      </c>
      <c r="P76" s="318">
        <v>0</v>
      </c>
      <c r="Q76" s="319" t="e">
        <f t="shared" si="23"/>
        <v>#DIV/0!</v>
      </c>
      <c r="R76" s="319" t="b">
        <f t="shared" si="24"/>
        <v>0</v>
      </c>
      <c r="S76" s="319" t="e">
        <f t="shared" si="25"/>
        <v>#DIV/0!</v>
      </c>
      <c r="T76" s="320">
        <v>0</v>
      </c>
      <c r="U76" s="318">
        <v>0</v>
      </c>
      <c r="V76" s="319" t="e">
        <f t="shared" si="26"/>
        <v>#DIV/0!</v>
      </c>
      <c r="W76" s="319" t="b">
        <f t="shared" si="27"/>
        <v>0</v>
      </c>
      <c r="X76" s="319" t="e">
        <f t="shared" si="28"/>
        <v>#DIV/0!</v>
      </c>
      <c r="Y76" s="319"/>
      <c r="Z76" s="320">
        <v>0</v>
      </c>
      <c r="AA76" s="319" t="e">
        <f t="shared" si="29"/>
        <v>#DIV/0!</v>
      </c>
      <c r="AB76" s="319" t="b">
        <f t="shared" si="30"/>
        <v>0</v>
      </c>
      <c r="AC76" s="319" t="e">
        <f t="shared" si="31"/>
        <v>#DIV/0!</v>
      </c>
      <c r="AD76" s="62"/>
      <c r="AE76" s="62"/>
      <c r="AF76" s="62"/>
    </row>
    <row r="77" spans="1:32" ht="15.75" hidden="1" customHeight="1">
      <c r="A77" s="439" t="s">
        <v>305</v>
      </c>
      <c r="B77" s="444">
        <f>'Aaro Inställningar'!B75</f>
        <v>0</v>
      </c>
      <c r="C77" s="43"/>
      <c r="D77" s="749">
        <f>'Aaro Inställningar'!C75</f>
        <v>0</v>
      </c>
      <c r="E77" s="320">
        <v>0</v>
      </c>
      <c r="F77" s="318">
        <v>0</v>
      </c>
      <c r="G77" s="319" t="e">
        <f t="shared" si="17"/>
        <v>#DIV/0!</v>
      </c>
      <c r="H77" s="319" t="b">
        <f t="shared" si="18"/>
        <v>0</v>
      </c>
      <c r="I77" s="319" t="e">
        <f t="shared" si="19"/>
        <v>#DIV/0!</v>
      </c>
      <c r="J77" s="320">
        <v>0</v>
      </c>
      <c r="K77" s="318">
        <v>0</v>
      </c>
      <c r="L77" s="319" t="e">
        <f t="shared" si="20"/>
        <v>#DIV/0!</v>
      </c>
      <c r="M77" s="319" t="b">
        <f t="shared" si="21"/>
        <v>0</v>
      </c>
      <c r="N77" s="319" t="e">
        <f t="shared" si="22"/>
        <v>#DIV/0!</v>
      </c>
      <c r="O77" s="320">
        <v>0</v>
      </c>
      <c r="P77" s="318">
        <v>0</v>
      </c>
      <c r="Q77" s="319" t="e">
        <f t="shared" si="23"/>
        <v>#DIV/0!</v>
      </c>
      <c r="R77" s="319" t="b">
        <f t="shared" si="24"/>
        <v>0</v>
      </c>
      <c r="S77" s="319" t="e">
        <f t="shared" si="25"/>
        <v>#DIV/0!</v>
      </c>
      <c r="T77" s="320">
        <v>0</v>
      </c>
      <c r="U77" s="318">
        <v>0</v>
      </c>
      <c r="V77" s="319" t="e">
        <f t="shared" si="26"/>
        <v>#DIV/0!</v>
      </c>
      <c r="W77" s="319" t="b">
        <f t="shared" si="27"/>
        <v>0</v>
      </c>
      <c r="X77" s="319" t="e">
        <f t="shared" si="28"/>
        <v>#DIV/0!</v>
      </c>
      <c r="Y77" s="319"/>
      <c r="Z77" s="320">
        <v>0</v>
      </c>
      <c r="AA77" s="319" t="e">
        <f t="shared" si="29"/>
        <v>#DIV/0!</v>
      </c>
      <c r="AB77" s="319" t="b">
        <f t="shared" si="30"/>
        <v>0</v>
      </c>
      <c r="AC77" s="319" t="e">
        <f t="shared" si="31"/>
        <v>#DIV/0!</v>
      </c>
      <c r="AD77" s="61"/>
      <c r="AE77" s="61"/>
      <c r="AF77" s="61"/>
    </row>
    <row r="78" spans="1:32" ht="15.75" hidden="1" customHeight="1">
      <c r="A78" s="439" t="s">
        <v>305</v>
      </c>
      <c r="B78" s="444">
        <f>'Aaro Inställningar'!B76</f>
        <v>0</v>
      </c>
      <c r="C78" s="43"/>
      <c r="D78" s="749">
        <f>'Aaro Inställningar'!C76</f>
        <v>0</v>
      </c>
      <c r="E78" s="320">
        <v>0</v>
      </c>
      <c r="F78" s="318">
        <v>0</v>
      </c>
      <c r="G78" s="319" t="e">
        <f t="shared" si="17"/>
        <v>#DIV/0!</v>
      </c>
      <c r="H78" s="319" t="b">
        <f t="shared" si="18"/>
        <v>0</v>
      </c>
      <c r="I78" s="319" t="e">
        <f t="shared" si="19"/>
        <v>#DIV/0!</v>
      </c>
      <c r="J78" s="320">
        <v>0</v>
      </c>
      <c r="K78" s="318">
        <v>0</v>
      </c>
      <c r="L78" s="319" t="e">
        <f t="shared" si="20"/>
        <v>#DIV/0!</v>
      </c>
      <c r="M78" s="319" t="b">
        <f t="shared" si="21"/>
        <v>0</v>
      </c>
      <c r="N78" s="319" t="e">
        <f t="shared" si="22"/>
        <v>#DIV/0!</v>
      </c>
      <c r="O78" s="320">
        <v>0</v>
      </c>
      <c r="P78" s="318">
        <v>0</v>
      </c>
      <c r="Q78" s="319" t="e">
        <f t="shared" si="23"/>
        <v>#DIV/0!</v>
      </c>
      <c r="R78" s="319" t="b">
        <f t="shared" si="24"/>
        <v>0</v>
      </c>
      <c r="S78" s="319" t="e">
        <f t="shared" si="25"/>
        <v>#DIV/0!</v>
      </c>
      <c r="T78" s="320">
        <v>0</v>
      </c>
      <c r="U78" s="318">
        <v>0</v>
      </c>
      <c r="V78" s="319" t="e">
        <f t="shared" si="26"/>
        <v>#DIV/0!</v>
      </c>
      <c r="W78" s="319" t="b">
        <f t="shared" si="27"/>
        <v>0</v>
      </c>
      <c r="X78" s="319" t="e">
        <f t="shared" si="28"/>
        <v>#DIV/0!</v>
      </c>
      <c r="Y78" s="319"/>
      <c r="Z78" s="320">
        <v>0</v>
      </c>
      <c r="AA78" s="319" t="e">
        <f t="shared" si="29"/>
        <v>#DIV/0!</v>
      </c>
      <c r="AB78" s="319" t="b">
        <f t="shared" si="30"/>
        <v>0</v>
      </c>
      <c r="AC78" s="319" t="e">
        <f t="shared" si="31"/>
        <v>#DIV/0!</v>
      </c>
      <c r="AD78" s="62"/>
      <c r="AE78" s="62"/>
      <c r="AF78" s="62"/>
    </row>
    <row r="79" spans="1:32" ht="15.75" hidden="1" customHeight="1">
      <c r="A79" s="439" t="s">
        <v>305</v>
      </c>
      <c r="B79" s="444">
        <f>'Aaro Inställningar'!B78</f>
        <v>0</v>
      </c>
      <c r="C79" s="43"/>
      <c r="D79" s="749">
        <f>'Aaro Inställningar'!C77</f>
        <v>0</v>
      </c>
      <c r="E79" s="320">
        <v>0</v>
      </c>
      <c r="F79" s="318">
        <v>0</v>
      </c>
      <c r="G79" s="319" t="e">
        <f t="shared" si="17"/>
        <v>#DIV/0!</v>
      </c>
      <c r="H79" s="319" t="b">
        <f t="shared" si="18"/>
        <v>0</v>
      </c>
      <c r="I79" s="319" t="e">
        <f t="shared" si="19"/>
        <v>#DIV/0!</v>
      </c>
      <c r="J79" s="320">
        <v>0</v>
      </c>
      <c r="K79" s="318">
        <v>0</v>
      </c>
      <c r="L79" s="319" t="e">
        <f t="shared" si="20"/>
        <v>#DIV/0!</v>
      </c>
      <c r="M79" s="319" t="b">
        <f t="shared" si="21"/>
        <v>0</v>
      </c>
      <c r="N79" s="319" t="e">
        <f t="shared" si="22"/>
        <v>#DIV/0!</v>
      </c>
      <c r="O79" s="320">
        <v>0</v>
      </c>
      <c r="P79" s="318">
        <v>0</v>
      </c>
      <c r="Q79" s="319" t="e">
        <f t="shared" si="23"/>
        <v>#DIV/0!</v>
      </c>
      <c r="R79" s="319" t="b">
        <f t="shared" si="24"/>
        <v>0</v>
      </c>
      <c r="S79" s="319" t="e">
        <f t="shared" si="25"/>
        <v>#DIV/0!</v>
      </c>
      <c r="T79" s="320">
        <v>0</v>
      </c>
      <c r="U79" s="318">
        <v>0</v>
      </c>
      <c r="V79" s="319" t="e">
        <f t="shared" si="26"/>
        <v>#DIV/0!</v>
      </c>
      <c r="W79" s="319" t="b">
        <f t="shared" si="27"/>
        <v>0</v>
      </c>
      <c r="X79" s="319" t="e">
        <f t="shared" si="28"/>
        <v>#DIV/0!</v>
      </c>
      <c r="Y79" s="319"/>
      <c r="Z79" s="320">
        <v>0</v>
      </c>
      <c r="AA79" s="319" t="e">
        <f t="shared" si="29"/>
        <v>#DIV/0!</v>
      </c>
      <c r="AB79" s="319" t="b">
        <f t="shared" si="30"/>
        <v>0</v>
      </c>
      <c r="AC79" s="319" t="e">
        <f t="shared" si="31"/>
        <v>#DIV/0!</v>
      </c>
      <c r="AD79" s="61"/>
      <c r="AE79" s="61"/>
      <c r="AF79" s="61"/>
    </row>
    <row r="80" spans="1:32" ht="15.75" hidden="1" customHeight="1">
      <c r="A80" s="439" t="s">
        <v>305</v>
      </c>
      <c r="B80" s="444">
        <f>'Aaro Inställningar'!B79</f>
        <v>0</v>
      </c>
      <c r="C80" s="43"/>
      <c r="D80" s="749">
        <f>'Aaro Inställningar'!C78</f>
        <v>0</v>
      </c>
      <c r="E80" s="320">
        <v>0</v>
      </c>
      <c r="F80" s="318">
        <v>0</v>
      </c>
      <c r="G80" s="319" t="e">
        <f t="shared" si="17"/>
        <v>#DIV/0!</v>
      </c>
      <c r="H80" s="319" t="b">
        <f t="shared" si="18"/>
        <v>0</v>
      </c>
      <c r="I80" s="319" t="e">
        <f t="shared" si="19"/>
        <v>#DIV/0!</v>
      </c>
      <c r="J80" s="320">
        <v>0</v>
      </c>
      <c r="K80" s="318">
        <v>0</v>
      </c>
      <c r="L80" s="319" t="e">
        <f t="shared" si="20"/>
        <v>#DIV/0!</v>
      </c>
      <c r="M80" s="319" t="b">
        <f t="shared" si="21"/>
        <v>0</v>
      </c>
      <c r="N80" s="319" t="e">
        <f t="shared" si="22"/>
        <v>#DIV/0!</v>
      </c>
      <c r="O80" s="320">
        <v>0</v>
      </c>
      <c r="P80" s="318">
        <v>0</v>
      </c>
      <c r="Q80" s="319" t="e">
        <f t="shared" si="23"/>
        <v>#DIV/0!</v>
      </c>
      <c r="R80" s="319" t="b">
        <f t="shared" si="24"/>
        <v>0</v>
      </c>
      <c r="S80" s="319" t="e">
        <f t="shared" si="25"/>
        <v>#DIV/0!</v>
      </c>
      <c r="T80" s="320">
        <v>0</v>
      </c>
      <c r="U80" s="318">
        <v>0</v>
      </c>
      <c r="V80" s="319" t="e">
        <f t="shared" si="26"/>
        <v>#DIV/0!</v>
      </c>
      <c r="W80" s="319" t="b">
        <f t="shared" si="27"/>
        <v>0</v>
      </c>
      <c r="X80" s="319" t="e">
        <f t="shared" si="28"/>
        <v>#DIV/0!</v>
      </c>
      <c r="Y80" s="319"/>
      <c r="Z80" s="320">
        <v>0</v>
      </c>
      <c r="AA80" s="319" t="e">
        <f t="shared" si="29"/>
        <v>#DIV/0!</v>
      </c>
      <c r="AB80" s="319" t="b">
        <f t="shared" si="30"/>
        <v>0</v>
      </c>
      <c r="AC80" s="319" t="e">
        <f t="shared" si="31"/>
        <v>#DIV/0!</v>
      </c>
      <c r="AD80" s="62"/>
      <c r="AE80" s="62"/>
      <c r="AF80" s="62"/>
    </row>
    <row r="81" spans="1:32" s="126" customFormat="1" ht="15.75" hidden="1" customHeight="1">
      <c r="A81" s="462" t="s">
        <v>305</v>
      </c>
      <c r="B81" s="463">
        <f>'Aaro Inställningar'!B80</f>
        <v>0</v>
      </c>
      <c r="C81" s="41"/>
      <c r="D81" s="799" t="str">
        <f>'Aaro Inställningar'!C80</f>
        <v>SUMMA FRÅGETECKEN</v>
      </c>
      <c r="E81" s="800">
        <f>SUM(E60:E80)</f>
        <v>0</v>
      </c>
      <c r="F81" s="801">
        <f>SUM(F60:F80)</f>
        <v>0</v>
      </c>
      <c r="G81" s="802" t="e">
        <f t="shared" si="17"/>
        <v>#DIV/0!</v>
      </c>
      <c r="H81" s="802" t="b">
        <f t="shared" si="18"/>
        <v>0</v>
      </c>
      <c r="I81" s="802" t="e">
        <f t="shared" si="19"/>
        <v>#DIV/0!</v>
      </c>
      <c r="J81" s="800">
        <f>SUM(J60:J80)</f>
        <v>0</v>
      </c>
      <c r="K81" s="801">
        <f>SUM(K60:K80)</f>
        <v>0</v>
      </c>
      <c r="L81" s="802" t="e">
        <f t="shared" si="20"/>
        <v>#DIV/0!</v>
      </c>
      <c r="M81" s="802" t="b">
        <f t="shared" si="21"/>
        <v>0</v>
      </c>
      <c r="N81" s="802" t="e">
        <f t="shared" si="22"/>
        <v>#DIV/0!</v>
      </c>
      <c r="O81" s="800">
        <f>SUM(O60:O80)</f>
        <v>0</v>
      </c>
      <c r="P81" s="801">
        <f>SUM(P60:P80)</f>
        <v>0</v>
      </c>
      <c r="Q81" s="802" t="e">
        <f t="shared" si="23"/>
        <v>#DIV/0!</v>
      </c>
      <c r="R81" s="802" t="b">
        <f t="shared" si="24"/>
        <v>0</v>
      </c>
      <c r="S81" s="802" t="e">
        <f t="shared" si="25"/>
        <v>#DIV/0!</v>
      </c>
      <c r="T81" s="800">
        <f>SUM(T60:T80)</f>
        <v>0</v>
      </c>
      <c r="U81" s="801">
        <f>SUM(U60:U80)</f>
        <v>0</v>
      </c>
      <c r="V81" s="802" t="e">
        <f t="shared" si="26"/>
        <v>#DIV/0!</v>
      </c>
      <c r="W81" s="802" t="b">
        <f t="shared" si="27"/>
        <v>0</v>
      </c>
      <c r="X81" s="802" t="e">
        <f t="shared" si="28"/>
        <v>#DIV/0!</v>
      </c>
      <c r="Y81" s="802"/>
      <c r="Z81" s="800">
        <f>SUM(Z60:Z80)</f>
        <v>0</v>
      </c>
      <c r="AA81" s="803" t="e">
        <f t="shared" si="29"/>
        <v>#DIV/0!</v>
      </c>
      <c r="AB81" s="803" t="b">
        <f t="shared" si="30"/>
        <v>0</v>
      </c>
      <c r="AC81" s="802" t="e">
        <f t="shared" si="31"/>
        <v>#DIV/0!</v>
      </c>
      <c r="AD81" s="78"/>
      <c r="AE81" s="78"/>
      <c r="AF81" s="78"/>
    </row>
    <row r="82" spans="1:32" ht="11.25" customHeight="1">
      <c r="A82" s="439"/>
      <c r="B82" s="444"/>
      <c r="C82" s="36"/>
      <c r="D82" s="806"/>
      <c r="E82" s="776"/>
      <c r="F82" s="807"/>
      <c r="G82" s="753"/>
      <c r="H82" s="753"/>
      <c r="I82" s="753"/>
      <c r="J82" s="776"/>
      <c r="K82" s="807"/>
      <c r="L82" s="753"/>
      <c r="M82" s="753"/>
      <c r="N82" s="753"/>
      <c r="O82" s="776"/>
      <c r="P82" s="807"/>
      <c r="Q82" s="753"/>
      <c r="R82" s="753"/>
      <c r="S82" s="753"/>
      <c r="T82" s="776"/>
      <c r="U82" s="807"/>
      <c r="V82" s="753"/>
      <c r="W82" s="753"/>
      <c r="X82" s="753"/>
      <c r="Y82" s="753"/>
      <c r="Z82" s="776"/>
      <c r="AA82" s="807"/>
      <c r="AB82" s="807"/>
      <c r="AC82" s="753"/>
      <c r="AD82" s="69"/>
      <c r="AE82" s="69"/>
      <c r="AF82" s="69"/>
    </row>
    <row r="83" spans="1:32" s="126" customFormat="1" ht="16.8">
      <c r="A83" s="462"/>
      <c r="B83" s="463">
        <f>'Aaro Inställningar'!B82</f>
        <v>0</v>
      </c>
      <c r="C83" s="41"/>
      <c r="D83" s="760" t="str">
        <f>'Aaro Inställningar'!C82</f>
        <v>Summa totalt</v>
      </c>
      <c r="E83" s="774">
        <f>+E81+E59+E36</f>
        <v>2098.2438274000001</v>
      </c>
      <c r="F83" s="808">
        <f>+F81+F59+F36</f>
        <v>2004.0281560000001</v>
      </c>
      <c r="G83" s="809">
        <f>IF(OR(E83&lt;0,F83&lt;0),"-",E83/F83-1)</f>
        <v>4.7013147553801149E-2</v>
      </c>
      <c r="H83" s="809" t="b">
        <f>IF(AND(E83&lt;0,F83&lt;0),-(E83/F83-1))</f>
        <v>0</v>
      </c>
      <c r="I83" s="809">
        <f>IF(AND(E83&lt;0,F83&lt;0),+H83,G83)</f>
        <v>4.7013147553801149E-2</v>
      </c>
      <c r="J83" s="774">
        <f>+J81+J59+J36</f>
        <v>5921.3065789000011</v>
      </c>
      <c r="K83" s="808">
        <f>+K81+K59+K36</f>
        <v>5675.9184670000013</v>
      </c>
      <c r="L83" s="809">
        <f>IF(OR(J83&lt;0,K83&lt;0),"-",J83/K83-1)</f>
        <v>4.3233198878154244E-2</v>
      </c>
      <c r="M83" s="809" t="b">
        <f>IF(AND(J83&lt;0,K83&lt;0),-(J83/K83-1))</f>
        <v>0</v>
      </c>
      <c r="N83" s="809">
        <f>IF(AND(J83&lt;0,K83&lt;0),+M83,L83)</f>
        <v>4.3233198878154244E-2</v>
      </c>
      <c r="O83" s="774">
        <f>+O81+O59+O36</f>
        <v>5921.3065789000011</v>
      </c>
      <c r="P83" s="808">
        <f>+P81+P59+P36</f>
        <v>5675.9184670000013</v>
      </c>
      <c r="Q83" s="809">
        <f>IF(OR(O83&lt;0,P83&lt;0),"-",O83/P83-1)</f>
        <v>4.3233198878154244E-2</v>
      </c>
      <c r="R83" s="809" t="b">
        <f>IF(AND(O83&lt;0,P83&lt;0),-(O83/P83-1))</f>
        <v>0</v>
      </c>
      <c r="S83" s="809">
        <f>IF(AND(O83&lt;0,P83&lt;0),+R83,Q83)</f>
        <v>4.3233198878154244E-2</v>
      </c>
      <c r="T83" s="774">
        <f>+T81+T59+T36</f>
        <v>24066.7764341</v>
      </c>
      <c r="U83" s="808">
        <f>+U81+U59+U36</f>
        <v>23821.388322200004</v>
      </c>
      <c r="V83" s="809">
        <f>IF(OR(T83&lt;0,U83&lt;0),"-",T83/U83-1)</f>
        <v>1.0301167529824795E-2</v>
      </c>
      <c r="W83" s="809" t="b">
        <f>IF(AND(T83&lt;0,U83&lt;0),-(T83/U83-1))</f>
        <v>0</v>
      </c>
      <c r="X83" s="809">
        <f>IF(AND(T83&lt;0,U83&lt;0),+W83,V83)</f>
        <v>1.0301167529824795E-2</v>
      </c>
      <c r="Y83" s="809"/>
      <c r="Z83" s="774">
        <f>+Z81+Z59+Z36</f>
        <v>24694.836159900005</v>
      </c>
      <c r="AA83" s="810">
        <f>IF(OR(U83&lt;0,Z83&lt;0),"-",Z83/U83-1)</f>
        <v>3.6666537898045304E-2</v>
      </c>
      <c r="AB83" s="810" t="b">
        <f>IF(AND(U83&lt;0,Z83&lt;0),-(Z83/U83-1))</f>
        <v>0</v>
      </c>
      <c r="AC83" s="809">
        <f>IF(AND(U83&lt;0,Z83&lt;0),+AB83,AA83)</f>
        <v>3.6666537898045304E-2</v>
      </c>
      <c r="AD83" s="78"/>
      <c r="AE83" s="78"/>
      <c r="AF83" s="78"/>
    </row>
    <row r="84" spans="1:32" ht="9" customHeight="1">
      <c r="A84" s="440"/>
      <c r="B84" s="39"/>
      <c r="C84" s="36"/>
      <c r="D84" s="447"/>
      <c r="E84" s="447"/>
      <c r="F84" s="447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78"/>
      <c r="AE84" s="78"/>
      <c r="AF84" s="78"/>
    </row>
    <row r="85" spans="1:32" ht="9" customHeight="1">
      <c r="A85" s="440"/>
      <c r="B85" s="39"/>
      <c r="C85" s="36"/>
      <c r="D85" s="447"/>
      <c r="E85" s="447"/>
      <c r="F85" s="44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78"/>
      <c r="AE85" s="78"/>
      <c r="AF85" s="78"/>
    </row>
    <row r="86" spans="1:32" ht="27" customHeight="1">
      <c r="A86" s="440"/>
      <c r="B86" s="39"/>
      <c r="C86" s="36"/>
      <c r="D86" s="128" t="s">
        <v>87</v>
      </c>
      <c r="E86" s="447"/>
      <c r="F86" s="447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78"/>
      <c r="AE86" s="78"/>
      <c r="AF86" s="78"/>
    </row>
    <row r="87" spans="1:32" ht="8.25" customHeight="1">
      <c r="A87" s="440"/>
      <c r="B87" s="39"/>
      <c r="C87" s="36"/>
      <c r="D87" s="447"/>
      <c r="E87" s="447"/>
      <c r="F87" s="447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78"/>
      <c r="AE87" s="78"/>
      <c r="AF87" s="78"/>
    </row>
    <row r="88" spans="1:32" ht="17.25" customHeight="1">
      <c r="A88" s="440"/>
      <c r="B88" s="39"/>
      <c r="C88" s="36"/>
      <c r="D88" s="450" t="s">
        <v>180</v>
      </c>
      <c r="E88" s="461">
        <f>E6</f>
        <v>2015</v>
      </c>
      <c r="F88" s="461">
        <f>F6</f>
        <v>2014</v>
      </c>
      <c r="G88" s="461"/>
      <c r="H88" s="461"/>
      <c r="I88" s="461" t="str">
        <f>I6</f>
        <v>%</v>
      </c>
      <c r="J88" s="461">
        <f>J6</f>
        <v>2015</v>
      </c>
      <c r="K88" s="461">
        <f>K6</f>
        <v>2014</v>
      </c>
      <c r="L88" s="461"/>
      <c r="M88" s="461"/>
      <c r="N88" s="461" t="str">
        <f>N6</f>
        <v>%</v>
      </c>
      <c r="O88" s="461">
        <f>O6</f>
        <v>2015</v>
      </c>
      <c r="P88" s="461">
        <f>P6</f>
        <v>2014</v>
      </c>
      <c r="Q88" s="461"/>
      <c r="R88" s="461"/>
      <c r="S88" s="461" t="str">
        <f>S6</f>
        <v>%</v>
      </c>
      <c r="T88" s="461" t="str">
        <f>T6</f>
        <v>15/14</v>
      </c>
      <c r="U88" s="461">
        <f>U6</f>
        <v>2014</v>
      </c>
      <c r="V88" s="461"/>
      <c r="W88" s="461"/>
      <c r="X88" s="461" t="str">
        <f>X6</f>
        <v>%</v>
      </c>
      <c r="Y88" s="461"/>
      <c r="Z88" s="461">
        <f>Z6</f>
        <v>2015</v>
      </c>
      <c r="AA88" s="347"/>
      <c r="AB88" s="347"/>
      <c r="AC88" s="461" t="s">
        <v>3</v>
      </c>
      <c r="AD88" s="348"/>
      <c r="AE88" s="461">
        <f>O88</f>
        <v>2015</v>
      </c>
      <c r="AF88" s="461">
        <f>P88</f>
        <v>2014</v>
      </c>
    </row>
    <row r="89" spans="1:32" ht="17.25" customHeight="1">
      <c r="A89" s="440"/>
      <c r="B89" s="39"/>
      <c r="C89" s="36"/>
      <c r="D89" s="450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741"/>
      <c r="AB89" s="741"/>
      <c r="AC89" s="461"/>
      <c r="AD89" s="348"/>
      <c r="AE89" s="1031" t="s">
        <v>88</v>
      </c>
      <c r="AF89" s="1032"/>
    </row>
    <row r="90" spans="1:32" s="301" customFormat="1" ht="17.25" customHeight="1">
      <c r="A90" s="438"/>
      <c r="B90" s="445"/>
      <c r="C90" s="302"/>
      <c r="D90" s="450"/>
      <c r="E90" s="461" t="str">
        <f>E7</f>
        <v>mar</v>
      </c>
      <c r="F90" s="461" t="str">
        <f>F7</f>
        <v>mar</v>
      </c>
      <c r="G90" s="461"/>
      <c r="H90" s="461"/>
      <c r="I90" s="461"/>
      <c r="J90" s="461" t="str">
        <f>J7</f>
        <v>kv 1</v>
      </c>
      <c r="K90" s="461" t="str">
        <f>K7</f>
        <v>kv 1</v>
      </c>
      <c r="L90" s="461"/>
      <c r="M90" s="461"/>
      <c r="N90" s="461"/>
      <c r="O90" s="461" t="str">
        <f>O7</f>
        <v>kv 1</v>
      </c>
      <c r="P90" s="461" t="str">
        <f>P7</f>
        <v>kv 1</v>
      </c>
      <c r="Q90" s="461"/>
      <c r="R90" s="461"/>
      <c r="S90" s="461"/>
      <c r="T90" s="461" t="str">
        <f>T7</f>
        <v>LTM</v>
      </c>
      <c r="U90" s="461"/>
      <c r="V90" s="461"/>
      <c r="W90" s="461"/>
      <c r="X90" s="461"/>
      <c r="Y90" s="461"/>
      <c r="Z90" s="461" t="str">
        <f>Z7</f>
        <v>Prognos mar</v>
      </c>
      <c r="AA90" s="461"/>
      <c r="AB90" s="461"/>
      <c r="AC90" s="461"/>
      <c r="AD90" s="348"/>
      <c r="AE90" s="461" t="str">
        <f>O90</f>
        <v>kv 1</v>
      </c>
      <c r="AF90" s="461" t="str">
        <f>P90</f>
        <v>kv 1</v>
      </c>
    </row>
    <row r="91" spans="1:32" ht="15.75" customHeight="1">
      <c r="A91" s="439" t="s">
        <v>308</v>
      </c>
      <c r="B91" s="439" t="str">
        <f>'Aaro Inställningar'!B6</f>
        <v>AHIAS</v>
      </c>
      <c r="C91" s="43"/>
      <c r="D91" s="749" t="str">
        <f>'Aaro Inställningar'!C6</f>
        <v>AH Industries</v>
      </c>
      <c r="E91" s="320">
        <v>2.5589216000000401</v>
      </c>
      <c r="F91" s="318">
        <v>3.2231345999999599</v>
      </c>
      <c r="G91" s="319">
        <f t="shared" ref="G91:G119" si="32">IF(OR(E91&lt;0,F91&lt;0),"-",E91/F91-1)</f>
        <v>-0.20607671798749205</v>
      </c>
      <c r="H91" s="319" t="b">
        <f t="shared" ref="H91:H119" si="33">IF(AND(E91&lt;0,F91&lt;0),-(E91/F91-1))</f>
        <v>0</v>
      </c>
      <c r="I91" s="319">
        <f t="shared" ref="I91:I100" si="34">IF(AND(E91&lt;0,F91&lt;0),+H91,G91)</f>
        <v>-0.20607671798749205</v>
      </c>
      <c r="J91" s="320">
        <v>5.9960013000000201</v>
      </c>
      <c r="K91" s="318">
        <v>0.286042799999979</v>
      </c>
      <c r="L91" s="319">
        <f t="shared" ref="L91:L119" si="35">IF(OR(J91&lt;0,K91&lt;0),"-",J91/K91-1)</f>
        <v>19.96190255444451</v>
      </c>
      <c r="M91" s="319" t="b">
        <f t="shared" ref="M91:M119" si="36">IF(AND(J91&lt;0,K91&lt;0),-(J91/K91-1))</f>
        <v>0</v>
      </c>
      <c r="N91" s="319">
        <f t="shared" ref="N91:N119" si="37">IF(AND(J91&lt;0,K91&lt;0),+M91,L91)</f>
        <v>19.96190255444451</v>
      </c>
      <c r="O91" s="320">
        <v>5.9960012999999996</v>
      </c>
      <c r="P91" s="318">
        <v>0.286042799999983</v>
      </c>
      <c r="Q91" s="319">
        <f t="shared" ref="Q91:Q119" si="38">IF(OR(O91&lt;0,P91&lt;0),"-",O91/P91-1)</f>
        <v>19.961902554444148</v>
      </c>
      <c r="R91" s="319" t="b">
        <f t="shared" ref="R91:R119" si="39">IF(AND(O91&lt;0,P91&lt;0),-(O91/P91-1))</f>
        <v>0</v>
      </c>
      <c r="S91" s="319">
        <f t="shared" ref="S91:S119" si="40">IF(AND(O91&lt;0,P91&lt;0),+R91,Q91)</f>
        <v>19.961902554444148</v>
      </c>
      <c r="T91" s="320">
        <v>14.1396460000001</v>
      </c>
      <c r="U91" s="318">
        <v>8.4296875000001101</v>
      </c>
      <c r="V91" s="319">
        <f t="shared" ref="V91:V119" si="41">IF(OR(T91&lt;0,U91&lt;0),"-",T91/U91-1)</f>
        <v>0.67736301019461465</v>
      </c>
      <c r="W91" s="319" t="b">
        <f t="shared" ref="W91:W119" si="42">IF(AND(T91&lt;0,U91&lt;0),-(T91/U91-1))</f>
        <v>0</v>
      </c>
      <c r="X91" s="319">
        <f t="shared" ref="X91:X119" si="43">IF(AND(T91&lt;0,U91&lt;0),+W91,V91)</f>
        <v>0.67736301019461465</v>
      </c>
      <c r="Y91" s="319"/>
      <c r="Z91" s="320">
        <v>35.272094500000101</v>
      </c>
      <c r="AA91" s="319">
        <f t="shared" ref="AA91:AA119" si="44">IF(OR(U91&lt;0,Z91&lt;0),"-",Z91/U91-1)</f>
        <v>3.1842707099165466</v>
      </c>
      <c r="AB91" s="319" t="b">
        <f t="shared" ref="AB91:AB119" si="45">IF(AND(U91&lt;0,Z91&lt;0),-(Z91/U91-1))</f>
        <v>0</v>
      </c>
      <c r="AC91" s="319">
        <f t="shared" ref="AC91:AC119" si="46">IF(AND(U91&lt;0,Z91&lt;0),+AB91,AA91)</f>
        <v>3.1842707099165466</v>
      </c>
      <c r="AD91" s="810"/>
      <c r="AE91" s="812">
        <f t="shared" ref="AE91:AE119" si="47">IF(O8&lt;&gt;0,IF(O91&lt;&gt;0,O91/O8,""),0)</f>
        <v>3.6001477873555635E-2</v>
      </c>
      <c r="AF91" s="812">
        <f t="shared" ref="AF91:AF119" si="48">IF(P8&lt;&gt;0,IF(P91&lt;&gt;0,P91/P8,""),0)</f>
        <v>2.1548203076894703E-3</v>
      </c>
    </row>
    <row r="92" spans="1:32" ht="15" customHeight="1">
      <c r="A92" s="439" t="s">
        <v>308</v>
      </c>
      <c r="B92" s="439" t="str">
        <f>'Aaro Inställningar'!B7</f>
        <v>ARCUS</v>
      </c>
      <c r="C92" s="43"/>
      <c r="D92" s="749" t="str">
        <f>'Aaro Inställningar'!C7</f>
        <v>Arcus-Gruppen</v>
      </c>
      <c r="E92" s="320">
        <v>6.6975824000001003</v>
      </c>
      <c r="F92" s="318">
        <v>-2.91119499999999</v>
      </c>
      <c r="G92" s="319" t="str">
        <f t="shared" si="32"/>
        <v>-</v>
      </c>
      <c r="H92" s="319" t="b">
        <f t="shared" si="33"/>
        <v>0</v>
      </c>
      <c r="I92" s="319" t="str">
        <f t="shared" si="34"/>
        <v>-</v>
      </c>
      <c r="J92" s="320">
        <v>-12.595233599999901</v>
      </c>
      <c r="K92" s="318">
        <v>-16.386096800000001</v>
      </c>
      <c r="L92" s="319" t="str">
        <f t="shared" si="35"/>
        <v>-</v>
      </c>
      <c r="M92" s="319">
        <f t="shared" si="36"/>
        <v>0.23134632037570413</v>
      </c>
      <c r="N92" s="319">
        <f t="shared" si="37"/>
        <v>0.23134632037570413</v>
      </c>
      <c r="O92" s="320">
        <v>-12.595233599999901</v>
      </c>
      <c r="P92" s="318">
        <v>-16.386096800000001</v>
      </c>
      <c r="Q92" s="319" t="str">
        <f t="shared" si="38"/>
        <v>-</v>
      </c>
      <c r="R92" s="319">
        <f t="shared" si="39"/>
        <v>0.23134632037570413</v>
      </c>
      <c r="S92" s="319">
        <f t="shared" si="40"/>
        <v>0.23134632037570413</v>
      </c>
      <c r="T92" s="320">
        <v>208.5763307</v>
      </c>
      <c r="U92" s="318">
        <v>204.78546750000001</v>
      </c>
      <c r="V92" s="319">
        <f t="shared" si="41"/>
        <v>1.8511387777064847E-2</v>
      </c>
      <c r="W92" s="319" t="b">
        <f t="shared" si="42"/>
        <v>0</v>
      </c>
      <c r="X92" s="319">
        <f t="shared" si="43"/>
        <v>1.8511387777064847E-2</v>
      </c>
      <c r="Y92" s="319"/>
      <c r="Z92" s="320">
        <v>184.6440436</v>
      </c>
      <c r="AA92" s="319">
        <f t="shared" si="44"/>
        <v>-9.8353775518763342E-2</v>
      </c>
      <c r="AB92" s="319" t="b">
        <f t="shared" si="45"/>
        <v>0</v>
      </c>
      <c r="AC92" s="319">
        <f t="shared" si="46"/>
        <v>-9.8353775518763342E-2</v>
      </c>
      <c r="AD92" s="810"/>
      <c r="AE92" s="812">
        <f t="shared" si="47"/>
        <v>-2.7501389763888155E-2</v>
      </c>
      <c r="AF92" s="812">
        <f t="shared" si="48"/>
        <v>-3.9264918466557365E-2</v>
      </c>
    </row>
    <row r="93" spans="1:32" ht="15" customHeight="1">
      <c r="A93" s="439" t="s">
        <v>308</v>
      </c>
      <c r="B93" s="439" t="str">
        <f>'Aaro Inställningar'!B8</f>
        <v>BIOLIN</v>
      </c>
      <c r="C93" s="43"/>
      <c r="D93" s="749" t="str">
        <f>'Aaro Inställningar'!C8</f>
        <v>Biolin Scientific</v>
      </c>
      <c r="E93" s="320">
        <v>9.3576899999999892</v>
      </c>
      <c r="F93" s="318">
        <v>5.2380000000000004</v>
      </c>
      <c r="G93" s="319">
        <f t="shared" si="32"/>
        <v>0.78650057273768392</v>
      </c>
      <c r="H93" s="319" t="b">
        <f t="shared" si="33"/>
        <v>0</v>
      </c>
      <c r="I93" s="319">
        <f t="shared" si="34"/>
        <v>0.78650057273768392</v>
      </c>
      <c r="J93" s="320">
        <v>-1.7978799999999999</v>
      </c>
      <c r="K93" s="318">
        <v>-2.1840000000000002</v>
      </c>
      <c r="L93" s="319" t="str">
        <f t="shared" si="35"/>
        <v>-</v>
      </c>
      <c r="M93" s="319">
        <f t="shared" si="36"/>
        <v>0.17679487179487186</v>
      </c>
      <c r="N93" s="319">
        <f t="shared" si="37"/>
        <v>0.17679487179487186</v>
      </c>
      <c r="O93" s="320">
        <v>-1.7978799999999999</v>
      </c>
      <c r="P93" s="318">
        <v>-2.1840000000000002</v>
      </c>
      <c r="Q93" s="319" t="str">
        <f t="shared" si="38"/>
        <v>-</v>
      </c>
      <c r="R93" s="319">
        <f t="shared" si="39"/>
        <v>0.17679487179487186</v>
      </c>
      <c r="S93" s="319">
        <f t="shared" si="40"/>
        <v>0.17679487179487186</v>
      </c>
      <c r="T93" s="320">
        <v>31.919119999999999</v>
      </c>
      <c r="U93" s="318">
        <v>31.533000000000001</v>
      </c>
      <c r="V93" s="319">
        <f t="shared" si="41"/>
        <v>1.2244949735197963E-2</v>
      </c>
      <c r="W93" s="319" t="b">
        <f t="shared" si="42"/>
        <v>0</v>
      </c>
      <c r="X93" s="319">
        <f t="shared" si="43"/>
        <v>1.2244949735197963E-2</v>
      </c>
      <c r="Y93" s="319"/>
      <c r="Z93" s="320">
        <v>36.6</v>
      </c>
      <c r="AA93" s="319">
        <f t="shared" si="44"/>
        <v>0.16068880220721149</v>
      </c>
      <c r="AB93" s="319" t="b">
        <f t="shared" si="45"/>
        <v>0</v>
      </c>
      <c r="AC93" s="319">
        <f t="shared" si="46"/>
        <v>0.16068880220721149</v>
      </c>
      <c r="AD93" s="810"/>
      <c r="AE93" s="812">
        <f t="shared" si="47"/>
        <v>-3.4359518193126756E-2</v>
      </c>
      <c r="AF93" s="812">
        <f t="shared" si="48"/>
        <v>-5.1410008944964933E-2</v>
      </c>
    </row>
    <row r="94" spans="1:32" ht="14.25" customHeight="1">
      <c r="A94" s="439" t="s">
        <v>308</v>
      </c>
      <c r="B94" s="439" t="str">
        <f>'Aaro Inställningar'!B9</f>
        <v>BISNODE</v>
      </c>
      <c r="C94" s="43"/>
      <c r="D94" s="749" t="str">
        <f>'Aaro Inställningar'!C9</f>
        <v>Bisnode</v>
      </c>
      <c r="E94" s="320">
        <v>9.92189920000013</v>
      </c>
      <c r="F94" s="318">
        <v>11.226600000000101</v>
      </c>
      <c r="G94" s="319">
        <f t="shared" si="32"/>
        <v>-0.11621513191883193</v>
      </c>
      <c r="H94" s="319" t="b">
        <f t="shared" si="33"/>
        <v>0</v>
      </c>
      <c r="I94" s="319">
        <f t="shared" si="34"/>
        <v>-0.11621513191883193</v>
      </c>
      <c r="J94" s="320">
        <v>26.433499200000099</v>
      </c>
      <c r="K94" s="318">
        <v>40.661600000000099</v>
      </c>
      <c r="L94" s="319">
        <f t="shared" si="35"/>
        <v>-0.34991492710567129</v>
      </c>
      <c r="M94" s="319" t="b">
        <f t="shared" si="36"/>
        <v>0</v>
      </c>
      <c r="N94" s="319">
        <f t="shared" si="37"/>
        <v>-0.34991492710567129</v>
      </c>
      <c r="O94" s="320">
        <v>26.433499200000199</v>
      </c>
      <c r="P94" s="318">
        <v>40.661600000000099</v>
      </c>
      <c r="Q94" s="319">
        <f t="shared" si="38"/>
        <v>-0.34991492710566885</v>
      </c>
      <c r="R94" s="319" t="b">
        <f t="shared" si="39"/>
        <v>0</v>
      </c>
      <c r="S94" s="319">
        <f t="shared" si="40"/>
        <v>-0.34991492710566885</v>
      </c>
      <c r="T94" s="320">
        <v>194.08279920000101</v>
      </c>
      <c r="U94" s="318">
        <v>208.3109</v>
      </c>
      <c r="V94" s="319">
        <f t="shared" si="41"/>
        <v>-6.830223862505036E-2</v>
      </c>
      <c r="W94" s="319" t="b">
        <f t="shared" si="42"/>
        <v>0</v>
      </c>
      <c r="X94" s="319">
        <f t="shared" si="43"/>
        <v>-6.830223862505036E-2</v>
      </c>
      <c r="Y94" s="319"/>
      <c r="Z94" s="320">
        <v>239.47</v>
      </c>
      <c r="AA94" s="319">
        <f t="shared" si="44"/>
        <v>0.14957978675143746</v>
      </c>
      <c r="AB94" s="319" t="b">
        <f t="shared" si="45"/>
        <v>0</v>
      </c>
      <c r="AC94" s="319">
        <f t="shared" si="46"/>
        <v>0.14957978675143746</v>
      </c>
      <c r="AD94" s="810"/>
      <c r="AE94" s="812">
        <f t="shared" si="47"/>
        <v>4.3231067291680247E-2</v>
      </c>
      <c r="AF94" s="812">
        <f t="shared" si="48"/>
        <v>6.7132026627219094E-2</v>
      </c>
    </row>
    <row r="95" spans="1:32" ht="15" customHeight="1">
      <c r="A95" s="439" t="s">
        <v>308</v>
      </c>
      <c r="B95" s="439" t="str">
        <f>'Aaro Inställningar'!B10</f>
        <v>DIAB</v>
      </c>
      <c r="C95" s="43"/>
      <c r="D95" s="749" t="str">
        <f>'Aaro Inställningar'!C10</f>
        <v>DIAB</v>
      </c>
      <c r="E95" s="320">
        <v>24.234239500000001</v>
      </c>
      <c r="F95" s="318">
        <v>-0.82330699999999502</v>
      </c>
      <c r="G95" s="319" t="str">
        <f t="shared" si="32"/>
        <v>-</v>
      </c>
      <c r="H95" s="319" t="b">
        <f t="shared" si="33"/>
        <v>0</v>
      </c>
      <c r="I95" s="319" t="str">
        <f t="shared" si="34"/>
        <v>-</v>
      </c>
      <c r="J95" s="320">
        <v>35.5309344</v>
      </c>
      <c r="K95" s="318">
        <v>-0.18253040000003701</v>
      </c>
      <c r="L95" s="319" t="str">
        <f t="shared" si="35"/>
        <v>-</v>
      </c>
      <c r="M95" s="319" t="b">
        <f t="shared" si="36"/>
        <v>0</v>
      </c>
      <c r="N95" s="319" t="str">
        <f t="shared" si="37"/>
        <v>-</v>
      </c>
      <c r="O95" s="320">
        <v>35.5309343999999</v>
      </c>
      <c r="P95" s="318">
        <v>-0.18253039999996501</v>
      </c>
      <c r="Q95" s="319" t="str">
        <f t="shared" si="38"/>
        <v>-</v>
      </c>
      <c r="R95" s="319" t="b">
        <f t="shared" si="39"/>
        <v>0</v>
      </c>
      <c r="S95" s="319" t="str">
        <f t="shared" si="40"/>
        <v>-</v>
      </c>
      <c r="T95" s="320">
        <v>32.187750499999801</v>
      </c>
      <c r="U95" s="318">
        <v>-3.5257142999999398</v>
      </c>
      <c r="V95" s="319" t="str">
        <f t="shared" si="41"/>
        <v>-</v>
      </c>
      <c r="W95" s="319" t="b">
        <f t="shared" si="42"/>
        <v>0</v>
      </c>
      <c r="X95" s="319" t="str">
        <f t="shared" si="43"/>
        <v>-</v>
      </c>
      <c r="Y95" s="319"/>
      <c r="Z95" s="320">
        <v>101.7557552</v>
      </c>
      <c r="AA95" s="319" t="str">
        <f t="shared" si="44"/>
        <v>-</v>
      </c>
      <c r="AB95" s="319" t="b">
        <f t="shared" si="45"/>
        <v>0</v>
      </c>
      <c r="AC95" s="319" t="str">
        <f t="shared" si="46"/>
        <v>-</v>
      </c>
      <c r="AD95" s="810"/>
      <c r="AE95" s="812">
        <f t="shared" si="47"/>
        <v>0.10022600550408045</v>
      </c>
      <c r="AF95" s="812">
        <f t="shared" si="48"/>
        <v>-7.9777069623485346E-4</v>
      </c>
    </row>
    <row r="96" spans="1:32" ht="15.75" customHeight="1">
      <c r="A96" s="439" t="s">
        <v>308</v>
      </c>
      <c r="B96" s="439" t="str">
        <f>'Aaro Inställningar'!B11</f>
        <v>EMGR</v>
      </c>
      <c r="C96" s="43"/>
      <c r="D96" s="749" t="str">
        <f>'Aaro Inställningar'!C11</f>
        <v>Euromaint</v>
      </c>
      <c r="E96" s="320">
        <v>16.021000000000001</v>
      </c>
      <c r="F96" s="318">
        <v>15.484999999999999</v>
      </c>
      <c r="G96" s="319">
        <f t="shared" si="32"/>
        <v>3.4614142718760288E-2</v>
      </c>
      <c r="H96" s="319" t="b">
        <f t="shared" si="33"/>
        <v>0</v>
      </c>
      <c r="I96" s="319">
        <f t="shared" si="34"/>
        <v>3.4614142718760288E-2</v>
      </c>
      <c r="J96" s="320">
        <v>8.5879999999999495</v>
      </c>
      <c r="K96" s="318">
        <v>4.5619999999999301</v>
      </c>
      <c r="L96" s="319">
        <f t="shared" si="35"/>
        <v>0.88250767207366976</v>
      </c>
      <c r="M96" s="319" t="b">
        <f t="shared" si="36"/>
        <v>0</v>
      </c>
      <c r="N96" s="319">
        <f t="shared" si="37"/>
        <v>0.88250767207366976</v>
      </c>
      <c r="O96" s="320">
        <v>8.5879999999999406</v>
      </c>
      <c r="P96" s="318">
        <v>4.5619999999999798</v>
      </c>
      <c r="Q96" s="319">
        <f t="shared" si="38"/>
        <v>0.88250767207364711</v>
      </c>
      <c r="R96" s="319" t="b">
        <f t="shared" si="39"/>
        <v>0</v>
      </c>
      <c r="S96" s="319">
        <f t="shared" si="40"/>
        <v>0.88250767207364711</v>
      </c>
      <c r="T96" s="320">
        <v>60.567000000000199</v>
      </c>
      <c r="U96" s="318">
        <v>56.541000000000103</v>
      </c>
      <c r="V96" s="319">
        <f t="shared" si="41"/>
        <v>7.1204966307636841E-2</v>
      </c>
      <c r="W96" s="319" t="b">
        <f t="shared" si="42"/>
        <v>0</v>
      </c>
      <c r="X96" s="319">
        <f t="shared" si="43"/>
        <v>7.1204966307636841E-2</v>
      </c>
      <c r="Y96" s="319"/>
      <c r="Z96" s="320">
        <v>87.319999999999695</v>
      </c>
      <c r="AA96" s="319">
        <f t="shared" si="44"/>
        <v>0.54436603526643568</v>
      </c>
      <c r="AB96" s="319" t="b">
        <f t="shared" si="45"/>
        <v>0</v>
      </c>
      <c r="AC96" s="319">
        <f t="shared" si="46"/>
        <v>0.54436603526643568</v>
      </c>
      <c r="AD96" s="810"/>
      <c r="AE96" s="812">
        <f t="shared" si="47"/>
        <v>1.4471506903791677E-2</v>
      </c>
      <c r="AF96" s="812">
        <f t="shared" si="48"/>
        <v>7.8437171172533928E-3</v>
      </c>
    </row>
    <row r="97" spans="1:32" ht="15" customHeight="1">
      <c r="A97" s="439" t="s">
        <v>308</v>
      </c>
      <c r="B97" s="439" t="str">
        <f>'Aaro Inställningar'!B12</f>
        <v>GSHYDRO</v>
      </c>
      <c r="C97" s="43"/>
      <c r="D97" s="749" t="str">
        <f>'Aaro Inställningar'!C12</f>
        <v>GS-Hydro</v>
      </c>
      <c r="E97" s="320">
        <v>6.4236877000000501</v>
      </c>
      <c r="F97" s="778">
        <v>4.7372441000000398</v>
      </c>
      <c r="G97" s="319">
        <f t="shared" si="32"/>
        <v>0.35599677035852895</v>
      </c>
      <c r="H97" s="319" t="b">
        <f t="shared" si="33"/>
        <v>0</v>
      </c>
      <c r="I97" s="319">
        <f t="shared" si="34"/>
        <v>0.35599677035852895</v>
      </c>
      <c r="J97" s="320">
        <v>7.7570119000000499</v>
      </c>
      <c r="K97" s="778">
        <v>12.4917713</v>
      </c>
      <c r="L97" s="319">
        <f t="shared" si="35"/>
        <v>-0.3790302661080539</v>
      </c>
      <c r="M97" s="319" t="b">
        <f t="shared" si="36"/>
        <v>0</v>
      </c>
      <c r="N97" s="319">
        <f t="shared" si="37"/>
        <v>-0.3790302661080539</v>
      </c>
      <c r="O97" s="320">
        <v>7.7570119000000703</v>
      </c>
      <c r="P97" s="778">
        <v>12.4917713</v>
      </c>
      <c r="Q97" s="319">
        <f t="shared" si="38"/>
        <v>-0.37903026610805224</v>
      </c>
      <c r="R97" s="319" t="b">
        <f t="shared" si="39"/>
        <v>0</v>
      </c>
      <c r="S97" s="319">
        <f t="shared" si="40"/>
        <v>-0.37903026610805224</v>
      </c>
      <c r="T97" s="320">
        <v>95.703009399999999</v>
      </c>
      <c r="U97" s="778">
        <v>100.4377688</v>
      </c>
      <c r="V97" s="319">
        <f t="shared" si="41"/>
        <v>-4.7141224427518336E-2</v>
      </c>
      <c r="W97" s="319" t="b">
        <f t="shared" si="42"/>
        <v>0</v>
      </c>
      <c r="X97" s="319">
        <f t="shared" si="43"/>
        <v>-4.7141224427518336E-2</v>
      </c>
      <c r="Y97" s="319"/>
      <c r="Z97" s="320">
        <v>94.7443497000002</v>
      </c>
      <c r="AA97" s="319">
        <f t="shared" si="44"/>
        <v>-5.6686037215113894E-2</v>
      </c>
      <c r="AB97" s="319" t="b">
        <f t="shared" si="45"/>
        <v>0</v>
      </c>
      <c r="AC97" s="319">
        <f t="shared" si="46"/>
        <v>-5.6686037215113894E-2</v>
      </c>
      <c r="AD97" s="810"/>
      <c r="AE97" s="812">
        <f t="shared" si="47"/>
        <v>2.4269992663243069E-2</v>
      </c>
      <c r="AF97" s="812">
        <f t="shared" si="48"/>
        <v>4.3774077295886664E-2</v>
      </c>
    </row>
    <row r="98" spans="1:32" ht="15" customHeight="1">
      <c r="A98" s="439" t="s">
        <v>308</v>
      </c>
      <c r="B98" s="439" t="str">
        <f>'Aaro Inställningar'!B13</f>
        <v>HAFA</v>
      </c>
      <c r="C98" s="43"/>
      <c r="D98" s="749" t="str">
        <f>'Aaro Inställningar'!C13</f>
        <v>Hafa Bathroom Group</v>
      </c>
      <c r="E98" s="320">
        <v>1.86</v>
      </c>
      <c r="F98" s="318">
        <v>0.51</v>
      </c>
      <c r="G98" s="319">
        <f t="shared" si="32"/>
        <v>2.6470588235294117</v>
      </c>
      <c r="H98" s="319" t="b">
        <f t="shared" si="33"/>
        <v>0</v>
      </c>
      <c r="I98" s="319">
        <f t="shared" si="34"/>
        <v>2.6470588235294117</v>
      </c>
      <c r="J98" s="320">
        <v>2.3359999999999999</v>
      </c>
      <c r="K98" s="318">
        <v>2.702</v>
      </c>
      <c r="L98" s="319">
        <f t="shared" si="35"/>
        <v>-0.13545521835677277</v>
      </c>
      <c r="M98" s="319" t="b">
        <f t="shared" si="36"/>
        <v>0</v>
      </c>
      <c r="N98" s="319">
        <f t="shared" si="37"/>
        <v>-0.13545521835677277</v>
      </c>
      <c r="O98" s="320">
        <v>2.3359999999999999</v>
      </c>
      <c r="P98" s="318">
        <v>2.702</v>
      </c>
      <c r="Q98" s="319">
        <f t="shared" si="38"/>
        <v>-0.13545521835677277</v>
      </c>
      <c r="R98" s="319" t="b">
        <f t="shared" si="39"/>
        <v>0</v>
      </c>
      <c r="S98" s="319">
        <f t="shared" si="40"/>
        <v>-0.13545521835677277</v>
      </c>
      <c r="T98" s="320">
        <v>-4.8139999999999903</v>
      </c>
      <c r="U98" s="318">
        <v>-4.4479999999999897</v>
      </c>
      <c r="V98" s="319" t="str">
        <f t="shared" si="41"/>
        <v>-</v>
      </c>
      <c r="W98" s="319">
        <f t="shared" si="42"/>
        <v>-8.2284172661870825E-2</v>
      </c>
      <c r="X98" s="319">
        <f t="shared" si="43"/>
        <v>-8.2284172661870825E-2</v>
      </c>
      <c r="Y98" s="319"/>
      <c r="Z98" s="320">
        <v>7.6570000000000098</v>
      </c>
      <c r="AA98" s="319" t="str">
        <f t="shared" si="44"/>
        <v>-</v>
      </c>
      <c r="AB98" s="319" t="b">
        <f t="shared" si="45"/>
        <v>0</v>
      </c>
      <c r="AC98" s="319" t="str">
        <f t="shared" si="46"/>
        <v>-</v>
      </c>
      <c r="AD98" s="810"/>
      <c r="AE98" s="812">
        <f t="shared" si="47"/>
        <v>4.4667954184752473E-2</v>
      </c>
      <c r="AF98" s="812">
        <f t="shared" si="48"/>
        <v>4.6221218652707931E-2</v>
      </c>
    </row>
    <row r="99" spans="1:32" ht="14.25" customHeight="1">
      <c r="A99" s="439" t="s">
        <v>308</v>
      </c>
      <c r="B99" s="439" t="str">
        <f>'Aaro Inställningar'!B14</f>
        <v>HENT</v>
      </c>
      <c r="C99" s="43"/>
      <c r="D99" s="749" t="str">
        <f>'Aaro Inställningar'!C14</f>
        <v>HENT</v>
      </c>
      <c r="E99" s="320">
        <v>13.2240131000001</v>
      </c>
      <c r="F99" s="318">
        <v>11.044509200000199</v>
      </c>
      <c r="G99" s="319">
        <f t="shared" si="32"/>
        <v>0.19733823029454878</v>
      </c>
      <c r="H99" s="319" t="b">
        <f t="shared" si="33"/>
        <v>0</v>
      </c>
      <c r="I99" s="319">
        <f t="shared" si="34"/>
        <v>0.19733823029454878</v>
      </c>
      <c r="J99" s="320">
        <v>37.708156900000198</v>
      </c>
      <c r="K99" s="318">
        <v>39.152652500000201</v>
      </c>
      <c r="L99" s="319">
        <f t="shared" si="35"/>
        <v>-3.6893939689015887E-2</v>
      </c>
      <c r="M99" s="319" t="b">
        <f t="shared" si="36"/>
        <v>0</v>
      </c>
      <c r="N99" s="319">
        <f t="shared" si="37"/>
        <v>-3.6893939689015887E-2</v>
      </c>
      <c r="O99" s="320">
        <v>37.708156900000098</v>
      </c>
      <c r="P99" s="318">
        <v>39.152652500000102</v>
      </c>
      <c r="Q99" s="319">
        <f t="shared" si="38"/>
        <v>-3.6893939689015998E-2</v>
      </c>
      <c r="R99" s="319" t="b">
        <f t="shared" si="39"/>
        <v>0</v>
      </c>
      <c r="S99" s="319">
        <f t="shared" si="40"/>
        <v>-3.6893939689015998E-2</v>
      </c>
      <c r="T99" s="320">
        <v>114.80248659999999</v>
      </c>
      <c r="U99" s="318">
        <v>116.246982200001</v>
      </c>
      <c r="V99" s="319">
        <f t="shared" si="41"/>
        <v>-1.242609117814153E-2</v>
      </c>
      <c r="W99" s="319" t="b">
        <f t="shared" si="42"/>
        <v>0</v>
      </c>
      <c r="X99" s="319">
        <f t="shared" si="43"/>
        <v>-1.242609117814153E-2</v>
      </c>
      <c r="Y99" s="319"/>
      <c r="Z99" s="320">
        <v>130.43603490000001</v>
      </c>
      <c r="AA99" s="319">
        <f t="shared" si="44"/>
        <v>0.12205953592487218</v>
      </c>
      <c r="AB99" s="319" t="b">
        <f t="shared" si="45"/>
        <v>0</v>
      </c>
      <c r="AC99" s="319">
        <f t="shared" si="46"/>
        <v>0.12205953592487218</v>
      </c>
      <c r="AD99" s="810"/>
      <c r="AE99" s="812">
        <f t="shared" si="47"/>
        <v>4.0254301153114035E-2</v>
      </c>
      <c r="AF99" s="812">
        <f t="shared" si="48"/>
        <v>4.3530706163459866E-2</v>
      </c>
    </row>
    <row r="100" spans="1:32" ht="15" customHeight="1">
      <c r="A100" s="439" t="s">
        <v>308</v>
      </c>
      <c r="B100" s="439" t="str">
        <f>'Aaro Inställningar'!B15</f>
        <v>HLDISP</v>
      </c>
      <c r="C100" s="43"/>
      <c r="D100" s="749" t="str">
        <f>'Aaro Inställningar'!C15</f>
        <v xml:space="preserve">HL Display </v>
      </c>
      <c r="E100" s="320">
        <v>6.37914150000005</v>
      </c>
      <c r="F100" s="318">
        <v>15.937506000000001</v>
      </c>
      <c r="G100" s="319">
        <f t="shared" si="32"/>
        <v>-0.59974029186247524</v>
      </c>
      <c r="H100" s="319" t="b">
        <f t="shared" si="33"/>
        <v>0</v>
      </c>
      <c r="I100" s="319">
        <f t="shared" si="34"/>
        <v>-0.59974029186247524</v>
      </c>
      <c r="J100" s="320">
        <v>-11.036614500000001</v>
      </c>
      <c r="K100" s="318">
        <v>13.035208500000101</v>
      </c>
      <c r="L100" s="319" t="str">
        <f t="shared" si="35"/>
        <v>-</v>
      </c>
      <c r="M100" s="319" t="b">
        <f t="shared" si="36"/>
        <v>0</v>
      </c>
      <c r="N100" s="319" t="str">
        <f t="shared" si="37"/>
        <v>-</v>
      </c>
      <c r="O100" s="320">
        <v>-11.036614499999899</v>
      </c>
      <c r="P100" s="318">
        <v>13.0352085</v>
      </c>
      <c r="Q100" s="319" t="str">
        <f t="shared" si="38"/>
        <v>-</v>
      </c>
      <c r="R100" s="319" t="b">
        <f t="shared" si="39"/>
        <v>0</v>
      </c>
      <c r="S100" s="319" t="str">
        <f t="shared" si="40"/>
        <v>-</v>
      </c>
      <c r="T100" s="320">
        <v>34.698469499999497</v>
      </c>
      <c r="U100" s="318">
        <v>58.770292500000203</v>
      </c>
      <c r="V100" s="319">
        <f t="shared" si="41"/>
        <v>-0.40959168273665858</v>
      </c>
      <c r="W100" s="319" t="b">
        <f t="shared" si="42"/>
        <v>0</v>
      </c>
      <c r="X100" s="319">
        <f t="shared" si="43"/>
        <v>-0.40959168273665858</v>
      </c>
      <c r="Y100" s="319"/>
      <c r="Z100" s="320">
        <v>7.1941499999998104</v>
      </c>
      <c r="AA100" s="319">
        <f t="shared" si="44"/>
        <v>-0.8775886643749512</v>
      </c>
      <c r="AB100" s="319" t="b">
        <f t="shared" si="45"/>
        <v>0</v>
      </c>
      <c r="AC100" s="319">
        <f t="shared" si="46"/>
        <v>-0.8775886643749512</v>
      </c>
      <c r="AD100" s="810"/>
      <c r="AE100" s="812">
        <f t="shared" si="47"/>
        <v>-3.3199141488402681E-2</v>
      </c>
      <c r="AF100" s="812">
        <f t="shared" si="48"/>
        <v>3.6364986019811453E-2</v>
      </c>
    </row>
    <row r="101" spans="1:32" ht="14.25" customHeight="1">
      <c r="A101" s="439" t="s">
        <v>308</v>
      </c>
      <c r="B101" s="439" t="str">
        <f>'Aaro Inställningar'!B16</f>
        <v>INWIDO</v>
      </c>
      <c r="C101" s="43"/>
      <c r="D101" s="749" t="str">
        <f>'Aaro Inställningar'!C16</f>
        <v>Inwido</v>
      </c>
      <c r="E101" s="320"/>
      <c r="F101" s="318"/>
      <c r="G101" s="319" t="e">
        <f t="shared" si="32"/>
        <v>#DIV/0!</v>
      </c>
      <c r="H101" s="319" t="b">
        <f t="shared" si="33"/>
        <v>0</v>
      </c>
      <c r="I101" s="319"/>
      <c r="J101" s="320">
        <v>8.9823074999999193</v>
      </c>
      <c r="K101" s="318">
        <v>-22.069740600000099</v>
      </c>
      <c r="L101" s="319" t="str">
        <f t="shared" si="35"/>
        <v>-</v>
      </c>
      <c r="M101" s="319" t="b">
        <f t="shared" si="36"/>
        <v>0</v>
      </c>
      <c r="N101" s="319" t="str">
        <f t="shared" si="37"/>
        <v>-</v>
      </c>
      <c r="O101" s="320">
        <v>8.9823074999999193</v>
      </c>
      <c r="P101" s="318">
        <v>-22.069740599999999</v>
      </c>
      <c r="Q101" s="319" t="str">
        <f t="shared" si="38"/>
        <v>-</v>
      </c>
      <c r="R101" s="319" t="b">
        <f t="shared" si="39"/>
        <v>0</v>
      </c>
      <c r="S101" s="319" t="str">
        <f t="shared" si="40"/>
        <v>-</v>
      </c>
      <c r="T101" s="320">
        <v>148.7313772</v>
      </c>
      <c r="U101" s="318">
        <v>117.679329100001</v>
      </c>
      <c r="V101" s="319">
        <f t="shared" si="41"/>
        <v>0.26387003000001585</v>
      </c>
      <c r="W101" s="319" t="b">
        <f t="shared" si="42"/>
        <v>0</v>
      </c>
      <c r="X101" s="319">
        <f t="shared" si="43"/>
        <v>0.26387003000001585</v>
      </c>
      <c r="Y101" s="319"/>
      <c r="Z101" s="320">
        <v>156.19364999999999</v>
      </c>
      <c r="AA101" s="319">
        <f t="shared" si="44"/>
        <v>0.3272819550770083</v>
      </c>
      <c r="AB101" s="319" t="b">
        <f t="shared" si="45"/>
        <v>0</v>
      </c>
      <c r="AC101" s="319">
        <f t="shared" si="46"/>
        <v>0.3272819550770083</v>
      </c>
      <c r="AD101" s="810"/>
      <c r="AE101" s="812">
        <f t="shared" si="47"/>
        <v>2.7424162286119932E-2</v>
      </c>
      <c r="AF101" s="812">
        <f t="shared" si="48"/>
        <v>-7.7791102156344924E-2</v>
      </c>
    </row>
    <row r="102" spans="1:32" ht="15" customHeight="1">
      <c r="A102" s="439" t="s">
        <v>308</v>
      </c>
      <c r="B102" s="439" t="str">
        <f>'Aaro Inställningar'!B17</f>
        <v>JOTUL</v>
      </c>
      <c r="C102" s="43"/>
      <c r="D102" s="749" t="str">
        <f>'Aaro Inställningar'!C17</f>
        <v>Jøtul</v>
      </c>
      <c r="E102" s="320">
        <v>-7.7789296000000201</v>
      </c>
      <c r="F102" s="318">
        <v>-5.4622819999999903</v>
      </c>
      <c r="G102" s="319" t="str">
        <f t="shared" si="32"/>
        <v>-</v>
      </c>
      <c r="H102" s="319">
        <f t="shared" si="33"/>
        <v>-0.42411717300572072</v>
      </c>
      <c r="I102" s="319">
        <f t="shared" ref="I102:I119" si="49">IF(AND(E102&lt;0,F102&lt;0),+H102,G102)</f>
        <v>-0.42411717300572072</v>
      </c>
      <c r="J102" s="320">
        <v>-13.539048899999999</v>
      </c>
      <c r="K102" s="318">
        <v>-13.920999200000001</v>
      </c>
      <c r="L102" s="319" t="str">
        <f t="shared" si="35"/>
        <v>-</v>
      </c>
      <c r="M102" s="319">
        <f t="shared" si="36"/>
        <v>2.7436988862121425E-2</v>
      </c>
      <c r="N102" s="319">
        <f t="shared" si="37"/>
        <v>2.7436988862121425E-2</v>
      </c>
      <c r="O102" s="320">
        <v>-13.539048899999999</v>
      </c>
      <c r="P102" s="318">
        <v>-13.920999200000001</v>
      </c>
      <c r="Q102" s="319" t="str">
        <f t="shared" si="38"/>
        <v>-</v>
      </c>
      <c r="R102" s="319">
        <f t="shared" si="39"/>
        <v>2.7436988862121425E-2</v>
      </c>
      <c r="S102" s="319">
        <f t="shared" si="40"/>
        <v>2.7436988862121425E-2</v>
      </c>
      <c r="T102" s="320">
        <v>-20.009455299999999</v>
      </c>
      <c r="U102" s="318">
        <v>-20.391405600000098</v>
      </c>
      <c r="V102" s="319" t="str">
        <f t="shared" si="41"/>
        <v>-</v>
      </c>
      <c r="W102" s="319">
        <f t="shared" si="42"/>
        <v>1.8730945158586643E-2</v>
      </c>
      <c r="X102" s="319">
        <f t="shared" si="43"/>
        <v>1.8730945158586643E-2</v>
      </c>
      <c r="Y102" s="319"/>
      <c r="Z102" s="320">
        <v>4.9702823000000098</v>
      </c>
      <c r="AA102" s="319" t="str">
        <f t="shared" si="44"/>
        <v>-</v>
      </c>
      <c r="AB102" s="319" t="b">
        <f t="shared" si="45"/>
        <v>0</v>
      </c>
      <c r="AC102" s="319" t="str">
        <f t="shared" si="46"/>
        <v>-</v>
      </c>
      <c r="AD102" s="810"/>
      <c r="AE102" s="812">
        <f t="shared" si="47"/>
        <v>-7.0142189065065252E-2</v>
      </c>
      <c r="AF102" s="812">
        <f t="shared" si="48"/>
        <v>-7.6687553745984308E-2</v>
      </c>
    </row>
    <row r="103" spans="1:32" ht="14.25" customHeight="1">
      <c r="A103" s="439" t="s">
        <v>308</v>
      </c>
      <c r="B103" s="439" t="str">
        <f>'Aaro Inställningar'!B18</f>
        <v>KVD</v>
      </c>
      <c r="C103" s="43"/>
      <c r="D103" s="749" t="str">
        <f>'Aaro Inställningar'!C18</f>
        <v xml:space="preserve">KVD </v>
      </c>
      <c r="E103" s="320">
        <v>4.3419999999999996</v>
      </c>
      <c r="F103" s="318">
        <v>5.28800000000001</v>
      </c>
      <c r="G103" s="319">
        <f t="shared" si="32"/>
        <v>-0.17889561270801979</v>
      </c>
      <c r="H103" s="319" t="b">
        <f t="shared" si="33"/>
        <v>0</v>
      </c>
      <c r="I103" s="319">
        <f t="shared" si="49"/>
        <v>-0.17889561270801979</v>
      </c>
      <c r="J103" s="320">
        <v>8.1629999999999896</v>
      </c>
      <c r="K103" s="318">
        <v>8.6150000000000109</v>
      </c>
      <c r="L103" s="319">
        <f t="shared" si="35"/>
        <v>-5.2466627974465552E-2</v>
      </c>
      <c r="M103" s="319" t="b">
        <f t="shared" si="36"/>
        <v>0</v>
      </c>
      <c r="N103" s="319">
        <f t="shared" si="37"/>
        <v>-5.2466627974465552E-2</v>
      </c>
      <c r="O103" s="320">
        <v>8.1630000000000091</v>
      </c>
      <c r="P103" s="318">
        <v>8.6150000000000109</v>
      </c>
      <c r="Q103" s="319">
        <f t="shared" si="38"/>
        <v>-5.2466627974463331E-2</v>
      </c>
      <c r="R103" s="319" t="b">
        <f t="shared" si="39"/>
        <v>0</v>
      </c>
      <c r="S103" s="319">
        <f t="shared" si="40"/>
        <v>-5.2466627974463331E-2</v>
      </c>
      <c r="T103" s="320">
        <v>43.753</v>
      </c>
      <c r="U103" s="318">
        <v>44.204999999999998</v>
      </c>
      <c r="V103" s="319">
        <f t="shared" si="41"/>
        <v>-1.0225087659766929E-2</v>
      </c>
      <c r="W103" s="319" t="b">
        <f t="shared" si="42"/>
        <v>0</v>
      </c>
      <c r="X103" s="319">
        <f t="shared" si="43"/>
        <v>-1.0225087659766929E-2</v>
      </c>
      <c r="Y103" s="319"/>
      <c r="Z103" s="320">
        <v>67.302000000000007</v>
      </c>
      <c r="AA103" s="319">
        <f t="shared" si="44"/>
        <v>0.5224974550390229</v>
      </c>
      <c r="AB103" s="319" t="b">
        <f t="shared" si="45"/>
        <v>0</v>
      </c>
      <c r="AC103" s="319">
        <f t="shared" si="46"/>
        <v>0.5224974550390229</v>
      </c>
      <c r="AD103" s="810"/>
      <c r="AE103" s="812">
        <f t="shared" si="47"/>
        <v>0.10760895357114621</v>
      </c>
      <c r="AF103" s="812">
        <f t="shared" si="48"/>
        <v>0.1145611702127661</v>
      </c>
    </row>
    <row r="104" spans="1:32" ht="15" customHeight="1">
      <c r="A104" s="439" t="s">
        <v>308</v>
      </c>
      <c r="B104" s="439" t="str">
        <f>'Aaro Inställningar'!B19</f>
        <v>LEDIL</v>
      </c>
      <c r="C104" s="43"/>
      <c r="D104" s="749" t="str">
        <f>'Aaro Inställningar'!C19</f>
        <v>Ledil</v>
      </c>
      <c r="E104" s="320">
        <v>6.2568086999999997</v>
      </c>
      <c r="F104" s="318">
        <v>4.0306490999999998</v>
      </c>
      <c r="G104" s="319">
        <f t="shared" si="32"/>
        <v>0.55230796449137687</v>
      </c>
      <c r="H104" s="319" t="b">
        <f t="shared" si="33"/>
        <v>0</v>
      </c>
      <c r="I104" s="319">
        <f t="shared" si="49"/>
        <v>0.55230796449137687</v>
      </c>
      <c r="J104" s="320">
        <v>15.0284555</v>
      </c>
      <c r="K104" s="318">
        <v>6.6933195999999997</v>
      </c>
      <c r="L104" s="319">
        <f t="shared" si="35"/>
        <v>1.2452917831683998</v>
      </c>
      <c r="M104" s="319" t="b">
        <f t="shared" si="36"/>
        <v>0</v>
      </c>
      <c r="N104" s="319">
        <f t="shared" si="37"/>
        <v>1.2452917831683998</v>
      </c>
      <c r="O104" s="320">
        <v>15.0284555</v>
      </c>
      <c r="P104" s="318">
        <v>6.6933195999999997</v>
      </c>
      <c r="Q104" s="319">
        <f t="shared" si="38"/>
        <v>1.2452917831683998</v>
      </c>
      <c r="R104" s="319" t="b">
        <f t="shared" si="39"/>
        <v>0</v>
      </c>
      <c r="S104" s="319">
        <f t="shared" si="40"/>
        <v>1.2452917831683998</v>
      </c>
      <c r="T104" s="320">
        <v>49.167396099999998</v>
      </c>
      <c r="U104" s="318">
        <v>40.8322602</v>
      </c>
      <c r="V104" s="319">
        <f t="shared" si="41"/>
        <v>0.20413114187590331</v>
      </c>
      <c r="W104" s="319" t="b">
        <f t="shared" si="42"/>
        <v>0</v>
      </c>
      <c r="X104" s="319">
        <f t="shared" si="43"/>
        <v>0.20413114187590331</v>
      </c>
      <c r="Y104" s="319"/>
      <c r="Z104" s="320">
        <v>52.0982305</v>
      </c>
      <c r="AA104" s="319">
        <f t="shared" si="44"/>
        <v>0.2759085645716961</v>
      </c>
      <c r="AB104" s="319" t="b">
        <f t="shared" si="45"/>
        <v>0</v>
      </c>
      <c r="AC104" s="319">
        <f t="shared" si="46"/>
        <v>0.2759085645716961</v>
      </c>
      <c r="AD104" s="810"/>
      <c r="AE104" s="812">
        <f t="shared" si="47"/>
        <v>0.32371880850403867</v>
      </c>
      <c r="AF104" s="812">
        <f t="shared" si="48"/>
        <v>0.20904577356644624</v>
      </c>
    </row>
    <row r="105" spans="1:32" ht="14.25" customHeight="1">
      <c r="A105" s="439" t="s">
        <v>308</v>
      </c>
      <c r="B105" s="439" t="str">
        <f>'Aaro Inställningar'!B20</f>
        <v>MCC</v>
      </c>
      <c r="C105" s="43"/>
      <c r="D105" s="749" t="str">
        <f>'Aaro Inställningar'!C20</f>
        <v>Mobile Climate Control</v>
      </c>
      <c r="E105" s="320">
        <v>13.382</v>
      </c>
      <c r="F105" s="318">
        <v>7.8110000000000204</v>
      </c>
      <c r="G105" s="319">
        <f t="shared" si="32"/>
        <v>0.71322493918831964</v>
      </c>
      <c r="H105" s="319" t="b">
        <f t="shared" si="33"/>
        <v>0</v>
      </c>
      <c r="I105" s="319">
        <f t="shared" si="49"/>
        <v>0.71322493918831964</v>
      </c>
      <c r="J105" s="320">
        <v>29.253</v>
      </c>
      <c r="K105" s="318">
        <v>15.763999999999999</v>
      </c>
      <c r="L105" s="319">
        <f t="shared" si="35"/>
        <v>0.85568383658969815</v>
      </c>
      <c r="M105" s="319" t="b">
        <f t="shared" si="36"/>
        <v>0</v>
      </c>
      <c r="N105" s="319">
        <f t="shared" si="37"/>
        <v>0.85568383658969815</v>
      </c>
      <c r="O105" s="320">
        <v>29.253</v>
      </c>
      <c r="P105" s="318">
        <v>15.763999999999999</v>
      </c>
      <c r="Q105" s="319">
        <f t="shared" si="38"/>
        <v>0.85568383658969815</v>
      </c>
      <c r="R105" s="319" t="b">
        <f t="shared" si="39"/>
        <v>0</v>
      </c>
      <c r="S105" s="319">
        <f t="shared" si="40"/>
        <v>0.85568383658969815</v>
      </c>
      <c r="T105" s="320">
        <v>119.723</v>
      </c>
      <c r="U105" s="318">
        <v>106.23399999999999</v>
      </c>
      <c r="V105" s="319">
        <f t="shared" si="41"/>
        <v>0.12697441497072504</v>
      </c>
      <c r="W105" s="319" t="b">
        <f t="shared" si="42"/>
        <v>0</v>
      </c>
      <c r="X105" s="319">
        <f t="shared" si="43"/>
        <v>0.12697441497072504</v>
      </c>
      <c r="Y105" s="319"/>
      <c r="Z105" s="320">
        <v>137.16499999999999</v>
      </c>
      <c r="AA105" s="319">
        <f t="shared" si="44"/>
        <v>0.29115913925861769</v>
      </c>
      <c r="AB105" s="319" t="b">
        <f t="shared" si="45"/>
        <v>0</v>
      </c>
      <c r="AC105" s="319">
        <f t="shared" si="46"/>
        <v>0.29115913925861769</v>
      </c>
      <c r="AD105" s="810"/>
      <c r="AE105" s="812">
        <f t="shared" si="47"/>
        <v>0.1008359042415677</v>
      </c>
      <c r="AF105" s="812">
        <f t="shared" si="48"/>
        <v>7.4483214817264748E-2</v>
      </c>
    </row>
    <row r="106" spans="1:32" ht="14.25" customHeight="1">
      <c r="A106" s="439" t="s">
        <v>308</v>
      </c>
      <c r="B106" s="439" t="str">
        <f>'Aaro Inställningar'!B21</f>
        <v>NEBULA</v>
      </c>
      <c r="C106" s="43"/>
      <c r="D106" s="749" t="str">
        <f>'Aaro Inställningar'!C21</f>
        <v>Nebula</v>
      </c>
      <c r="E106" s="320">
        <v>3.5385960999999999</v>
      </c>
      <c r="F106" s="318">
        <v>4.7979156999999901</v>
      </c>
      <c r="G106" s="319">
        <f t="shared" si="32"/>
        <v>-0.26247222309470608</v>
      </c>
      <c r="H106" s="319" t="b">
        <f t="shared" si="33"/>
        <v>0</v>
      </c>
      <c r="I106" s="319">
        <f t="shared" si="49"/>
        <v>-0.26247222309470608</v>
      </c>
      <c r="J106" s="320">
        <v>13.105713</v>
      </c>
      <c r="K106" s="318">
        <v>13.261675500000001</v>
      </c>
      <c r="L106" s="319">
        <f t="shared" si="35"/>
        <v>-1.1760391814744753E-2</v>
      </c>
      <c r="M106" s="319" t="b">
        <f t="shared" si="36"/>
        <v>0</v>
      </c>
      <c r="N106" s="319">
        <f t="shared" si="37"/>
        <v>-1.1760391814744753E-2</v>
      </c>
      <c r="O106" s="320">
        <v>13.105713</v>
      </c>
      <c r="P106" s="318">
        <v>13.261675500000001</v>
      </c>
      <c r="Q106" s="319">
        <f t="shared" si="38"/>
        <v>-1.1760391814744753E-2</v>
      </c>
      <c r="R106" s="319" t="b">
        <f t="shared" si="39"/>
        <v>0</v>
      </c>
      <c r="S106" s="319">
        <f t="shared" si="40"/>
        <v>-1.1760391814744753E-2</v>
      </c>
      <c r="T106" s="320">
        <v>61.849273199999999</v>
      </c>
      <c r="U106" s="318">
        <v>62.0052357</v>
      </c>
      <c r="V106" s="319">
        <f t="shared" si="41"/>
        <v>-2.5153117835822192E-3</v>
      </c>
      <c r="W106" s="319" t="b">
        <f t="shared" si="42"/>
        <v>0</v>
      </c>
      <c r="X106" s="319">
        <f t="shared" si="43"/>
        <v>-2.5153117835822192E-3</v>
      </c>
      <c r="Y106" s="319"/>
      <c r="Z106" s="320">
        <v>66.212979300000001</v>
      </c>
      <c r="AA106" s="319">
        <f t="shared" si="44"/>
        <v>6.7861101606940588E-2</v>
      </c>
      <c r="AB106" s="319" t="b">
        <f t="shared" si="45"/>
        <v>0</v>
      </c>
      <c r="AC106" s="319">
        <f t="shared" si="46"/>
        <v>6.7861101606940588E-2</v>
      </c>
      <c r="AD106" s="810"/>
      <c r="AE106" s="812">
        <f t="shared" si="47"/>
        <v>0.2720244112488937</v>
      </c>
      <c r="AF106" s="812">
        <f t="shared" si="48"/>
        <v>0.3119043982806643</v>
      </c>
    </row>
    <row r="107" spans="1:32" ht="15.75" customHeight="1">
      <c r="A107" s="439" t="s">
        <v>308</v>
      </c>
      <c r="B107" s="439" t="str">
        <f>'Aaro Inställningar'!B22</f>
        <v>NCGHO</v>
      </c>
      <c r="C107" s="43"/>
      <c r="D107" s="749" t="str">
        <f>'Aaro Inställningar'!C22</f>
        <v>Nordic Cinema Group</v>
      </c>
      <c r="E107" s="320">
        <v>19.024634299999999</v>
      </c>
      <c r="F107" s="318">
        <v>19.784956000000001</v>
      </c>
      <c r="G107" s="319">
        <f t="shared" si="32"/>
        <v>-3.8429284351201076E-2</v>
      </c>
      <c r="H107" s="319" t="b">
        <f t="shared" si="33"/>
        <v>0</v>
      </c>
      <c r="I107" s="319">
        <f t="shared" si="49"/>
        <v>-3.8429284351201076E-2</v>
      </c>
      <c r="J107" s="320">
        <v>89.165143299999997</v>
      </c>
      <c r="K107" s="318">
        <v>73.143977500000105</v>
      </c>
      <c r="L107" s="319">
        <f t="shared" si="35"/>
        <v>0.21903602111328802</v>
      </c>
      <c r="M107" s="319" t="b">
        <f t="shared" si="36"/>
        <v>0</v>
      </c>
      <c r="N107" s="319">
        <f t="shared" si="37"/>
        <v>0.21903602111328802</v>
      </c>
      <c r="O107" s="320">
        <v>89.165143299999997</v>
      </c>
      <c r="P107" s="318">
        <v>73.143977500000005</v>
      </c>
      <c r="Q107" s="319">
        <f t="shared" si="38"/>
        <v>0.21903602111328979</v>
      </c>
      <c r="R107" s="319" t="b">
        <f t="shared" si="39"/>
        <v>0</v>
      </c>
      <c r="S107" s="319">
        <f t="shared" si="40"/>
        <v>0.21903602111328979</v>
      </c>
      <c r="T107" s="320">
        <v>228.75421829999999</v>
      </c>
      <c r="U107" s="318">
        <v>212.73305250000001</v>
      </c>
      <c r="V107" s="319">
        <f t="shared" si="41"/>
        <v>7.5311126370454229E-2</v>
      </c>
      <c r="W107" s="319" t="b">
        <f t="shared" si="42"/>
        <v>0</v>
      </c>
      <c r="X107" s="319">
        <f t="shared" si="43"/>
        <v>7.5311126370454229E-2</v>
      </c>
      <c r="Y107" s="319"/>
      <c r="Z107" s="320">
        <v>239.28666849999999</v>
      </c>
      <c r="AA107" s="319">
        <f t="shared" si="44"/>
        <v>0.1248212992195934</v>
      </c>
      <c r="AB107" s="319" t="b">
        <f t="shared" si="45"/>
        <v>0</v>
      </c>
      <c r="AC107" s="718">
        <f t="shared" si="46"/>
        <v>0.1248212992195934</v>
      </c>
      <c r="AD107" s="810"/>
      <c r="AE107" s="814">
        <f t="shared" si="47"/>
        <v>0.19381361755759521</v>
      </c>
      <c r="AF107" s="812">
        <f t="shared" si="48"/>
        <v>0.17574782070466793</v>
      </c>
    </row>
    <row r="108" spans="1:32" ht="15.75" hidden="1" customHeight="1">
      <c r="A108" s="439" t="s">
        <v>308</v>
      </c>
      <c r="B108" s="439">
        <f>'Aaro Inställningar'!B23</f>
        <v>0</v>
      </c>
      <c r="C108" s="43"/>
      <c r="D108" s="749">
        <f>'Aaro Inställningar'!C23</f>
        <v>0</v>
      </c>
      <c r="E108" s="320">
        <v>0</v>
      </c>
      <c r="F108" s="318">
        <v>0</v>
      </c>
      <c r="G108" s="319" t="e">
        <f t="shared" si="32"/>
        <v>#DIV/0!</v>
      </c>
      <c r="H108" s="319" t="b">
        <f t="shared" si="33"/>
        <v>0</v>
      </c>
      <c r="I108" s="319" t="e">
        <f t="shared" si="49"/>
        <v>#DIV/0!</v>
      </c>
      <c r="J108" s="320">
        <v>0</v>
      </c>
      <c r="K108" s="318">
        <v>0</v>
      </c>
      <c r="L108" s="319" t="e">
        <f t="shared" si="35"/>
        <v>#DIV/0!</v>
      </c>
      <c r="M108" s="319" t="b">
        <f t="shared" si="36"/>
        <v>0</v>
      </c>
      <c r="N108" s="319" t="e">
        <f t="shared" si="37"/>
        <v>#DIV/0!</v>
      </c>
      <c r="O108" s="320">
        <v>0</v>
      </c>
      <c r="P108" s="318">
        <v>0</v>
      </c>
      <c r="Q108" s="319" t="e">
        <f t="shared" si="38"/>
        <v>#DIV/0!</v>
      </c>
      <c r="R108" s="319" t="b">
        <f t="shared" si="39"/>
        <v>0</v>
      </c>
      <c r="S108" s="319" t="e">
        <f t="shared" si="40"/>
        <v>#DIV/0!</v>
      </c>
      <c r="T108" s="320">
        <v>0</v>
      </c>
      <c r="U108" s="318">
        <v>0</v>
      </c>
      <c r="V108" s="319" t="e">
        <f t="shared" si="41"/>
        <v>#DIV/0!</v>
      </c>
      <c r="W108" s="319" t="b">
        <f t="shared" si="42"/>
        <v>0</v>
      </c>
      <c r="X108" s="319" t="e">
        <f t="shared" si="43"/>
        <v>#DIV/0!</v>
      </c>
      <c r="Y108" s="319"/>
      <c r="Z108" s="320">
        <v>0</v>
      </c>
      <c r="AA108" s="319" t="e">
        <f t="shared" si="44"/>
        <v>#DIV/0!</v>
      </c>
      <c r="AB108" s="319" t="b">
        <f t="shared" si="45"/>
        <v>0</v>
      </c>
      <c r="AC108" s="718" t="e">
        <f t="shared" si="46"/>
        <v>#DIV/0!</v>
      </c>
      <c r="AD108" s="828"/>
      <c r="AE108" s="814">
        <f t="shared" si="47"/>
        <v>0</v>
      </c>
      <c r="AF108" s="814">
        <f t="shared" si="48"/>
        <v>0</v>
      </c>
    </row>
    <row r="109" spans="1:32" ht="15.75" hidden="1" customHeight="1">
      <c r="A109" s="439" t="s">
        <v>308</v>
      </c>
      <c r="B109" s="439">
        <f>'Aaro Inställningar'!B24</f>
        <v>0</v>
      </c>
      <c r="C109" s="43"/>
      <c r="D109" s="749">
        <f>'Aaro Inställningar'!C24</f>
        <v>0</v>
      </c>
      <c r="E109" s="320">
        <v>0</v>
      </c>
      <c r="F109" s="318">
        <v>0</v>
      </c>
      <c r="G109" s="319" t="e">
        <f t="shared" si="32"/>
        <v>#DIV/0!</v>
      </c>
      <c r="H109" s="319" t="b">
        <f t="shared" si="33"/>
        <v>0</v>
      </c>
      <c r="I109" s="319" t="e">
        <f t="shared" si="49"/>
        <v>#DIV/0!</v>
      </c>
      <c r="J109" s="320">
        <v>0</v>
      </c>
      <c r="K109" s="318">
        <v>0</v>
      </c>
      <c r="L109" s="319" t="e">
        <f t="shared" si="35"/>
        <v>#DIV/0!</v>
      </c>
      <c r="M109" s="319" t="b">
        <f t="shared" si="36"/>
        <v>0</v>
      </c>
      <c r="N109" s="319" t="e">
        <f t="shared" si="37"/>
        <v>#DIV/0!</v>
      </c>
      <c r="O109" s="320">
        <v>0</v>
      </c>
      <c r="P109" s="318">
        <v>0</v>
      </c>
      <c r="Q109" s="319" t="e">
        <f t="shared" si="38"/>
        <v>#DIV/0!</v>
      </c>
      <c r="R109" s="319" t="b">
        <f t="shared" si="39"/>
        <v>0</v>
      </c>
      <c r="S109" s="319" t="e">
        <f t="shared" si="40"/>
        <v>#DIV/0!</v>
      </c>
      <c r="T109" s="320">
        <v>0</v>
      </c>
      <c r="U109" s="318">
        <v>0</v>
      </c>
      <c r="V109" s="319" t="e">
        <f t="shared" si="41"/>
        <v>#DIV/0!</v>
      </c>
      <c r="W109" s="319" t="b">
        <f t="shared" si="42"/>
        <v>0</v>
      </c>
      <c r="X109" s="319" t="e">
        <f t="shared" si="43"/>
        <v>#DIV/0!</v>
      </c>
      <c r="Y109" s="319"/>
      <c r="Z109" s="320">
        <v>0</v>
      </c>
      <c r="AA109" s="319" t="e">
        <f t="shared" si="44"/>
        <v>#DIV/0!</v>
      </c>
      <c r="AB109" s="319" t="b">
        <f t="shared" si="45"/>
        <v>0</v>
      </c>
      <c r="AC109" s="319" t="e">
        <f t="shared" si="46"/>
        <v>#DIV/0!</v>
      </c>
      <c r="AD109" s="810"/>
      <c r="AE109" s="812">
        <f t="shared" si="47"/>
        <v>0</v>
      </c>
      <c r="AF109" s="812">
        <f t="shared" si="48"/>
        <v>0</v>
      </c>
    </row>
    <row r="110" spans="1:32" ht="15.75" hidden="1" customHeight="1">
      <c r="A110" s="439" t="s">
        <v>308</v>
      </c>
      <c r="B110" s="439">
        <f>'Aaro Inställningar'!B25</f>
        <v>0</v>
      </c>
      <c r="C110" s="43"/>
      <c r="D110" s="749">
        <f>'Aaro Inställningar'!C25</f>
        <v>0</v>
      </c>
      <c r="E110" s="320">
        <v>0</v>
      </c>
      <c r="F110" s="318">
        <v>0</v>
      </c>
      <c r="G110" s="319" t="e">
        <f t="shared" si="32"/>
        <v>#DIV/0!</v>
      </c>
      <c r="H110" s="319" t="b">
        <f t="shared" si="33"/>
        <v>0</v>
      </c>
      <c r="I110" s="319" t="e">
        <f t="shared" si="49"/>
        <v>#DIV/0!</v>
      </c>
      <c r="J110" s="320">
        <v>0</v>
      </c>
      <c r="K110" s="318">
        <v>0</v>
      </c>
      <c r="L110" s="319" t="e">
        <f t="shared" si="35"/>
        <v>#DIV/0!</v>
      </c>
      <c r="M110" s="319" t="b">
        <f t="shared" si="36"/>
        <v>0</v>
      </c>
      <c r="N110" s="319" t="e">
        <f t="shared" si="37"/>
        <v>#DIV/0!</v>
      </c>
      <c r="O110" s="320">
        <v>0</v>
      </c>
      <c r="P110" s="318">
        <v>0</v>
      </c>
      <c r="Q110" s="319" t="e">
        <f t="shared" si="38"/>
        <v>#DIV/0!</v>
      </c>
      <c r="R110" s="319" t="b">
        <f t="shared" si="39"/>
        <v>0</v>
      </c>
      <c r="S110" s="319" t="e">
        <f t="shared" si="40"/>
        <v>#DIV/0!</v>
      </c>
      <c r="T110" s="320">
        <v>0</v>
      </c>
      <c r="U110" s="318">
        <v>0</v>
      </c>
      <c r="V110" s="319" t="e">
        <f t="shared" si="41"/>
        <v>#DIV/0!</v>
      </c>
      <c r="W110" s="319" t="b">
        <f t="shared" si="42"/>
        <v>0</v>
      </c>
      <c r="X110" s="319" t="e">
        <f t="shared" si="43"/>
        <v>#DIV/0!</v>
      </c>
      <c r="Y110" s="319"/>
      <c r="Z110" s="320">
        <v>0</v>
      </c>
      <c r="AA110" s="319" t="e">
        <f t="shared" si="44"/>
        <v>#DIV/0!</v>
      </c>
      <c r="AB110" s="319" t="b">
        <f t="shared" si="45"/>
        <v>0</v>
      </c>
      <c r="AC110" s="319" t="e">
        <f t="shared" si="46"/>
        <v>#DIV/0!</v>
      </c>
      <c r="AD110" s="810"/>
      <c r="AE110" s="812">
        <f t="shared" si="47"/>
        <v>0</v>
      </c>
      <c r="AF110" s="812">
        <f t="shared" si="48"/>
        <v>0</v>
      </c>
    </row>
    <row r="111" spans="1:32" ht="15.75" hidden="1" customHeight="1">
      <c r="A111" s="439" t="s">
        <v>308</v>
      </c>
      <c r="B111" s="439">
        <f>'Aaro Inställningar'!B26</f>
        <v>0</v>
      </c>
      <c r="C111" s="43"/>
      <c r="D111" s="749">
        <f>'Aaro Inställningar'!C26</f>
        <v>0</v>
      </c>
      <c r="E111" s="320">
        <v>0</v>
      </c>
      <c r="F111" s="318">
        <v>0</v>
      </c>
      <c r="G111" s="319" t="e">
        <f t="shared" si="32"/>
        <v>#DIV/0!</v>
      </c>
      <c r="H111" s="319" t="b">
        <f t="shared" si="33"/>
        <v>0</v>
      </c>
      <c r="I111" s="319" t="e">
        <f t="shared" si="49"/>
        <v>#DIV/0!</v>
      </c>
      <c r="J111" s="320">
        <v>0</v>
      </c>
      <c r="K111" s="318">
        <v>0</v>
      </c>
      <c r="L111" s="319" t="e">
        <f t="shared" si="35"/>
        <v>#DIV/0!</v>
      </c>
      <c r="M111" s="319" t="b">
        <f t="shared" si="36"/>
        <v>0</v>
      </c>
      <c r="N111" s="319" t="e">
        <f t="shared" si="37"/>
        <v>#DIV/0!</v>
      </c>
      <c r="O111" s="320">
        <v>0</v>
      </c>
      <c r="P111" s="318">
        <v>0</v>
      </c>
      <c r="Q111" s="319" t="e">
        <f t="shared" si="38"/>
        <v>#DIV/0!</v>
      </c>
      <c r="R111" s="319" t="b">
        <f t="shared" si="39"/>
        <v>0</v>
      </c>
      <c r="S111" s="319" t="e">
        <f t="shared" si="40"/>
        <v>#DIV/0!</v>
      </c>
      <c r="T111" s="320">
        <v>0</v>
      </c>
      <c r="U111" s="318">
        <v>0</v>
      </c>
      <c r="V111" s="319" t="e">
        <f t="shared" si="41"/>
        <v>#DIV/0!</v>
      </c>
      <c r="W111" s="319" t="b">
        <f t="shared" si="42"/>
        <v>0</v>
      </c>
      <c r="X111" s="319" t="e">
        <f t="shared" si="43"/>
        <v>#DIV/0!</v>
      </c>
      <c r="Y111" s="319"/>
      <c r="Z111" s="320">
        <v>0</v>
      </c>
      <c r="AA111" s="319" t="e">
        <f t="shared" si="44"/>
        <v>#DIV/0!</v>
      </c>
      <c r="AB111" s="319" t="b">
        <f t="shared" si="45"/>
        <v>0</v>
      </c>
      <c r="AC111" s="319" t="e">
        <f t="shared" si="46"/>
        <v>#DIV/0!</v>
      </c>
      <c r="AD111" s="810"/>
      <c r="AE111" s="812">
        <f t="shared" si="47"/>
        <v>0</v>
      </c>
      <c r="AF111" s="812">
        <f t="shared" si="48"/>
        <v>0</v>
      </c>
    </row>
    <row r="112" spans="1:32" ht="15.75" hidden="1" customHeight="1">
      <c r="A112" s="439" t="s">
        <v>308</v>
      </c>
      <c r="B112" s="439">
        <f>'Aaro Inställningar'!B27</f>
        <v>0</v>
      </c>
      <c r="C112" s="43"/>
      <c r="D112" s="749">
        <f>'Aaro Inställningar'!C27</f>
        <v>0</v>
      </c>
      <c r="E112" s="320">
        <v>0</v>
      </c>
      <c r="F112" s="318">
        <v>0</v>
      </c>
      <c r="G112" s="319" t="e">
        <f t="shared" si="32"/>
        <v>#DIV/0!</v>
      </c>
      <c r="H112" s="319" t="b">
        <f t="shared" si="33"/>
        <v>0</v>
      </c>
      <c r="I112" s="319" t="e">
        <f t="shared" si="49"/>
        <v>#DIV/0!</v>
      </c>
      <c r="J112" s="320">
        <v>0</v>
      </c>
      <c r="K112" s="318">
        <v>0</v>
      </c>
      <c r="L112" s="319" t="e">
        <f t="shared" si="35"/>
        <v>#DIV/0!</v>
      </c>
      <c r="M112" s="319" t="b">
        <f t="shared" si="36"/>
        <v>0</v>
      </c>
      <c r="N112" s="319" t="e">
        <f t="shared" si="37"/>
        <v>#DIV/0!</v>
      </c>
      <c r="O112" s="320">
        <v>0</v>
      </c>
      <c r="P112" s="318">
        <v>0</v>
      </c>
      <c r="Q112" s="319" t="e">
        <f t="shared" si="38"/>
        <v>#DIV/0!</v>
      </c>
      <c r="R112" s="319" t="b">
        <f t="shared" si="39"/>
        <v>0</v>
      </c>
      <c r="S112" s="319" t="e">
        <f t="shared" si="40"/>
        <v>#DIV/0!</v>
      </c>
      <c r="T112" s="320">
        <v>0</v>
      </c>
      <c r="U112" s="318">
        <v>0</v>
      </c>
      <c r="V112" s="319" t="e">
        <f t="shared" si="41"/>
        <v>#DIV/0!</v>
      </c>
      <c r="W112" s="319" t="b">
        <f t="shared" si="42"/>
        <v>0</v>
      </c>
      <c r="X112" s="319" t="e">
        <f t="shared" si="43"/>
        <v>#DIV/0!</v>
      </c>
      <c r="Y112" s="319"/>
      <c r="Z112" s="320">
        <v>0</v>
      </c>
      <c r="AA112" s="319" t="e">
        <f t="shared" si="44"/>
        <v>#DIV/0!</v>
      </c>
      <c r="AB112" s="319" t="b">
        <f t="shared" si="45"/>
        <v>0</v>
      </c>
      <c r="AC112" s="319" t="e">
        <f t="shared" si="46"/>
        <v>#DIV/0!</v>
      </c>
      <c r="AD112" s="810"/>
      <c r="AE112" s="812">
        <f t="shared" si="47"/>
        <v>0</v>
      </c>
      <c r="AF112" s="812">
        <f t="shared" si="48"/>
        <v>0</v>
      </c>
    </row>
    <row r="113" spans="1:32" ht="15.75" hidden="1" customHeight="1">
      <c r="A113" s="439" t="s">
        <v>308</v>
      </c>
      <c r="B113" s="439">
        <f>'Aaro Inställningar'!B28</f>
        <v>0</v>
      </c>
      <c r="C113" s="43"/>
      <c r="D113" s="749">
        <f>'Aaro Inställningar'!C28</f>
        <v>0</v>
      </c>
      <c r="E113" s="320">
        <v>0</v>
      </c>
      <c r="F113" s="318">
        <v>0</v>
      </c>
      <c r="G113" s="319" t="e">
        <f t="shared" si="32"/>
        <v>#DIV/0!</v>
      </c>
      <c r="H113" s="319" t="b">
        <f t="shared" si="33"/>
        <v>0</v>
      </c>
      <c r="I113" s="319" t="e">
        <f t="shared" si="49"/>
        <v>#DIV/0!</v>
      </c>
      <c r="J113" s="320">
        <v>0</v>
      </c>
      <c r="K113" s="318">
        <v>0</v>
      </c>
      <c r="L113" s="319" t="e">
        <f t="shared" si="35"/>
        <v>#DIV/0!</v>
      </c>
      <c r="M113" s="319" t="b">
        <f t="shared" si="36"/>
        <v>0</v>
      </c>
      <c r="N113" s="319" t="e">
        <f t="shared" si="37"/>
        <v>#DIV/0!</v>
      </c>
      <c r="O113" s="320">
        <v>0</v>
      </c>
      <c r="P113" s="318">
        <v>0</v>
      </c>
      <c r="Q113" s="319" t="e">
        <f t="shared" si="38"/>
        <v>#DIV/0!</v>
      </c>
      <c r="R113" s="319" t="b">
        <f t="shared" si="39"/>
        <v>0</v>
      </c>
      <c r="S113" s="319" t="e">
        <f t="shared" si="40"/>
        <v>#DIV/0!</v>
      </c>
      <c r="T113" s="320">
        <v>0</v>
      </c>
      <c r="U113" s="318">
        <v>0</v>
      </c>
      <c r="V113" s="319" t="e">
        <f t="shared" si="41"/>
        <v>#DIV/0!</v>
      </c>
      <c r="W113" s="319" t="b">
        <f t="shared" si="42"/>
        <v>0</v>
      </c>
      <c r="X113" s="319" t="e">
        <f t="shared" si="43"/>
        <v>#DIV/0!</v>
      </c>
      <c r="Y113" s="319"/>
      <c r="Z113" s="320">
        <v>0</v>
      </c>
      <c r="AA113" s="319" t="e">
        <f t="shared" si="44"/>
        <v>#DIV/0!</v>
      </c>
      <c r="AB113" s="319" t="b">
        <f t="shared" si="45"/>
        <v>0</v>
      </c>
      <c r="AC113" s="319" t="e">
        <f t="shared" si="46"/>
        <v>#DIV/0!</v>
      </c>
      <c r="AD113" s="810"/>
      <c r="AE113" s="812">
        <f t="shared" si="47"/>
        <v>0</v>
      </c>
      <c r="AF113" s="812">
        <f t="shared" si="48"/>
        <v>0</v>
      </c>
    </row>
    <row r="114" spans="1:32" ht="15.75" hidden="1" customHeight="1">
      <c r="A114" s="439" t="s">
        <v>308</v>
      </c>
      <c r="B114" s="439">
        <f>'Aaro Inställningar'!B29</f>
        <v>0</v>
      </c>
      <c r="C114" s="43"/>
      <c r="D114" s="749">
        <f>'Aaro Inställningar'!C29</f>
        <v>0</v>
      </c>
      <c r="E114" s="320">
        <v>0</v>
      </c>
      <c r="F114" s="318">
        <v>0</v>
      </c>
      <c r="G114" s="319" t="e">
        <f t="shared" si="32"/>
        <v>#DIV/0!</v>
      </c>
      <c r="H114" s="319" t="b">
        <f t="shared" si="33"/>
        <v>0</v>
      </c>
      <c r="I114" s="319" t="e">
        <f t="shared" si="49"/>
        <v>#DIV/0!</v>
      </c>
      <c r="J114" s="320">
        <v>0</v>
      </c>
      <c r="K114" s="318">
        <v>0</v>
      </c>
      <c r="L114" s="319" t="e">
        <f t="shared" si="35"/>
        <v>#DIV/0!</v>
      </c>
      <c r="M114" s="319" t="b">
        <f t="shared" si="36"/>
        <v>0</v>
      </c>
      <c r="N114" s="319" t="e">
        <f t="shared" si="37"/>
        <v>#DIV/0!</v>
      </c>
      <c r="O114" s="320">
        <v>0</v>
      </c>
      <c r="P114" s="318">
        <v>0</v>
      </c>
      <c r="Q114" s="319" t="e">
        <f t="shared" si="38"/>
        <v>#DIV/0!</v>
      </c>
      <c r="R114" s="319" t="b">
        <f t="shared" si="39"/>
        <v>0</v>
      </c>
      <c r="S114" s="319" t="e">
        <f t="shared" si="40"/>
        <v>#DIV/0!</v>
      </c>
      <c r="T114" s="320">
        <v>0</v>
      </c>
      <c r="U114" s="318">
        <v>0</v>
      </c>
      <c r="V114" s="319" t="e">
        <f t="shared" si="41"/>
        <v>#DIV/0!</v>
      </c>
      <c r="W114" s="319" t="b">
        <f t="shared" si="42"/>
        <v>0</v>
      </c>
      <c r="X114" s="319" t="e">
        <f t="shared" si="43"/>
        <v>#DIV/0!</v>
      </c>
      <c r="Y114" s="319"/>
      <c r="Z114" s="320">
        <v>0</v>
      </c>
      <c r="AA114" s="319" t="e">
        <f t="shared" si="44"/>
        <v>#DIV/0!</v>
      </c>
      <c r="AB114" s="319" t="b">
        <f t="shared" si="45"/>
        <v>0</v>
      </c>
      <c r="AC114" s="319" t="e">
        <f t="shared" si="46"/>
        <v>#DIV/0!</v>
      </c>
      <c r="AD114" s="810"/>
      <c r="AE114" s="812">
        <f t="shared" si="47"/>
        <v>0</v>
      </c>
      <c r="AF114" s="812">
        <f t="shared" si="48"/>
        <v>0</v>
      </c>
    </row>
    <row r="115" spans="1:32" ht="15.75" hidden="1" customHeight="1">
      <c r="A115" s="439" t="s">
        <v>308</v>
      </c>
      <c r="B115" s="439">
        <f>'Aaro Inställningar'!B30</f>
        <v>0</v>
      </c>
      <c r="C115" s="43"/>
      <c r="D115" s="749">
        <f>'Aaro Inställningar'!C30</f>
        <v>0</v>
      </c>
      <c r="E115" s="320">
        <v>0</v>
      </c>
      <c r="F115" s="318">
        <v>0</v>
      </c>
      <c r="G115" s="319" t="e">
        <f t="shared" si="32"/>
        <v>#DIV/0!</v>
      </c>
      <c r="H115" s="319" t="b">
        <f t="shared" si="33"/>
        <v>0</v>
      </c>
      <c r="I115" s="319" t="e">
        <f t="shared" si="49"/>
        <v>#DIV/0!</v>
      </c>
      <c r="J115" s="320">
        <v>0</v>
      </c>
      <c r="K115" s="318">
        <v>0</v>
      </c>
      <c r="L115" s="319" t="e">
        <f t="shared" si="35"/>
        <v>#DIV/0!</v>
      </c>
      <c r="M115" s="319" t="b">
        <f t="shared" si="36"/>
        <v>0</v>
      </c>
      <c r="N115" s="319" t="e">
        <f t="shared" si="37"/>
        <v>#DIV/0!</v>
      </c>
      <c r="O115" s="320">
        <v>0</v>
      </c>
      <c r="P115" s="318">
        <v>0</v>
      </c>
      <c r="Q115" s="319" t="e">
        <f t="shared" si="38"/>
        <v>#DIV/0!</v>
      </c>
      <c r="R115" s="319" t="b">
        <f t="shared" si="39"/>
        <v>0</v>
      </c>
      <c r="S115" s="319" t="e">
        <f t="shared" si="40"/>
        <v>#DIV/0!</v>
      </c>
      <c r="T115" s="320">
        <v>0</v>
      </c>
      <c r="U115" s="318">
        <v>0</v>
      </c>
      <c r="V115" s="319" t="e">
        <f t="shared" si="41"/>
        <v>#DIV/0!</v>
      </c>
      <c r="W115" s="319" t="b">
        <f t="shared" si="42"/>
        <v>0</v>
      </c>
      <c r="X115" s="319" t="e">
        <f t="shared" si="43"/>
        <v>#DIV/0!</v>
      </c>
      <c r="Y115" s="319"/>
      <c r="Z115" s="320">
        <v>0</v>
      </c>
      <c r="AA115" s="319" t="e">
        <f t="shared" si="44"/>
        <v>#DIV/0!</v>
      </c>
      <c r="AB115" s="319" t="b">
        <f t="shared" si="45"/>
        <v>0</v>
      </c>
      <c r="AC115" s="319" t="e">
        <f t="shared" si="46"/>
        <v>#DIV/0!</v>
      </c>
      <c r="AD115" s="810"/>
      <c r="AE115" s="812">
        <f t="shared" si="47"/>
        <v>0</v>
      </c>
      <c r="AF115" s="812">
        <f t="shared" si="48"/>
        <v>0</v>
      </c>
    </row>
    <row r="116" spans="1:32" ht="15.75" hidden="1" customHeight="1">
      <c r="A116" s="439" t="s">
        <v>308</v>
      </c>
      <c r="B116" s="439">
        <f>'Aaro Inställningar'!B31</f>
        <v>0</v>
      </c>
      <c r="C116" s="43"/>
      <c r="D116" s="749">
        <f>'Aaro Inställningar'!C31</f>
        <v>0</v>
      </c>
      <c r="E116" s="320">
        <v>0</v>
      </c>
      <c r="F116" s="318">
        <v>0</v>
      </c>
      <c r="G116" s="319" t="e">
        <f t="shared" si="32"/>
        <v>#DIV/0!</v>
      </c>
      <c r="H116" s="319" t="b">
        <f t="shared" si="33"/>
        <v>0</v>
      </c>
      <c r="I116" s="319" t="e">
        <f t="shared" si="49"/>
        <v>#DIV/0!</v>
      </c>
      <c r="J116" s="320">
        <v>0</v>
      </c>
      <c r="K116" s="318">
        <v>0</v>
      </c>
      <c r="L116" s="319" t="e">
        <f t="shared" si="35"/>
        <v>#DIV/0!</v>
      </c>
      <c r="M116" s="319" t="b">
        <f t="shared" si="36"/>
        <v>0</v>
      </c>
      <c r="N116" s="319" t="e">
        <f t="shared" si="37"/>
        <v>#DIV/0!</v>
      </c>
      <c r="O116" s="320">
        <v>0</v>
      </c>
      <c r="P116" s="318">
        <v>0</v>
      </c>
      <c r="Q116" s="319" t="e">
        <f t="shared" si="38"/>
        <v>#DIV/0!</v>
      </c>
      <c r="R116" s="319" t="b">
        <f t="shared" si="39"/>
        <v>0</v>
      </c>
      <c r="S116" s="319" t="e">
        <f t="shared" si="40"/>
        <v>#DIV/0!</v>
      </c>
      <c r="T116" s="320">
        <v>0</v>
      </c>
      <c r="U116" s="318">
        <v>0</v>
      </c>
      <c r="V116" s="319" t="e">
        <f t="shared" si="41"/>
        <v>#DIV/0!</v>
      </c>
      <c r="W116" s="319" t="b">
        <f t="shared" si="42"/>
        <v>0</v>
      </c>
      <c r="X116" s="319" t="e">
        <f t="shared" si="43"/>
        <v>#DIV/0!</v>
      </c>
      <c r="Y116" s="319"/>
      <c r="Z116" s="320">
        <v>0</v>
      </c>
      <c r="AA116" s="319" t="e">
        <f t="shared" si="44"/>
        <v>#DIV/0!</v>
      </c>
      <c r="AB116" s="319" t="b">
        <f t="shared" si="45"/>
        <v>0</v>
      </c>
      <c r="AC116" s="319" t="e">
        <f t="shared" si="46"/>
        <v>#DIV/0!</v>
      </c>
      <c r="AD116" s="810"/>
      <c r="AE116" s="812">
        <f t="shared" si="47"/>
        <v>0</v>
      </c>
      <c r="AF116" s="812">
        <f t="shared" si="48"/>
        <v>0</v>
      </c>
    </row>
    <row r="117" spans="1:32" ht="15.75" hidden="1" customHeight="1">
      <c r="A117" s="439" t="s">
        <v>308</v>
      </c>
      <c r="B117" s="439">
        <f>'Aaro Inställningar'!B32</f>
        <v>0</v>
      </c>
      <c r="C117" s="43"/>
      <c r="D117" s="749">
        <f>'Aaro Inställningar'!C32</f>
        <v>0</v>
      </c>
      <c r="E117" s="320">
        <v>0</v>
      </c>
      <c r="F117" s="318">
        <v>0</v>
      </c>
      <c r="G117" s="319" t="e">
        <f t="shared" si="32"/>
        <v>#DIV/0!</v>
      </c>
      <c r="H117" s="319" t="b">
        <f t="shared" si="33"/>
        <v>0</v>
      </c>
      <c r="I117" s="319" t="e">
        <f t="shared" si="49"/>
        <v>#DIV/0!</v>
      </c>
      <c r="J117" s="320">
        <v>0</v>
      </c>
      <c r="K117" s="318">
        <v>0</v>
      </c>
      <c r="L117" s="319" t="e">
        <f t="shared" si="35"/>
        <v>#DIV/0!</v>
      </c>
      <c r="M117" s="319" t="b">
        <f t="shared" si="36"/>
        <v>0</v>
      </c>
      <c r="N117" s="319" t="e">
        <f t="shared" si="37"/>
        <v>#DIV/0!</v>
      </c>
      <c r="O117" s="320">
        <v>0</v>
      </c>
      <c r="P117" s="318">
        <v>0</v>
      </c>
      <c r="Q117" s="319" t="e">
        <f t="shared" si="38"/>
        <v>#DIV/0!</v>
      </c>
      <c r="R117" s="319" t="b">
        <f t="shared" si="39"/>
        <v>0</v>
      </c>
      <c r="S117" s="319" t="e">
        <f t="shared" si="40"/>
        <v>#DIV/0!</v>
      </c>
      <c r="T117" s="320">
        <v>0</v>
      </c>
      <c r="U117" s="318">
        <v>0</v>
      </c>
      <c r="V117" s="319" t="e">
        <f t="shared" si="41"/>
        <v>#DIV/0!</v>
      </c>
      <c r="W117" s="319" t="b">
        <f t="shared" si="42"/>
        <v>0</v>
      </c>
      <c r="X117" s="319" t="e">
        <f t="shared" si="43"/>
        <v>#DIV/0!</v>
      </c>
      <c r="Y117" s="319"/>
      <c r="Z117" s="320">
        <v>0</v>
      </c>
      <c r="AA117" s="319" t="e">
        <f t="shared" si="44"/>
        <v>#DIV/0!</v>
      </c>
      <c r="AB117" s="319" t="b">
        <f t="shared" si="45"/>
        <v>0</v>
      </c>
      <c r="AC117" s="319" t="e">
        <f t="shared" si="46"/>
        <v>#DIV/0!</v>
      </c>
      <c r="AD117" s="810"/>
      <c r="AE117" s="812">
        <f t="shared" si="47"/>
        <v>0</v>
      </c>
      <c r="AF117" s="812">
        <f t="shared" si="48"/>
        <v>0</v>
      </c>
    </row>
    <row r="118" spans="1:32" ht="15.75" hidden="1" customHeight="1">
      <c r="A118" s="439" t="s">
        <v>308</v>
      </c>
      <c r="B118" s="439">
        <f>'Aaro Inställningar'!B33</f>
        <v>0</v>
      </c>
      <c r="C118" s="43"/>
      <c r="D118" s="749">
        <f>'Aaro Inställningar'!C33</f>
        <v>0</v>
      </c>
      <c r="E118" s="320">
        <v>0</v>
      </c>
      <c r="F118" s="318">
        <v>0</v>
      </c>
      <c r="G118" s="319" t="e">
        <f t="shared" si="32"/>
        <v>#DIV/0!</v>
      </c>
      <c r="H118" s="319" t="b">
        <f t="shared" si="33"/>
        <v>0</v>
      </c>
      <c r="I118" s="319" t="e">
        <f t="shared" si="49"/>
        <v>#DIV/0!</v>
      </c>
      <c r="J118" s="320">
        <v>0</v>
      </c>
      <c r="K118" s="318">
        <v>0</v>
      </c>
      <c r="L118" s="319" t="e">
        <f t="shared" si="35"/>
        <v>#DIV/0!</v>
      </c>
      <c r="M118" s="319" t="b">
        <f t="shared" si="36"/>
        <v>0</v>
      </c>
      <c r="N118" s="319" t="e">
        <f t="shared" si="37"/>
        <v>#DIV/0!</v>
      </c>
      <c r="O118" s="320">
        <v>0</v>
      </c>
      <c r="P118" s="318">
        <v>0</v>
      </c>
      <c r="Q118" s="319" t="e">
        <f t="shared" si="38"/>
        <v>#DIV/0!</v>
      </c>
      <c r="R118" s="319" t="b">
        <f t="shared" si="39"/>
        <v>0</v>
      </c>
      <c r="S118" s="319" t="e">
        <f t="shared" si="40"/>
        <v>#DIV/0!</v>
      </c>
      <c r="T118" s="320">
        <v>0</v>
      </c>
      <c r="U118" s="318">
        <v>0</v>
      </c>
      <c r="V118" s="319" t="e">
        <f t="shared" si="41"/>
        <v>#DIV/0!</v>
      </c>
      <c r="W118" s="319" t="b">
        <f t="shared" si="42"/>
        <v>0</v>
      </c>
      <c r="X118" s="319" t="e">
        <f t="shared" si="43"/>
        <v>#DIV/0!</v>
      </c>
      <c r="Y118" s="319"/>
      <c r="Z118" s="320">
        <v>0</v>
      </c>
      <c r="AA118" s="319" t="e">
        <f t="shared" si="44"/>
        <v>#DIV/0!</v>
      </c>
      <c r="AB118" s="319" t="b">
        <f t="shared" si="45"/>
        <v>0</v>
      </c>
      <c r="AC118" s="319" t="e">
        <f t="shared" si="46"/>
        <v>#DIV/0!</v>
      </c>
      <c r="AD118" s="810"/>
      <c r="AE118" s="812">
        <f t="shared" si="47"/>
        <v>0</v>
      </c>
      <c r="AF118" s="812">
        <f t="shared" si="48"/>
        <v>0</v>
      </c>
    </row>
    <row r="119" spans="1:32" ht="16.8">
      <c r="A119" s="439" t="s">
        <v>308</v>
      </c>
      <c r="B119" s="439" t="str">
        <f>'Aaro Inställningar'!B34</f>
        <v>TOTAL</v>
      </c>
      <c r="C119" s="36"/>
      <c r="D119" s="799" t="str">
        <f>'Aaro Inställningar'!C34</f>
        <v>Summa exkl Aibel</v>
      </c>
      <c r="E119" s="800">
        <f>SUM(E91:E118)</f>
        <v>135.44328450000043</v>
      </c>
      <c r="F119" s="801">
        <f>SUM(F91:F118)</f>
        <v>99.917730700000362</v>
      </c>
      <c r="G119" s="802">
        <f t="shared" si="32"/>
        <v>0.35554804488769221</v>
      </c>
      <c r="H119" s="802" t="b">
        <f t="shared" si="33"/>
        <v>0</v>
      </c>
      <c r="I119" s="802">
        <f t="shared" si="49"/>
        <v>0.35554804488769221</v>
      </c>
      <c r="J119" s="800">
        <f>SUM(J91:J118)</f>
        <v>249.07844600000033</v>
      </c>
      <c r="K119" s="801">
        <f>SUM(K91:K118)</f>
        <v>175.62588070000027</v>
      </c>
      <c r="L119" s="802">
        <f t="shared" si="35"/>
        <v>0.41823314996193472</v>
      </c>
      <c r="M119" s="802" t="b">
        <f t="shared" si="36"/>
        <v>0</v>
      </c>
      <c r="N119" s="802">
        <f t="shared" si="37"/>
        <v>0.41823314996193472</v>
      </c>
      <c r="O119" s="800">
        <f>SUM(O91:O118)</f>
        <v>249.07844600000033</v>
      </c>
      <c r="P119" s="801">
        <f>SUM(P91:P118)</f>
        <v>175.62588070000021</v>
      </c>
      <c r="Q119" s="802">
        <f t="shared" si="38"/>
        <v>0.41823314996193517</v>
      </c>
      <c r="R119" s="802" t="b">
        <f t="shared" si="39"/>
        <v>0</v>
      </c>
      <c r="S119" s="802">
        <f t="shared" si="40"/>
        <v>0.41823314996193517</v>
      </c>
      <c r="T119" s="800">
        <f>SUM(T91:T118)</f>
        <v>1413.8314214000009</v>
      </c>
      <c r="U119" s="801">
        <f>SUM(U91:U118)</f>
        <v>1340.3788561000024</v>
      </c>
      <c r="V119" s="802">
        <f t="shared" si="41"/>
        <v>5.4799853762030892E-2</v>
      </c>
      <c r="W119" s="802" t="b">
        <f t="shared" si="42"/>
        <v>0</v>
      </c>
      <c r="X119" s="802">
        <f t="shared" si="43"/>
        <v>5.4799853762030892E-2</v>
      </c>
      <c r="Y119" s="802"/>
      <c r="Z119" s="800">
        <f>SUM(Z91:Z118)</f>
        <v>1648.3222384999995</v>
      </c>
      <c r="AA119" s="803">
        <f t="shared" si="44"/>
        <v>0.22974353929753577</v>
      </c>
      <c r="AB119" s="803" t="b">
        <f t="shared" si="45"/>
        <v>0</v>
      </c>
      <c r="AC119" s="802">
        <f t="shared" si="46"/>
        <v>0.22974353929753577</v>
      </c>
      <c r="AD119" s="810"/>
      <c r="AE119" s="815">
        <f t="shared" si="47"/>
        <v>4.6832200367535423E-2</v>
      </c>
      <c r="AF119" s="815">
        <f t="shared" si="48"/>
        <v>3.6187878089993145E-2</v>
      </c>
    </row>
    <row r="120" spans="1:32" ht="4.5" customHeight="1">
      <c r="A120" s="439"/>
      <c r="B120" s="439"/>
      <c r="C120" s="36"/>
      <c r="D120" s="804"/>
      <c r="E120" s="747"/>
      <c r="F120" s="792"/>
      <c r="G120" s="805"/>
      <c r="H120" s="792"/>
      <c r="I120" s="805"/>
      <c r="J120" s="747"/>
      <c r="K120" s="792"/>
      <c r="L120" s="792"/>
      <c r="M120" s="792"/>
      <c r="N120" s="805"/>
      <c r="O120" s="747"/>
      <c r="P120" s="792"/>
      <c r="Q120" s="792"/>
      <c r="R120" s="792"/>
      <c r="S120" s="805"/>
      <c r="T120" s="747"/>
      <c r="U120" s="792"/>
      <c r="V120" s="792"/>
      <c r="W120" s="792"/>
      <c r="X120" s="805"/>
      <c r="Y120" s="805"/>
      <c r="Z120" s="747"/>
      <c r="AA120" s="792"/>
      <c r="AB120" s="792"/>
      <c r="AC120" s="805"/>
      <c r="AD120" s="810"/>
      <c r="AE120" s="816"/>
      <c r="AF120" s="816"/>
    </row>
    <row r="121" spans="1:32" ht="19.5" customHeight="1">
      <c r="A121" s="439" t="s">
        <v>308</v>
      </c>
      <c r="B121" s="439" t="str">
        <f>'Aaro Inställningar'!B36</f>
        <v>AIBEL</v>
      </c>
      <c r="C121" s="43"/>
      <c r="D121" s="749" t="str">
        <f>'Aaro Inställningar'!C36</f>
        <v>Aibel</v>
      </c>
      <c r="E121" s="320">
        <v>47.728621200000099</v>
      </c>
      <c r="F121" s="318">
        <v>-1.8942085999999601</v>
      </c>
      <c r="G121" s="319" t="str">
        <f t="shared" ref="G121:G166" si="50">IF(OR(E121&lt;0,F121&lt;0),"-",E121/F121-1)</f>
        <v>-</v>
      </c>
      <c r="H121" s="319" t="b">
        <f t="shared" ref="H121:H166" si="51">IF(AND(E121&lt;0,F121&lt;0),-(E121/F121-1))</f>
        <v>0</v>
      </c>
      <c r="I121" s="319" t="str">
        <f t="shared" ref="I121:I164" si="52">IF(AND(E121&lt;0,F121&lt;0),+H121,G121)</f>
        <v>-</v>
      </c>
      <c r="J121" s="320">
        <v>39.619265300000002</v>
      </c>
      <c r="K121" s="318">
        <v>13.5656385000001</v>
      </c>
      <c r="L121" s="319">
        <f t="shared" ref="L121:L166" si="53">IF(OR(J121&lt;0,K121&lt;0),"-",J121/K121-1)</f>
        <v>1.9205603038883656</v>
      </c>
      <c r="M121" s="319" t="b">
        <f t="shared" ref="M121:M166" si="54">IF(AND(J121&lt;0,K121&lt;0),-(J121/K121-1))</f>
        <v>0</v>
      </c>
      <c r="N121" s="319">
        <f t="shared" ref="N121:N164" si="55">IF(AND(J121&lt;0,K121&lt;0),+M121,L121)</f>
        <v>1.9205603038883656</v>
      </c>
      <c r="O121" s="320">
        <v>39.619265300000002</v>
      </c>
      <c r="P121" s="318">
        <v>13.5656385000001</v>
      </c>
      <c r="Q121" s="319">
        <f t="shared" ref="Q121:Q166" si="56">IF(OR(O121&lt;0,P121&lt;0),"-",O121/P121-1)</f>
        <v>1.9205603038883656</v>
      </c>
      <c r="R121" s="319" t="b">
        <f t="shared" ref="R121:R166" si="57">IF(AND(O121&lt;0,P121&lt;0),-(O121/P121-1))</f>
        <v>0</v>
      </c>
      <c r="S121" s="319">
        <f t="shared" ref="S121:S164" si="58">IF(AND(O121&lt;0,P121&lt;0),+R121,Q121)</f>
        <v>1.9205603038883656</v>
      </c>
      <c r="T121" s="320">
        <v>33.107823100000097</v>
      </c>
      <c r="U121" s="318">
        <v>7.0541962999998598</v>
      </c>
      <c r="V121" s="319">
        <f t="shared" ref="V121:V166" si="59">IF(OR(T121&lt;0,U121&lt;0),"-",T121/U121-1)</f>
        <v>3.6933515445268732</v>
      </c>
      <c r="W121" s="319" t="b">
        <f t="shared" ref="W121:W166" si="60">IF(AND(T121&lt;0,U121&lt;0),-(T121/U121-1))</f>
        <v>0</v>
      </c>
      <c r="X121" s="319">
        <f t="shared" ref="X121:X164" si="61">IF(AND(T121&lt;0,U121&lt;0),+W121,V121)</f>
        <v>3.6933515445268732</v>
      </c>
      <c r="Y121" s="319"/>
      <c r="Z121" s="320">
        <v>109.1749272</v>
      </c>
      <c r="AA121" s="319">
        <f t="shared" ref="AA121:AA164" si="62">IF(OR(U121&lt;0,Z121&lt;0),"-",Z121/U121-1)</f>
        <v>14.476593300926737</v>
      </c>
      <c r="AB121" s="319" t="b">
        <f t="shared" ref="AB121:AB164" si="63">IF(AND(U121&lt;0,Z121&lt;0),-(Z121/U121-1))</f>
        <v>0</v>
      </c>
      <c r="AC121" s="319">
        <f t="shared" ref="AC121:AC163" si="64">IF(AND(U121&lt;0,Z121&lt;0),+AB121,AA121)</f>
        <v>14.476593300926737</v>
      </c>
      <c r="AD121" s="828"/>
      <c r="AE121" s="812">
        <f t="shared" ref="AE121:AE166" si="65">IF(O38&lt;&gt;0,IF(O121&lt;&gt;0,O121/O38,""),0)</f>
        <v>6.5727905429681849E-2</v>
      </c>
      <c r="AF121" s="812">
        <f t="shared" ref="AF121:AF166" si="66">IF(P38&lt;&gt;0,IF(P121&lt;&gt;0,P121/P38,""),0)</f>
        <v>1.6488172478239874E-2</v>
      </c>
    </row>
    <row r="122" spans="1:32" s="40" customFormat="1" ht="15.75" hidden="1" customHeight="1">
      <c r="A122" s="439" t="s">
        <v>308</v>
      </c>
      <c r="B122" s="439">
        <f>'Aaro Inställningar'!B37</f>
        <v>0</v>
      </c>
      <c r="C122" s="43"/>
      <c r="D122" s="749">
        <f>'Aaro Inställningar'!C37</f>
        <v>0</v>
      </c>
      <c r="E122" s="320">
        <v>0</v>
      </c>
      <c r="F122" s="318">
        <v>0</v>
      </c>
      <c r="G122" s="319" t="e">
        <f t="shared" si="50"/>
        <v>#DIV/0!</v>
      </c>
      <c r="H122" s="319" t="b">
        <f t="shared" si="51"/>
        <v>0</v>
      </c>
      <c r="I122" s="319" t="e">
        <f t="shared" si="52"/>
        <v>#DIV/0!</v>
      </c>
      <c r="J122" s="320">
        <v>0</v>
      </c>
      <c r="K122" s="318">
        <v>0</v>
      </c>
      <c r="L122" s="319" t="e">
        <f t="shared" si="53"/>
        <v>#DIV/0!</v>
      </c>
      <c r="M122" s="319" t="b">
        <f t="shared" si="54"/>
        <v>0</v>
      </c>
      <c r="N122" s="319" t="e">
        <f t="shared" si="55"/>
        <v>#DIV/0!</v>
      </c>
      <c r="O122" s="320">
        <v>0</v>
      </c>
      <c r="P122" s="318">
        <v>0</v>
      </c>
      <c r="Q122" s="319" t="e">
        <f t="shared" si="56"/>
        <v>#DIV/0!</v>
      </c>
      <c r="R122" s="319" t="b">
        <f t="shared" si="57"/>
        <v>0</v>
      </c>
      <c r="S122" s="319" t="e">
        <f t="shared" si="58"/>
        <v>#DIV/0!</v>
      </c>
      <c r="T122" s="320">
        <v>0</v>
      </c>
      <c r="U122" s="318">
        <v>0</v>
      </c>
      <c r="V122" s="319" t="e">
        <f t="shared" si="59"/>
        <v>#DIV/0!</v>
      </c>
      <c r="W122" s="319" t="b">
        <f t="shared" si="60"/>
        <v>0</v>
      </c>
      <c r="X122" s="319" t="e">
        <f t="shared" si="61"/>
        <v>#DIV/0!</v>
      </c>
      <c r="Y122" s="319"/>
      <c r="Z122" s="320">
        <v>0</v>
      </c>
      <c r="AA122" s="319" t="e">
        <f t="shared" si="62"/>
        <v>#DIV/0!</v>
      </c>
      <c r="AB122" s="319" t="b">
        <f t="shared" si="63"/>
        <v>0</v>
      </c>
      <c r="AC122" s="319" t="e">
        <f t="shared" si="64"/>
        <v>#DIV/0!</v>
      </c>
      <c r="AD122" s="810"/>
      <c r="AE122" s="812">
        <f t="shared" si="65"/>
        <v>0</v>
      </c>
      <c r="AF122" s="812">
        <f t="shared" si="66"/>
        <v>0</v>
      </c>
    </row>
    <row r="123" spans="1:32" s="40" customFormat="1" ht="15.75" hidden="1" customHeight="1">
      <c r="A123" s="439" t="s">
        <v>308</v>
      </c>
      <c r="B123" s="439">
        <f>'Aaro Inställningar'!B38</f>
        <v>0</v>
      </c>
      <c r="C123" s="43"/>
      <c r="D123" s="749">
        <f>'Aaro Inställningar'!C38</f>
        <v>0</v>
      </c>
      <c r="E123" s="320">
        <v>0</v>
      </c>
      <c r="F123" s="318">
        <v>0</v>
      </c>
      <c r="G123" s="319" t="e">
        <f t="shared" si="50"/>
        <v>#DIV/0!</v>
      </c>
      <c r="H123" s="319" t="b">
        <f t="shared" si="51"/>
        <v>0</v>
      </c>
      <c r="I123" s="319" t="e">
        <f t="shared" si="52"/>
        <v>#DIV/0!</v>
      </c>
      <c r="J123" s="320">
        <v>0</v>
      </c>
      <c r="K123" s="318">
        <v>0</v>
      </c>
      <c r="L123" s="319" t="e">
        <f t="shared" si="53"/>
        <v>#DIV/0!</v>
      </c>
      <c r="M123" s="319" t="b">
        <f t="shared" si="54"/>
        <v>0</v>
      </c>
      <c r="N123" s="319" t="e">
        <f t="shared" si="55"/>
        <v>#DIV/0!</v>
      </c>
      <c r="O123" s="320">
        <v>0</v>
      </c>
      <c r="P123" s="318">
        <v>0</v>
      </c>
      <c r="Q123" s="319" t="e">
        <f t="shared" si="56"/>
        <v>#DIV/0!</v>
      </c>
      <c r="R123" s="319" t="b">
        <f t="shared" si="57"/>
        <v>0</v>
      </c>
      <c r="S123" s="319" t="e">
        <f t="shared" si="58"/>
        <v>#DIV/0!</v>
      </c>
      <c r="T123" s="320">
        <v>0</v>
      </c>
      <c r="U123" s="318">
        <v>0</v>
      </c>
      <c r="V123" s="319" t="e">
        <f t="shared" si="59"/>
        <v>#DIV/0!</v>
      </c>
      <c r="W123" s="319" t="b">
        <f t="shared" si="60"/>
        <v>0</v>
      </c>
      <c r="X123" s="319" t="e">
        <f t="shared" si="61"/>
        <v>#DIV/0!</v>
      </c>
      <c r="Y123" s="319"/>
      <c r="Z123" s="320">
        <v>0</v>
      </c>
      <c r="AA123" s="319" t="e">
        <f t="shared" si="62"/>
        <v>#DIV/0!</v>
      </c>
      <c r="AB123" s="319" t="b">
        <f t="shared" si="63"/>
        <v>0</v>
      </c>
      <c r="AC123" s="319" t="e">
        <f t="shared" si="64"/>
        <v>#DIV/0!</v>
      </c>
      <c r="AD123" s="810"/>
      <c r="AE123" s="812">
        <f t="shared" si="65"/>
        <v>0</v>
      </c>
      <c r="AF123" s="812">
        <f t="shared" si="66"/>
        <v>0</v>
      </c>
    </row>
    <row r="124" spans="1:32" s="40" customFormat="1" ht="15.75" hidden="1" customHeight="1">
      <c r="A124" s="439" t="s">
        <v>308</v>
      </c>
      <c r="B124" s="439">
        <f>'Aaro Inställningar'!B39</f>
        <v>0</v>
      </c>
      <c r="C124" s="43"/>
      <c r="D124" s="749">
        <f>'Aaro Inställningar'!C39</f>
        <v>0</v>
      </c>
      <c r="E124" s="320">
        <v>0</v>
      </c>
      <c r="F124" s="318">
        <v>0</v>
      </c>
      <c r="G124" s="319" t="e">
        <f t="shared" si="50"/>
        <v>#DIV/0!</v>
      </c>
      <c r="H124" s="319" t="b">
        <f t="shared" si="51"/>
        <v>0</v>
      </c>
      <c r="I124" s="319" t="e">
        <f t="shared" si="52"/>
        <v>#DIV/0!</v>
      </c>
      <c r="J124" s="320">
        <v>0</v>
      </c>
      <c r="K124" s="318">
        <v>0</v>
      </c>
      <c r="L124" s="319" t="e">
        <f t="shared" si="53"/>
        <v>#DIV/0!</v>
      </c>
      <c r="M124" s="319" t="b">
        <f t="shared" si="54"/>
        <v>0</v>
      </c>
      <c r="N124" s="319" t="e">
        <f t="shared" si="55"/>
        <v>#DIV/0!</v>
      </c>
      <c r="O124" s="320">
        <v>0</v>
      </c>
      <c r="P124" s="318">
        <v>0</v>
      </c>
      <c r="Q124" s="319" t="e">
        <f t="shared" si="56"/>
        <v>#DIV/0!</v>
      </c>
      <c r="R124" s="319" t="b">
        <f t="shared" si="57"/>
        <v>0</v>
      </c>
      <c r="S124" s="319" t="e">
        <f t="shared" si="58"/>
        <v>#DIV/0!</v>
      </c>
      <c r="T124" s="320">
        <v>0</v>
      </c>
      <c r="U124" s="318">
        <v>0</v>
      </c>
      <c r="V124" s="319" t="e">
        <f t="shared" si="59"/>
        <v>#DIV/0!</v>
      </c>
      <c r="W124" s="319" t="b">
        <f t="shared" si="60"/>
        <v>0</v>
      </c>
      <c r="X124" s="319" t="e">
        <f t="shared" si="61"/>
        <v>#DIV/0!</v>
      </c>
      <c r="Y124" s="319"/>
      <c r="Z124" s="320">
        <v>0</v>
      </c>
      <c r="AA124" s="319" t="e">
        <f t="shared" si="62"/>
        <v>#DIV/0!</v>
      </c>
      <c r="AB124" s="319" t="b">
        <f t="shared" si="63"/>
        <v>0</v>
      </c>
      <c r="AC124" s="319" t="e">
        <f t="shared" si="64"/>
        <v>#DIV/0!</v>
      </c>
      <c r="AD124" s="810"/>
      <c r="AE124" s="812">
        <f t="shared" si="65"/>
        <v>0</v>
      </c>
      <c r="AF124" s="812">
        <f t="shared" si="66"/>
        <v>0</v>
      </c>
    </row>
    <row r="125" spans="1:32" s="40" customFormat="1" ht="15.75" hidden="1" customHeight="1">
      <c r="A125" s="439" t="s">
        <v>308</v>
      </c>
      <c r="B125" s="439">
        <f>'Aaro Inställningar'!B40</f>
        <v>0</v>
      </c>
      <c r="C125" s="43"/>
      <c r="D125" s="749">
        <f>'Aaro Inställningar'!C40</f>
        <v>0</v>
      </c>
      <c r="E125" s="320">
        <v>0</v>
      </c>
      <c r="F125" s="318">
        <v>0</v>
      </c>
      <c r="G125" s="319" t="e">
        <f t="shared" si="50"/>
        <v>#DIV/0!</v>
      </c>
      <c r="H125" s="319" t="b">
        <f t="shared" si="51"/>
        <v>0</v>
      </c>
      <c r="I125" s="319" t="e">
        <f t="shared" si="52"/>
        <v>#DIV/0!</v>
      </c>
      <c r="J125" s="320">
        <v>0</v>
      </c>
      <c r="K125" s="318">
        <v>0</v>
      </c>
      <c r="L125" s="319" t="e">
        <f t="shared" si="53"/>
        <v>#DIV/0!</v>
      </c>
      <c r="M125" s="319" t="b">
        <f t="shared" si="54"/>
        <v>0</v>
      </c>
      <c r="N125" s="319" t="e">
        <f t="shared" si="55"/>
        <v>#DIV/0!</v>
      </c>
      <c r="O125" s="320">
        <v>0</v>
      </c>
      <c r="P125" s="318">
        <v>0</v>
      </c>
      <c r="Q125" s="319" t="e">
        <f t="shared" si="56"/>
        <v>#DIV/0!</v>
      </c>
      <c r="R125" s="319" t="b">
        <f t="shared" si="57"/>
        <v>0</v>
      </c>
      <c r="S125" s="319" t="e">
        <f t="shared" si="58"/>
        <v>#DIV/0!</v>
      </c>
      <c r="T125" s="320">
        <v>0</v>
      </c>
      <c r="U125" s="318">
        <v>0</v>
      </c>
      <c r="V125" s="319" t="e">
        <f t="shared" si="59"/>
        <v>#DIV/0!</v>
      </c>
      <c r="W125" s="319" t="b">
        <f t="shared" si="60"/>
        <v>0</v>
      </c>
      <c r="X125" s="319" t="e">
        <f t="shared" si="61"/>
        <v>#DIV/0!</v>
      </c>
      <c r="Y125" s="319"/>
      <c r="Z125" s="320">
        <v>0</v>
      </c>
      <c r="AA125" s="319" t="e">
        <f t="shared" si="62"/>
        <v>#DIV/0!</v>
      </c>
      <c r="AB125" s="319" t="b">
        <f t="shared" si="63"/>
        <v>0</v>
      </c>
      <c r="AC125" s="319" t="e">
        <f t="shared" si="64"/>
        <v>#DIV/0!</v>
      </c>
      <c r="AD125" s="810"/>
      <c r="AE125" s="812">
        <f t="shared" si="65"/>
        <v>0</v>
      </c>
      <c r="AF125" s="812">
        <f t="shared" si="66"/>
        <v>0</v>
      </c>
    </row>
    <row r="126" spans="1:32" s="40" customFormat="1" ht="15.75" hidden="1" customHeight="1">
      <c r="A126" s="439" t="s">
        <v>308</v>
      </c>
      <c r="B126" s="439">
        <f>'Aaro Inställningar'!B41</f>
        <v>0</v>
      </c>
      <c r="C126" s="43"/>
      <c r="D126" s="749">
        <f>'Aaro Inställningar'!C41</f>
        <v>0</v>
      </c>
      <c r="E126" s="320">
        <v>0</v>
      </c>
      <c r="F126" s="318">
        <v>0</v>
      </c>
      <c r="G126" s="319" t="e">
        <f t="shared" si="50"/>
        <v>#DIV/0!</v>
      </c>
      <c r="H126" s="319" t="b">
        <f t="shared" si="51"/>
        <v>0</v>
      </c>
      <c r="I126" s="319" t="e">
        <f t="shared" si="52"/>
        <v>#DIV/0!</v>
      </c>
      <c r="J126" s="320">
        <v>0</v>
      </c>
      <c r="K126" s="318">
        <v>0</v>
      </c>
      <c r="L126" s="319" t="e">
        <f t="shared" si="53"/>
        <v>#DIV/0!</v>
      </c>
      <c r="M126" s="319" t="b">
        <f t="shared" si="54"/>
        <v>0</v>
      </c>
      <c r="N126" s="319" t="e">
        <f t="shared" si="55"/>
        <v>#DIV/0!</v>
      </c>
      <c r="O126" s="320">
        <v>0</v>
      </c>
      <c r="P126" s="318">
        <v>0</v>
      </c>
      <c r="Q126" s="319" t="e">
        <f t="shared" si="56"/>
        <v>#DIV/0!</v>
      </c>
      <c r="R126" s="319" t="b">
        <f t="shared" si="57"/>
        <v>0</v>
      </c>
      <c r="S126" s="319" t="e">
        <f t="shared" si="58"/>
        <v>#DIV/0!</v>
      </c>
      <c r="T126" s="320">
        <v>0</v>
      </c>
      <c r="U126" s="318">
        <v>0</v>
      </c>
      <c r="V126" s="319" t="e">
        <f t="shared" si="59"/>
        <v>#DIV/0!</v>
      </c>
      <c r="W126" s="319" t="b">
        <f t="shared" si="60"/>
        <v>0</v>
      </c>
      <c r="X126" s="319" t="e">
        <f t="shared" si="61"/>
        <v>#DIV/0!</v>
      </c>
      <c r="Y126" s="319"/>
      <c r="Z126" s="320">
        <v>0</v>
      </c>
      <c r="AA126" s="319" t="e">
        <f t="shared" si="62"/>
        <v>#DIV/0!</v>
      </c>
      <c r="AB126" s="319" t="b">
        <f t="shared" si="63"/>
        <v>0</v>
      </c>
      <c r="AC126" s="319" t="e">
        <f t="shared" si="64"/>
        <v>#DIV/0!</v>
      </c>
      <c r="AD126" s="810"/>
      <c r="AE126" s="812">
        <f t="shared" si="65"/>
        <v>0</v>
      </c>
      <c r="AF126" s="812">
        <f t="shared" si="66"/>
        <v>0</v>
      </c>
    </row>
    <row r="127" spans="1:32" s="40" customFormat="1" ht="15.75" hidden="1" customHeight="1">
      <c r="A127" s="439" t="s">
        <v>308</v>
      </c>
      <c r="B127" s="439">
        <f>'Aaro Inställningar'!B42</f>
        <v>0</v>
      </c>
      <c r="C127" s="43"/>
      <c r="D127" s="749">
        <f>'Aaro Inställningar'!C42</f>
        <v>0</v>
      </c>
      <c r="E127" s="320">
        <v>0</v>
      </c>
      <c r="F127" s="318">
        <v>0</v>
      </c>
      <c r="G127" s="319" t="e">
        <f t="shared" si="50"/>
        <v>#DIV/0!</v>
      </c>
      <c r="H127" s="319" t="b">
        <f t="shared" si="51"/>
        <v>0</v>
      </c>
      <c r="I127" s="319" t="e">
        <f t="shared" si="52"/>
        <v>#DIV/0!</v>
      </c>
      <c r="J127" s="320">
        <v>0</v>
      </c>
      <c r="K127" s="318">
        <v>0</v>
      </c>
      <c r="L127" s="319" t="e">
        <f t="shared" si="53"/>
        <v>#DIV/0!</v>
      </c>
      <c r="M127" s="319" t="b">
        <f t="shared" si="54"/>
        <v>0</v>
      </c>
      <c r="N127" s="319" t="e">
        <f t="shared" si="55"/>
        <v>#DIV/0!</v>
      </c>
      <c r="O127" s="320">
        <v>0</v>
      </c>
      <c r="P127" s="318">
        <v>0</v>
      </c>
      <c r="Q127" s="319" t="e">
        <f t="shared" si="56"/>
        <v>#DIV/0!</v>
      </c>
      <c r="R127" s="319" t="b">
        <f t="shared" si="57"/>
        <v>0</v>
      </c>
      <c r="S127" s="319" t="e">
        <f t="shared" si="58"/>
        <v>#DIV/0!</v>
      </c>
      <c r="T127" s="320">
        <v>0</v>
      </c>
      <c r="U127" s="318">
        <v>0</v>
      </c>
      <c r="V127" s="319" t="e">
        <f t="shared" si="59"/>
        <v>#DIV/0!</v>
      </c>
      <c r="W127" s="319" t="b">
        <f t="shared" si="60"/>
        <v>0</v>
      </c>
      <c r="X127" s="319" t="e">
        <f t="shared" si="61"/>
        <v>#DIV/0!</v>
      </c>
      <c r="Y127" s="319"/>
      <c r="Z127" s="320">
        <v>0</v>
      </c>
      <c r="AA127" s="319" t="e">
        <f t="shared" si="62"/>
        <v>#DIV/0!</v>
      </c>
      <c r="AB127" s="319" t="b">
        <f t="shared" si="63"/>
        <v>0</v>
      </c>
      <c r="AC127" s="319" t="e">
        <f t="shared" si="64"/>
        <v>#DIV/0!</v>
      </c>
      <c r="AD127" s="810"/>
      <c r="AE127" s="812">
        <f t="shared" si="65"/>
        <v>0</v>
      </c>
      <c r="AF127" s="812">
        <f t="shared" si="66"/>
        <v>0</v>
      </c>
    </row>
    <row r="128" spans="1:32" ht="15.75" hidden="1" customHeight="1">
      <c r="A128" s="439" t="s">
        <v>308</v>
      </c>
      <c r="B128" s="439">
        <f>'Aaro Inställningar'!B43</f>
        <v>0</v>
      </c>
      <c r="C128" s="43"/>
      <c r="D128" s="749">
        <f>'Aaro Inställningar'!C43</f>
        <v>0</v>
      </c>
      <c r="E128" s="320">
        <v>0</v>
      </c>
      <c r="F128" s="318">
        <v>0</v>
      </c>
      <c r="G128" s="319" t="e">
        <f t="shared" si="50"/>
        <v>#DIV/0!</v>
      </c>
      <c r="H128" s="319" t="b">
        <f t="shared" si="51"/>
        <v>0</v>
      </c>
      <c r="I128" s="319" t="e">
        <f t="shared" si="52"/>
        <v>#DIV/0!</v>
      </c>
      <c r="J128" s="320">
        <v>0</v>
      </c>
      <c r="K128" s="318">
        <v>0</v>
      </c>
      <c r="L128" s="319" t="e">
        <f t="shared" si="53"/>
        <v>#DIV/0!</v>
      </c>
      <c r="M128" s="319" t="b">
        <f t="shared" si="54"/>
        <v>0</v>
      </c>
      <c r="N128" s="319" t="e">
        <f t="shared" si="55"/>
        <v>#DIV/0!</v>
      </c>
      <c r="O128" s="320">
        <v>0</v>
      </c>
      <c r="P128" s="318">
        <v>0</v>
      </c>
      <c r="Q128" s="319" t="e">
        <f t="shared" si="56"/>
        <v>#DIV/0!</v>
      </c>
      <c r="R128" s="319" t="b">
        <f t="shared" si="57"/>
        <v>0</v>
      </c>
      <c r="S128" s="319" t="e">
        <f t="shared" si="58"/>
        <v>#DIV/0!</v>
      </c>
      <c r="T128" s="320">
        <v>0</v>
      </c>
      <c r="U128" s="318">
        <v>0</v>
      </c>
      <c r="V128" s="319" t="e">
        <f t="shared" si="59"/>
        <v>#DIV/0!</v>
      </c>
      <c r="W128" s="319" t="b">
        <f t="shared" si="60"/>
        <v>0</v>
      </c>
      <c r="X128" s="319" t="e">
        <f t="shared" si="61"/>
        <v>#DIV/0!</v>
      </c>
      <c r="Y128" s="319"/>
      <c r="Z128" s="320">
        <v>0</v>
      </c>
      <c r="AA128" s="319" t="e">
        <f t="shared" si="62"/>
        <v>#DIV/0!</v>
      </c>
      <c r="AB128" s="319" t="b">
        <f t="shared" si="63"/>
        <v>0</v>
      </c>
      <c r="AC128" s="319" t="e">
        <f t="shared" si="64"/>
        <v>#DIV/0!</v>
      </c>
      <c r="AD128" s="810"/>
      <c r="AE128" s="812">
        <f t="shared" si="65"/>
        <v>0</v>
      </c>
      <c r="AF128" s="812">
        <f t="shared" si="66"/>
        <v>0</v>
      </c>
    </row>
    <row r="129" spans="1:32" ht="15.75" hidden="1" customHeight="1">
      <c r="A129" s="439" t="s">
        <v>308</v>
      </c>
      <c r="B129" s="439">
        <f>'Aaro Inställningar'!B44</f>
        <v>0</v>
      </c>
      <c r="C129" s="43"/>
      <c r="D129" s="749">
        <f>'Aaro Inställningar'!C44</f>
        <v>0</v>
      </c>
      <c r="E129" s="320">
        <v>0</v>
      </c>
      <c r="F129" s="318">
        <v>0</v>
      </c>
      <c r="G129" s="319" t="e">
        <f t="shared" si="50"/>
        <v>#DIV/0!</v>
      </c>
      <c r="H129" s="319" t="b">
        <f t="shared" si="51"/>
        <v>0</v>
      </c>
      <c r="I129" s="319" t="e">
        <f t="shared" si="52"/>
        <v>#DIV/0!</v>
      </c>
      <c r="J129" s="320">
        <v>0</v>
      </c>
      <c r="K129" s="318">
        <v>0</v>
      </c>
      <c r="L129" s="319" t="e">
        <f t="shared" si="53"/>
        <v>#DIV/0!</v>
      </c>
      <c r="M129" s="319" t="b">
        <f t="shared" si="54"/>
        <v>0</v>
      </c>
      <c r="N129" s="319" t="e">
        <f t="shared" si="55"/>
        <v>#DIV/0!</v>
      </c>
      <c r="O129" s="320">
        <v>0</v>
      </c>
      <c r="P129" s="318">
        <v>0</v>
      </c>
      <c r="Q129" s="319" t="e">
        <f t="shared" si="56"/>
        <v>#DIV/0!</v>
      </c>
      <c r="R129" s="319" t="b">
        <f t="shared" si="57"/>
        <v>0</v>
      </c>
      <c r="S129" s="319" t="e">
        <f t="shared" si="58"/>
        <v>#DIV/0!</v>
      </c>
      <c r="T129" s="320">
        <v>0</v>
      </c>
      <c r="U129" s="318">
        <v>0</v>
      </c>
      <c r="V129" s="319" t="e">
        <f t="shared" si="59"/>
        <v>#DIV/0!</v>
      </c>
      <c r="W129" s="319" t="b">
        <f t="shared" si="60"/>
        <v>0</v>
      </c>
      <c r="X129" s="319" t="e">
        <f t="shared" si="61"/>
        <v>#DIV/0!</v>
      </c>
      <c r="Y129" s="319"/>
      <c r="Z129" s="320">
        <v>0</v>
      </c>
      <c r="AA129" s="319" t="e">
        <f t="shared" si="62"/>
        <v>#DIV/0!</v>
      </c>
      <c r="AB129" s="319" t="b">
        <f t="shared" si="63"/>
        <v>0</v>
      </c>
      <c r="AC129" s="319" t="e">
        <f t="shared" si="64"/>
        <v>#DIV/0!</v>
      </c>
      <c r="AD129" s="810"/>
      <c r="AE129" s="812">
        <f t="shared" si="65"/>
        <v>0</v>
      </c>
      <c r="AF129" s="812">
        <f t="shared" si="66"/>
        <v>0</v>
      </c>
    </row>
    <row r="130" spans="1:32" ht="15.75" hidden="1" customHeight="1">
      <c r="A130" s="439" t="s">
        <v>308</v>
      </c>
      <c r="B130" s="439">
        <f>'Aaro Inställningar'!B45</f>
        <v>0</v>
      </c>
      <c r="C130" s="43"/>
      <c r="D130" s="749">
        <f>'Aaro Inställningar'!C45</f>
        <v>0</v>
      </c>
      <c r="E130" s="320">
        <v>0</v>
      </c>
      <c r="F130" s="318">
        <v>0</v>
      </c>
      <c r="G130" s="319" t="e">
        <f t="shared" si="50"/>
        <v>#DIV/0!</v>
      </c>
      <c r="H130" s="319" t="b">
        <f t="shared" si="51"/>
        <v>0</v>
      </c>
      <c r="I130" s="319" t="e">
        <f t="shared" si="52"/>
        <v>#DIV/0!</v>
      </c>
      <c r="J130" s="320">
        <v>0</v>
      </c>
      <c r="K130" s="318">
        <v>0</v>
      </c>
      <c r="L130" s="319" t="e">
        <f t="shared" si="53"/>
        <v>#DIV/0!</v>
      </c>
      <c r="M130" s="319" t="b">
        <f t="shared" si="54"/>
        <v>0</v>
      </c>
      <c r="N130" s="319" t="e">
        <f t="shared" si="55"/>
        <v>#DIV/0!</v>
      </c>
      <c r="O130" s="320">
        <v>0</v>
      </c>
      <c r="P130" s="318">
        <v>0</v>
      </c>
      <c r="Q130" s="319" t="e">
        <f t="shared" si="56"/>
        <v>#DIV/0!</v>
      </c>
      <c r="R130" s="319" t="b">
        <f t="shared" si="57"/>
        <v>0</v>
      </c>
      <c r="S130" s="319" t="e">
        <f t="shared" si="58"/>
        <v>#DIV/0!</v>
      </c>
      <c r="T130" s="320">
        <v>0</v>
      </c>
      <c r="U130" s="318">
        <v>0</v>
      </c>
      <c r="V130" s="319" t="e">
        <f t="shared" si="59"/>
        <v>#DIV/0!</v>
      </c>
      <c r="W130" s="319" t="b">
        <f t="shared" si="60"/>
        <v>0</v>
      </c>
      <c r="X130" s="319" t="e">
        <f t="shared" si="61"/>
        <v>#DIV/0!</v>
      </c>
      <c r="Y130" s="319"/>
      <c r="Z130" s="320">
        <v>0</v>
      </c>
      <c r="AA130" s="319" t="e">
        <f t="shared" si="62"/>
        <v>#DIV/0!</v>
      </c>
      <c r="AB130" s="319" t="b">
        <f t="shared" si="63"/>
        <v>0</v>
      </c>
      <c r="AC130" s="319" t="e">
        <f t="shared" si="64"/>
        <v>#DIV/0!</v>
      </c>
      <c r="AD130" s="810"/>
      <c r="AE130" s="812">
        <f t="shared" si="65"/>
        <v>0</v>
      </c>
      <c r="AF130" s="812">
        <f t="shared" si="66"/>
        <v>0</v>
      </c>
    </row>
    <row r="131" spans="1:32" ht="15.75" hidden="1" customHeight="1">
      <c r="A131" s="439" t="s">
        <v>308</v>
      </c>
      <c r="B131" s="439">
        <f>'Aaro Inställningar'!B46</f>
        <v>0</v>
      </c>
      <c r="C131" s="43"/>
      <c r="D131" s="749">
        <f>'Aaro Inställningar'!C46</f>
        <v>0</v>
      </c>
      <c r="E131" s="320">
        <v>0</v>
      </c>
      <c r="F131" s="318">
        <v>0</v>
      </c>
      <c r="G131" s="319" t="e">
        <f t="shared" si="50"/>
        <v>#DIV/0!</v>
      </c>
      <c r="H131" s="319" t="b">
        <f t="shared" si="51"/>
        <v>0</v>
      </c>
      <c r="I131" s="319" t="e">
        <f t="shared" si="52"/>
        <v>#DIV/0!</v>
      </c>
      <c r="J131" s="320">
        <v>0</v>
      </c>
      <c r="K131" s="318">
        <v>0</v>
      </c>
      <c r="L131" s="319" t="e">
        <f t="shared" si="53"/>
        <v>#DIV/0!</v>
      </c>
      <c r="M131" s="319" t="b">
        <f t="shared" si="54"/>
        <v>0</v>
      </c>
      <c r="N131" s="319" t="e">
        <f t="shared" si="55"/>
        <v>#DIV/0!</v>
      </c>
      <c r="O131" s="320">
        <v>0</v>
      </c>
      <c r="P131" s="318">
        <v>0</v>
      </c>
      <c r="Q131" s="319" t="e">
        <f t="shared" si="56"/>
        <v>#DIV/0!</v>
      </c>
      <c r="R131" s="319" t="b">
        <f t="shared" si="57"/>
        <v>0</v>
      </c>
      <c r="S131" s="319" t="e">
        <f t="shared" si="58"/>
        <v>#DIV/0!</v>
      </c>
      <c r="T131" s="320">
        <v>0</v>
      </c>
      <c r="U131" s="318">
        <v>0</v>
      </c>
      <c r="V131" s="319" t="e">
        <f t="shared" si="59"/>
        <v>#DIV/0!</v>
      </c>
      <c r="W131" s="319" t="b">
        <f t="shared" si="60"/>
        <v>0</v>
      </c>
      <c r="X131" s="319" t="e">
        <f t="shared" si="61"/>
        <v>#DIV/0!</v>
      </c>
      <c r="Y131" s="319"/>
      <c r="Z131" s="320">
        <v>0</v>
      </c>
      <c r="AA131" s="319" t="e">
        <f t="shared" si="62"/>
        <v>#DIV/0!</v>
      </c>
      <c r="AB131" s="319" t="b">
        <f t="shared" si="63"/>
        <v>0</v>
      </c>
      <c r="AC131" s="319" t="e">
        <f t="shared" si="64"/>
        <v>#DIV/0!</v>
      </c>
      <c r="AD131" s="810"/>
      <c r="AE131" s="812">
        <f t="shared" si="65"/>
        <v>0</v>
      </c>
      <c r="AF131" s="812">
        <f t="shared" si="66"/>
        <v>0</v>
      </c>
    </row>
    <row r="132" spans="1:32" ht="15.75" hidden="1" customHeight="1">
      <c r="A132" s="439" t="s">
        <v>308</v>
      </c>
      <c r="B132" s="439">
        <f>'Aaro Inställningar'!B47</f>
        <v>0</v>
      </c>
      <c r="C132" s="43"/>
      <c r="D132" s="749">
        <f>'Aaro Inställningar'!C47</f>
        <v>0</v>
      </c>
      <c r="E132" s="320">
        <v>0</v>
      </c>
      <c r="F132" s="318">
        <v>0</v>
      </c>
      <c r="G132" s="319" t="e">
        <f t="shared" si="50"/>
        <v>#DIV/0!</v>
      </c>
      <c r="H132" s="319" t="b">
        <f t="shared" si="51"/>
        <v>0</v>
      </c>
      <c r="I132" s="319" t="e">
        <f t="shared" si="52"/>
        <v>#DIV/0!</v>
      </c>
      <c r="J132" s="320">
        <v>0</v>
      </c>
      <c r="K132" s="318">
        <v>0</v>
      </c>
      <c r="L132" s="319" t="e">
        <f t="shared" si="53"/>
        <v>#DIV/0!</v>
      </c>
      <c r="M132" s="319" t="b">
        <f t="shared" si="54"/>
        <v>0</v>
      </c>
      <c r="N132" s="319" t="e">
        <f t="shared" si="55"/>
        <v>#DIV/0!</v>
      </c>
      <c r="O132" s="320">
        <v>0</v>
      </c>
      <c r="P132" s="318">
        <v>0</v>
      </c>
      <c r="Q132" s="319" t="e">
        <f t="shared" si="56"/>
        <v>#DIV/0!</v>
      </c>
      <c r="R132" s="319" t="b">
        <f t="shared" si="57"/>
        <v>0</v>
      </c>
      <c r="S132" s="319" t="e">
        <f t="shared" si="58"/>
        <v>#DIV/0!</v>
      </c>
      <c r="T132" s="320">
        <v>0</v>
      </c>
      <c r="U132" s="318">
        <v>0</v>
      </c>
      <c r="V132" s="319" t="e">
        <f t="shared" si="59"/>
        <v>#DIV/0!</v>
      </c>
      <c r="W132" s="319" t="b">
        <f t="shared" si="60"/>
        <v>0</v>
      </c>
      <c r="X132" s="319" t="e">
        <f t="shared" si="61"/>
        <v>#DIV/0!</v>
      </c>
      <c r="Y132" s="319"/>
      <c r="Z132" s="320">
        <v>0</v>
      </c>
      <c r="AA132" s="319" t="e">
        <f t="shared" si="62"/>
        <v>#DIV/0!</v>
      </c>
      <c r="AB132" s="319" t="b">
        <f t="shared" si="63"/>
        <v>0</v>
      </c>
      <c r="AC132" s="319" t="e">
        <f t="shared" si="64"/>
        <v>#DIV/0!</v>
      </c>
      <c r="AD132" s="810"/>
      <c r="AE132" s="812">
        <f t="shared" si="65"/>
        <v>0</v>
      </c>
      <c r="AF132" s="812">
        <f t="shared" si="66"/>
        <v>0</v>
      </c>
    </row>
    <row r="133" spans="1:32" ht="15.75" hidden="1" customHeight="1">
      <c r="A133" s="439" t="s">
        <v>308</v>
      </c>
      <c r="B133" s="439">
        <f>'Aaro Inställningar'!B48</f>
        <v>0</v>
      </c>
      <c r="C133" s="43"/>
      <c r="D133" s="749">
        <f>'Aaro Inställningar'!C48</f>
        <v>0</v>
      </c>
      <c r="E133" s="320">
        <v>0</v>
      </c>
      <c r="F133" s="318">
        <v>0</v>
      </c>
      <c r="G133" s="319" t="e">
        <f t="shared" si="50"/>
        <v>#DIV/0!</v>
      </c>
      <c r="H133" s="319" t="b">
        <f t="shared" si="51"/>
        <v>0</v>
      </c>
      <c r="I133" s="319" t="e">
        <f t="shared" si="52"/>
        <v>#DIV/0!</v>
      </c>
      <c r="J133" s="320">
        <v>0</v>
      </c>
      <c r="K133" s="318">
        <v>0</v>
      </c>
      <c r="L133" s="319" t="e">
        <f t="shared" si="53"/>
        <v>#DIV/0!</v>
      </c>
      <c r="M133" s="319" t="b">
        <f t="shared" si="54"/>
        <v>0</v>
      </c>
      <c r="N133" s="319" t="e">
        <f t="shared" si="55"/>
        <v>#DIV/0!</v>
      </c>
      <c r="O133" s="320">
        <v>0</v>
      </c>
      <c r="P133" s="318">
        <v>0</v>
      </c>
      <c r="Q133" s="319" t="e">
        <f t="shared" si="56"/>
        <v>#DIV/0!</v>
      </c>
      <c r="R133" s="319" t="b">
        <f t="shared" si="57"/>
        <v>0</v>
      </c>
      <c r="S133" s="319" t="e">
        <f t="shared" si="58"/>
        <v>#DIV/0!</v>
      </c>
      <c r="T133" s="320">
        <v>0</v>
      </c>
      <c r="U133" s="318">
        <v>0</v>
      </c>
      <c r="V133" s="319" t="e">
        <f t="shared" si="59"/>
        <v>#DIV/0!</v>
      </c>
      <c r="W133" s="319" t="b">
        <f t="shared" si="60"/>
        <v>0</v>
      </c>
      <c r="X133" s="319" t="e">
        <f t="shared" si="61"/>
        <v>#DIV/0!</v>
      </c>
      <c r="Y133" s="319"/>
      <c r="Z133" s="320">
        <v>0</v>
      </c>
      <c r="AA133" s="319" t="e">
        <f t="shared" si="62"/>
        <v>#DIV/0!</v>
      </c>
      <c r="AB133" s="319" t="b">
        <f t="shared" si="63"/>
        <v>0</v>
      </c>
      <c r="AC133" s="319" t="e">
        <f t="shared" si="64"/>
        <v>#DIV/0!</v>
      </c>
      <c r="AD133" s="810"/>
      <c r="AE133" s="812">
        <f t="shared" si="65"/>
        <v>0</v>
      </c>
      <c r="AF133" s="812">
        <f t="shared" si="66"/>
        <v>0</v>
      </c>
    </row>
    <row r="134" spans="1:32" ht="15.75" hidden="1" customHeight="1">
      <c r="A134" s="439" t="s">
        <v>308</v>
      </c>
      <c r="B134" s="439">
        <f>'Aaro Inställningar'!B49</f>
        <v>0</v>
      </c>
      <c r="C134" s="43"/>
      <c r="D134" s="749">
        <f>'Aaro Inställningar'!C49</f>
        <v>0</v>
      </c>
      <c r="E134" s="320">
        <v>0</v>
      </c>
      <c r="F134" s="318">
        <v>0</v>
      </c>
      <c r="G134" s="319" t="e">
        <f t="shared" si="50"/>
        <v>#DIV/0!</v>
      </c>
      <c r="H134" s="319" t="b">
        <f t="shared" si="51"/>
        <v>0</v>
      </c>
      <c r="I134" s="319" t="e">
        <f t="shared" si="52"/>
        <v>#DIV/0!</v>
      </c>
      <c r="J134" s="320">
        <v>0</v>
      </c>
      <c r="K134" s="318">
        <v>0</v>
      </c>
      <c r="L134" s="319" t="e">
        <f t="shared" si="53"/>
        <v>#DIV/0!</v>
      </c>
      <c r="M134" s="319" t="b">
        <f t="shared" si="54"/>
        <v>0</v>
      </c>
      <c r="N134" s="319" t="e">
        <f t="shared" si="55"/>
        <v>#DIV/0!</v>
      </c>
      <c r="O134" s="320">
        <v>0</v>
      </c>
      <c r="P134" s="318">
        <v>0</v>
      </c>
      <c r="Q134" s="319" t="e">
        <f t="shared" si="56"/>
        <v>#DIV/0!</v>
      </c>
      <c r="R134" s="319" t="b">
        <f t="shared" si="57"/>
        <v>0</v>
      </c>
      <c r="S134" s="319" t="e">
        <f t="shared" si="58"/>
        <v>#DIV/0!</v>
      </c>
      <c r="T134" s="320">
        <v>0</v>
      </c>
      <c r="U134" s="318">
        <v>0</v>
      </c>
      <c r="V134" s="319" t="e">
        <f t="shared" si="59"/>
        <v>#DIV/0!</v>
      </c>
      <c r="W134" s="319" t="b">
        <f t="shared" si="60"/>
        <v>0</v>
      </c>
      <c r="X134" s="319" t="e">
        <f t="shared" si="61"/>
        <v>#DIV/0!</v>
      </c>
      <c r="Y134" s="319"/>
      <c r="Z134" s="320">
        <v>0</v>
      </c>
      <c r="AA134" s="319" t="e">
        <f t="shared" si="62"/>
        <v>#DIV/0!</v>
      </c>
      <c r="AB134" s="319" t="b">
        <f t="shared" si="63"/>
        <v>0</v>
      </c>
      <c r="AC134" s="319" t="e">
        <f t="shared" si="64"/>
        <v>#DIV/0!</v>
      </c>
      <c r="AD134" s="810"/>
      <c r="AE134" s="812">
        <f t="shared" si="65"/>
        <v>0</v>
      </c>
      <c r="AF134" s="812">
        <f t="shared" si="66"/>
        <v>0</v>
      </c>
    </row>
    <row r="135" spans="1:32" ht="15.75" hidden="1" customHeight="1">
      <c r="A135" s="439" t="s">
        <v>308</v>
      </c>
      <c r="B135" s="439">
        <f>'Aaro Inställningar'!B50</f>
        <v>0</v>
      </c>
      <c r="C135" s="43"/>
      <c r="D135" s="749">
        <f>'Aaro Inställningar'!C50</f>
        <v>0</v>
      </c>
      <c r="E135" s="320">
        <v>0</v>
      </c>
      <c r="F135" s="318">
        <v>0</v>
      </c>
      <c r="G135" s="319" t="e">
        <f t="shared" si="50"/>
        <v>#DIV/0!</v>
      </c>
      <c r="H135" s="319" t="b">
        <f t="shared" si="51"/>
        <v>0</v>
      </c>
      <c r="I135" s="319" t="e">
        <f t="shared" si="52"/>
        <v>#DIV/0!</v>
      </c>
      <c r="J135" s="320">
        <v>0</v>
      </c>
      <c r="K135" s="318">
        <v>0</v>
      </c>
      <c r="L135" s="319" t="e">
        <f t="shared" si="53"/>
        <v>#DIV/0!</v>
      </c>
      <c r="M135" s="319" t="b">
        <f t="shared" si="54"/>
        <v>0</v>
      </c>
      <c r="N135" s="319" t="e">
        <f t="shared" si="55"/>
        <v>#DIV/0!</v>
      </c>
      <c r="O135" s="320">
        <v>0</v>
      </c>
      <c r="P135" s="318">
        <v>0</v>
      </c>
      <c r="Q135" s="319" t="e">
        <f t="shared" si="56"/>
        <v>#DIV/0!</v>
      </c>
      <c r="R135" s="319" t="b">
        <f t="shared" si="57"/>
        <v>0</v>
      </c>
      <c r="S135" s="319" t="e">
        <f t="shared" si="58"/>
        <v>#DIV/0!</v>
      </c>
      <c r="T135" s="320">
        <v>0</v>
      </c>
      <c r="U135" s="318">
        <v>0</v>
      </c>
      <c r="V135" s="319" t="e">
        <f t="shared" si="59"/>
        <v>#DIV/0!</v>
      </c>
      <c r="W135" s="319" t="b">
        <f t="shared" si="60"/>
        <v>0</v>
      </c>
      <c r="X135" s="319" t="e">
        <f t="shared" si="61"/>
        <v>#DIV/0!</v>
      </c>
      <c r="Y135" s="319"/>
      <c r="Z135" s="320">
        <v>0</v>
      </c>
      <c r="AA135" s="319" t="e">
        <f t="shared" si="62"/>
        <v>#DIV/0!</v>
      </c>
      <c r="AB135" s="319" t="b">
        <f t="shared" si="63"/>
        <v>0</v>
      </c>
      <c r="AC135" s="319" t="e">
        <f t="shared" si="64"/>
        <v>#DIV/0!</v>
      </c>
      <c r="AD135" s="810"/>
      <c r="AE135" s="812">
        <f t="shared" si="65"/>
        <v>0</v>
      </c>
      <c r="AF135" s="812">
        <f t="shared" si="66"/>
        <v>0</v>
      </c>
    </row>
    <row r="136" spans="1:32" ht="15.75" hidden="1" customHeight="1">
      <c r="A136" s="439" t="s">
        <v>308</v>
      </c>
      <c r="B136" s="439">
        <f>'Aaro Inställningar'!B51</f>
        <v>0</v>
      </c>
      <c r="C136" s="43"/>
      <c r="D136" s="749">
        <f>'Aaro Inställningar'!C51</f>
        <v>0</v>
      </c>
      <c r="E136" s="320">
        <v>0</v>
      </c>
      <c r="F136" s="318">
        <v>0</v>
      </c>
      <c r="G136" s="319" t="e">
        <f t="shared" si="50"/>
        <v>#DIV/0!</v>
      </c>
      <c r="H136" s="319" t="b">
        <f t="shared" si="51"/>
        <v>0</v>
      </c>
      <c r="I136" s="319" t="e">
        <f t="shared" si="52"/>
        <v>#DIV/0!</v>
      </c>
      <c r="J136" s="320">
        <v>0</v>
      </c>
      <c r="K136" s="318">
        <v>0</v>
      </c>
      <c r="L136" s="319" t="e">
        <f t="shared" si="53"/>
        <v>#DIV/0!</v>
      </c>
      <c r="M136" s="319" t="b">
        <f t="shared" si="54"/>
        <v>0</v>
      </c>
      <c r="N136" s="319" t="e">
        <f t="shared" si="55"/>
        <v>#DIV/0!</v>
      </c>
      <c r="O136" s="320">
        <v>0</v>
      </c>
      <c r="P136" s="318">
        <v>0</v>
      </c>
      <c r="Q136" s="319" t="e">
        <f t="shared" si="56"/>
        <v>#DIV/0!</v>
      </c>
      <c r="R136" s="319" t="b">
        <f t="shared" si="57"/>
        <v>0</v>
      </c>
      <c r="S136" s="319" t="e">
        <f t="shared" si="58"/>
        <v>#DIV/0!</v>
      </c>
      <c r="T136" s="320">
        <v>0</v>
      </c>
      <c r="U136" s="318">
        <v>0</v>
      </c>
      <c r="V136" s="319" t="e">
        <f t="shared" si="59"/>
        <v>#DIV/0!</v>
      </c>
      <c r="W136" s="319" t="b">
        <f t="shared" si="60"/>
        <v>0</v>
      </c>
      <c r="X136" s="319" t="e">
        <f t="shared" si="61"/>
        <v>#DIV/0!</v>
      </c>
      <c r="Y136" s="319"/>
      <c r="Z136" s="320">
        <v>0</v>
      </c>
      <c r="AA136" s="319" t="e">
        <f t="shared" si="62"/>
        <v>#DIV/0!</v>
      </c>
      <c r="AB136" s="319" t="b">
        <f t="shared" si="63"/>
        <v>0</v>
      </c>
      <c r="AC136" s="319" t="e">
        <f t="shared" si="64"/>
        <v>#DIV/0!</v>
      </c>
      <c r="AD136" s="810"/>
      <c r="AE136" s="812">
        <f t="shared" si="65"/>
        <v>0</v>
      </c>
      <c r="AF136" s="812">
        <f t="shared" si="66"/>
        <v>0</v>
      </c>
    </row>
    <row r="137" spans="1:32" ht="15.75" hidden="1" customHeight="1">
      <c r="A137" s="439" t="s">
        <v>308</v>
      </c>
      <c r="B137" s="439">
        <f>'Aaro Inställningar'!B52</f>
        <v>0</v>
      </c>
      <c r="C137" s="43"/>
      <c r="D137" s="749">
        <f>'Aaro Inställningar'!C52</f>
        <v>0</v>
      </c>
      <c r="E137" s="320">
        <v>0</v>
      </c>
      <c r="F137" s="318">
        <v>0</v>
      </c>
      <c r="G137" s="319" t="e">
        <f t="shared" si="50"/>
        <v>#DIV/0!</v>
      </c>
      <c r="H137" s="319" t="b">
        <f t="shared" si="51"/>
        <v>0</v>
      </c>
      <c r="I137" s="319" t="e">
        <f t="shared" si="52"/>
        <v>#DIV/0!</v>
      </c>
      <c r="J137" s="320">
        <v>0</v>
      </c>
      <c r="K137" s="318">
        <v>0</v>
      </c>
      <c r="L137" s="319" t="e">
        <f t="shared" si="53"/>
        <v>#DIV/0!</v>
      </c>
      <c r="M137" s="319" t="b">
        <f t="shared" si="54"/>
        <v>0</v>
      </c>
      <c r="N137" s="319" t="e">
        <f t="shared" si="55"/>
        <v>#DIV/0!</v>
      </c>
      <c r="O137" s="320">
        <v>0</v>
      </c>
      <c r="P137" s="318">
        <v>0</v>
      </c>
      <c r="Q137" s="319" t="e">
        <f t="shared" si="56"/>
        <v>#DIV/0!</v>
      </c>
      <c r="R137" s="319" t="b">
        <f t="shared" si="57"/>
        <v>0</v>
      </c>
      <c r="S137" s="319" t="e">
        <f t="shared" si="58"/>
        <v>#DIV/0!</v>
      </c>
      <c r="T137" s="320">
        <v>0</v>
      </c>
      <c r="U137" s="318">
        <v>0</v>
      </c>
      <c r="V137" s="319" t="e">
        <f t="shared" si="59"/>
        <v>#DIV/0!</v>
      </c>
      <c r="W137" s="319" t="b">
        <f t="shared" si="60"/>
        <v>0</v>
      </c>
      <c r="X137" s="319" t="e">
        <f t="shared" si="61"/>
        <v>#DIV/0!</v>
      </c>
      <c r="Y137" s="319"/>
      <c r="Z137" s="320">
        <v>0</v>
      </c>
      <c r="AA137" s="319" t="e">
        <f t="shared" si="62"/>
        <v>#DIV/0!</v>
      </c>
      <c r="AB137" s="319" t="b">
        <f t="shared" si="63"/>
        <v>0</v>
      </c>
      <c r="AC137" s="319" t="e">
        <f t="shared" si="64"/>
        <v>#DIV/0!</v>
      </c>
      <c r="AD137" s="810"/>
      <c r="AE137" s="812">
        <f t="shared" si="65"/>
        <v>0</v>
      </c>
      <c r="AF137" s="812">
        <f t="shared" si="66"/>
        <v>0</v>
      </c>
    </row>
    <row r="138" spans="1:32" ht="15.75" hidden="1" customHeight="1">
      <c r="A138" s="439" t="s">
        <v>308</v>
      </c>
      <c r="B138" s="439">
        <f>'Aaro Inställningar'!B53</f>
        <v>0</v>
      </c>
      <c r="C138" s="43"/>
      <c r="D138" s="749">
        <f>'Aaro Inställningar'!C53</f>
        <v>0</v>
      </c>
      <c r="E138" s="320">
        <v>0</v>
      </c>
      <c r="F138" s="318">
        <v>0</v>
      </c>
      <c r="G138" s="319" t="e">
        <f t="shared" si="50"/>
        <v>#DIV/0!</v>
      </c>
      <c r="H138" s="319" t="b">
        <f t="shared" si="51"/>
        <v>0</v>
      </c>
      <c r="I138" s="319" t="e">
        <f t="shared" si="52"/>
        <v>#DIV/0!</v>
      </c>
      <c r="J138" s="320">
        <v>0</v>
      </c>
      <c r="K138" s="318">
        <v>0</v>
      </c>
      <c r="L138" s="319" t="e">
        <f t="shared" si="53"/>
        <v>#DIV/0!</v>
      </c>
      <c r="M138" s="319" t="b">
        <f t="shared" si="54"/>
        <v>0</v>
      </c>
      <c r="N138" s="319" t="e">
        <f t="shared" si="55"/>
        <v>#DIV/0!</v>
      </c>
      <c r="O138" s="320">
        <v>0</v>
      </c>
      <c r="P138" s="318">
        <v>0</v>
      </c>
      <c r="Q138" s="319" t="e">
        <f t="shared" si="56"/>
        <v>#DIV/0!</v>
      </c>
      <c r="R138" s="319" t="b">
        <f t="shared" si="57"/>
        <v>0</v>
      </c>
      <c r="S138" s="319" t="e">
        <f t="shared" si="58"/>
        <v>#DIV/0!</v>
      </c>
      <c r="T138" s="320">
        <v>0</v>
      </c>
      <c r="U138" s="318">
        <v>0</v>
      </c>
      <c r="V138" s="319" t="e">
        <f t="shared" si="59"/>
        <v>#DIV/0!</v>
      </c>
      <c r="W138" s="319" t="b">
        <f t="shared" si="60"/>
        <v>0</v>
      </c>
      <c r="X138" s="319" t="e">
        <f t="shared" si="61"/>
        <v>#DIV/0!</v>
      </c>
      <c r="Y138" s="319"/>
      <c r="Z138" s="320">
        <v>0</v>
      </c>
      <c r="AA138" s="319" t="e">
        <f t="shared" si="62"/>
        <v>#DIV/0!</v>
      </c>
      <c r="AB138" s="319" t="b">
        <f t="shared" si="63"/>
        <v>0</v>
      </c>
      <c r="AC138" s="319" t="e">
        <f t="shared" si="64"/>
        <v>#DIV/0!</v>
      </c>
      <c r="AD138" s="810"/>
      <c r="AE138" s="812">
        <f t="shared" si="65"/>
        <v>0</v>
      </c>
      <c r="AF138" s="812">
        <f t="shared" si="66"/>
        <v>0</v>
      </c>
    </row>
    <row r="139" spans="1:32" ht="15.75" hidden="1" customHeight="1">
      <c r="A139" s="439" t="s">
        <v>308</v>
      </c>
      <c r="B139" s="439">
        <f>'Aaro Inställningar'!B54</f>
        <v>0</v>
      </c>
      <c r="C139" s="43"/>
      <c r="D139" s="749">
        <f>'Aaro Inställningar'!C54</f>
        <v>0</v>
      </c>
      <c r="E139" s="320">
        <v>0</v>
      </c>
      <c r="F139" s="318">
        <v>0</v>
      </c>
      <c r="G139" s="319" t="e">
        <f t="shared" si="50"/>
        <v>#DIV/0!</v>
      </c>
      <c r="H139" s="319" t="b">
        <f t="shared" si="51"/>
        <v>0</v>
      </c>
      <c r="I139" s="319" t="e">
        <f t="shared" si="52"/>
        <v>#DIV/0!</v>
      </c>
      <c r="J139" s="320">
        <v>0</v>
      </c>
      <c r="K139" s="318">
        <v>0</v>
      </c>
      <c r="L139" s="319" t="e">
        <f t="shared" si="53"/>
        <v>#DIV/0!</v>
      </c>
      <c r="M139" s="319" t="b">
        <f t="shared" si="54"/>
        <v>0</v>
      </c>
      <c r="N139" s="319" t="e">
        <f t="shared" si="55"/>
        <v>#DIV/0!</v>
      </c>
      <c r="O139" s="320">
        <v>0</v>
      </c>
      <c r="P139" s="318">
        <v>0</v>
      </c>
      <c r="Q139" s="319" t="e">
        <f t="shared" si="56"/>
        <v>#DIV/0!</v>
      </c>
      <c r="R139" s="319" t="b">
        <f t="shared" si="57"/>
        <v>0</v>
      </c>
      <c r="S139" s="319" t="e">
        <f t="shared" si="58"/>
        <v>#DIV/0!</v>
      </c>
      <c r="T139" s="320">
        <v>0</v>
      </c>
      <c r="U139" s="318">
        <v>0</v>
      </c>
      <c r="V139" s="319" t="e">
        <f t="shared" si="59"/>
        <v>#DIV/0!</v>
      </c>
      <c r="W139" s="319" t="b">
        <f t="shared" si="60"/>
        <v>0</v>
      </c>
      <c r="X139" s="319" t="e">
        <f t="shared" si="61"/>
        <v>#DIV/0!</v>
      </c>
      <c r="Y139" s="319"/>
      <c r="Z139" s="320">
        <v>0</v>
      </c>
      <c r="AA139" s="319" t="e">
        <f t="shared" si="62"/>
        <v>#DIV/0!</v>
      </c>
      <c r="AB139" s="319" t="b">
        <f t="shared" si="63"/>
        <v>0</v>
      </c>
      <c r="AC139" s="319" t="e">
        <f t="shared" si="64"/>
        <v>#DIV/0!</v>
      </c>
      <c r="AD139" s="810"/>
      <c r="AE139" s="812">
        <f t="shared" si="65"/>
        <v>0</v>
      </c>
      <c r="AF139" s="812">
        <f t="shared" si="66"/>
        <v>0</v>
      </c>
    </row>
    <row r="140" spans="1:32" ht="15.75" hidden="1" customHeight="1">
      <c r="A140" s="439" t="s">
        <v>308</v>
      </c>
      <c r="B140" s="439">
        <f>'Aaro Inställningar'!B55</f>
        <v>0</v>
      </c>
      <c r="C140" s="43"/>
      <c r="D140" s="749">
        <f>'Aaro Inställningar'!C55</f>
        <v>0</v>
      </c>
      <c r="E140" s="320">
        <v>0</v>
      </c>
      <c r="F140" s="318">
        <v>0</v>
      </c>
      <c r="G140" s="319" t="e">
        <f t="shared" si="50"/>
        <v>#DIV/0!</v>
      </c>
      <c r="H140" s="319" t="b">
        <f t="shared" si="51"/>
        <v>0</v>
      </c>
      <c r="I140" s="319" t="e">
        <f t="shared" si="52"/>
        <v>#DIV/0!</v>
      </c>
      <c r="J140" s="320">
        <v>0</v>
      </c>
      <c r="K140" s="318">
        <v>0</v>
      </c>
      <c r="L140" s="319" t="e">
        <f t="shared" si="53"/>
        <v>#DIV/0!</v>
      </c>
      <c r="M140" s="319" t="b">
        <f t="shared" si="54"/>
        <v>0</v>
      </c>
      <c r="N140" s="319" t="e">
        <f t="shared" si="55"/>
        <v>#DIV/0!</v>
      </c>
      <c r="O140" s="320">
        <v>0</v>
      </c>
      <c r="P140" s="318">
        <v>0</v>
      </c>
      <c r="Q140" s="319" t="e">
        <f t="shared" si="56"/>
        <v>#DIV/0!</v>
      </c>
      <c r="R140" s="319" t="b">
        <f t="shared" si="57"/>
        <v>0</v>
      </c>
      <c r="S140" s="319" t="e">
        <f t="shared" si="58"/>
        <v>#DIV/0!</v>
      </c>
      <c r="T140" s="320">
        <v>0</v>
      </c>
      <c r="U140" s="318">
        <v>0</v>
      </c>
      <c r="V140" s="319" t="e">
        <f t="shared" si="59"/>
        <v>#DIV/0!</v>
      </c>
      <c r="W140" s="319" t="b">
        <f t="shared" si="60"/>
        <v>0</v>
      </c>
      <c r="X140" s="319" t="e">
        <f t="shared" si="61"/>
        <v>#DIV/0!</v>
      </c>
      <c r="Y140" s="319"/>
      <c r="Z140" s="320">
        <v>0</v>
      </c>
      <c r="AA140" s="319" t="e">
        <f t="shared" si="62"/>
        <v>#DIV/0!</v>
      </c>
      <c r="AB140" s="319" t="b">
        <f t="shared" si="63"/>
        <v>0</v>
      </c>
      <c r="AC140" s="319" t="e">
        <f t="shared" si="64"/>
        <v>#DIV/0!</v>
      </c>
      <c r="AD140" s="810"/>
      <c r="AE140" s="812">
        <f t="shared" si="65"/>
        <v>0</v>
      </c>
      <c r="AF140" s="812">
        <f t="shared" si="66"/>
        <v>0</v>
      </c>
    </row>
    <row r="141" spans="1:32" ht="15.75" hidden="1" customHeight="1">
      <c r="A141" s="439" t="s">
        <v>308</v>
      </c>
      <c r="B141" s="439">
        <f>'Aaro Inställningar'!B56</f>
        <v>0</v>
      </c>
      <c r="C141" s="43"/>
      <c r="D141" s="749">
        <f>'Aaro Inställningar'!C56</f>
        <v>0</v>
      </c>
      <c r="E141" s="320">
        <v>0</v>
      </c>
      <c r="F141" s="318">
        <v>0</v>
      </c>
      <c r="G141" s="319" t="e">
        <f t="shared" si="50"/>
        <v>#DIV/0!</v>
      </c>
      <c r="H141" s="319" t="b">
        <f t="shared" si="51"/>
        <v>0</v>
      </c>
      <c r="I141" s="319" t="e">
        <f t="shared" si="52"/>
        <v>#DIV/0!</v>
      </c>
      <c r="J141" s="320">
        <v>0</v>
      </c>
      <c r="K141" s="318">
        <v>0</v>
      </c>
      <c r="L141" s="319" t="e">
        <f t="shared" si="53"/>
        <v>#DIV/0!</v>
      </c>
      <c r="M141" s="319" t="b">
        <f t="shared" si="54"/>
        <v>0</v>
      </c>
      <c r="N141" s="319" t="e">
        <f t="shared" si="55"/>
        <v>#DIV/0!</v>
      </c>
      <c r="O141" s="320">
        <v>0</v>
      </c>
      <c r="P141" s="318">
        <v>0</v>
      </c>
      <c r="Q141" s="319" t="e">
        <f t="shared" si="56"/>
        <v>#DIV/0!</v>
      </c>
      <c r="R141" s="319" t="b">
        <f t="shared" si="57"/>
        <v>0</v>
      </c>
      <c r="S141" s="319" t="e">
        <f t="shared" si="58"/>
        <v>#DIV/0!</v>
      </c>
      <c r="T141" s="320">
        <v>0</v>
      </c>
      <c r="U141" s="318">
        <v>0</v>
      </c>
      <c r="V141" s="319" t="e">
        <f t="shared" si="59"/>
        <v>#DIV/0!</v>
      </c>
      <c r="W141" s="319" t="b">
        <f t="shared" si="60"/>
        <v>0</v>
      </c>
      <c r="X141" s="319" t="e">
        <f t="shared" si="61"/>
        <v>#DIV/0!</v>
      </c>
      <c r="Y141" s="319"/>
      <c r="Z141" s="320">
        <v>0</v>
      </c>
      <c r="AA141" s="319" t="e">
        <f t="shared" si="62"/>
        <v>#DIV/0!</v>
      </c>
      <c r="AB141" s="319" t="b">
        <f t="shared" si="63"/>
        <v>0</v>
      </c>
      <c r="AC141" s="319" t="e">
        <f t="shared" si="64"/>
        <v>#DIV/0!</v>
      </c>
      <c r="AD141" s="810"/>
      <c r="AE141" s="812">
        <f t="shared" si="65"/>
        <v>0</v>
      </c>
      <c r="AF141" s="812">
        <f t="shared" si="66"/>
        <v>0</v>
      </c>
    </row>
    <row r="142" spans="1:32" ht="16.8">
      <c r="A142" s="439" t="s">
        <v>308</v>
      </c>
      <c r="B142" s="439">
        <f>'Aaro Inställningar'!B57</f>
        <v>0</v>
      </c>
      <c r="C142" s="36"/>
      <c r="D142" s="799" t="str">
        <f>'Aaro Inställningar'!C57</f>
        <v>Aibel</v>
      </c>
      <c r="E142" s="800">
        <f>SUM(E121:E141)</f>
        <v>47.728621200000099</v>
      </c>
      <c r="F142" s="801">
        <f>SUM(F121:F141)</f>
        <v>-1.8942085999999601</v>
      </c>
      <c r="G142" s="802" t="str">
        <f t="shared" si="50"/>
        <v>-</v>
      </c>
      <c r="H142" s="802" t="b">
        <f t="shared" si="51"/>
        <v>0</v>
      </c>
      <c r="I142" s="802" t="str">
        <f t="shared" si="52"/>
        <v>-</v>
      </c>
      <c r="J142" s="800">
        <f>SUM(J121:J141)</f>
        <v>39.619265300000002</v>
      </c>
      <c r="K142" s="801">
        <f>SUM(K121:K141)</f>
        <v>13.5656385000001</v>
      </c>
      <c r="L142" s="802">
        <f t="shared" si="53"/>
        <v>1.9205603038883656</v>
      </c>
      <c r="M142" s="802" t="b">
        <f t="shared" si="54"/>
        <v>0</v>
      </c>
      <c r="N142" s="802">
        <f t="shared" si="55"/>
        <v>1.9205603038883656</v>
      </c>
      <c r="O142" s="800">
        <f>SUM(O121:O141)</f>
        <v>39.619265300000002</v>
      </c>
      <c r="P142" s="801">
        <f>SUM(P121:P141)</f>
        <v>13.5656385000001</v>
      </c>
      <c r="Q142" s="802">
        <f t="shared" si="56"/>
        <v>1.9205603038883656</v>
      </c>
      <c r="R142" s="802" t="b">
        <f t="shared" si="57"/>
        <v>0</v>
      </c>
      <c r="S142" s="802">
        <f t="shared" si="58"/>
        <v>1.9205603038883656</v>
      </c>
      <c r="T142" s="800">
        <f>SUM(T121:T141)</f>
        <v>33.107823100000097</v>
      </c>
      <c r="U142" s="801">
        <f>SUM(U121:U141)</f>
        <v>7.0541962999998598</v>
      </c>
      <c r="V142" s="802">
        <f t="shared" si="59"/>
        <v>3.6933515445268732</v>
      </c>
      <c r="W142" s="802" t="b">
        <f t="shared" si="60"/>
        <v>0</v>
      </c>
      <c r="X142" s="802">
        <f t="shared" si="61"/>
        <v>3.6933515445268732</v>
      </c>
      <c r="Y142" s="802"/>
      <c r="Z142" s="800">
        <f>SUM(Z121:Z141)</f>
        <v>109.1749272</v>
      </c>
      <c r="AA142" s="803">
        <f t="shared" si="62"/>
        <v>14.476593300926737</v>
      </c>
      <c r="AB142" s="803" t="b">
        <f t="shared" si="63"/>
        <v>0</v>
      </c>
      <c r="AC142" s="802">
        <f t="shared" si="64"/>
        <v>14.476593300926737</v>
      </c>
      <c r="AD142" s="810"/>
      <c r="AE142" s="815">
        <f t="shared" si="65"/>
        <v>6.5727905429681849E-2</v>
      </c>
      <c r="AF142" s="815">
        <f t="shared" si="66"/>
        <v>1.6488172478239874E-2</v>
      </c>
    </row>
    <row r="143" spans="1:32" ht="15.75" hidden="1" customHeight="1">
      <c r="A143" s="439" t="s">
        <v>308</v>
      </c>
      <c r="B143" s="439">
        <f>'Aaro Inställningar'!B58</f>
        <v>0</v>
      </c>
      <c r="C143" s="36"/>
      <c r="D143" s="749">
        <f>'Aaro Inställningar'!C58</f>
        <v>0</v>
      </c>
      <c r="E143" s="320">
        <v>0</v>
      </c>
      <c r="F143" s="318">
        <v>0</v>
      </c>
      <c r="G143" s="802" t="e">
        <f t="shared" si="50"/>
        <v>#DIV/0!</v>
      </c>
      <c r="H143" s="802" t="b">
        <f t="shared" si="51"/>
        <v>0</v>
      </c>
      <c r="I143" s="319" t="e">
        <f t="shared" si="52"/>
        <v>#DIV/0!</v>
      </c>
      <c r="J143" s="320">
        <v>0</v>
      </c>
      <c r="K143" s="318">
        <v>0</v>
      </c>
      <c r="L143" s="319" t="e">
        <f t="shared" si="53"/>
        <v>#DIV/0!</v>
      </c>
      <c r="M143" s="802" t="b">
        <f t="shared" si="54"/>
        <v>0</v>
      </c>
      <c r="N143" s="319" t="e">
        <f t="shared" si="55"/>
        <v>#DIV/0!</v>
      </c>
      <c r="O143" s="320">
        <v>0</v>
      </c>
      <c r="P143" s="318">
        <v>0</v>
      </c>
      <c r="Q143" s="802" t="e">
        <f t="shared" si="56"/>
        <v>#DIV/0!</v>
      </c>
      <c r="R143" s="802" t="b">
        <f t="shared" si="57"/>
        <v>0</v>
      </c>
      <c r="S143" s="319" t="e">
        <f t="shared" si="58"/>
        <v>#DIV/0!</v>
      </c>
      <c r="T143" s="320">
        <v>0</v>
      </c>
      <c r="U143" s="318">
        <v>0</v>
      </c>
      <c r="V143" s="802" t="e">
        <f t="shared" si="59"/>
        <v>#DIV/0!</v>
      </c>
      <c r="W143" s="802" t="b">
        <f t="shared" si="60"/>
        <v>0</v>
      </c>
      <c r="X143" s="319" t="e">
        <f t="shared" si="61"/>
        <v>#DIV/0!</v>
      </c>
      <c r="Y143" s="319"/>
      <c r="Z143" s="320">
        <v>0</v>
      </c>
      <c r="AA143" s="319" t="e">
        <f t="shared" si="62"/>
        <v>#DIV/0!</v>
      </c>
      <c r="AB143" s="319" t="b">
        <f t="shared" si="63"/>
        <v>0</v>
      </c>
      <c r="AC143" s="319" t="e">
        <f t="shared" si="64"/>
        <v>#DIV/0!</v>
      </c>
      <c r="AD143" s="810"/>
      <c r="AE143" s="812">
        <f t="shared" si="65"/>
        <v>0</v>
      </c>
      <c r="AF143" s="812">
        <f t="shared" si="66"/>
        <v>0</v>
      </c>
    </row>
    <row r="144" spans="1:32" ht="15.75" hidden="1" customHeight="1">
      <c r="A144" s="439" t="s">
        <v>308</v>
      </c>
      <c r="B144" s="439">
        <f>'Aaro Inställningar'!B59</f>
        <v>0</v>
      </c>
      <c r="C144" s="43"/>
      <c r="D144" s="749">
        <f>'Aaro Inställningar'!C59</f>
        <v>0</v>
      </c>
      <c r="E144" s="320">
        <v>0</v>
      </c>
      <c r="F144" s="318">
        <v>0</v>
      </c>
      <c r="G144" s="802" t="e">
        <f t="shared" si="50"/>
        <v>#DIV/0!</v>
      </c>
      <c r="H144" s="802" t="b">
        <f t="shared" si="51"/>
        <v>0</v>
      </c>
      <c r="I144" s="319" t="e">
        <f t="shared" si="52"/>
        <v>#DIV/0!</v>
      </c>
      <c r="J144" s="320">
        <v>0</v>
      </c>
      <c r="K144" s="318">
        <v>0</v>
      </c>
      <c r="L144" s="319" t="e">
        <f t="shared" si="53"/>
        <v>#DIV/0!</v>
      </c>
      <c r="M144" s="802" t="b">
        <f t="shared" si="54"/>
        <v>0</v>
      </c>
      <c r="N144" s="319" t="e">
        <f t="shared" si="55"/>
        <v>#DIV/0!</v>
      </c>
      <c r="O144" s="320">
        <v>0</v>
      </c>
      <c r="P144" s="318">
        <v>0</v>
      </c>
      <c r="Q144" s="802" t="e">
        <f t="shared" si="56"/>
        <v>#DIV/0!</v>
      </c>
      <c r="R144" s="802" t="b">
        <f t="shared" si="57"/>
        <v>0</v>
      </c>
      <c r="S144" s="319" t="e">
        <f t="shared" si="58"/>
        <v>#DIV/0!</v>
      </c>
      <c r="T144" s="320">
        <v>0</v>
      </c>
      <c r="U144" s="318">
        <v>0</v>
      </c>
      <c r="V144" s="802" t="e">
        <f t="shared" si="59"/>
        <v>#DIV/0!</v>
      </c>
      <c r="W144" s="802" t="b">
        <f t="shared" si="60"/>
        <v>0</v>
      </c>
      <c r="X144" s="319" t="e">
        <f t="shared" si="61"/>
        <v>#DIV/0!</v>
      </c>
      <c r="Y144" s="319"/>
      <c r="Z144" s="320">
        <v>0</v>
      </c>
      <c r="AA144" s="319" t="e">
        <f t="shared" si="62"/>
        <v>#DIV/0!</v>
      </c>
      <c r="AB144" s="319" t="b">
        <f t="shared" si="63"/>
        <v>0</v>
      </c>
      <c r="AC144" s="319" t="e">
        <f t="shared" si="64"/>
        <v>#DIV/0!</v>
      </c>
      <c r="AD144" s="810"/>
      <c r="AE144" s="812">
        <f t="shared" si="65"/>
        <v>0</v>
      </c>
      <c r="AF144" s="812">
        <f t="shared" si="66"/>
        <v>0</v>
      </c>
    </row>
    <row r="145" spans="1:32" ht="15.75" hidden="1" customHeight="1">
      <c r="A145" s="439" t="s">
        <v>308</v>
      </c>
      <c r="B145" s="439">
        <f>'Aaro Inställningar'!B60</f>
        <v>0</v>
      </c>
      <c r="C145" s="43"/>
      <c r="D145" s="749">
        <f>'Aaro Inställningar'!C60</f>
        <v>0</v>
      </c>
      <c r="E145" s="320">
        <v>0</v>
      </c>
      <c r="F145" s="318">
        <v>0</v>
      </c>
      <c r="G145" s="802" t="e">
        <f t="shared" si="50"/>
        <v>#DIV/0!</v>
      </c>
      <c r="H145" s="802" t="b">
        <f t="shared" si="51"/>
        <v>0</v>
      </c>
      <c r="I145" s="319" t="e">
        <f t="shared" si="52"/>
        <v>#DIV/0!</v>
      </c>
      <c r="J145" s="320">
        <v>0</v>
      </c>
      <c r="K145" s="318">
        <v>0</v>
      </c>
      <c r="L145" s="319" t="e">
        <f t="shared" si="53"/>
        <v>#DIV/0!</v>
      </c>
      <c r="M145" s="802" t="b">
        <f t="shared" si="54"/>
        <v>0</v>
      </c>
      <c r="N145" s="319" t="e">
        <f t="shared" si="55"/>
        <v>#DIV/0!</v>
      </c>
      <c r="O145" s="320">
        <v>0</v>
      </c>
      <c r="P145" s="318">
        <v>0</v>
      </c>
      <c r="Q145" s="802" t="e">
        <f t="shared" si="56"/>
        <v>#DIV/0!</v>
      </c>
      <c r="R145" s="802" t="b">
        <f t="shared" si="57"/>
        <v>0</v>
      </c>
      <c r="S145" s="319" t="e">
        <f t="shared" si="58"/>
        <v>#DIV/0!</v>
      </c>
      <c r="T145" s="320">
        <v>0</v>
      </c>
      <c r="U145" s="318">
        <v>0</v>
      </c>
      <c r="V145" s="802" t="e">
        <f t="shared" si="59"/>
        <v>#DIV/0!</v>
      </c>
      <c r="W145" s="802" t="b">
        <f t="shared" si="60"/>
        <v>0</v>
      </c>
      <c r="X145" s="319" t="e">
        <f t="shared" si="61"/>
        <v>#DIV/0!</v>
      </c>
      <c r="Y145" s="319"/>
      <c r="Z145" s="320">
        <v>0</v>
      </c>
      <c r="AA145" s="319" t="e">
        <f t="shared" si="62"/>
        <v>#DIV/0!</v>
      </c>
      <c r="AB145" s="319" t="b">
        <f t="shared" si="63"/>
        <v>0</v>
      </c>
      <c r="AC145" s="319" t="e">
        <f t="shared" si="64"/>
        <v>#DIV/0!</v>
      </c>
      <c r="AD145" s="810"/>
      <c r="AE145" s="812">
        <f t="shared" si="65"/>
        <v>0</v>
      </c>
      <c r="AF145" s="812">
        <f t="shared" si="66"/>
        <v>0</v>
      </c>
    </row>
    <row r="146" spans="1:32" ht="15.75" hidden="1" customHeight="1">
      <c r="A146" s="439" t="s">
        <v>308</v>
      </c>
      <c r="B146" s="439">
        <f>'Aaro Inställningar'!B61</f>
        <v>0</v>
      </c>
      <c r="C146" s="43"/>
      <c r="D146" s="749">
        <f>'Aaro Inställningar'!C61</f>
        <v>0</v>
      </c>
      <c r="E146" s="320">
        <v>0</v>
      </c>
      <c r="F146" s="318">
        <v>0</v>
      </c>
      <c r="G146" s="802" t="e">
        <f t="shared" si="50"/>
        <v>#DIV/0!</v>
      </c>
      <c r="H146" s="802" t="b">
        <f t="shared" si="51"/>
        <v>0</v>
      </c>
      <c r="I146" s="319" t="e">
        <f t="shared" si="52"/>
        <v>#DIV/0!</v>
      </c>
      <c r="J146" s="320">
        <v>0</v>
      </c>
      <c r="K146" s="318">
        <v>0</v>
      </c>
      <c r="L146" s="319" t="e">
        <f t="shared" si="53"/>
        <v>#DIV/0!</v>
      </c>
      <c r="M146" s="802" t="b">
        <f t="shared" si="54"/>
        <v>0</v>
      </c>
      <c r="N146" s="319" t="e">
        <f t="shared" si="55"/>
        <v>#DIV/0!</v>
      </c>
      <c r="O146" s="320">
        <v>0</v>
      </c>
      <c r="P146" s="318">
        <v>0</v>
      </c>
      <c r="Q146" s="802" t="e">
        <f t="shared" si="56"/>
        <v>#DIV/0!</v>
      </c>
      <c r="R146" s="802" t="b">
        <f t="shared" si="57"/>
        <v>0</v>
      </c>
      <c r="S146" s="319" t="e">
        <f t="shared" si="58"/>
        <v>#DIV/0!</v>
      </c>
      <c r="T146" s="320">
        <v>0</v>
      </c>
      <c r="U146" s="318">
        <v>0</v>
      </c>
      <c r="V146" s="802" t="e">
        <f t="shared" si="59"/>
        <v>#DIV/0!</v>
      </c>
      <c r="W146" s="802" t="b">
        <f t="shared" si="60"/>
        <v>0</v>
      </c>
      <c r="X146" s="319" t="e">
        <f t="shared" si="61"/>
        <v>#DIV/0!</v>
      </c>
      <c r="Y146" s="319"/>
      <c r="Z146" s="320">
        <v>0</v>
      </c>
      <c r="AA146" s="319" t="e">
        <f t="shared" si="62"/>
        <v>#DIV/0!</v>
      </c>
      <c r="AB146" s="319" t="b">
        <f t="shared" si="63"/>
        <v>0</v>
      </c>
      <c r="AC146" s="319" t="e">
        <f t="shared" si="64"/>
        <v>#DIV/0!</v>
      </c>
      <c r="AD146" s="810"/>
      <c r="AE146" s="812">
        <f t="shared" si="65"/>
        <v>0</v>
      </c>
      <c r="AF146" s="812">
        <f t="shared" si="66"/>
        <v>0</v>
      </c>
    </row>
    <row r="147" spans="1:32" ht="15.75" hidden="1" customHeight="1">
      <c r="A147" s="439" t="s">
        <v>308</v>
      </c>
      <c r="B147" s="439">
        <f>'Aaro Inställningar'!B62</f>
        <v>0</v>
      </c>
      <c r="C147" s="43"/>
      <c r="D147" s="749">
        <f>'Aaro Inställningar'!C62</f>
        <v>0</v>
      </c>
      <c r="E147" s="320">
        <v>0</v>
      </c>
      <c r="F147" s="318">
        <v>0</v>
      </c>
      <c r="G147" s="802" t="e">
        <f t="shared" si="50"/>
        <v>#DIV/0!</v>
      </c>
      <c r="H147" s="802" t="b">
        <f t="shared" si="51"/>
        <v>0</v>
      </c>
      <c r="I147" s="319" t="e">
        <f t="shared" si="52"/>
        <v>#DIV/0!</v>
      </c>
      <c r="J147" s="320">
        <v>0</v>
      </c>
      <c r="K147" s="318">
        <v>0</v>
      </c>
      <c r="L147" s="319" t="e">
        <f t="shared" si="53"/>
        <v>#DIV/0!</v>
      </c>
      <c r="M147" s="802" t="b">
        <f t="shared" si="54"/>
        <v>0</v>
      </c>
      <c r="N147" s="319" t="e">
        <f t="shared" si="55"/>
        <v>#DIV/0!</v>
      </c>
      <c r="O147" s="320">
        <v>0</v>
      </c>
      <c r="P147" s="318">
        <v>0</v>
      </c>
      <c r="Q147" s="802" t="e">
        <f t="shared" si="56"/>
        <v>#DIV/0!</v>
      </c>
      <c r="R147" s="802" t="b">
        <f t="shared" si="57"/>
        <v>0</v>
      </c>
      <c r="S147" s="319" t="e">
        <f t="shared" si="58"/>
        <v>#DIV/0!</v>
      </c>
      <c r="T147" s="320">
        <v>0</v>
      </c>
      <c r="U147" s="318">
        <v>0</v>
      </c>
      <c r="V147" s="802" t="e">
        <f t="shared" si="59"/>
        <v>#DIV/0!</v>
      </c>
      <c r="W147" s="802" t="b">
        <f t="shared" si="60"/>
        <v>0</v>
      </c>
      <c r="X147" s="319" t="e">
        <f t="shared" si="61"/>
        <v>#DIV/0!</v>
      </c>
      <c r="Y147" s="319"/>
      <c r="Z147" s="320">
        <v>0</v>
      </c>
      <c r="AA147" s="319" t="e">
        <f t="shared" si="62"/>
        <v>#DIV/0!</v>
      </c>
      <c r="AB147" s="319" t="b">
        <f t="shared" si="63"/>
        <v>0</v>
      </c>
      <c r="AC147" s="319" t="e">
        <f t="shared" si="64"/>
        <v>#DIV/0!</v>
      </c>
      <c r="AD147" s="810"/>
      <c r="AE147" s="812">
        <f t="shared" si="65"/>
        <v>0</v>
      </c>
      <c r="AF147" s="812">
        <f t="shared" si="66"/>
        <v>0</v>
      </c>
    </row>
    <row r="148" spans="1:32" ht="15.75" hidden="1" customHeight="1">
      <c r="A148" s="439" t="s">
        <v>308</v>
      </c>
      <c r="B148" s="439">
        <f>'Aaro Inställningar'!B63</f>
        <v>0</v>
      </c>
      <c r="C148" s="43"/>
      <c r="D148" s="749">
        <f>'Aaro Inställningar'!C63</f>
        <v>0</v>
      </c>
      <c r="E148" s="320">
        <v>0</v>
      </c>
      <c r="F148" s="318">
        <v>0</v>
      </c>
      <c r="G148" s="802" t="e">
        <f t="shared" si="50"/>
        <v>#DIV/0!</v>
      </c>
      <c r="H148" s="802" t="b">
        <f t="shared" si="51"/>
        <v>0</v>
      </c>
      <c r="I148" s="319" t="e">
        <f t="shared" si="52"/>
        <v>#DIV/0!</v>
      </c>
      <c r="J148" s="320">
        <v>0</v>
      </c>
      <c r="K148" s="318">
        <v>0</v>
      </c>
      <c r="L148" s="319" t="e">
        <f t="shared" si="53"/>
        <v>#DIV/0!</v>
      </c>
      <c r="M148" s="802" t="b">
        <f t="shared" si="54"/>
        <v>0</v>
      </c>
      <c r="N148" s="319" t="e">
        <f t="shared" si="55"/>
        <v>#DIV/0!</v>
      </c>
      <c r="O148" s="320">
        <v>0</v>
      </c>
      <c r="P148" s="318">
        <v>0</v>
      </c>
      <c r="Q148" s="802" t="e">
        <f t="shared" si="56"/>
        <v>#DIV/0!</v>
      </c>
      <c r="R148" s="802" t="b">
        <f t="shared" si="57"/>
        <v>0</v>
      </c>
      <c r="S148" s="319" t="e">
        <f t="shared" si="58"/>
        <v>#DIV/0!</v>
      </c>
      <c r="T148" s="320">
        <v>0</v>
      </c>
      <c r="U148" s="318">
        <v>0</v>
      </c>
      <c r="V148" s="802" t="e">
        <f t="shared" si="59"/>
        <v>#DIV/0!</v>
      </c>
      <c r="W148" s="802" t="b">
        <f t="shared" si="60"/>
        <v>0</v>
      </c>
      <c r="X148" s="319" t="e">
        <f t="shared" si="61"/>
        <v>#DIV/0!</v>
      </c>
      <c r="Y148" s="319"/>
      <c r="Z148" s="320">
        <v>0</v>
      </c>
      <c r="AA148" s="319" t="e">
        <f t="shared" si="62"/>
        <v>#DIV/0!</v>
      </c>
      <c r="AB148" s="319" t="b">
        <f t="shared" si="63"/>
        <v>0</v>
      </c>
      <c r="AC148" s="319" t="e">
        <f t="shared" si="64"/>
        <v>#DIV/0!</v>
      </c>
      <c r="AD148" s="810"/>
      <c r="AE148" s="812">
        <f t="shared" si="65"/>
        <v>0</v>
      </c>
      <c r="AF148" s="812">
        <f t="shared" si="66"/>
        <v>0</v>
      </c>
    </row>
    <row r="149" spans="1:32" ht="15.75" hidden="1" customHeight="1">
      <c r="A149" s="439" t="s">
        <v>308</v>
      </c>
      <c r="B149" s="439">
        <f>'Aaro Inställningar'!B64</f>
        <v>0</v>
      </c>
      <c r="C149" s="43"/>
      <c r="D149" s="749">
        <f>'Aaro Inställningar'!C64</f>
        <v>0</v>
      </c>
      <c r="E149" s="320">
        <v>0</v>
      </c>
      <c r="F149" s="318">
        <v>0</v>
      </c>
      <c r="G149" s="802" t="e">
        <f t="shared" si="50"/>
        <v>#DIV/0!</v>
      </c>
      <c r="H149" s="802" t="b">
        <f t="shared" si="51"/>
        <v>0</v>
      </c>
      <c r="I149" s="319" t="e">
        <f t="shared" si="52"/>
        <v>#DIV/0!</v>
      </c>
      <c r="J149" s="320">
        <v>0</v>
      </c>
      <c r="K149" s="318">
        <v>0</v>
      </c>
      <c r="L149" s="319" t="e">
        <f t="shared" si="53"/>
        <v>#DIV/0!</v>
      </c>
      <c r="M149" s="802" t="b">
        <f t="shared" si="54"/>
        <v>0</v>
      </c>
      <c r="N149" s="319" t="e">
        <f t="shared" si="55"/>
        <v>#DIV/0!</v>
      </c>
      <c r="O149" s="320">
        <v>0</v>
      </c>
      <c r="P149" s="318">
        <v>0</v>
      </c>
      <c r="Q149" s="802" t="e">
        <f t="shared" si="56"/>
        <v>#DIV/0!</v>
      </c>
      <c r="R149" s="802" t="b">
        <f t="shared" si="57"/>
        <v>0</v>
      </c>
      <c r="S149" s="319" t="e">
        <f t="shared" si="58"/>
        <v>#DIV/0!</v>
      </c>
      <c r="T149" s="320">
        <v>0</v>
      </c>
      <c r="U149" s="318">
        <v>0</v>
      </c>
      <c r="V149" s="802" t="e">
        <f t="shared" si="59"/>
        <v>#DIV/0!</v>
      </c>
      <c r="W149" s="802" t="b">
        <f t="shared" si="60"/>
        <v>0</v>
      </c>
      <c r="X149" s="319" t="e">
        <f t="shared" si="61"/>
        <v>#DIV/0!</v>
      </c>
      <c r="Y149" s="319"/>
      <c r="Z149" s="320">
        <v>0</v>
      </c>
      <c r="AA149" s="319" t="e">
        <f t="shared" si="62"/>
        <v>#DIV/0!</v>
      </c>
      <c r="AB149" s="319" t="b">
        <f t="shared" si="63"/>
        <v>0</v>
      </c>
      <c r="AC149" s="319" t="e">
        <f t="shared" si="64"/>
        <v>#DIV/0!</v>
      </c>
      <c r="AD149" s="810"/>
      <c r="AE149" s="812">
        <f t="shared" si="65"/>
        <v>0</v>
      </c>
      <c r="AF149" s="812">
        <f t="shared" si="66"/>
        <v>0</v>
      </c>
    </row>
    <row r="150" spans="1:32" ht="15.75" hidden="1" customHeight="1">
      <c r="A150" s="439" t="s">
        <v>308</v>
      </c>
      <c r="B150" s="439">
        <f>'Aaro Inställningar'!B65</f>
        <v>0</v>
      </c>
      <c r="C150" s="43"/>
      <c r="D150" s="749">
        <f>'Aaro Inställningar'!C65</f>
        <v>0</v>
      </c>
      <c r="E150" s="320">
        <v>0</v>
      </c>
      <c r="F150" s="318">
        <v>0</v>
      </c>
      <c r="G150" s="802" t="e">
        <f t="shared" si="50"/>
        <v>#DIV/0!</v>
      </c>
      <c r="H150" s="802" t="b">
        <f t="shared" si="51"/>
        <v>0</v>
      </c>
      <c r="I150" s="319" t="e">
        <f t="shared" si="52"/>
        <v>#DIV/0!</v>
      </c>
      <c r="J150" s="320">
        <v>0</v>
      </c>
      <c r="K150" s="318">
        <v>0</v>
      </c>
      <c r="L150" s="319" t="e">
        <f t="shared" si="53"/>
        <v>#DIV/0!</v>
      </c>
      <c r="M150" s="802" t="b">
        <f t="shared" si="54"/>
        <v>0</v>
      </c>
      <c r="N150" s="319" t="e">
        <f t="shared" si="55"/>
        <v>#DIV/0!</v>
      </c>
      <c r="O150" s="320">
        <v>0</v>
      </c>
      <c r="P150" s="318">
        <v>0</v>
      </c>
      <c r="Q150" s="802" t="e">
        <f t="shared" si="56"/>
        <v>#DIV/0!</v>
      </c>
      <c r="R150" s="802" t="b">
        <f t="shared" si="57"/>
        <v>0</v>
      </c>
      <c r="S150" s="319" t="e">
        <f t="shared" si="58"/>
        <v>#DIV/0!</v>
      </c>
      <c r="T150" s="320">
        <v>0</v>
      </c>
      <c r="U150" s="318">
        <v>0</v>
      </c>
      <c r="V150" s="802" t="e">
        <f t="shared" si="59"/>
        <v>#DIV/0!</v>
      </c>
      <c r="W150" s="802" t="b">
        <f t="shared" si="60"/>
        <v>0</v>
      </c>
      <c r="X150" s="319" t="e">
        <f t="shared" si="61"/>
        <v>#DIV/0!</v>
      </c>
      <c r="Y150" s="319"/>
      <c r="Z150" s="320">
        <v>0</v>
      </c>
      <c r="AA150" s="319" t="e">
        <f t="shared" si="62"/>
        <v>#DIV/0!</v>
      </c>
      <c r="AB150" s="319" t="b">
        <f t="shared" si="63"/>
        <v>0</v>
      </c>
      <c r="AC150" s="319" t="e">
        <f t="shared" si="64"/>
        <v>#DIV/0!</v>
      </c>
      <c r="AD150" s="810"/>
      <c r="AE150" s="812">
        <f t="shared" si="65"/>
        <v>0</v>
      </c>
      <c r="AF150" s="812">
        <f t="shared" si="66"/>
        <v>0</v>
      </c>
    </row>
    <row r="151" spans="1:32" ht="15.75" hidden="1" customHeight="1">
      <c r="A151" s="439" t="s">
        <v>308</v>
      </c>
      <c r="B151" s="439">
        <f>'Aaro Inställningar'!B66</f>
        <v>0</v>
      </c>
      <c r="C151" s="43"/>
      <c r="D151" s="749">
        <f>'Aaro Inställningar'!C66</f>
        <v>0</v>
      </c>
      <c r="E151" s="320">
        <v>0</v>
      </c>
      <c r="F151" s="318">
        <v>0</v>
      </c>
      <c r="G151" s="802" t="e">
        <f t="shared" si="50"/>
        <v>#DIV/0!</v>
      </c>
      <c r="H151" s="802" t="b">
        <f t="shared" si="51"/>
        <v>0</v>
      </c>
      <c r="I151" s="319" t="e">
        <f t="shared" si="52"/>
        <v>#DIV/0!</v>
      </c>
      <c r="J151" s="320">
        <v>0</v>
      </c>
      <c r="K151" s="318">
        <v>0</v>
      </c>
      <c r="L151" s="319" t="e">
        <f t="shared" si="53"/>
        <v>#DIV/0!</v>
      </c>
      <c r="M151" s="802" t="b">
        <f t="shared" si="54"/>
        <v>0</v>
      </c>
      <c r="N151" s="319" t="e">
        <f t="shared" si="55"/>
        <v>#DIV/0!</v>
      </c>
      <c r="O151" s="320">
        <v>0</v>
      </c>
      <c r="P151" s="318">
        <v>0</v>
      </c>
      <c r="Q151" s="802" t="e">
        <f t="shared" si="56"/>
        <v>#DIV/0!</v>
      </c>
      <c r="R151" s="802" t="b">
        <f t="shared" si="57"/>
        <v>0</v>
      </c>
      <c r="S151" s="319" t="e">
        <f t="shared" si="58"/>
        <v>#DIV/0!</v>
      </c>
      <c r="T151" s="320">
        <v>0</v>
      </c>
      <c r="U151" s="318">
        <v>0</v>
      </c>
      <c r="V151" s="802" t="e">
        <f t="shared" si="59"/>
        <v>#DIV/0!</v>
      </c>
      <c r="W151" s="802" t="b">
        <f t="shared" si="60"/>
        <v>0</v>
      </c>
      <c r="X151" s="319" t="e">
        <f t="shared" si="61"/>
        <v>#DIV/0!</v>
      </c>
      <c r="Y151" s="319"/>
      <c r="Z151" s="320">
        <v>0</v>
      </c>
      <c r="AA151" s="319" t="e">
        <f t="shared" si="62"/>
        <v>#DIV/0!</v>
      </c>
      <c r="AB151" s="319" t="b">
        <f t="shared" si="63"/>
        <v>0</v>
      </c>
      <c r="AC151" s="319" t="e">
        <f t="shared" si="64"/>
        <v>#DIV/0!</v>
      </c>
      <c r="AD151" s="810"/>
      <c r="AE151" s="812">
        <f t="shared" si="65"/>
        <v>0</v>
      </c>
      <c r="AF151" s="812">
        <f t="shared" si="66"/>
        <v>0</v>
      </c>
    </row>
    <row r="152" spans="1:32" ht="15.75" hidden="1" customHeight="1">
      <c r="A152" s="439" t="s">
        <v>308</v>
      </c>
      <c r="B152" s="439">
        <f>'Aaro Inställningar'!B67</f>
        <v>0</v>
      </c>
      <c r="C152" s="43"/>
      <c r="D152" s="749">
        <f>'Aaro Inställningar'!C67</f>
        <v>0</v>
      </c>
      <c r="E152" s="320">
        <v>0</v>
      </c>
      <c r="F152" s="318">
        <v>0</v>
      </c>
      <c r="G152" s="802" t="e">
        <f t="shared" si="50"/>
        <v>#DIV/0!</v>
      </c>
      <c r="H152" s="802" t="b">
        <f t="shared" si="51"/>
        <v>0</v>
      </c>
      <c r="I152" s="319" t="e">
        <f t="shared" si="52"/>
        <v>#DIV/0!</v>
      </c>
      <c r="J152" s="320">
        <v>0</v>
      </c>
      <c r="K152" s="318">
        <v>0</v>
      </c>
      <c r="L152" s="319" t="e">
        <f t="shared" si="53"/>
        <v>#DIV/0!</v>
      </c>
      <c r="M152" s="802" t="b">
        <f t="shared" si="54"/>
        <v>0</v>
      </c>
      <c r="N152" s="319" t="e">
        <f t="shared" si="55"/>
        <v>#DIV/0!</v>
      </c>
      <c r="O152" s="320">
        <v>0</v>
      </c>
      <c r="P152" s="318">
        <v>0</v>
      </c>
      <c r="Q152" s="802" t="e">
        <f t="shared" si="56"/>
        <v>#DIV/0!</v>
      </c>
      <c r="R152" s="802" t="b">
        <f t="shared" si="57"/>
        <v>0</v>
      </c>
      <c r="S152" s="319" t="e">
        <f t="shared" si="58"/>
        <v>#DIV/0!</v>
      </c>
      <c r="T152" s="320">
        <v>0</v>
      </c>
      <c r="U152" s="318">
        <v>0</v>
      </c>
      <c r="V152" s="802" t="e">
        <f t="shared" si="59"/>
        <v>#DIV/0!</v>
      </c>
      <c r="W152" s="802" t="b">
        <f t="shared" si="60"/>
        <v>0</v>
      </c>
      <c r="X152" s="319" t="e">
        <f t="shared" si="61"/>
        <v>#DIV/0!</v>
      </c>
      <c r="Y152" s="319"/>
      <c r="Z152" s="320">
        <v>0</v>
      </c>
      <c r="AA152" s="319" t="e">
        <f t="shared" si="62"/>
        <v>#DIV/0!</v>
      </c>
      <c r="AB152" s="319" t="b">
        <f t="shared" si="63"/>
        <v>0</v>
      </c>
      <c r="AC152" s="319" t="e">
        <f t="shared" si="64"/>
        <v>#DIV/0!</v>
      </c>
      <c r="AD152" s="810"/>
      <c r="AE152" s="812">
        <f t="shared" si="65"/>
        <v>0</v>
      </c>
      <c r="AF152" s="812">
        <f t="shared" si="66"/>
        <v>0</v>
      </c>
    </row>
    <row r="153" spans="1:32" ht="15.75" hidden="1" customHeight="1">
      <c r="A153" s="439" t="s">
        <v>308</v>
      </c>
      <c r="B153" s="439">
        <f>'Aaro Inställningar'!B68</f>
        <v>0</v>
      </c>
      <c r="C153" s="43"/>
      <c r="D153" s="749">
        <f>'Aaro Inställningar'!C68</f>
        <v>0</v>
      </c>
      <c r="E153" s="320">
        <v>0</v>
      </c>
      <c r="F153" s="318">
        <v>0</v>
      </c>
      <c r="G153" s="802" t="e">
        <f t="shared" si="50"/>
        <v>#DIV/0!</v>
      </c>
      <c r="H153" s="802" t="b">
        <f t="shared" si="51"/>
        <v>0</v>
      </c>
      <c r="I153" s="319" t="e">
        <f t="shared" si="52"/>
        <v>#DIV/0!</v>
      </c>
      <c r="J153" s="320">
        <v>0</v>
      </c>
      <c r="K153" s="318">
        <v>0</v>
      </c>
      <c r="L153" s="319" t="e">
        <f t="shared" si="53"/>
        <v>#DIV/0!</v>
      </c>
      <c r="M153" s="802" t="b">
        <f t="shared" si="54"/>
        <v>0</v>
      </c>
      <c r="N153" s="319" t="e">
        <f t="shared" si="55"/>
        <v>#DIV/0!</v>
      </c>
      <c r="O153" s="320">
        <v>0</v>
      </c>
      <c r="P153" s="318">
        <v>0</v>
      </c>
      <c r="Q153" s="802" t="e">
        <f t="shared" si="56"/>
        <v>#DIV/0!</v>
      </c>
      <c r="R153" s="802" t="b">
        <f t="shared" si="57"/>
        <v>0</v>
      </c>
      <c r="S153" s="319" t="e">
        <f t="shared" si="58"/>
        <v>#DIV/0!</v>
      </c>
      <c r="T153" s="320">
        <v>0</v>
      </c>
      <c r="U153" s="318">
        <v>0</v>
      </c>
      <c r="V153" s="802" t="e">
        <f t="shared" si="59"/>
        <v>#DIV/0!</v>
      </c>
      <c r="W153" s="802" t="b">
        <f t="shared" si="60"/>
        <v>0</v>
      </c>
      <c r="X153" s="319" t="e">
        <f t="shared" si="61"/>
        <v>#DIV/0!</v>
      </c>
      <c r="Y153" s="319"/>
      <c r="Z153" s="320">
        <v>0</v>
      </c>
      <c r="AA153" s="319" t="e">
        <f t="shared" si="62"/>
        <v>#DIV/0!</v>
      </c>
      <c r="AB153" s="319" t="b">
        <f t="shared" si="63"/>
        <v>0</v>
      </c>
      <c r="AC153" s="319" t="e">
        <f t="shared" si="64"/>
        <v>#DIV/0!</v>
      </c>
      <c r="AD153" s="810"/>
      <c r="AE153" s="812">
        <f t="shared" si="65"/>
        <v>0</v>
      </c>
      <c r="AF153" s="812">
        <f t="shared" si="66"/>
        <v>0</v>
      </c>
    </row>
    <row r="154" spans="1:32" ht="15.75" hidden="1" customHeight="1">
      <c r="A154" s="439" t="s">
        <v>308</v>
      </c>
      <c r="B154" s="439">
        <f>'Aaro Inställningar'!B69</f>
        <v>0</v>
      </c>
      <c r="C154" s="43"/>
      <c r="D154" s="749">
        <f>'Aaro Inställningar'!C69</f>
        <v>0</v>
      </c>
      <c r="E154" s="320">
        <v>0</v>
      </c>
      <c r="F154" s="318">
        <v>0</v>
      </c>
      <c r="G154" s="802" t="e">
        <f t="shared" si="50"/>
        <v>#DIV/0!</v>
      </c>
      <c r="H154" s="802" t="b">
        <f t="shared" si="51"/>
        <v>0</v>
      </c>
      <c r="I154" s="319" t="e">
        <f t="shared" si="52"/>
        <v>#DIV/0!</v>
      </c>
      <c r="J154" s="320">
        <v>0</v>
      </c>
      <c r="K154" s="318">
        <v>0</v>
      </c>
      <c r="L154" s="319" t="e">
        <f t="shared" si="53"/>
        <v>#DIV/0!</v>
      </c>
      <c r="M154" s="802" t="b">
        <f t="shared" si="54"/>
        <v>0</v>
      </c>
      <c r="N154" s="319" t="e">
        <f t="shared" si="55"/>
        <v>#DIV/0!</v>
      </c>
      <c r="O154" s="320">
        <v>0</v>
      </c>
      <c r="P154" s="318">
        <v>0</v>
      </c>
      <c r="Q154" s="802" t="e">
        <f t="shared" si="56"/>
        <v>#DIV/0!</v>
      </c>
      <c r="R154" s="802" t="b">
        <f t="shared" si="57"/>
        <v>0</v>
      </c>
      <c r="S154" s="319" t="e">
        <f t="shared" si="58"/>
        <v>#DIV/0!</v>
      </c>
      <c r="T154" s="320">
        <v>0</v>
      </c>
      <c r="U154" s="318">
        <v>0</v>
      </c>
      <c r="V154" s="802" t="e">
        <f t="shared" si="59"/>
        <v>#DIV/0!</v>
      </c>
      <c r="W154" s="802" t="b">
        <f t="shared" si="60"/>
        <v>0</v>
      </c>
      <c r="X154" s="319" t="e">
        <f t="shared" si="61"/>
        <v>#DIV/0!</v>
      </c>
      <c r="Y154" s="319"/>
      <c r="Z154" s="320">
        <v>0</v>
      </c>
      <c r="AA154" s="319" t="e">
        <f t="shared" si="62"/>
        <v>#DIV/0!</v>
      </c>
      <c r="AB154" s="319" t="b">
        <f t="shared" si="63"/>
        <v>0</v>
      </c>
      <c r="AC154" s="319" t="e">
        <f t="shared" si="64"/>
        <v>#DIV/0!</v>
      </c>
      <c r="AD154" s="810"/>
      <c r="AE154" s="812">
        <f t="shared" si="65"/>
        <v>0</v>
      </c>
      <c r="AF154" s="812">
        <f t="shared" si="66"/>
        <v>0</v>
      </c>
    </row>
    <row r="155" spans="1:32" ht="15.75" hidden="1" customHeight="1">
      <c r="A155" s="439" t="s">
        <v>308</v>
      </c>
      <c r="B155" s="439">
        <f>'Aaro Inställningar'!B70</f>
        <v>0</v>
      </c>
      <c r="C155" s="43"/>
      <c r="D155" s="749">
        <f>'Aaro Inställningar'!C70</f>
        <v>0</v>
      </c>
      <c r="E155" s="320">
        <v>0</v>
      </c>
      <c r="F155" s="318">
        <v>0</v>
      </c>
      <c r="G155" s="802" t="e">
        <f t="shared" si="50"/>
        <v>#DIV/0!</v>
      </c>
      <c r="H155" s="802" t="b">
        <f t="shared" si="51"/>
        <v>0</v>
      </c>
      <c r="I155" s="319" t="e">
        <f t="shared" si="52"/>
        <v>#DIV/0!</v>
      </c>
      <c r="J155" s="320">
        <v>0</v>
      </c>
      <c r="K155" s="318">
        <v>0</v>
      </c>
      <c r="L155" s="319" t="e">
        <f t="shared" si="53"/>
        <v>#DIV/0!</v>
      </c>
      <c r="M155" s="802" t="b">
        <f t="shared" si="54"/>
        <v>0</v>
      </c>
      <c r="N155" s="319" t="e">
        <f t="shared" si="55"/>
        <v>#DIV/0!</v>
      </c>
      <c r="O155" s="320">
        <v>0</v>
      </c>
      <c r="P155" s="318">
        <v>0</v>
      </c>
      <c r="Q155" s="802" t="e">
        <f t="shared" si="56"/>
        <v>#DIV/0!</v>
      </c>
      <c r="R155" s="802" t="b">
        <f t="shared" si="57"/>
        <v>0</v>
      </c>
      <c r="S155" s="319" t="e">
        <f t="shared" si="58"/>
        <v>#DIV/0!</v>
      </c>
      <c r="T155" s="320">
        <v>0</v>
      </c>
      <c r="U155" s="318">
        <v>0</v>
      </c>
      <c r="V155" s="802" t="e">
        <f t="shared" si="59"/>
        <v>#DIV/0!</v>
      </c>
      <c r="W155" s="802" t="b">
        <f t="shared" si="60"/>
        <v>0</v>
      </c>
      <c r="X155" s="319" t="e">
        <f t="shared" si="61"/>
        <v>#DIV/0!</v>
      </c>
      <c r="Y155" s="319"/>
      <c r="Z155" s="320">
        <v>0</v>
      </c>
      <c r="AA155" s="319" t="e">
        <f t="shared" si="62"/>
        <v>#DIV/0!</v>
      </c>
      <c r="AB155" s="319" t="b">
        <f t="shared" si="63"/>
        <v>0</v>
      </c>
      <c r="AC155" s="319" t="e">
        <f t="shared" si="64"/>
        <v>#DIV/0!</v>
      </c>
      <c r="AD155" s="810"/>
      <c r="AE155" s="812">
        <f t="shared" si="65"/>
        <v>0</v>
      </c>
      <c r="AF155" s="812">
        <f t="shared" si="66"/>
        <v>0</v>
      </c>
    </row>
    <row r="156" spans="1:32" ht="15.75" hidden="1" customHeight="1">
      <c r="A156" s="439" t="s">
        <v>308</v>
      </c>
      <c r="B156" s="439">
        <f>'Aaro Inställningar'!B71</f>
        <v>0</v>
      </c>
      <c r="C156" s="43"/>
      <c r="D156" s="749">
        <f>'Aaro Inställningar'!C71</f>
        <v>0</v>
      </c>
      <c r="E156" s="320">
        <v>0</v>
      </c>
      <c r="F156" s="318">
        <v>0</v>
      </c>
      <c r="G156" s="802" t="e">
        <f t="shared" si="50"/>
        <v>#DIV/0!</v>
      </c>
      <c r="H156" s="802" t="b">
        <f t="shared" si="51"/>
        <v>0</v>
      </c>
      <c r="I156" s="319" t="e">
        <f t="shared" si="52"/>
        <v>#DIV/0!</v>
      </c>
      <c r="J156" s="320">
        <v>0</v>
      </c>
      <c r="K156" s="318">
        <v>0</v>
      </c>
      <c r="L156" s="319" t="e">
        <f t="shared" si="53"/>
        <v>#DIV/0!</v>
      </c>
      <c r="M156" s="802" t="b">
        <f t="shared" si="54"/>
        <v>0</v>
      </c>
      <c r="N156" s="319" t="e">
        <f t="shared" si="55"/>
        <v>#DIV/0!</v>
      </c>
      <c r="O156" s="320">
        <v>0</v>
      </c>
      <c r="P156" s="318">
        <v>0</v>
      </c>
      <c r="Q156" s="802" t="e">
        <f t="shared" si="56"/>
        <v>#DIV/0!</v>
      </c>
      <c r="R156" s="802" t="b">
        <f t="shared" si="57"/>
        <v>0</v>
      </c>
      <c r="S156" s="319" t="e">
        <f t="shared" si="58"/>
        <v>#DIV/0!</v>
      </c>
      <c r="T156" s="320">
        <v>0</v>
      </c>
      <c r="U156" s="318">
        <v>0</v>
      </c>
      <c r="V156" s="802" t="e">
        <f t="shared" si="59"/>
        <v>#DIV/0!</v>
      </c>
      <c r="W156" s="802" t="b">
        <f t="shared" si="60"/>
        <v>0</v>
      </c>
      <c r="X156" s="319" t="e">
        <f t="shared" si="61"/>
        <v>#DIV/0!</v>
      </c>
      <c r="Y156" s="319"/>
      <c r="Z156" s="320">
        <v>0</v>
      </c>
      <c r="AA156" s="319" t="e">
        <f t="shared" si="62"/>
        <v>#DIV/0!</v>
      </c>
      <c r="AB156" s="319" t="b">
        <f t="shared" si="63"/>
        <v>0</v>
      </c>
      <c r="AC156" s="319" t="e">
        <f t="shared" si="64"/>
        <v>#DIV/0!</v>
      </c>
      <c r="AD156" s="810"/>
      <c r="AE156" s="812">
        <f t="shared" si="65"/>
        <v>0</v>
      </c>
      <c r="AF156" s="812">
        <f t="shared" si="66"/>
        <v>0</v>
      </c>
    </row>
    <row r="157" spans="1:32" ht="15.75" hidden="1" customHeight="1">
      <c r="A157" s="439" t="s">
        <v>308</v>
      </c>
      <c r="B157" s="439">
        <f>'Aaro Inställningar'!B72</f>
        <v>0</v>
      </c>
      <c r="C157" s="43"/>
      <c r="D157" s="749">
        <f>'Aaro Inställningar'!C72</f>
        <v>0</v>
      </c>
      <c r="E157" s="320">
        <v>0</v>
      </c>
      <c r="F157" s="318">
        <v>0</v>
      </c>
      <c r="G157" s="802" t="e">
        <f t="shared" si="50"/>
        <v>#DIV/0!</v>
      </c>
      <c r="H157" s="802" t="b">
        <f t="shared" si="51"/>
        <v>0</v>
      </c>
      <c r="I157" s="319" t="e">
        <f t="shared" si="52"/>
        <v>#DIV/0!</v>
      </c>
      <c r="J157" s="320">
        <v>0</v>
      </c>
      <c r="K157" s="318">
        <v>0</v>
      </c>
      <c r="L157" s="319" t="e">
        <f t="shared" si="53"/>
        <v>#DIV/0!</v>
      </c>
      <c r="M157" s="802" t="b">
        <f t="shared" si="54"/>
        <v>0</v>
      </c>
      <c r="N157" s="319" t="e">
        <f t="shared" si="55"/>
        <v>#DIV/0!</v>
      </c>
      <c r="O157" s="320">
        <v>0</v>
      </c>
      <c r="P157" s="318">
        <v>0</v>
      </c>
      <c r="Q157" s="802" t="e">
        <f t="shared" si="56"/>
        <v>#DIV/0!</v>
      </c>
      <c r="R157" s="802" t="b">
        <f t="shared" si="57"/>
        <v>0</v>
      </c>
      <c r="S157" s="319" t="e">
        <f t="shared" si="58"/>
        <v>#DIV/0!</v>
      </c>
      <c r="T157" s="320">
        <v>0</v>
      </c>
      <c r="U157" s="318">
        <v>0</v>
      </c>
      <c r="V157" s="802" t="e">
        <f t="shared" si="59"/>
        <v>#DIV/0!</v>
      </c>
      <c r="W157" s="802" t="b">
        <f t="shared" si="60"/>
        <v>0</v>
      </c>
      <c r="X157" s="319" t="e">
        <f t="shared" si="61"/>
        <v>#DIV/0!</v>
      </c>
      <c r="Y157" s="319"/>
      <c r="Z157" s="320">
        <v>0</v>
      </c>
      <c r="AA157" s="319" t="e">
        <f t="shared" si="62"/>
        <v>#DIV/0!</v>
      </c>
      <c r="AB157" s="319" t="b">
        <f t="shared" si="63"/>
        <v>0</v>
      </c>
      <c r="AC157" s="319" t="e">
        <f t="shared" si="64"/>
        <v>#DIV/0!</v>
      </c>
      <c r="AD157" s="810"/>
      <c r="AE157" s="812">
        <f t="shared" si="65"/>
        <v>0</v>
      </c>
      <c r="AF157" s="812">
        <f t="shared" si="66"/>
        <v>0</v>
      </c>
    </row>
    <row r="158" spans="1:32" ht="15.75" hidden="1" customHeight="1">
      <c r="A158" s="439" t="s">
        <v>308</v>
      </c>
      <c r="B158" s="439">
        <f>'Aaro Inställningar'!B73</f>
        <v>0</v>
      </c>
      <c r="C158" s="43"/>
      <c r="D158" s="749">
        <f>'Aaro Inställningar'!C73</f>
        <v>0</v>
      </c>
      <c r="E158" s="320">
        <v>0</v>
      </c>
      <c r="F158" s="318">
        <v>0</v>
      </c>
      <c r="G158" s="802" t="e">
        <f t="shared" si="50"/>
        <v>#DIV/0!</v>
      </c>
      <c r="H158" s="802" t="b">
        <f t="shared" si="51"/>
        <v>0</v>
      </c>
      <c r="I158" s="319" t="e">
        <f t="shared" si="52"/>
        <v>#DIV/0!</v>
      </c>
      <c r="J158" s="320">
        <v>0</v>
      </c>
      <c r="K158" s="318">
        <v>0</v>
      </c>
      <c r="L158" s="319" t="e">
        <f t="shared" si="53"/>
        <v>#DIV/0!</v>
      </c>
      <c r="M158" s="802" t="b">
        <f t="shared" si="54"/>
        <v>0</v>
      </c>
      <c r="N158" s="319" t="e">
        <f t="shared" si="55"/>
        <v>#DIV/0!</v>
      </c>
      <c r="O158" s="320">
        <v>0</v>
      </c>
      <c r="P158" s="318">
        <v>0</v>
      </c>
      <c r="Q158" s="802" t="e">
        <f t="shared" si="56"/>
        <v>#DIV/0!</v>
      </c>
      <c r="R158" s="802" t="b">
        <f t="shared" si="57"/>
        <v>0</v>
      </c>
      <c r="S158" s="319" t="e">
        <f t="shared" si="58"/>
        <v>#DIV/0!</v>
      </c>
      <c r="T158" s="320">
        <v>0</v>
      </c>
      <c r="U158" s="318">
        <v>0</v>
      </c>
      <c r="V158" s="802" t="e">
        <f t="shared" si="59"/>
        <v>#DIV/0!</v>
      </c>
      <c r="W158" s="802" t="b">
        <f t="shared" si="60"/>
        <v>0</v>
      </c>
      <c r="X158" s="319" t="e">
        <f t="shared" si="61"/>
        <v>#DIV/0!</v>
      </c>
      <c r="Y158" s="319"/>
      <c r="Z158" s="320">
        <v>0</v>
      </c>
      <c r="AA158" s="319" t="e">
        <f t="shared" si="62"/>
        <v>#DIV/0!</v>
      </c>
      <c r="AB158" s="319" t="b">
        <f t="shared" si="63"/>
        <v>0</v>
      </c>
      <c r="AC158" s="319" t="e">
        <f t="shared" si="64"/>
        <v>#DIV/0!</v>
      </c>
      <c r="AD158" s="810"/>
      <c r="AE158" s="812">
        <f t="shared" si="65"/>
        <v>0</v>
      </c>
      <c r="AF158" s="812">
        <f t="shared" si="66"/>
        <v>0</v>
      </c>
    </row>
    <row r="159" spans="1:32" ht="15.75" hidden="1" customHeight="1">
      <c r="A159" s="439" t="s">
        <v>308</v>
      </c>
      <c r="B159" s="439">
        <f>'Aaro Inställningar'!B74</f>
        <v>0</v>
      </c>
      <c r="C159" s="43"/>
      <c r="D159" s="749">
        <f>'Aaro Inställningar'!C74</f>
        <v>0</v>
      </c>
      <c r="E159" s="320">
        <v>0</v>
      </c>
      <c r="F159" s="318">
        <v>0</v>
      </c>
      <c r="G159" s="802" t="e">
        <f t="shared" si="50"/>
        <v>#DIV/0!</v>
      </c>
      <c r="H159" s="802" t="b">
        <f t="shared" si="51"/>
        <v>0</v>
      </c>
      <c r="I159" s="319" t="e">
        <f t="shared" si="52"/>
        <v>#DIV/0!</v>
      </c>
      <c r="J159" s="320">
        <v>0</v>
      </c>
      <c r="K159" s="318">
        <v>0</v>
      </c>
      <c r="L159" s="319" t="e">
        <f t="shared" si="53"/>
        <v>#DIV/0!</v>
      </c>
      <c r="M159" s="802" t="b">
        <f t="shared" si="54"/>
        <v>0</v>
      </c>
      <c r="N159" s="319" t="e">
        <f t="shared" si="55"/>
        <v>#DIV/0!</v>
      </c>
      <c r="O159" s="320">
        <v>0</v>
      </c>
      <c r="P159" s="318">
        <v>0</v>
      </c>
      <c r="Q159" s="802" t="e">
        <f t="shared" si="56"/>
        <v>#DIV/0!</v>
      </c>
      <c r="R159" s="802" t="b">
        <f t="shared" si="57"/>
        <v>0</v>
      </c>
      <c r="S159" s="319" t="e">
        <f t="shared" si="58"/>
        <v>#DIV/0!</v>
      </c>
      <c r="T159" s="320">
        <v>0</v>
      </c>
      <c r="U159" s="318">
        <v>0</v>
      </c>
      <c r="V159" s="802" t="e">
        <f t="shared" si="59"/>
        <v>#DIV/0!</v>
      </c>
      <c r="W159" s="802" t="b">
        <f t="shared" si="60"/>
        <v>0</v>
      </c>
      <c r="X159" s="319" t="e">
        <f t="shared" si="61"/>
        <v>#DIV/0!</v>
      </c>
      <c r="Y159" s="319"/>
      <c r="Z159" s="320">
        <v>0</v>
      </c>
      <c r="AA159" s="319" t="e">
        <f t="shared" si="62"/>
        <v>#DIV/0!</v>
      </c>
      <c r="AB159" s="319" t="b">
        <f t="shared" si="63"/>
        <v>0</v>
      </c>
      <c r="AC159" s="319" t="e">
        <f t="shared" si="64"/>
        <v>#DIV/0!</v>
      </c>
      <c r="AD159" s="810"/>
      <c r="AE159" s="812">
        <f t="shared" si="65"/>
        <v>0</v>
      </c>
      <c r="AF159" s="812">
        <f t="shared" si="66"/>
        <v>0</v>
      </c>
    </row>
    <row r="160" spans="1:32" ht="15.75" hidden="1" customHeight="1">
      <c r="A160" s="439" t="s">
        <v>308</v>
      </c>
      <c r="B160" s="439">
        <f>'Aaro Inställningar'!B75</f>
        <v>0</v>
      </c>
      <c r="C160" s="43"/>
      <c r="D160" s="749">
        <f>'Aaro Inställningar'!C75</f>
        <v>0</v>
      </c>
      <c r="E160" s="320">
        <v>0</v>
      </c>
      <c r="F160" s="318">
        <v>0</v>
      </c>
      <c r="G160" s="802" t="e">
        <f t="shared" si="50"/>
        <v>#DIV/0!</v>
      </c>
      <c r="H160" s="802" t="b">
        <f t="shared" si="51"/>
        <v>0</v>
      </c>
      <c r="I160" s="319" t="e">
        <f t="shared" si="52"/>
        <v>#DIV/0!</v>
      </c>
      <c r="J160" s="320">
        <v>0</v>
      </c>
      <c r="K160" s="318">
        <v>0</v>
      </c>
      <c r="L160" s="319" t="e">
        <f t="shared" si="53"/>
        <v>#DIV/0!</v>
      </c>
      <c r="M160" s="802" t="b">
        <f t="shared" si="54"/>
        <v>0</v>
      </c>
      <c r="N160" s="319" t="e">
        <f t="shared" si="55"/>
        <v>#DIV/0!</v>
      </c>
      <c r="O160" s="320">
        <v>0</v>
      </c>
      <c r="P160" s="318">
        <v>0</v>
      </c>
      <c r="Q160" s="802" t="e">
        <f t="shared" si="56"/>
        <v>#DIV/0!</v>
      </c>
      <c r="R160" s="802" t="b">
        <f t="shared" si="57"/>
        <v>0</v>
      </c>
      <c r="S160" s="319" t="e">
        <f t="shared" si="58"/>
        <v>#DIV/0!</v>
      </c>
      <c r="T160" s="320">
        <v>0</v>
      </c>
      <c r="U160" s="318">
        <v>0</v>
      </c>
      <c r="V160" s="802" t="e">
        <f t="shared" si="59"/>
        <v>#DIV/0!</v>
      </c>
      <c r="W160" s="802" t="b">
        <f t="shared" si="60"/>
        <v>0</v>
      </c>
      <c r="X160" s="319" t="e">
        <f t="shared" si="61"/>
        <v>#DIV/0!</v>
      </c>
      <c r="Y160" s="319"/>
      <c r="Z160" s="320">
        <v>0</v>
      </c>
      <c r="AA160" s="319" t="e">
        <f t="shared" si="62"/>
        <v>#DIV/0!</v>
      </c>
      <c r="AB160" s="319" t="b">
        <f t="shared" si="63"/>
        <v>0</v>
      </c>
      <c r="AC160" s="319" t="e">
        <f t="shared" si="64"/>
        <v>#DIV/0!</v>
      </c>
      <c r="AD160" s="810"/>
      <c r="AE160" s="812">
        <f t="shared" si="65"/>
        <v>0</v>
      </c>
      <c r="AF160" s="812">
        <f t="shared" si="66"/>
        <v>0</v>
      </c>
    </row>
    <row r="161" spans="1:32" ht="15.75" hidden="1" customHeight="1">
      <c r="A161" s="439" t="s">
        <v>308</v>
      </c>
      <c r="B161" s="439">
        <f>'Aaro Inställningar'!B76</f>
        <v>0</v>
      </c>
      <c r="C161" s="43"/>
      <c r="D161" s="749">
        <f>'Aaro Inställningar'!C76</f>
        <v>0</v>
      </c>
      <c r="E161" s="320">
        <v>0</v>
      </c>
      <c r="F161" s="318">
        <v>0</v>
      </c>
      <c r="G161" s="802" t="e">
        <f t="shared" si="50"/>
        <v>#DIV/0!</v>
      </c>
      <c r="H161" s="802" t="b">
        <f t="shared" si="51"/>
        <v>0</v>
      </c>
      <c r="I161" s="319" t="e">
        <f t="shared" si="52"/>
        <v>#DIV/0!</v>
      </c>
      <c r="J161" s="320">
        <v>0</v>
      </c>
      <c r="K161" s="318">
        <v>0</v>
      </c>
      <c r="L161" s="319" t="e">
        <f t="shared" si="53"/>
        <v>#DIV/0!</v>
      </c>
      <c r="M161" s="802" t="b">
        <f t="shared" si="54"/>
        <v>0</v>
      </c>
      <c r="N161" s="319" t="e">
        <f t="shared" si="55"/>
        <v>#DIV/0!</v>
      </c>
      <c r="O161" s="320">
        <v>0</v>
      </c>
      <c r="P161" s="318">
        <v>0</v>
      </c>
      <c r="Q161" s="802" t="e">
        <f t="shared" si="56"/>
        <v>#DIV/0!</v>
      </c>
      <c r="R161" s="802" t="b">
        <f t="shared" si="57"/>
        <v>0</v>
      </c>
      <c r="S161" s="319" t="e">
        <f t="shared" si="58"/>
        <v>#DIV/0!</v>
      </c>
      <c r="T161" s="320">
        <v>0</v>
      </c>
      <c r="U161" s="318">
        <v>0</v>
      </c>
      <c r="V161" s="802" t="e">
        <f t="shared" si="59"/>
        <v>#DIV/0!</v>
      </c>
      <c r="W161" s="802" t="b">
        <f t="shared" si="60"/>
        <v>0</v>
      </c>
      <c r="X161" s="319" t="e">
        <f t="shared" si="61"/>
        <v>#DIV/0!</v>
      </c>
      <c r="Y161" s="319"/>
      <c r="Z161" s="320">
        <v>0</v>
      </c>
      <c r="AA161" s="319" t="e">
        <f t="shared" si="62"/>
        <v>#DIV/0!</v>
      </c>
      <c r="AB161" s="319" t="b">
        <f t="shared" si="63"/>
        <v>0</v>
      </c>
      <c r="AC161" s="319" t="e">
        <f t="shared" si="64"/>
        <v>#DIV/0!</v>
      </c>
      <c r="AD161" s="810"/>
      <c r="AE161" s="812">
        <f t="shared" si="65"/>
        <v>0</v>
      </c>
      <c r="AF161" s="812">
        <f t="shared" si="66"/>
        <v>0</v>
      </c>
    </row>
    <row r="162" spans="1:32" ht="15.75" hidden="1" customHeight="1">
      <c r="A162" s="439" t="s">
        <v>308</v>
      </c>
      <c r="B162" s="439">
        <f>'Aaro Inställningar'!B78</f>
        <v>0</v>
      </c>
      <c r="C162" s="43"/>
      <c r="D162" s="749">
        <f>'Aaro Inställningar'!C77</f>
        <v>0</v>
      </c>
      <c r="E162" s="320">
        <v>0</v>
      </c>
      <c r="F162" s="318">
        <v>0</v>
      </c>
      <c r="G162" s="802" t="e">
        <f t="shared" si="50"/>
        <v>#DIV/0!</v>
      </c>
      <c r="H162" s="802" t="b">
        <f t="shared" si="51"/>
        <v>0</v>
      </c>
      <c r="I162" s="319" t="e">
        <f t="shared" si="52"/>
        <v>#DIV/0!</v>
      </c>
      <c r="J162" s="320">
        <v>0</v>
      </c>
      <c r="K162" s="318">
        <v>0</v>
      </c>
      <c r="L162" s="319" t="e">
        <f t="shared" si="53"/>
        <v>#DIV/0!</v>
      </c>
      <c r="M162" s="802" t="b">
        <f t="shared" si="54"/>
        <v>0</v>
      </c>
      <c r="N162" s="319" t="e">
        <f t="shared" si="55"/>
        <v>#DIV/0!</v>
      </c>
      <c r="O162" s="320">
        <v>0</v>
      </c>
      <c r="P162" s="318">
        <v>0</v>
      </c>
      <c r="Q162" s="802" t="e">
        <f t="shared" si="56"/>
        <v>#DIV/0!</v>
      </c>
      <c r="R162" s="802" t="b">
        <f t="shared" si="57"/>
        <v>0</v>
      </c>
      <c r="S162" s="319" t="e">
        <f t="shared" si="58"/>
        <v>#DIV/0!</v>
      </c>
      <c r="T162" s="320">
        <v>0</v>
      </c>
      <c r="U162" s="318">
        <v>0</v>
      </c>
      <c r="V162" s="802" t="e">
        <f t="shared" si="59"/>
        <v>#DIV/0!</v>
      </c>
      <c r="W162" s="802" t="b">
        <f t="shared" si="60"/>
        <v>0</v>
      </c>
      <c r="X162" s="319" t="e">
        <f t="shared" si="61"/>
        <v>#DIV/0!</v>
      </c>
      <c r="Y162" s="319"/>
      <c r="Z162" s="320">
        <v>0</v>
      </c>
      <c r="AA162" s="319" t="e">
        <f t="shared" si="62"/>
        <v>#DIV/0!</v>
      </c>
      <c r="AB162" s="319" t="b">
        <f t="shared" si="63"/>
        <v>0</v>
      </c>
      <c r="AC162" s="319" t="e">
        <f t="shared" si="64"/>
        <v>#DIV/0!</v>
      </c>
      <c r="AD162" s="810"/>
      <c r="AE162" s="812">
        <f t="shared" si="65"/>
        <v>0</v>
      </c>
      <c r="AF162" s="812">
        <f t="shared" si="66"/>
        <v>0</v>
      </c>
    </row>
    <row r="163" spans="1:32" ht="15.75" hidden="1" customHeight="1">
      <c r="A163" s="439" t="s">
        <v>308</v>
      </c>
      <c r="B163" s="439">
        <f>'Aaro Inställningar'!B79</f>
        <v>0</v>
      </c>
      <c r="C163" s="43"/>
      <c r="D163" s="749">
        <f>'Aaro Inställningar'!C78</f>
        <v>0</v>
      </c>
      <c r="E163" s="320">
        <v>0</v>
      </c>
      <c r="F163" s="318">
        <v>0</v>
      </c>
      <c r="G163" s="802" t="e">
        <f t="shared" si="50"/>
        <v>#DIV/0!</v>
      </c>
      <c r="H163" s="802" t="b">
        <f t="shared" si="51"/>
        <v>0</v>
      </c>
      <c r="I163" s="319" t="e">
        <f t="shared" si="52"/>
        <v>#DIV/0!</v>
      </c>
      <c r="J163" s="320">
        <v>0</v>
      </c>
      <c r="K163" s="318">
        <v>0</v>
      </c>
      <c r="L163" s="319" t="e">
        <f t="shared" si="53"/>
        <v>#DIV/0!</v>
      </c>
      <c r="M163" s="802" t="b">
        <f t="shared" si="54"/>
        <v>0</v>
      </c>
      <c r="N163" s="319" t="e">
        <f t="shared" si="55"/>
        <v>#DIV/0!</v>
      </c>
      <c r="O163" s="320">
        <v>0</v>
      </c>
      <c r="P163" s="318">
        <v>0</v>
      </c>
      <c r="Q163" s="802" t="e">
        <f t="shared" si="56"/>
        <v>#DIV/0!</v>
      </c>
      <c r="R163" s="802" t="b">
        <f t="shared" si="57"/>
        <v>0</v>
      </c>
      <c r="S163" s="319" t="e">
        <f t="shared" si="58"/>
        <v>#DIV/0!</v>
      </c>
      <c r="T163" s="320">
        <v>0</v>
      </c>
      <c r="U163" s="318">
        <v>0</v>
      </c>
      <c r="V163" s="802" t="e">
        <f t="shared" si="59"/>
        <v>#DIV/0!</v>
      </c>
      <c r="W163" s="802" t="b">
        <f t="shared" si="60"/>
        <v>0</v>
      </c>
      <c r="X163" s="319" t="e">
        <f t="shared" si="61"/>
        <v>#DIV/0!</v>
      </c>
      <c r="Y163" s="319"/>
      <c r="Z163" s="320">
        <v>0</v>
      </c>
      <c r="AA163" s="319" t="e">
        <f t="shared" si="62"/>
        <v>#DIV/0!</v>
      </c>
      <c r="AB163" s="319" t="b">
        <f t="shared" si="63"/>
        <v>0</v>
      </c>
      <c r="AC163" s="319" t="e">
        <f t="shared" si="64"/>
        <v>#DIV/0!</v>
      </c>
      <c r="AD163" s="810"/>
      <c r="AE163" s="812">
        <f t="shared" si="65"/>
        <v>0</v>
      </c>
      <c r="AF163" s="812">
        <f t="shared" si="66"/>
        <v>0</v>
      </c>
    </row>
    <row r="164" spans="1:32" ht="15.75" hidden="1" customHeight="1">
      <c r="A164" s="439" t="s">
        <v>308</v>
      </c>
      <c r="B164" s="439">
        <f>'Aaro Inställningar'!B80</f>
        <v>0</v>
      </c>
      <c r="C164" s="43"/>
      <c r="D164" s="799" t="str">
        <f>'Aaro Inställningar'!C80</f>
        <v>SUMMA FRÅGETECKEN</v>
      </c>
      <c r="E164" s="800">
        <f>SUM(E143:E163)</f>
        <v>0</v>
      </c>
      <c r="F164" s="801">
        <f>SUM(F143:F163)</f>
        <v>0</v>
      </c>
      <c r="G164" s="802" t="e">
        <f t="shared" si="50"/>
        <v>#DIV/0!</v>
      </c>
      <c r="H164" s="802" t="b">
        <f t="shared" si="51"/>
        <v>0</v>
      </c>
      <c r="I164" s="802" t="e">
        <f t="shared" si="52"/>
        <v>#DIV/0!</v>
      </c>
      <c r="J164" s="800">
        <f>SUM(J143:J163)</f>
        <v>0</v>
      </c>
      <c r="K164" s="801">
        <f>SUM(K143:K163)</f>
        <v>0</v>
      </c>
      <c r="L164" s="802" t="e">
        <f t="shared" si="53"/>
        <v>#DIV/0!</v>
      </c>
      <c r="M164" s="802" t="b">
        <f t="shared" si="54"/>
        <v>0</v>
      </c>
      <c r="N164" s="802" t="e">
        <f t="shared" si="55"/>
        <v>#DIV/0!</v>
      </c>
      <c r="O164" s="800">
        <f>SUM(O143:O163)</f>
        <v>0</v>
      </c>
      <c r="P164" s="801">
        <f>SUM(P143:P163)</f>
        <v>0</v>
      </c>
      <c r="Q164" s="802" t="e">
        <f t="shared" si="56"/>
        <v>#DIV/0!</v>
      </c>
      <c r="R164" s="802" t="b">
        <f t="shared" si="57"/>
        <v>0</v>
      </c>
      <c r="S164" s="802" t="e">
        <f t="shared" si="58"/>
        <v>#DIV/0!</v>
      </c>
      <c r="T164" s="800">
        <v>0</v>
      </c>
      <c r="U164" s="801">
        <v>0</v>
      </c>
      <c r="V164" s="802" t="e">
        <f t="shared" si="59"/>
        <v>#DIV/0!</v>
      </c>
      <c r="W164" s="802" t="b">
        <f t="shared" si="60"/>
        <v>0</v>
      </c>
      <c r="X164" s="802" t="e">
        <f t="shared" si="61"/>
        <v>#DIV/0!</v>
      </c>
      <c r="Y164" s="802"/>
      <c r="Z164" s="800">
        <v>0</v>
      </c>
      <c r="AA164" s="803" t="e">
        <f t="shared" si="62"/>
        <v>#DIV/0!</v>
      </c>
      <c r="AB164" s="803" t="b">
        <f t="shared" si="63"/>
        <v>0</v>
      </c>
      <c r="AC164" s="802" t="e">
        <f>IF(AND(#REF!&lt;0,Z164&lt;0),+AB164,AA164)</f>
        <v>#REF!</v>
      </c>
      <c r="AD164" s="810"/>
      <c r="AE164" s="815">
        <f t="shared" si="65"/>
        <v>0</v>
      </c>
      <c r="AF164" s="815">
        <f t="shared" si="66"/>
        <v>0</v>
      </c>
    </row>
    <row r="165" spans="1:32" ht="11.25" customHeight="1">
      <c r="A165" s="439"/>
      <c r="B165" s="439"/>
      <c r="C165" s="36"/>
      <c r="D165" s="806"/>
      <c r="E165" s="776"/>
      <c r="F165" s="807"/>
      <c r="G165" s="802" t="e">
        <f t="shared" si="50"/>
        <v>#DIV/0!</v>
      </c>
      <c r="H165" s="802" t="b">
        <f t="shared" si="51"/>
        <v>0</v>
      </c>
      <c r="I165" s="753"/>
      <c r="J165" s="776"/>
      <c r="K165" s="807"/>
      <c r="L165" s="753" t="e">
        <f t="shared" si="53"/>
        <v>#DIV/0!</v>
      </c>
      <c r="M165" s="802" t="b">
        <f t="shared" si="54"/>
        <v>0</v>
      </c>
      <c r="N165" s="753"/>
      <c r="O165" s="776"/>
      <c r="P165" s="807"/>
      <c r="Q165" s="802" t="e">
        <f t="shared" si="56"/>
        <v>#DIV/0!</v>
      </c>
      <c r="R165" s="802" t="b">
        <f t="shared" si="57"/>
        <v>0</v>
      </c>
      <c r="S165" s="753"/>
      <c r="T165" s="776"/>
      <c r="U165" s="807"/>
      <c r="V165" s="802" t="e">
        <f t="shared" si="59"/>
        <v>#DIV/0!</v>
      </c>
      <c r="W165" s="802" t="b">
        <f t="shared" si="60"/>
        <v>0</v>
      </c>
      <c r="X165" s="753"/>
      <c r="Y165" s="753"/>
      <c r="Z165" s="776"/>
      <c r="AA165" s="807"/>
      <c r="AB165" s="807"/>
      <c r="AC165" s="753"/>
      <c r="AD165" s="810"/>
      <c r="AE165" s="817">
        <f t="shared" si="65"/>
        <v>0</v>
      </c>
      <c r="AF165" s="817">
        <f t="shared" si="66"/>
        <v>0</v>
      </c>
    </row>
    <row r="166" spans="1:32" ht="15.75" customHeight="1">
      <c r="A166" s="439"/>
      <c r="B166" s="439"/>
      <c r="C166" s="36"/>
      <c r="D166" s="760" t="str">
        <f>'Aaro Inställningar'!C82</f>
        <v>Summa totalt</v>
      </c>
      <c r="E166" s="774">
        <f>+E164+E142+E119</f>
        <v>183.17190570000054</v>
      </c>
      <c r="F166" s="808">
        <f>+F164+F142+F119</f>
        <v>98.023522100000406</v>
      </c>
      <c r="G166" s="802">
        <f t="shared" si="50"/>
        <v>0.86865256191401197</v>
      </c>
      <c r="H166" s="802" t="b">
        <f t="shared" si="51"/>
        <v>0</v>
      </c>
      <c r="I166" s="809">
        <f>IF(AND(E166&lt;0,F166&lt;0),+H166,G166)</f>
        <v>0.86865256191401197</v>
      </c>
      <c r="J166" s="774">
        <f>+J164+J142+J119</f>
        <v>288.69771130000032</v>
      </c>
      <c r="K166" s="808">
        <f>+K164+K142+K119</f>
        <v>189.19151920000036</v>
      </c>
      <c r="L166" s="809">
        <f t="shared" si="53"/>
        <v>0.52595482356061019</v>
      </c>
      <c r="M166" s="802" t="b">
        <f t="shared" si="54"/>
        <v>0</v>
      </c>
      <c r="N166" s="809">
        <f>IF(AND(J166&lt;0,K166&lt;0),+M166,L166)</f>
        <v>0.52595482356061019</v>
      </c>
      <c r="O166" s="774">
        <f>+O164+O142+O119</f>
        <v>288.69771130000032</v>
      </c>
      <c r="P166" s="808">
        <f>+P164+P142+P119</f>
        <v>189.1915192000003</v>
      </c>
      <c r="Q166" s="802">
        <f t="shared" si="56"/>
        <v>0.52595482356061063</v>
      </c>
      <c r="R166" s="802" t="b">
        <f t="shared" si="57"/>
        <v>0</v>
      </c>
      <c r="S166" s="809">
        <f>IF(AND(O166&lt;0,P166&lt;0),+R166,Q166)</f>
        <v>0.52595482356061063</v>
      </c>
      <c r="T166" s="774">
        <f>+T164+T142+T119</f>
        <v>1446.939244500001</v>
      </c>
      <c r="U166" s="808">
        <f>+U164+U142+U119</f>
        <v>1347.4330524000022</v>
      </c>
      <c r="V166" s="802">
        <f t="shared" si="59"/>
        <v>7.3848709531625145E-2</v>
      </c>
      <c r="W166" s="802" t="b">
        <f t="shared" si="60"/>
        <v>0</v>
      </c>
      <c r="X166" s="809">
        <f>IF(AND(T166&lt;0,U166&lt;0),+W166,V166)</f>
        <v>7.3848709531625145E-2</v>
      </c>
      <c r="Y166" s="809"/>
      <c r="Z166" s="774">
        <f>+Z164+Z142+Z119</f>
        <v>1757.4971656999994</v>
      </c>
      <c r="AA166" s="810">
        <f>IF(OR(U166&lt;0,Z166&lt;0),"-",Z166/U166-1)</f>
        <v>0.30432986081913671</v>
      </c>
      <c r="AB166" s="810" t="b">
        <f>IF(AND(U166&lt;0,Z166&lt;0),-(Z166/U166-1))</f>
        <v>0</v>
      </c>
      <c r="AC166" s="809">
        <f>IF(AND(U166&lt;0,Z166&lt;0),+AB166,AA166)</f>
        <v>0.30432986081913671</v>
      </c>
      <c r="AD166" s="810"/>
      <c r="AE166" s="818">
        <f t="shared" si="65"/>
        <v>4.8755744606899173E-2</v>
      </c>
      <c r="AF166" s="818">
        <f t="shared" si="66"/>
        <v>3.3332317985180153E-2</v>
      </c>
    </row>
    <row r="167" spans="1:32" ht="28.2">
      <c r="A167" s="440"/>
      <c r="B167" s="39"/>
      <c r="C167" s="36"/>
      <c r="D167" s="128"/>
      <c r="E167" s="128"/>
      <c r="F167" s="128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78"/>
      <c r="AE167" s="78"/>
      <c r="AF167" s="78"/>
    </row>
    <row r="168" spans="1:32" ht="17.25" customHeight="1">
      <c r="A168" s="440"/>
      <c r="B168" s="39"/>
      <c r="C168" s="36"/>
      <c r="D168" s="450" t="str">
        <f>'Aaro Inställningar'!H8</f>
        <v>Operativ EBITA (Mkr)</v>
      </c>
      <c r="E168" s="461"/>
      <c r="F168" s="461"/>
      <c r="G168" s="461"/>
      <c r="H168" s="461"/>
      <c r="I168" s="461"/>
      <c r="J168" s="461"/>
      <c r="K168" s="461"/>
      <c r="L168" s="461"/>
      <c r="M168" s="461"/>
      <c r="N168" s="461"/>
      <c r="O168" s="461"/>
      <c r="P168" s="461"/>
      <c r="Q168" s="461"/>
      <c r="R168" s="461"/>
      <c r="S168" s="461"/>
      <c r="T168" s="461"/>
      <c r="U168" s="461"/>
      <c r="V168" s="461"/>
      <c r="W168" s="461"/>
      <c r="X168" s="461"/>
      <c r="Y168" s="461"/>
      <c r="Z168" s="461"/>
      <c r="AA168" s="742"/>
      <c r="AB168" s="742"/>
      <c r="AC168" s="461"/>
      <c r="AD168" s="348"/>
      <c r="AE168" s="461">
        <v>2015</v>
      </c>
      <c r="AF168" s="461">
        <v>2014</v>
      </c>
    </row>
    <row r="169" spans="1:32" ht="17.25" customHeight="1">
      <c r="A169" s="440"/>
      <c r="B169" s="39"/>
      <c r="C169" s="36"/>
      <c r="D169" s="450"/>
      <c r="E169" s="461">
        <f>E6</f>
        <v>2015</v>
      </c>
      <c r="F169" s="461">
        <f>F6</f>
        <v>2014</v>
      </c>
      <c r="G169" s="461"/>
      <c r="H169" s="461"/>
      <c r="I169" s="461" t="str">
        <f>I6</f>
        <v>%</v>
      </c>
      <c r="J169" s="461">
        <f>J6</f>
        <v>2015</v>
      </c>
      <c r="K169" s="461">
        <f>K6</f>
        <v>2014</v>
      </c>
      <c r="L169" s="461"/>
      <c r="M169" s="461"/>
      <c r="N169" s="461" t="str">
        <f>N6</f>
        <v>%</v>
      </c>
      <c r="O169" s="461">
        <f>O6</f>
        <v>2015</v>
      </c>
      <c r="P169" s="461">
        <f>P6</f>
        <v>2014</v>
      </c>
      <c r="Q169" s="461"/>
      <c r="R169" s="461"/>
      <c r="S169" s="461" t="str">
        <f>S6</f>
        <v>%</v>
      </c>
      <c r="T169" s="461" t="str">
        <f>T6</f>
        <v>15/14</v>
      </c>
      <c r="U169" s="461">
        <f>U6</f>
        <v>2014</v>
      </c>
      <c r="V169" s="461"/>
      <c r="W169" s="461"/>
      <c r="X169" s="461" t="str">
        <f>X6</f>
        <v>%</v>
      </c>
      <c r="Y169" s="461"/>
      <c r="Z169" s="461">
        <f>Z6</f>
        <v>2015</v>
      </c>
      <c r="AA169" s="742"/>
      <c r="AB169" s="742"/>
      <c r="AC169" s="461" t="s">
        <v>3</v>
      </c>
      <c r="AD169" s="348"/>
      <c r="AE169" s="1031" t="str">
        <f>AE89</f>
        <v>EBITA-marginal</v>
      </c>
      <c r="AF169" s="1032"/>
    </row>
    <row r="170" spans="1:32" s="301" customFormat="1" ht="17.25" customHeight="1">
      <c r="A170" s="438"/>
      <c r="B170" s="445"/>
      <c r="C170" s="302"/>
      <c r="D170" s="450"/>
      <c r="E170" s="461" t="str">
        <f>E7</f>
        <v>mar</v>
      </c>
      <c r="F170" s="461" t="str">
        <f>F7</f>
        <v>mar</v>
      </c>
      <c r="G170" s="461"/>
      <c r="H170" s="461"/>
      <c r="I170" s="461"/>
      <c r="J170" s="461" t="str">
        <f>J7</f>
        <v>kv 1</v>
      </c>
      <c r="K170" s="461" t="str">
        <f>K7</f>
        <v>kv 1</v>
      </c>
      <c r="L170" s="461"/>
      <c r="M170" s="461"/>
      <c r="N170" s="461"/>
      <c r="O170" s="461" t="str">
        <f>O7</f>
        <v>kv 1</v>
      </c>
      <c r="P170" s="461" t="str">
        <f>P7</f>
        <v>kv 1</v>
      </c>
      <c r="Q170" s="461"/>
      <c r="R170" s="461"/>
      <c r="S170" s="461"/>
      <c r="T170" s="461" t="str">
        <f>T7</f>
        <v>LTM</v>
      </c>
      <c r="U170" s="461"/>
      <c r="V170" s="461"/>
      <c r="W170" s="461"/>
      <c r="X170" s="461"/>
      <c r="Y170" s="461"/>
      <c r="Z170" s="461" t="str">
        <f>Z7</f>
        <v>Prognos mar</v>
      </c>
      <c r="AA170" s="461"/>
      <c r="AB170" s="461"/>
      <c r="AC170" s="461"/>
      <c r="AD170" s="348"/>
      <c r="AE170" s="461" t="str">
        <f>O170</f>
        <v>kv 1</v>
      </c>
      <c r="AF170" s="461" t="str">
        <f>P170</f>
        <v>kv 1</v>
      </c>
    </row>
    <row r="171" spans="1:32" ht="15" customHeight="1">
      <c r="A171" s="439" t="s">
        <v>309</v>
      </c>
      <c r="B171" s="439" t="str">
        <f>'Aaro Inställningar'!B6</f>
        <v>AHIAS</v>
      </c>
      <c r="C171" s="43"/>
      <c r="D171" s="749" t="str">
        <f>'Aaro Inställningar'!C6</f>
        <v>AH Industries</v>
      </c>
      <c r="E171" s="320">
        <v>2.5589216000000401</v>
      </c>
      <c r="F171" s="318">
        <v>3.2231345999999599</v>
      </c>
      <c r="G171" s="319">
        <f t="shared" ref="G171:G199" si="67">IF(OR(E171&lt;0,F171&lt;0),"-",E171/F171-1)</f>
        <v>-0.20607671798749205</v>
      </c>
      <c r="H171" s="319" t="b">
        <f t="shared" ref="H171:H199" si="68">IF(AND(E171&lt;0,F171&lt;0),-(E171/F171-1))</f>
        <v>0</v>
      </c>
      <c r="I171" s="319">
        <f t="shared" ref="I171:I180" si="69">IF(AND(E171&lt;0,F171&lt;0),+H171,G171)</f>
        <v>-0.20607671798749205</v>
      </c>
      <c r="J171" s="320">
        <v>5.9960013000000201</v>
      </c>
      <c r="K171" s="318">
        <v>0.286042799999979</v>
      </c>
      <c r="L171" s="319">
        <f t="shared" ref="L171:L199" si="70">IF(OR(J171&lt;0,K171&lt;0),"-",J171/K171-1)</f>
        <v>19.96190255444451</v>
      </c>
      <c r="M171" s="319" t="b">
        <f t="shared" ref="M171:M199" si="71">IF(AND(J171&lt;0,K171&lt;0),-(J171/K171-1))</f>
        <v>0</v>
      </c>
      <c r="N171" s="319">
        <f t="shared" ref="N171:N199" si="72">IF(AND(J171&lt;0,K171&lt;0),+M171,L171)</f>
        <v>19.96190255444451</v>
      </c>
      <c r="O171" s="320">
        <v>5.9960012999999996</v>
      </c>
      <c r="P171" s="318">
        <v>0.286042799999983</v>
      </c>
      <c r="Q171" s="319">
        <f t="shared" ref="Q171:Q199" si="73">IF(OR(O171&lt;0,P171&lt;0),"-",O171/P171-1)</f>
        <v>19.961902554444148</v>
      </c>
      <c r="R171" s="319" t="b">
        <f t="shared" ref="R171:R199" si="74">IF(AND(O171&lt;0,P171&lt;0),-(O171/P171-1))</f>
        <v>0</v>
      </c>
      <c r="S171" s="319">
        <f t="shared" ref="S171:S199" si="75">IF(AND(O171&lt;0,P171&lt;0),+R171,Q171)</f>
        <v>19.961902554444148</v>
      </c>
      <c r="T171" s="320">
        <v>13.6354149000001</v>
      </c>
      <c r="U171" s="318">
        <v>7.92545640000003</v>
      </c>
      <c r="V171" s="319">
        <f t="shared" ref="V171:V199" si="76">IF(OR(T171&lt;0,U171&lt;0),"-",T171/U171-1)</f>
        <v>0.7204580041598676</v>
      </c>
      <c r="W171" s="319" t="b">
        <f t="shared" ref="W171:W199" si="77">IF(AND(T171&lt;0,U171&lt;0),-(T171/U171-1))</f>
        <v>0</v>
      </c>
      <c r="X171" s="319">
        <f t="shared" ref="X171:X199" si="78">IF(AND(T171&lt;0,U171&lt;0),+W171,V171)</f>
        <v>0.7204580041598676</v>
      </c>
      <c r="Y171" s="319"/>
      <c r="Z171" s="320">
        <v>35.272094500000101</v>
      </c>
      <c r="AA171" s="319">
        <f t="shared" ref="AA171:AA199" si="79">IF(OR(U171&lt;0,Z171&lt;0),"-",Z171/U171-1)</f>
        <v>3.4504811735510863</v>
      </c>
      <c r="AB171" s="319" t="b">
        <f t="shared" ref="AB171:AB199" si="80">IF(AND(U171&lt;0,Z171&lt;0),-(Z171/U171-1))</f>
        <v>0</v>
      </c>
      <c r="AC171" s="319">
        <f t="shared" ref="AC171:AC199" si="81">IF(AND(U171&lt;0,Z171&lt;0),+AB171,AA171)</f>
        <v>3.4504811735510863</v>
      </c>
      <c r="AD171" s="810"/>
      <c r="AE171" s="812">
        <f t="shared" ref="AE171:AE199" si="82">IF(O8&lt;&gt;0,IF(O171&lt;&gt;0,O171/O8,""),0)</f>
        <v>3.6001477873555635E-2</v>
      </c>
      <c r="AF171" s="812">
        <f t="shared" ref="AF171:AF199" si="83">IF(P8&lt;&gt;0,IF(P171&lt;&gt;0,P171/P8,""),0)</f>
        <v>2.1548203076894703E-3</v>
      </c>
    </row>
    <row r="172" spans="1:32" ht="14.25" customHeight="1">
      <c r="A172" s="439" t="s">
        <v>309</v>
      </c>
      <c r="B172" s="439" t="str">
        <f>'Aaro Inställningar'!B7</f>
        <v>ARCUS</v>
      </c>
      <c r="C172" s="43"/>
      <c r="D172" s="749" t="str">
        <f>'Aaro Inställningar'!C7</f>
        <v>Arcus-Gruppen</v>
      </c>
      <c r="E172" s="320">
        <v>7.3868604000001001</v>
      </c>
      <c r="F172" s="318">
        <v>-0.74065019999999204</v>
      </c>
      <c r="G172" s="319" t="str">
        <f t="shared" si="67"/>
        <v>-</v>
      </c>
      <c r="H172" s="319" t="b">
        <f t="shared" si="68"/>
        <v>0</v>
      </c>
      <c r="I172" s="319" t="str">
        <f t="shared" si="69"/>
        <v>-</v>
      </c>
      <c r="J172" s="320">
        <v>-11.905955599999899</v>
      </c>
      <c r="K172" s="318">
        <v>-14.215552000000001</v>
      </c>
      <c r="L172" s="319" t="str">
        <f t="shared" si="70"/>
        <v>-</v>
      </c>
      <c r="M172" s="319">
        <f t="shared" si="71"/>
        <v>0.16246969516203813</v>
      </c>
      <c r="N172" s="319">
        <f t="shared" si="72"/>
        <v>0.16246969516203813</v>
      </c>
      <c r="O172" s="320">
        <v>-11.905955599999899</v>
      </c>
      <c r="P172" s="318">
        <v>-14.215552000000001</v>
      </c>
      <c r="Q172" s="319" t="str">
        <f t="shared" si="73"/>
        <v>-</v>
      </c>
      <c r="R172" s="319">
        <f t="shared" si="74"/>
        <v>0.16246969516203813</v>
      </c>
      <c r="S172" s="319">
        <f t="shared" si="75"/>
        <v>0.16246969516203813</v>
      </c>
      <c r="T172" s="320">
        <v>201.79910750000101</v>
      </c>
      <c r="U172" s="318">
        <v>199.48951109999999</v>
      </c>
      <c r="V172" s="319">
        <f t="shared" si="76"/>
        <v>1.1577533010461272E-2</v>
      </c>
      <c r="W172" s="319" t="b">
        <f t="shared" si="77"/>
        <v>0</v>
      </c>
      <c r="X172" s="319">
        <f t="shared" si="78"/>
        <v>1.1577533010461272E-2</v>
      </c>
      <c r="Y172" s="319"/>
      <c r="Z172" s="320">
        <v>198.08899819999999</v>
      </c>
      <c r="AA172" s="319">
        <f t="shared" si="79"/>
        <v>-7.0204838955063575E-3</v>
      </c>
      <c r="AB172" s="319" t="b">
        <f t="shared" si="80"/>
        <v>0</v>
      </c>
      <c r="AC172" s="319">
        <f t="shared" si="81"/>
        <v>-7.0204838955063575E-3</v>
      </c>
      <c r="AD172" s="810"/>
      <c r="AE172" s="812">
        <f t="shared" si="82"/>
        <v>-2.5996367821804169E-2</v>
      </c>
      <c r="AF172" s="812">
        <f t="shared" si="83"/>
        <v>-3.4063785723339957E-2</v>
      </c>
    </row>
    <row r="173" spans="1:32" ht="15" customHeight="1">
      <c r="A173" s="439" t="s">
        <v>309</v>
      </c>
      <c r="B173" s="439" t="str">
        <f>'Aaro Inställningar'!B8</f>
        <v>BIOLIN</v>
      </c>
      <c r="C173" s="43"/>
      <c r="D173" s="749" t="str">
        <f>'Aaro Inställningar'!C8</f>
        <v>Biolin Scientific</v>
      </c>
      <c r="E173" s="320">
        <v>9.3536899999999896</v>
      </c>
      <c r="F173" s="318">
        <v>5.2380000000000004</v>
      </c>
      <c r="G173" s="319">
        <f t="shared" si="67"/>
        <v>0.78573692248949767</v>
      </c>
      <c r="H173" s="319" t="b">
        <f t="shared" si="68"/>
        <v>0</v>
      </c>
      <c r="I173" s="319">
        <f t="shared" si="69"/>
        <v>0.78573692248949767</v>
      </c>
      <c r="J173" s="320">
        <v>-1.29888</v>
      </c>
      <c r="K173" s="318">
        <v>-2.1840000000000002</v>
      </c>
      <c r="L173" s="319" t="str">
        <f t="shared" si="70"/>
        <v>-</v>
      </c>
      <c r="M173" s="319">
        <f t="shared" si="71"/>
        <v>0.4052747252747253</v>
      </c>
      <c r="N173" s="319">
        <f t="shared" si="72"/>
        <v>0.4052747252747253</v>
      </c>
      <c r="O173" s="320">
        <v>-1.29888</v>
      </c>
      <c r="P173" s="318">
        <v>-2.1840000000000002</v>
      </c>
      <c r="Q173" s="319" t="str">
        <f t="shared" si="73"/>
        <v>-</v>
      </c>
      <c r="R173" s="319">
        <f t="shared" si="74"/>
        <v>0.4052747252747253</v>
      </c>
      <c r="S173" s="319">
        <f t="shared" si="75"/>
        <v>0.4052747252747253</v>
      </c>
      <c r="T173" s="320">
        <v>32.418120000000002</v>
      </c>
      <c r="U173" s="318">
        <v>31.533000000000001</v>
      </c>
      <c r="V173" s="319">
        <f t="shared" si="76"/>
        <v>2.80696413281325E-2</v>
      </c>
      <c r="W173" s="319" t="b">
        <f t="shared" si="77"/>
        <v>0</v>
      </c>
      <c r="X173" s="319">
        <f t="shared" si="78"/>
        <v>2.80696413281325E-2</v>
      </c>
      <c r="Y173" s="319"/>
      <c r="Z173" s="320">
        <v>37.098999999999997</v>
      </c>
      <c r="AA173" s="319">
        <f t="shared" si="79"/>
        <v>0.1765134938001458</v>
      </c>
      <c r="AB173" s="319" t="b">
        <f t="shared" si="80"/>
        <v>0</v>
      </c>
      <c r="AC173" s="319">
        <f t="shared" si="81"/>
        <v>0.1765134938001458</v>
      </c>
      <c r="AD173" s="810"/>
      <c r="AE173" s="812">
        <f t="shared" si="82"/>
        <v>-2.4823064381765458E-2</v>
      </c>
      <c r="AF173" s="812">
        <f t="shared" si="83"/>
        <v>-5.1410008944964933E-2</v>
      </c>
    </row>
    <row r="174" spans="1:32" ht="14.25" customHeight="1">
      <c r="A174" s="439" t="s">
        <v>309</v>
      </c>
      <c r="B174" s="439" t="str">
        <f>'Aaro Inställningar'!B9</f>
        <v>BISNODE</v>
      </c>
      <c r="C174" s="43"/>
      <c r="D174" s="749" t="str">
        <f>'Aaro Inställningar'!C9</f>
        <v>Bisnode</v>
      </c>
      <c r="E174" s="320">
        <v>18.111899200000099</v>
      </c>
      <c r="F174" s="318">
        <v>14.726600000000101</v>
      </c>
      <c r="G174" s="319">
        <f t="shared" si="67"/>
        <v>0.22987649559300682</v>
      </c>
      <c r="H174" s="319" t="b">
        <f t="shared" si="68"/>
        <v>0</v>
      </c>
      <c r="I174" s="319">
        <f t="shared" si="69"/>
        <v>0.22987649559300682</v>
      </c>
      <c r="J174" s="320">
        <v>34.623499200000097</v>
      </c>
      <c r="K174" s="318">
        <v>41.221600000000102</v>
      </c>
      <c r="L174" s="319">
        <f t="shared" si="70"/>
        <v>-0.16006416053719386</v>
      </c>
      <c r="M174" s="319" t="b">
        <f t="shared" si="71"/>
        <v>0</v>
      </c>
      <c r="N174" s="319">
        <f t="shared" si="72"/>
        <v>-0.16006416053719386</v>
      </c>
      <c r="O174" s="320">
        <v>34.623499200000197</v>
      </c>
      <c r="P174" s="318">
        <v>41.221600000000201</v>
      </c>
      <c r="Q174" s="319">
        <f t="shared" si="73"/>
        <v>-0.16006416053719341</v>
      </c>
      <c r="R174" s="319" t="b">
        <f t="shared" si="74"/>
        <v>0</v>
      </c>
      <c r="S174" s="319">
        <f t="shared" si="75"/>
        <v>-0.16006416053719341</v>
      </c>
      <c r="T174" s="320">
        <v>235.312799200001</v>
      </c>
      <c r="U174" s="318">
        <v>241.9109</v>
      </c>
      <c r="V174" s="319">
        <f t="shared" si="76"/>
        <v>-2.7274921469016111E-2</v>
      </c>
      <c r="W174" s="319" t="b">
        <f t="shared" si="77"/>
        <v>0</v>
      </c>
      <c r="X174" s="319">
        <f t="shared" si="78"/>
        <v>-2.7274921469016111E-2</v>
      </c>
      <c r="Y174" s="319"/>
      <c r="Z174" s="320">
        <v>247.66</v>
      </c>
      <c r="AA174" s="319">
        <f t="shared" si="79"/>
        <v>2.3765361544271002E-2</v>
      </c>
      <c r="AB174" s="319" t="b">
        <f t="shared" si="80"/>
        <v>0</v>
      </c>
      <c r="AC174" s="319">
        <f t="shared" si="81"/>
        <v>2.3765361544271002E-2</v>
      </c>
      <c r="AD174" s="810"/>
      <c r="AE174" s="812">
        <f t="shared" si="82"/>
        <v>5.6625527042921148E-2</v>
      </c>
      <c r="AF174" s="812">
        <f t="shared" si="83"/>
        <v>6.8056582840237009E-2</v>
      </c>
    </row>
    <row r="175" spans="1:32" ht="14.25" customHeight="1">
      <c r="A175" s="439" t="s">
        <v>309</v>
      </c>
      <c r="B175" s="439" t="str">
        <f>'Aaro Inställningar'!B10</f>
        <v>DIAB</v>
      </c>
      <c r="C175" s="43"/>
      <c r="D175" s="749" t="str">
        <f>'Aaro Inställningar'!C10</f>
        <v>DIAB</v>
      </c>
      <c r="E175" s="320">
        <v>24.234239500000001</v>
      </c>
      <c r="F175" s="318">
        <v>-0.82330699999999502</v>
      </c>
      <c r="G175" s="319" t="str">
        <f t="shared" si="67"/>
        <v>-</v>
      </c>
      <c r="H175" s="319" t="b">
        <f t="shared" si="68"/>
        <v>0</v>
      </c>
      <c r="I175" s="319" t="str">
        <f t="shared" si="69"/>
        <v>-</v>
      </c>
      <c r="J175" s="320">
        <v>35.5309344</v>
      </c>
      <c r="K175" s="318">
        <v>-0.18253040000003701</v>
      </c>
      <c r="L175" s="319" t="str">
        <f t="shared" si="70"/>
        <v>-</v>
      </c>
      <c r="M175" s="319" t="b">
        <f t="shared" si="71"/>
        <v>0</v>
      </c>
      <c r="N175" s="319" t="str">
        <f t="shared" si="72"/>
        <v>-</v>
      </c>
      <c r="O175" s="320">
        <v>35.5309343999999</v>
      </c>
      <c r="P175" s="318">
        <v>-0.18253039999996501</v>
      </c>
      <c r="Q175" s="319" t="str">
        <f t="shared" si="73"/>
        <v>-</v>
      </c>
      <c r="R175" s="319" t="b">
        <f t="shared" si="74"/>
        <v>0</v>
      </c>
      <c r="S175" s="319" t="str">
        <f t="shared" si="75"/>
        <v>-</v>
      </c>
      <c r="T175" s="320">
        <v>54.667779499999803</v>
      </c>
      <c r="U175" s="318">
        <v>18.954314700000001</v>
      </c>
      <c r="V175" s="319">
        <f t="shared" si="76"/>
        <v>1.8841865488283678</v>
      </c>
      <c r="W175" s="319" t="b">
        <f t="shared" si="77"/>
        <v>0</v>
      </c>
      <c r="X175" s="319">
        <f t="shared" si="78"/>
        <v>1.8841865488283678</v>
      </c>
      <c r="Y175" s="319"/>
      <c r="Z175" s="320">
        <v>101.7557552</v>
      </c>
      <c r="AA175" s="319">
        <f t="shared" si="79"/>
        <v>4.3684745035915222</v>
      </c>
      <c r="AB175" s="319" t="b">
        <f t="shared" si="80"/>
        <v>0</v>
      </c>
      <c r="AC175" s="319">
        <f t="shared" si="81"/>
        <v>4.3684745035915222</v>
      </c>
      <c r="AD175" s="810"/>
      <c r="AE175" s="812">
        <f t="shared" si="82"/>
        <v>0.10022600550408045</v>
      </c>
      <c r="AF175" s="812">
        <f t="shared" si="83"/>
        <v>-7.9777069623485346E-4</v>
      </c>
    </row>
    <row r="176" spans="1:32" ht="15" customHeight="1">
      <c r="A176" s="439" t="s">
        <v>309</v>
      </c>
      <c r="B176" s="439" t="str">
        <f>'Aaro Inställningar'!B11</f>
        <v>EMGR</v>
      </c>
      <c r="C176" s="43"/>
      <c r="D176" s="749" t="str">
        <f>'Aaro Inställningar'!C11</f>
        <v>Euromaint</v>
      </c>
      <c r="E176" s="320">
        <v>16.021000000000001</v>
      </c>
      <c r="F176" s="318">
        <v>20.984999999999999</v>
      </c>
      <c r="G176" s="319">
        <f t="shared" si="67"/>
        <v>-0.23654991660710023</v>
      </c>
      <c r="H176" s="319" t="b">
        <f t="shared" si="68"/>
        <v>0</v>
      </c>
      <c r="I176" s="319">
        <f t="shared" si="69"/>
        <v>-0.23654991660710023</v>
      </c>
      <c r="J176" s="320">
        <v>8.5879999999999495</v>
      </c>
      <c r="K176" s="318">
        <v>12.9619999999999</v>
      </c>
      <c r="L176" s="319">
        <f t="shared" si="70"/>
        <v>-0.33744792470297669</v>
      </c>
      <c r="M176" s="319" t="b">
        <f t="shared" si="71"/>
        <v>0</v>
      </c>
      <c r="N176" s="319">
        <f t="shared" si="72"/>
        <v>-0.33744792470297669</v>
      </c>
      <c r="O176" s="320">
        <v>8.5879999999999406</v>
      </c>
      <c r="P176" s="318">
        <v>12.962</v>
      </c>
      <c r="Q176" s="319">
        <f t="shared" si="73"/>
        <v>-0.33744792470298246</v>
      </c>
      <c r="R176" s="319" t="b">
        <f t="shared" si="74"/>
        <v>0</v>
      </c>
      <c r="S176" s="319">
        <f t="shared" si="75"/>
        <v>-0.33744792470298246</v>
      </c>
      <c r="T176" s="320">
        <v>72.267000000000493</v>
      </c>
      <c r="U176" s="318">
        <v>76.641000000000005</v>
      </c>
      <c r="V176" s="319">
        <f t="shared" si="76"/>
        <v>-5.7071280385166068E-2</v>
      </c>
      <c r="W176" s="319" t="b">
        <f t="shared" si="77"/>
        <v>0</v>
      </c>
      <c r="X176" s="319">
        <f t="shared" si="78"/>
        <v>-5.7071280385166068E-2</v>
      </c>
      <c r="Y176" s="319"/>
      <c r="Z176" s="320">
        <v>87.319999999999695</v>
      </c>
      <c r="AA176" s="319">
        <f t="shared" si="79"/>
        <v>0.13933795227097368</v>
      </c>
      <c r="AB176" s="319" t="b">
        <f t="shared" si="80"/>
        <v>0</v>
      </c>
      <c r="AC176" s="319">
        <f t="shared" si="81"/>
        <v>0.13933795227097368</v>
      </c>
      <c r="AD176" s="810"/>
      <c r="AE176" s="812">
        <f t="shared" si="82"/>
        <v>1.4471506903791677E-2</v>
      </c>
      <c r="AF176" s="812">
        <f t="shared" si="83"/>
        <v>2.2286335220043602E-2</v>
      </c>
    </row>
    <row r="177" spans="1:32" ht="15.75" customHeight="1">
      <c r="A177" s="439" t="s">
        <v>309</v>
      </c>
      <c r="B177" s="439" t="str">
        <f>'Aaro Inställningar'!B12</f>
        <v>GSHYDRO</v>
      </c>
      <c r="C177" s="43"/>
      <c r="D177" s="749" t="str">
        <f>'Aaro Inställningar'!C12</f>
        <v>GS-Hydro</v>
      </c>
      <c r="E177" s="320">
        <v>8.9468270000000505</v>
      </c>
      <c r="F177" s="778">
        <v>4.7372441000000398</v>
      </c>
      <c r="G177" s="319">
        <f t="shared" si="67"/>
        <v>0.88861431058618567</v>
      </c>
      <c r="H177" s="319" t="b">
        <f t="shared" si="68"/>
        <v>0</v>
      </c>
      <c r="I177" s="319">
        <f t="shared" si="69"/>
        <v>0.88861431058618567</v>
      </c>
      <c r="J177" s="320">
        <v>10.2801512000001</v>
      </c>
      <c r="K177" s="778">
        <v>12.4917713</v>
      </c>
      <c r="L177" s="319">
        <f t="shared" si="70"/>
        <v>-0.17704615677681357</v>
      </c>
      <c r="M177" s="319" t="b">
        <f t="shared" si="71"/>
        <v>0</v>
      </c>
      <c r="N177" s="319">
        <f t="shared" si="72"/>
        <v>-0.17704615677681357</v>
      </c>
      <c r="O177" s="320">
        <v>10.280151200000001</v>
      </c>
      <c r="P177" s="778">
        <v>12.4917713</v>
      </c>
      <c r="Q177" s="319">
        <f t="shared" si="73"/>
        <v>-0.17704615677682145</v>
      </c>
      <c r="R177" s="319" t="b">
        <f t="shared" si="74"/>
        <v>0</v>
      </c>
      <c r="S177" s="319">
        <f t="shared" si="75"/>
        <v>-0.17704615677682145</v>
      </c>
      <c r="T177" s="320">
        <v>100.5276391</v>
      </c>
      <c r="U177" s="778">
        <v>102.73925920000001</v>
      </c>
      <c r="V177" s="319">
        <f t="shared" si="76"/>
        <v>-2.1526533451975749E-2</v>
      </c>
      <c r="W177" s="319" t="b">
        <f t="shared" si="77"/>
        <v>0</v>
      </c>
      <c r="X177" s="319">
        <f t="shared" si="78"/>
        <v>-2.1526533451975749E-2</v>
      </c>
      <c r="Y177" s="319"/>
      <c r="Z177" s="320">
        <v>97.267489000000197</v>
      </c>
      <c r="AA177" s="319">
        <f t="shared" si="79"/>
        <v>-5.3258805276647392E-2</v>
      </c>
      <c r="AB177" s="319" t="b">
        <f t="shared" si="80"/>
        <v>0</v>
      </c>
      <c r="AC177" s="319">
        <f t="shared" si="81"/>
        <v>-5.3258805276647392E-2</v>
      </c>
      <c r="AD177" s="810"/>
      <c r="AE177" s="812">
        <f t="shared" si="82"/>
        <v>3.2164343360234778E-2</v>
      </c>
      <c r="AF177" s="812">
        <f t="shared" si="83"/>
        <v>4.3774077295886664E-2</v>
      </c>
    </row>
    <row r="178" spans="1:32" ht="15.75" customHeight="1">
      <c r="A178" s="439" t="s">
        <v>309</v>
      </c>
      <c r="B178" s="439" t="str">
        <f>'Aaro Inställningar'!B13</f>
        <v>HAFA</v>
      </c>
      <c r="C178" s="43"/>
      <c r="D178" s="749" t="str">
        <f>'Aaro Inställningar'!C13</f>
        <v>Hafa Bathroom Group</v>
      </c>
      <c r="E178" s="320">
        <v>0.95999999999999897</v>
      </c>
      <c r="F178" s="318">
        <v>0.51</v>
      </c>
      <c r="G178" s="319">
        <f t="shared" si="67"/>
        <v>0.88235294117646856</v>
      </c>
      <c r="H178" s="319" t="b">
        <f t="shared" si="68"/>
        <v>0</v>
      </c>
      <c r="I178" s="319">
        <f t="shared" si="69"/>
        <v>0.88235294117646856</v>
      </c>
      <c r="J178" s="320">
        <v>1.4359999999999999</v>
      </c>
      <c r="K178" s="318">
        <v>2.702</v>
      </c>
      <c r="L178" s="319">
        <f t="shared" si="70"/>
        <v>-0.46854182087342711</v>
      </c>
      <c r="M178" s="319" t="b">
        <f t="shared" si="71"/>
        <v>0</v>
      </c>
      <c r="N178" s="319">
        <f t="shared" si="72"/>
        <v>-0.46854182087342711</v>
      </c>
      <c r="O178" s="320">
        <v>1.4359999999999999</v>
      </c>
      <c r="P178" s="318">
        <v>2.702</v>
      </c>
      <c r="Q178" s="319">
        <f t="shared" si="73"/>
        <v>-0.46854182087342711</v>
      </c>
      <c r="R178" s="319" t="b">
        <f t="shared" si="74"/>
        <v>0</v>
      </c>
      <c r="S178" s="319">
        <f t="shared" si="75"/>
        <v>-0.46854182087342711</v>
      </c>
      <c r="T178" s="320">
        <v>0.18600000000001399</v>
      </c>
      <c r="U178" s="318">
        <v>1.4520000000000099</v>
      </c>
      <c r="V178" s="319">
        <f t="shared" si="76"/>
        <v>-0.8719008264462722</v>
      </c>
      <c r="W178" s="319" t="b">
        <f t="shared" si="77"/>
        <v>0</v>
      </c>
      <c r="X178" s="319">
        <f t="shared" si="78"/>
        <v>-0.8719008264462722</v>
      </c>
      <c r="Y178" s="319"/>
      <c r="Z178" s="320">
        <v>6.7570000000000103</v>
      </c>
      <c r="AA178" s="319">
        <f t="shared" si="79"/>
        <v>3.6535812672176062</v>
      </c>
      <c r="AB178" s="319" t="b">
        <f t="shared" si="80"/>
        <v>0</v>
      </c>
      <c r="AC178" s="319">
        <f t="shared" si="81"/>
        <v>3.6535812672176062</v>
      </c>
      <c r="AD178" s="810"/>
      <c r="AE178" s="812">
        <f t="shared" si="82"/>
        <v>2.7458554027955714E-2</v>
      </c>
      <c r="AF178" s="812">
        <f t="shared" si="83"/>
        <v>4.6221218652707931E-2</v>
      </c>
    </row>
    <row r="179" spans="1:32" ht="14.25" customHeight="1">
      <c r="A179" s="439" t="s">
        <v>309</v>
      </c>
      <c r="B179" s="439" t="str">
        <f>'Aaro Inställningar'!B14</f>
        <v>HENT</v>
      </c>
      <c r="C179" s="43"/>
      <c r="D179" s="749" t="str">
        <f>'Aaro Inställningar'!C14</f>
        <v>HENT</v>
      </c>
      <c r="E179" s="320">
        <v>13.2240131000001</v>
      </c>
      <c r="F179" s="318">
        <v>10.9570342000002</v>
      </c>
      <c r="G179" s="319">
        <f t="shared" si="67"/>
        <v>0.20689712732665</v>
      </c>
      <c r="H179" s="319" t="b">
        <f t="shared" si="68"/>
        <v>0</v>
      </c>
      <c r="I179" s="319">
        <f t="shared" si="69"/>
        <v>0.20689712732665</v>
      </c>
      <c r="J179" s="320">
        <v>37.708156900000198</v>
      </c>
      <c r="K179" s="318">
        <v>31.360156800000102</v>
      </c>
      <c r="L179" s="319">
        <f t="shared" si="70"/>
        <v>0.20242246046423062</v>
      </c>
      <c r="M179" s="319" t="b">
        <f t="shared" si="71"/>
        <v>0</v>
      </c>
      <c r="N179" s="319">
        <f t="shared" si="72"/>
        <v>0.20242246046423062</v>
      </c>
      <c r="O179" s="320">
        <v>37.708156900000098</v>
      </c>
      <c r="P179" s="318">
        <v>31.360156800000102</v>
      </c>
      <c r="Q179" s="319">
        <f t="shared" si="73"/>
        <v>0.20242246046422752</v>
      </c>
      <c r="R179" s="319" t="b">
        <f t="shared" si="74"/>
        <v>0</v>
      </c>
      <c r="S179" s="319">
        <f t="shared" si="75"/>
        <v>0.20242246046422752</v>
      </c>
      <c r="T179" s="320">
        <v>115.340374500001</v>
      </c>
      <c r="U179" s="318">
        <v>108.992374400001</v>
      </c>
      <c r="V179" s="319">
        <f t="shared" si="76"/>
        <v>5.8242607658980816E-2</v>
      </c>
      <c r="W179" s="319" t="b">
        <f t="shared" si="77"/>
        <v>0</v>
      </c>
      <c r="X179" s="319">
        <f t="shared" si="78"/>
        <v>5.8242607658980816E-2</v>
      </c>
      <c r="Y179" s="319"/>
      <c r="Z179" s="320">
        <v>130.43603490000001</v>
      </c>
      <c r="AA179" s="319">
        <f t="shared" si="79"/>
        <v>0.19674459445484671</v>
      </c>
      <c r="AB179" s="319" t="b">
        <f t="shared" si="80"/>
        <v>0</v>
      </c>
      <c r="AC179" s="319">
        <f t="shared" si="81"/>
        <v>0.19674459445484671</v>
      </c>
      <c r="AD179" s="810"/>
      <c r="AE179" s="812">
        <f t="shared" si="82"/>
        <v>4.0254301153114035E-2</v>
      </c>
      <c r="AF179" s="812">
        <f t="shared" si="83"/>
        <v>3.4866852786048882E-2</v>
      </c>
    </row>
    <row r="180" spans="1:32" ht="15.75" customHeight="1">
      <c r="A180" s="439" t="s">
        <v>309</v>
      </c>
      <c r="B180" s="439" t="str">
        <f>'Aaro Inställningar'!B15</f>
        <v>HLDISP</v>
      </c>
      <c r="C180" s="43"/>
      <c r="D180" s="749" t="str">
        <f>'Aaro Inställningar'!C15</f>
        <v xml:space="preserve">HL Display </v>
      </c>
      <c r="E180" s="320">
        <v>7.1675415000000404</v>
      </c>
      <c r="F180" s="318">
        <v>15.937506000000001</v>
      </c>
      <c r="G180" s="319">
        <f t="shared" si="67"/>
        <v>-0.55027207519168675</v>
      </c>
      <c r="H180" s="319" t="b">
        <f t="shared" si="68"/>
        <v>0</v>
      </c>
      <c r="I180" s="319">
        <f t="shared" si="69"/>
        <v>-0.55027207519168675</v>
      </c>
      <c r="J180" s="320">
        <v>0.88793550000005395</v>
      </c>
      <c r="K180" s="318">
        <v>16.1888085000001</v>
      </c>
      <c r="L180" s="319">
        <f t="shared" si="70"/>
        <v>-0.94515127533937726</v>
      </c>
      <c r="M180" s="319" t="b">
        <f t="shared" si="71"/>
        <v>0</v>
      </c>
      <c r="N180" s="319">
        <f t="shared" si="72"/>
        <v>-0.94515127533937726</v>
      </c>
      <c r="O180" s="320">
        <v>0.88793550000005605</v>
      </c>
      <c r="P180" s="318">
        <v>16.1888085</v>
      </c>
      <c r="Q180" s="319">
        <f t="shared" si="73"/>
        <v>-0.94515127533937682</v>
      </c>
      <c r="R180" s="319" t="b">
        <f t="shared" si="74"/>
        <v>0</v>
      </c>
      <c r="S180" s="319">
        <f t="shared" si="75"/>
        <v>-0.94515127533937682</v>
      </c>
      <c r="T180" s="320">
        <v>60.814219499999503</v>
      </c>
      <c r="U180" s="318">
        <v>76.115092500000102</v>
      </c>
      <c r="V180" s="319">
        <f t="shared" si="76"/>
        <v>-0.20102285233379413</v>
      </c>
      <c r="W180" s="319" t="b">
        <f t="shared" si="77"/>
        <v>0</v>
      </c>
      <c r="X180" s="319">
        <f t="shared" si="78"/>
        <v>-0.20102285233379413</v>
      </c>
      <c r="Y180" s="319"/>
      <c r="Z180" s="320">
        <v>61.396649999999902</v>
      </c>
      <c r="AA180" s="319">
        <f t="shared" si="79"/>
        <v>-0.19337088107723421</v>
      </c>
      <c r="AB180" s="319" t="b">
        <f t="shared" si="80"/>
        <v>0</v>
      </c>
      <c r="AC180" s="319">
        <f t="shared" si="81"/>
        <v>-0.19337088107723421</v>
      </c>
      <c r="AD180" s="810"/>
      <c r="AE180" s="812">
        <f t="shared" si="82"/>
        <v>2.6709908457052392E-3</v>
      </c>
      <c r="AF180" s="812">
        <f t="shared" si="83"/>
        <v>4.5162744790764556E-2</v>
      </c>
    </row>
    <row r="181" spans="1:32" ht="14.25" customHeight="1">
      <c r="A181" s="439" t="s">
        <v>309</v>
      </c>
      <c r="B181" s="439" t="str">
        <f>'Aaro Inställningar'!B16</f>
        <v>INWIDO</v>
      </c>
      <c r="C181" s="43"/>
      <c r="D181" s="749" t="str">
        <f>'Aaro Inställningar'!C16</f>
        <v>Inwido</v>
      </c>
      <c r="E181" s="320"/>
      <c r="F181" s="318"/>
      <c r="G181" s="319" t="e">
        <f t="shared" si="67"/>
        <v>#DIV/0!</v>
      </c>
      <c r="H181" s="319" t="b">
        <f t="shared" si="68"/>
        <v>0</v>
      </c>
      <c r="I181" s="319"/>
      <c r="J181" s="320">
        <v>8.9823074999999193</v>
      </c>
      <c r="K181" s="318">
        <v>1.3389813999999201</v>
      </c>
      <c r="L181" s="319">
        <f t="shared" si="70"/>
        <v>5.7083138720227593</v>
      </c>
      <c r="M181" s="319" t="b">
        <f t="shared" si="71"/>
        <v>0</v>
      </c>
      <c r="N181" s="319">
        <f t="shared" si="72"/>
        <v>5.7083138720227593</v>
      </c>
      <c r="O181" s="320">
        <v>8.9823074999999193</v>
      </c>
      <c r="P181" s="318">
        <v>1.33898139999999</v>
      </c>
      <c r="Q181" s="319">
        <f t="shared" si="73"/>
        <v>5.7083138720224094</v>
      </c>
      <c r="R181" s="319" t="b">
        <f t="shared" si="74"/>
        <v>0</v>
      </c>
      <c r="S181" s="319">
        <f t="shared" si="75"/>
        <v>5.7083138720224094</v>
      </c>
      <c r="T181" s="320">
        <v>164.4745714</v>
      </c>
      <c r="U181" s="318">
        <v>156.831245300001</v>
      </c>
      <c r="V181" s="319">
        <f t="shared" si="76"/>
        <v>4.8735990620862202E-2</v>
      </c>
      <c r="W181" s="319" t="b">
        <f t="shared" si="77"/>
        <v>0</v>
      </c>
      <c r="X181" s="319">
        <f t="shared" si="78"/>
        <v>4.8735990620862202E-2</v>
      </c>
      <c r="Y181" s="319"/>
      <c r="Z181" s="320">
        <v>171.82865000000001</v>
      </c>
      <c r="AA181" s="319">
        <f t="shared" si="79"/>
        <v>9.5627658068458299E-2</v>
      </c>
      <c r="AB181" s="319" t="b">
        <f t="shared" si="80"/>
        <v>0</v>
      </c>
      <c r="AC181" s="319">
        <f t="shared" si="81"/>
        <v>9.5627658068458299E-2</v>
      </c>
      <c r="AD181" s="810"/>
      <c r="AE181" s="812">
        <f t="shared" si="82"/>
        <v>2.7424162286119932E-2</v>
      </c>
      <c r="AF181" s="812">
        <f t="shared" si="83"/>
        <v>4.7196222538675855E-3</v>
      </c>
    </row>
    <row r="182" spans="1:32" ht="15.75" customHeight="1">
      <c r="A182" s="439" t="s">
        <v>309</v>
      </c>
      <c r="B182" s="439" t="str">
        <f>'Aaro Inställningar'!B17</f>
        <v>JOTUL</v>
      </c>
      <c r="C182" s="43"/>
      <c r="D182" s="749" t="str">
        <f>'Aaro Inställningar'!C17</f>
        <v>Jøtul</v>
      </c>
      <c r="E182" s="320">
        <v>-7.1846108000000202</v>
      </c>
      <c r="F182" s="318">
        <v>-5.4622819999999903</v>
      </c>
      <c r="G182" s="319" t="str">
        <f t="shared" si="67"/>
        <v>-</v>
      </c>
      <c r="H182" s="319">
        <f t="shared" si="68"/>
        <v>-0.31531305047964064</v>
      </c>
      <c r="I182" s="319">
        <f t="shared" ref="I182:I199" si="84">IF(AND(E182&lt;0,F182&lt;0),+H182,G182)</f>
        <v>-0.31531305047964064</v>
      </c>
      <c r="J182" s="320">
        <v>-12.2467755</v>
      </c>
      <c r="K182" s="318">
        <v>-13.920999200000001</v>
      </c>
      <c r="L182" s="319" t="str">
        <f t="shared" si="70"/>
        <v>-</v>
      </c>
      <c r="M182" s="319">
        <f t="shared" si="71"/>
        <v>0.12026605820076486</v>
      </c>
      <c r="N182" s="319">
        <f t="shared" si="72"/>
        <v>0.12026605820076486</v>
      </c>
      <c r="O182" s="320">
        <v>-12.2467755</v>
      </c>
      <c r="P182" s="318">
        <v>-13.920999200000001</v>
      </c>
      <c r="Q182" s="319" t="str">
        <f t="shared" si="73"/>
        <v>-</v>
      </c>
      <c r="R182" s="319">
        <f t="shared" si="74"/>
        <v>0.12026605820076486</v>
      </c>
      <c r="S182" s="319">
        <f t="shared" si="75"/>
        <v>0.12026605820076486</v>
      </c>
      <c r="T182" s="320">
        <v>-14.380730700000001</v>
      </c>
      <c r="U182" s="318">
        <v>-16.0549544</v>
      </c>
      <c r="V182" s="319" t="str">
        <f t="shared" si="76"/>
        <v>-</v>
      </c>
      <c r="W182" s="319">
        <f t="shared" si="77"/>
        <v>0.10428081315509674</v>
      </c>
      <c r="X182" s="319">
        <f t="shared" si="78"/>
        <v>0.10428081315509674</v>
      </c>
      <c r="Y182" s="319"/>
      <c r="Z182" s="320">
        <v>13.916790499999999</v>
      </c>
      <c r="AA182" s="319" t="str">
        <f t="shared" si="79"/>
        <v>-</v>
      </c>
      <c r="AB182" s="319" t="b">
        <f t="shared" si="80"/>
        <v>0</v>
      </c>
      <c r="AC182" s="319" t="str">
        <f t="shared" si="81"/>
        <v>-</v>
      </c>
      <c r="AD182" s="810"/>
      <c r="AE182" s="812">
        <f t="shared" si="82"/>
        <v>-6.3447266414586118E-2</v>
      </c>
      <c r="AF182" s="812">
        <f t="shared" si="83"/>
        <v>-7.6687553745984308E-2</v>
      </c>
    </row>
    <row r="183" spans="1:32" ht="15" customHeight="1">
      <c r="A183" s="439" t="s">
        <v>309</v>
      </c>
      <c r="B183" s="439" t="str">
        <f>'Aaro Inställningar'!B18</f>
        <v>KVD</v>
      </c>
      <c r="C183" s="43"/>
      <c r="D183" s="749" t="str">
        <f>'Aaro Inställningar'!C18</f>
        <v xml:space="preserve">KVD </v>
      </c>
      <c r="E183" s="320">
        <v>5.415</v>
      </c>
      <c r="F183" s="318">
        <v>5.5520000000000103</v>
      </c>
      <c r="G183" s="319">
        <f t="shared" si="67"/>
        <v>-2.4675792507206418E-2</v>
      </c>
      <c r="H183" s="319" t="b">
        <f t="shared" si="68"/>
        <v>0</v>
      </c>
      <c r="I183" s="319">
        <f t="shared" si="84"/>
        <v>-2.4675792507206418E-2</v>
      </c>
      <c r="J183" s="320">
        <v>9.4759999999999902</v>
      </c>
      <c r="K183" s="318">
        <v>8.8790000000000102</v>
      </c>
      <c r="L183" s="319">
        <f t="shared" si="70"/>
        <v>6.7237301497914181E-2</v>
      </c>
      <c r="M183" s="319" t="b">
        <f t="shared" si="71"/>
        <v>0</v>
      </c>
      <c r="N183" s="319">
        <f t="shared" si="72"/>
        <v>6.7237301497914181E-2</v>
      </c>
      <c r="O183" s="320">
        <v>9.4760000000000097</v>
      </c>
      <c r="P183" s="318">
        <v>8.8789999999999996</v>
      </c>
      <c r="Q183" s="319">
        <f t="shared" si="73"/>
        <v>6.7237301497917512E-2</v>
      </c>
      <c r="R183" s="319" t="b">
        <f t="shared" si="74"/>
        <v>0</v>
      </c>
      <c r="S183" s="319">
        <f t="shared" si="75"/>
        <v>6.7237301497917512E-2</v>
      </c>
      <c r="T183" s="320">
        <v>51.027000000000001</v>
      </c>
      <c r="U183" s="318">
        <v>50.43</v>
      </c>
      <c r="V183" s="319">
        <f t="shared" si="76"/>
        <v>1.1838191552647315E-2</v>
      </c>
      <c r="W183" s="319" t="b">
        <f t="shared" si="77"/>
        <v>0</v>
      </c>
      <c r="X183" s="319">
        <f t="shared" si="78"/>
        <v>1.1838191552647315E-2</v>
      </c>
      <c r="Y183" s="319"/>
      <c r="Z183" s="320">
        <v>70.302000000000007</v>
      </c>
      <c r="AA183" s="319">
        <f t="shared" si="79"/>
        <v>0.39405116002379548</v>
      </c>
      <c r="AB183" s="319" t="b">
        <f t="shared" si="80"/>
        <v>0</v>
      </c>
      <c r="AC183" s="319">
        <f t="shared" si="81"/>
        <v>0.39405116002379548</v>
      </c>
      <c r="AD183" s="810"/>
      <c r="AE183" s="812">
        <f t="shared" si="82"/>
        <v>0.12491760921722177</v>
      </c>
      <c r="AF183" s="812">
        <f t="shared" si="83"/>
        <v>0.11807180851063828</v>
      </c>
    </row>
    <row r="184" spans="1:32" ht="15.75" customHeight="1">
      <c r="A184" s="439" t="s">
        <v>309</v>
      </c>
      <c r="B184" s="439" t="str">
        <f>'Aaro Inställningar'!B19</f>
        <v>LEDIL</v>
      </c>
      <c r="C184" s="43"/>
      <c r="D184" s="749" t="str">
        <f>'Aaro Inställningar'!C19</f>
        <v>Ledil</v>
      </c>
      <c r="E184" s="320">
        <v>6.2568086999999997</v>
      </c>
      <c r="F184" s="318">
        <v>4.0306490999999998</v>
      </c>
      <c r="G184" s="319">
        <f t="shared" si="67"/>
        <v>0.55230796449137687</v>
      </c>
      <c r="H184" s="319" t="b">
        <f t="shared" si="68"/>
        <v>0</v>
      </c>
      <c r="I184" s="319">
        <f t="shared" si="84"/>
        <v>0.55230796449137687</v>
      </c>
      <c r="J184" s="320">
        <v>15.0284555</v>
      </c>
      <c r="K184" s="318">
        <v>6.6933195999999997</v>
      </c>
      <c r="L184" s="319">
        <f t="shared" si="70"/>
        <v>1.2452917831683998</v>
      </c>
      <c r="M184" s="319" t="b">
        <f t="shared" si="71"/>
        <v>0</v>
      </c>
      <c r="N184" s="319">
        <f t="shared" si="72"/>
        <v>1.2452917831683998</v>
      </c>
      <c r="O184" s="320">
        <v>15.0284555</v>
      </c>
      <c r="P184" s="318">
        <v>6.6933195999999997</v>
      </c>
      <c r="Q184" s="319">
        <f t="shared" si="73"/>
        <v>1.2452917831683998</v>
      </c>
      <c r="R184" s="319" t="b">
        <f t="shared" si="74"/>
        <v>0</v>
      </c>
      <c r="S184" s="319">
        <f t="shared" si="75"/>
        <v>1.2452917831683998</v>
      </c>
      <c r="T184" s="320">
        <v>57.653982800000001</v>
      </c>
      <c r="U184" s="318">
        <v>49.318846899999997</v>
      </c>
      <c r="V184" s="319">
        <f t="shared" si="76"/>
        <v>0.16900508474783504</v>
      </c>
      <c r="W184" s="319" t="b">
        <f t="shared" si="77"/>
        <v>0</v>
      </c>
      <c r="X184" s="319">
        <f t="shared" si="78"/>
        <v>0.16900508474783504</v>
      </c>
      <c r="Y184" s="319"/>
      <c r="Z184" s="320">
        <v>55.835102999999997</v>
      </c>
      <c r="AA184" s="319">
        <f t="shared" si="79"/>
        <v>0.13212507002064555</v>
      </c>
      <c r="AB184" s="319" t="b">
        <f t="shared" si="80"/>
        <v>0</v>
      </c>
      <c r="AC184" s="319">
        <f t="shared" si="81"/>
        <v>0.13212507002064555</v>
      </c>
      <c r="AD184" s="810"/>
      <c r="AE184" s="812">
        <f t="shared" si="82"/>
        <v>0.32371880850403867</v>
      </c>
      <c r="AF184" s="812">
        <f t="shared" si="83"/>
        <v>0.20904577356644624</v>
      </c>
    </row>
    <row r="185" spans="1:32" ht="14.25" customHeight="1">
      <c r="A185" s="439" t="s">
        <v>309</v>
      </c>
      <c r="B185" s="439" t="str">
        <f>'Aaro Inställningar'!B20</f>
        <v>MCC</v>
      </c>
      <c r="C185" s="43"/>
      <c r="D185" s="749" t="str">
        <f>'Aaro Inställningar'!C20</f>
        <v>Mobile Climate Control</v>
      </c>
      <c r="E185" s="320">
        <v>13.983000000000001</v>
      </c>
      <c r="F185" s="318">
        <v>7.8110000000000204</v>
      </c>
      <c r="G185" s="319">
        <f t="shared" si="67"/>
        <v>0.790167712200738</v>
      </c>
      <c r="H185" s="319" t="b">
        <f t="shared" si="68"/>
        <v>0</v>
      </c>
      <c r="I185" s="319">
        <f t="shared" si="84"/>
        <v>0.790167712200738</v>
      </c>
      <c r="J185" s="320">
        <v>30.074999999999999</v>
      </c>
      <c r="K185" s="318">
        <v>15.763999999999999</v>
      </c>
      <c r="L185" s="319">
        <f t="shared" si="70"/>
        <v>0.90782796244607966</v>
      </c>
      <c r="M185" s="319" t="b">
        <f t="shared" si="71"/>
        <v>0</v>
      </c>
      <c r="N185" s="319">
        <f t="shared" si="72"/>
        <v>0.90782796244607966</v>
      </c>
      <c r="O185" s="320">
        <v>30.074999999999999</v>
      </c>
      <c r="P185" s="318">
        <v>15.763999999999999</v>
      </c>
      <c r="Q185" s="319">
        <f t="shared" si="73"/>
        <v>0.90782796244607966</v>
      </c>
      <c r="R185" s="319" t="b">
        <f t="shared" si="74"/>
        <v>0</v>
      </c>
      <c r="S185" s="319">
        <f t="shared" si="75"/>
        <v>0.90782796244607966</v>
      </c>
      <c r="T185" s="320">
        <v>121.694</v>
      </c>
      <c r="U185" s="318">
        <v>107.383</v>
      </c>
      <c r="V185" s="319">
        <f t="shared" si="76"/>
        <v>0.1332706294292394</v>
      </c>
      <c r="W185" s="319" t="b">
        <f t="shared" si="77"/>
        <v>0</v>
      </c>
      <c r="X185" s="319">
        <f t="shared" si="78"/>
        <v>0.1332706294292394</v>
      </c>
      <c r="Y185" s="319"/>
      <c r="Z185" s="320">
        <v>140.054</v>
      </c>
      <c r="AA185" s="319">
        <f t="shared" si="79"/>
        <v>0.30424741346395612</v>
      </c>
      <c r="AB185" s="319" t="b">
        <f t="shared" si="80"/>
        <v>0</v>
      </c>
      <c r="AC185" s="319">
        <f t="shared" si="81"/>
        <v>0.30424741346395612</v>
      </c>
      <c r="AD185" s="810"/>
      <c r="AE185" s="812">
        <f t="shared" si="82"/>
        <v>0.10366936109339721</v>
      </c>
      <c r="AF185" s="812">
        <f t="shared" si="83"/>
        <v>7.4483214817264748E-2</v>
      </c>
    </row>
    <row r="186" spans="1:32" ht="15" customHeight="1">
      <c r="A186" s="439" t="s">
        <v>309</v>
      </c>
      <c r="B186" s="439" t="str">
        <f>'Aaro Inställningar'!B21</f>
        <v>NEBULA</v>
      </c>
      <c r="C186" s="43"/>
      <c r="D186" s="749" t="str">
        <f>'Aaro Inställningar'!C21</f>
        <v>Nebula</v>
      </c>
      <c r="E186" s="320">
        <v>3.6134438000000002</v>
      </c>
      <c r="F186" s="318">
        <v>4.7984053999999903</v>
      </c>
      <c r="G186" s="319">
        <f t="shared" si="67"/>
        <v>-0.24694903852850625</v>
      </c>
      <c r="H186" s="319" t="b">
        <f t="shared" si="68"/>
        <v>0</v>
      </c>
      <c r="I186" s="319">
        <f t="shared" si="84"/>
        <v>-0.24694903852850625</v>
      </c>
      <c r="J186" s="320">
        <v>13.180560699999999</v>
      </c>
      <c r="K186" s="318">
        <v>13.5832487</v>
      </c>
      <c r="L186" s="319">
        <f t="shared" si="70"/>
        <v>-2.9645927045420351E-2</v>
      </c>
      <c r="M186" s="319" t="b">
        <f t="shared" si="71"/>
        <v>0</v>
      </c>
      <c r="N186" s="319">
        <f t="shared" si="72"/>
        <v>-2.9645927045420351E-2</v>
      </c>
      <c r="O186" s="320">
        <v>13.180560699999999</v>
      </c>
      <c r="P186" s="318">
        <v>13.5832487</v>
      </c>
      <c r="Q186" s="319">
        <f t="shared" si="73"/>
        <v>-2.9645927045420351E-2</v>
      </c>
      <c r="R186" s="319" t="b">
        <f t="shared" si="74"/>
        <v>0</v>
      </c>
      <c r="S186" s="319">
        <f t="shared" si="75"/>
        <v>-2.9645927045420351E-2</v>
      </c>
      <c r="T186" s="320">
        <v>62.948766200000001</v>
      </c>
      <c r="U186" s="318">
        <v>63.351454199999999</v>
      </c>
      <c r="V186" s="319">
        <f t="shared" si="76"/>
        <v>-6.3564128887825255E-3</v>
      </c>
      <c r="W186" s="319" t="b">
        <f t="shared" si="77"/>
        <v>0</v>
      </c>
      <c r="X186" s="319">
        <f t="shared" si="78"/>
        <v>-6.3564128887825255E-3</v>
      </c>
      <c r="Y186" s="319"/>
      <c r="Z186" s="320">
        <v>66.634848000000005</v>
      </c>
      <c r="AA186" s="319">
        <f t="shared" si="79"/>
        <v>5.1828230961113553E-2</v>
      </c>
      <c r="AB186" s="319" t="b">
        <f t="shared" si="80"/>
        <v>0</v>
      </c>
      <c r="AC186" s="319">
        <f t="shared" si="81"/>
        <v>5.1828230961113553E-2</v>
      </c>
      <c r="AD186" s="810"/>
      <c r="AE186" s="812">
        <f t="shared" si="82"/>
        <v>0.27357796285847291</v>
      </c>
      <c r="AF186" s="812">
        <f t="shared" si="83"/>
        <v>0.31946755238205876</v>
      </c>
    </row>
    <row r="187" spans="1:32" ht="15.75" customHeight="1">
      <c r="A187" s="439" t="s">
        <v>309</v>
      </c>
      <c r="B187" s="439" t="str">
        <f>'Aaro Inställningar'!B22</f>
        <v>NCGHO</v>
      </c>
      <c r="C187" s="43"/>
      <c r="D187" s="749" t="str">
        <f>'Aaro Inställningar'!C22</f>
        <v>Nordic Cinema Group</v>
      </c>
      <c r="E187" s="320">
        <v>21.0151088</v>
      </c>
      <c r="F187" s="318">
        <v>19.784956000000001</v>
      </c>
      <c r="G187" s="319">
        <f t="shared" si="67"/>
        <v>6.2176170621759175E-2</v>
      </c>
      <c r="H187" s="319" t="b">
        <f t="shared" si="68"/>
        <v>0</v>
      </c>
      <c r="I187" s="319">
        <f t="shared" si="84"/>
        <v>6.2176170621759175E-2</v>
      </c>
      <c r="J187" s="320">
        <v>93.504296299999993</v>
      </c>
      <c r="K187" s="318">
        <v>73.143977500000105</v>
      </c>
      <c r="L187" s="319">
        <f t="shared" si="70"/>
        <v>0.27835946985518878</v>
      </c>
      <c r="M187" s="319" t="b">
        <f t="shared" si="71"/>
        <v>0</v>
      </c>
      <c r="N187" s="319">
        <f t="shared" si="72"/>
        <v>0.27835946985518878</v>
      </c>
      <c r="O187" s="320">
        <v>93.504296299999993</v>
      </c>
      <c r="P187" s="318">
        <v>73.143977500000005</v>
      </c>
      <c r="Q187" s="319">
        <f t="shared" si="73"/>
        <v>0.27835946985519056</v>
      </c>
      <c r="R187" s="319" t="b">
        <f t="shared" si="74"/>
        <v>0</v>
      </c>
      <c r="S187" s="319">
        <f t="shared" si="75"/>
        <v>0.27835946985519056</v>
      </c>
      <c r="T187" s="320">
        <v>234.98499079999999</v>
      </c>
      <c r="U187" s="318">
        <v>214.624672</v>
      </c>
      <c r="V187" s="319">
        <f t="shared" si="76"/>
        <v>9.4864763730425183E-2</v>
      </c>
      <c r="W187" s="319" t="b">
        <f t="shared" si="77"/>
        <v>0</v>
      </c>
      <c r="X187" s="319">
        <f t="shared" si="78"/>
        <v>9.4864763730425183E-2</v>
      </c>
      <c r="Y187" s="319"/>
      <c r="Z187" s="320">
        <v>243.7421215</v>
      </c>
      <c r="AA187" s="319">
        <f t="shared" si="79"/>
        <v>0.13566683284203229</v>
      </c>
      <c r="AB187" s="319" t="b">
        <f t="shared" si="80"/>
        <v>0</v>
      </c>
      <c r="AC187" s="764">
        <f t="shared" si="81"/>
        <v>0.13566683284203229</v>
      </c>
      <c r="AD187" s="810"/>
      <c r="AE187" s="812">
        <f t="shared" si="82"/>
        <v>0.20324540792926943</v>
      </c>
      <c r="AF187" s="812">
        <f t="shared" si="83"/>
        <v>0.17574782070466793</v>
      </c>
    </row>
    <row r="188" spans="1:32" ht="15.75" hidden="1" customHeight="1">
      <c r="A188" s="439" t="s">
        <v>309</v>
      </c>
      <c r="B188" s="439">
        <f>'Aaro Inställningar'!B23</f>
        <v>0</v>
      </c>
      <c r="C188" s="43"/>
      <c r="D188" s="749">
        <f>'Aaro Inställningar'!C23</f>
        <v>0</v>
      </c>
      <c r="E188" s="320">
        <v>0</v>
      </c>
      <c r="F188" s="318">
        <v>0</v>
      </c>
      <c r="G188" s="319" t="e">
        <f t="shared" si="67"/>
        <v>#DIV/0!</v>
      </c>
      <c r="H188" s="319" t="b">
        <f t="shared" si="68"/>
        <v>0</v>
      </c>
      <c r="I188" s="319" t="e">
        <f t="shared" si="84"/>
        <v>#DIV/0!</v>
      </c>
      <c r="J188" s="320">
        <v>0</v>
      </c>
      <c r="K188" s="318">
        <v>0</v>
      </c>
      <c r="L188" s="319" t="e">
        <f t="shared" si="70"/>
        <v>#DIV/0!</v>
      </c>
      <c r="M188" s="319" t="b">
        <f t="shared" si="71"/>
        <v>0</v>
      </c>
      <c r="N188" s="319" t="e">
        <f t="shared" si="72"/>
        <v>#DIV/0!</v>
      </c>
      <c r="O188" s="320">
        <v>0</v>
      </c>
      <c r="P188" s="318">
        <v>0</v>
      </c>
      <c r="Q188" s="319" t="e">
        <f t="shared" si="73"/>
        <v>#DIV/0!</v>
      </c>
      <c r="R188" s="319" t="b">
        <f t="shared" si="74"/>
        <v>0</v>
      </c>
      <c r="S188" s="319" t="e">
        <f t="shared" si="75"/>
        <v>#DIV/0!</v>
      </c>
      <c r="T188" s="320">
        <v>0</v>
      </c>
      <c r="U188" s="318">
        <v>0</v>
      </c>
      <c r="V188" s="319" t="e">
        <f t="shared" si="76"/>
        <v>#DIV/0!</v>
      </c>
      <c r="W188" s="319" t="b">
        <f t="shared" si="77"/>
        <v>0</v>
      </c>
      <c r="X188" s="319" t="e">
        <f t="shared" si="78"/>
        <v>#DIV/0!</v>
      </c>
      <c r="Y188" s="319"/>
      <c r="Z188" s="320">
        <v>0</v>
      </c>
      <c r="AA188" s="319" t="e">
        <f t="shared" si="79"/>
        <v>#DIV/0!</v>
      </c>
      <c r="AB188" s="319" t="b">
        <f t="shared" si="80"/>
        <v>0</v>
      </c>
      <c r="AC188" s="718" t="e">
        <f t="shared" si="81"/>
        <v>#DIV/0!</v>
      </c>
      <c r="AD188" s="810"/>
      <c r="AE188" s="812">
        <f t="shared" si="82"/>
        <v>0</v>
      </c>
      <c r="AF188" s="812">
        <f t="shared" si="83"/>
        <v>0</v>
      </c>
    </row>
    <row r="189" spans="1:32" ht="15.75" hidden="1" customHeight="1">
      <c r="A189" s="439" t="s">
        <v>309</v>
      </c>
      <c r="B189" s="439">
        <f>'Aaro Inställningar'!B24</f>
        <v>0</v>
      </c>
      <c r="C189" s="43"/>
      <c r="D189" s="749">
        <f>'Aaro Inställningar'!C24</f>
        <v>0</v>
      </c>
      <c r="E189" s="320">
        <v>0</v>
      </c>
      <c r="F189" s="318">
        <v>0</v>
      </c>
      <c r="G189" s="319" t="e">
        <f t="shared" si="67"/>
        <v>#DIV/0!</v>
      </c>
      <c r="H189" s="319" t="b">
        <f t="shared" si="68"/>
        <v>0</v>
      </c>
      <c r="I189" s="319" t="e">
        <f t="shared" si="84"/>
        <v>#DIV/0!</v>
      </c>
      <c r="J189" s="320">
        <v>0</v>
      </c>
      <c r="K189" s="318">
        <v>0</v>
      </c>
      <c r="L189" s="319" t="e">
        <f t="shared" si="70"/>
        <v>#DIV/0!</v>
      </c>
      <c r="M189" s="319" t="b">
        <f t="shared" si="71"/>
        <v>0</v>
      </c>
      <c r="N189" s="319" t="e">
        <f t="shared" si="72"/>
        <v>#DIV/0!</v>
      </c>
      <c r="O189" s="320">
        <v>0</v>
      </c>
      <c r="P189" s="318">
        <v>0</v>
      </c>
      <c r="Q189" s="319" t="e">
        <f t="shared" si="73"/>
        <v>#DIV/0!</v>
      </c>
      <c r="R189" s="319" t="b">
        <f t="shared" si="74"/>
        <v>0</v>
      </c>
      <c r="S189" s="319" t="e">
        <f t="shared" si="75"/>
        <v>#DIV/0!</v>
      </c>
      <c r="T189" s="320">
        <v>0</v>
      </c>
      <c r="U189" s="318">
        <v>0</v>
      </c>
      <c r="V189" s="319" t="e">
        <f t="shared" si="76"/>
        <v>#DIV/0!</v>
      </c>
      <c r="W189" s="319" t="b">
        <f t="shared" si="77"/>
        <v>0</v>
      </c>
      <c r="X189" s="319" t="e">
        <f t="shared" si="78"/>
        <v>#DIV/0!</v>
      </c>
      <c r="Y189" s="319"/>
      <c r="Z189" s="320">
        <v>0</v>
      </c>
      <c r="AA189" s="319" t="e">
        <f t="shared" si="79"/>
        <v>#DIV/0!</v>
      </c>
      <c r="AB189" s="319" t="b">
        <f t="shared" si="80"/>
        <v>0</v>
      </c>
      <c r="AC189" s="319" t="e">
        <f t="shared" si="81"/>
        <v>#DIV/0!</v>
      </c>
      <c r="AD189" s="810"/>
      <c r="AE189" s="812">
        <f t="shared" si="82"/>
        <v>0</v>
      </c>
      <c r="AF189" s="812">
        <f t="shared" si="83"/>
        <v>0</v>
      </c>
    </row>
    <row r="190" spans="1:32" ht="15.75" hidden="1" customHeight="1">
      <c r="A190" s="439" t="s">
        <v>309</v>
      </c>
      <c r="B190" s="439">
        <f>'Aaro Inställningar'!B25</f>
        <v>0</v>
      </c>
      <c r="C190" s="43"/>
      <c r="D190" s="749">
        <f>'Aaro Inställningar'!C25</f>
        <v>0</v>
      </c>
      <c r="E190" s="320">
        <v>0</v>
      </c>
      <c r="F190" s="318">
        <v>0</v>
      </c>
      <c r="G190" s="319" t="e">
        <f t="shared" si="67"/>
        <v>#DIV/0!</v>
      </c>
      <c r="H190" s="319" t="b">
        <f t="shared" si="68"/>
        <v>0</v>
      </c>
      <c r="I190" s="319" t="e">
        <f t="shared" si="84"/>
        <v>#DIV/0!</v>
      </c>
      <c r="J190" s="320">
        <v>0</v>
      </c>
      <c r="K190" s="318">
        <v>0</v>
      </c>
      <c r="L190" s="319" t="e">
        <f t="shared" si="70"/>
        <v>#DIV/0!</v>
      </c>
      <c r="M190" s="319" t="b">
        <f t="shared" si="71"/>
        <v>0</v>
      </c>
      <c r="N190" s="319" t="e">
        <f t="shared" si="72"/>
        <v>#DIV/0!</v>
      </c>
      <c r="O190" s="320">
        <v>0</v>
      </c>
      <c r="P190" s="318">
        <v>0</v>
      </c>
      <c r="Q190" s="319" t="e">
        <f t="shared" si="73"/>
        <v>#DIV/0!</v>
      </c>
      <c r="R190" s="319" t="b">
        <f t="shared" si="74"/>
        <v>0</v>
      </c>
      <c r="S190" s="319" t="e">
        <f t="shared" si="75"/>
        <v>#DIV/0!</v>
      </c>
      <c r="T190" s="320">
        <v>0</v>
      </c>
      <c r="U190" s="318">
        <v>0</v>
      </c>
      <c r="V190" s="319" t="e">
        <f t="shared" si="76"/>
        <v>#DIV/0!</v>
      </c>
      <c r="W190" s="319" t="b">
        <f t="shared" si="77"/>
        <v>0</v>
      </c>
      <c r="X190" s="319" t="e">
        <f t="shared" si="78"/>
        <v>#DIV/0!</v>
      </c>
      <c r="Y190" s="319"/>
      <c r="Z190" s="320">
        <v>0</v>
      </c>
      <c r="AA190" s="319" t="e">
        <f t="shared" si="79"/>
        <v>#DIV/0!</v>
      </c>
      <c r="AB190" s="319" t="b">
        <f t="shared" si="80"/>
        <v>0</v>
      </c>
      <c r="AC190" s="319" t="e">
        <f t="shared" si="81"/>
        <v>#DIV/0!</v>
      </c>
      <c r="AD190" s="810"/>
      <c r="AE190" s="812">
        <f t="shared" si="82"/>
        <v>0</v>
      </c>
      <c r="AF190" s="812">
        <f t="shared" si="83"/>
        <v>0</v>
      </c>
    </row>
    <row r="191" spans="1:32" ht="15.75" hidden="1" customHeight="1">
      <c r="A191" s="439" t="s">
        <v>309</v>
      </c>
      <c r="B191" s="439">
        <f>'Aaro Inställningar'!B26</f>
        <v>0</v>
      </c>
      <c r="C191" s="43"/>
      <c r="D191" s="749">
        <f>'Aaro Inställningar'!C26</f>
        <v>0</v>
      </c>
      <c r="E191" s="320">
        <v>0</v>
      </c>
      <c r="F191" s="318">
        <v>0</v>
      </c>
      <c r="G191" s="319" t="e">
        <f t="shared" si="67"/>
        <v>#DIV/0!</v>
      </c>
      <c r="H191" s="319" t="b">
        <f t="shared" si="68"/>
        <v>0</v>
      </c>
      <c r="I191" s="319" t="e">
        <f t="shared" si="84"/>
        <v>#DIV/0!</v>
      </c>
      <c r="J191" s="320">
        <v>0</v>
      </c>
      <c r="K191" s="318">
        <v>0</v>
      </c>
      <c r="L191" s="319" t="e">
        <f t="shared" si="70"/>
        <v>#DIV/0!</v>
      </c>
      <c r="M191" s="319" t="b">
        <f t="shared" si="71"/>
        <v>0</v>
      </c>
      <c r="N191" s="319" t="e">
        <f t="shared" si="72"/>
        <v>#DIV/0!</v>
      </c>
      <c r="O191" s="320">
        <v>0</v>
      </c>
      <c r="P191" s="318">
        <v>0</v>
      </c>
      <c r="Q191" s="319" t="e">
        <f t="shared" si="73"/>
        <v>#DIV/0!</v>
      </c>
      <c r="R191" s="319" t="b">
        <f t="shared" si="74"/>
        <v>0</v>
      </c>
      <c r="S191" s="319" t="e">
        <f t="shared" si="75"/>
        <v>#DIV/0!</v>
      </c>
      <c r="T191" s="320">
        <v>0</v>
      </c>
      <c r="U191" s="318">
        <v>0</v>
      </c>
      <c r="V191" s="319" t="e">
        <f t="shared" si="76"/>
        <v>#DIV/0!</v>
      </c>
      <c r="W191" s="319" t="b">
        <f t="shared" si="77"/>
        <v>0</v>
      </c>
      <c r="X191" s="319" t="e">
        <f t="shared" si="78"/>
        <v>#DIV/0!</v>
      </c>
      <c r="Y191" s="319"/>
      <c r="Z191" s="320">
        <v>0</v>
      </c>
      <c r="AA191" s="319" t="e">
        <f t="shared" si="79"/>
        <v>#DIV/0!</v>
      </c>
      <c r="AB191" s="319" t="b">
        <f t="shared" si="80"/>
        <v>0</v>
      </c>
      <c r="AC191" s="319" t="e">
        <f t="shared" si="81"/>
        <v>#DIV/0!</v>
      </c>
      <c r="AD191" s="810"/>
      <c r="AE191" s="812">
        <f t="shared" si="82"/>
        <v>0</v>
      </c>
      <c r="AF191" s="812">
        <f t="shared" si="83"/>
        <v>0</v>
      </c>
    </row>
    <row r="192" spans="1:32" ht="15.75" hidden="1" customHeight="1">
      <c r="A192" s="439" t="s">
        <v>309</v>
      </c>
      <c r="B192" s="439">
        <f>'Aaro Inställningar'!B27</f>
        <v>0</v>
      </c>
      <c r="C192" s="43"/>
      <c r="D192" s="749">
        <f>'Aaro Inställningar'!C27</f>
        <v>0</v>
      </c>
      <c r="E192" s="320">
        <v>0</v>
      </c>
      <c r="F192" s="318">
        <v>0</v>
      </c>
      <c r="G192" s="319" t="e">
        <f t="shared" si="67"/>
        <v>#DIV/0!</v>
      </c>
      <c r="H192" s="319" t="b">
        <f t="shared" si="68"/>
        <v>0</v>
      </c>
      <c r="I192" s="319" t="e">
        <f t="shared" si="84"/>
        <v>#DIV/0!</v>
      </c>
      <c r="J192" s="320">
        <v>0</v>
      </c>
      <c r="K192" s="318">
        <v>0</v>
      </c>
      <c r="L192" s="319" t="e">
        <f t="shared" si="70"/>
        <v>#DIV/0!</v>
      </c>
      <c r="M192" s="319" t="b">
        <f t="shared" si="71"/>
        <v>0</v>
      </c>
      <c r="N192" s="319" t="e">
        <f t="shared" si="72"/>
        <v>#DIV/0!</v>
      </c>
      <c r="O192" s="320">
        <v>0</v>
      </c>
      <c r="P192" s="318">
        <v>0</v>
      </c>
      <c r="Q192" s="319" t="e">
        <f t="shared" si="73"/>
        <v>#DIV/0!</v>
      </c>
      <c r="R192" s="319" t="b">
        <f t="shared" si="74"/>
        <v>0</v>
      </c>
      <c r="S192" s="319" t="e">
        <f t="shared" si="75"/>
        <v>#DIV/0!</v>
      </c>
      <c r="T192" s="320">
        <v>0</v>
      </c>
      <c r="U192" s="318">
        <v>0</v>
      </c>
      <c r="V192" s="319" t="e">
        <f t="shared" si="76"/>
        <v>#DIV/0!</v>
      </c>
      <c r="W192" s="319" t="b">
        <f t="shared" si="77"/>
        <v>0</v>
      </c>
      <c r="X192" s="319" t="e">
        <f t="shared" si="78"/>
        <v>#DIV/0!</v>
      </c>
      <c r="Y192" s="319"/>
      <c r="Z192" s="320">
        <v>0</v>
      </c>
      <c r="AA192" s="319" t="e">
        <f t="shared" si="79"/>
        <v>#DIV/0!</v>
      </c>
      <c r="AB192" s="319" t="b">
        <f t="shared" si="80"/>
        <v>0</v>
      </c>
      <c r="AC192" s="319" t="e">
        <f t="shared" si="81"/>
        <v>#DIV/0!</v>
      </c>
      <c r="AD192" s="810"/>
      <c r="AE192" s="812">
        <f t="shared" si="82"/>
        <v>0</v>
      </c>
      <c r="AF192" s="812">
        <f t="shared" si="83"/>
        <v>0</v>
      </c>
    </row>
    <row r="193" spans="1:32" ht="15.75" hidden="1" customHeight="1">
      <c r="A193" s="439" t="s">
        <v>309</v>
      </c>
      <c r="B193" s="439">
        <f>'Aaro Inställningar'!B28</f>
        <v>0</v>
      </c>
      <c r="C193" s="43"/>
      <c r="D193" s="749">
        <f>'Aaro Inställningar'!C28</f>
        <v>0</v>
      </c>
      <c r="E193" s="320">
        <v>0</v>
      </c>
      <c r="F193" s="318">
        <v>0</v>
      </c>
      <c r="G193" s="319" t="e">
        <f t="shared" si="67"/>
        <v>#DIV/0!</v>
      </c>
      <c r="H193" s="319" t="b">
        <f t="shared" si="68"/>
        <v>0</v>
      </c>
      <c r="I193" s="319" t="e">
        <f t="shared" si="84"/>
        <v>#DIV/0!</v>
      </c>
      <c r="J193" s="320">
        <v>0</v>
      </c>
      <c r="K193" s="318">
        <v>0</v>
      </c>
      <c r="L193" s="319" t="e">
        <f t="shared" si="70"/>
        <v>#DIV/0!</v>
      </c>
      <c r="M193" s="319" t="b">
        <f t="shared" si="71"/>
        <v>0</v>
      </c>
      <c r="N193" s="319" t="e">
        <f t="shared" si="72"/>
        <v>#DIV/0!</v>
      </c>
      <c r="O193" s="320">
        <v>0</v>
      </c>
      <c r="P193" s="318">
        <v>0</v>
      </c>
      <c r="Q193" s="319" t="e">
        <f t="shared" si="73"/>
        <v>#DIV/0!</v>
      </c>
      <c r="R193" s="319" t="b">
        <f t="shared" si="74"/>
        <v>0</v>
      </c>
      <c r="S193" s="319" t="e">
        <f t="shared" si="75"/>
        <v>#DIV/0!</v>
      </c>
      <c r="T193" s="320">
        <v>0</v>
      </c>
      <c r="U193" s="318">
        <v>0</v>
      </c>
      <c r="V193" s="319" t="e">
        <f t="shared" si="76"/>
        <v>#DIV/0!</v>
      </c>
      <c r="W193" s="319" t="b">
        <f t="shared" si="77"/>
        <v>0</v>
      </c>
      <c r="X193" s="319" t="e">
        <f t="shared" si="78"/>
        <v>#DIV/0!</v>
      </c>
      <c r="Y193" s="319"/>
      <c r="Z193" s="320">
        <v>0</v>
      </c>
      <c r="AA193" s="319" t="e">
        <f t="shared" si="79"/>
        <v>#DIV/0!</v>
      </c>
      <c r="AB193" s="319" t="b">
        <f t="shared" si="80"/>
        <v>0</v>
      </c>
      <c r="AC193" s="319" t="e">
        <f t="shared" si="81"/>
        <v>#DIV/0!</v>
      </c>
      <c r="AD193" s="810"/>
      <c r="AE193" s="812">
        <f t="shared" si="82"/>
        <v>0</v>
      </c>
      <c r="AF193" s="812">
        <f t="shared" si="83"/>
        <v>0</v>
      </c>
    </row>
    <row r="194" spans="1:32" ht="15.75" hidden="1" customHeight="1">
      <c r="A194" s="439" t="s">
        <v>309</v>
      </c>
      <c r="B194" s="439">
        <f>'Aaro Inställningar'!B29</f>
        <v>0</v>
      </c>
      <c r="C194" s="43"/>
      <c r="D194" s="749">
        <f>'Aaro Inställningar'!C29</f>
        <v>0</v>
      </c>
      <c r="E194" s="320">
        <v>0</v>
      </c>
      <c r="F194" s="318">
        <v>0</v>
      </c>
      <c r="G194" s="319" t="e">
        <f t="shared" si="67"/>
        <v>#DIV/0!</v>
      </c>
      <c r="H194" s="319" t="b">
        <f t="shared" si="68"/>
        <v>0</v>
      </c>
      <c r="I194" s="319" t="e">
        <f t="shared" si="84"/>
        <v>#DIV/0!</v>
      </c>
      <c r="J194" s="320">
        <v>0</v>
      </c>
      <c r="K194" s="318">
        <v>0</v>
      </c>
      <c r="L194" s="319" t="e">
        <f t="shared" si="70"/>
        <v>#DIV/0!</v>
      </c>
      <c r="M194" s="319" t="b">
        <f t="shared" si="71"/>
        <v>0</v>
      </c>
      <c r="N194" s="319" t="e">
        <f t="shared" si="72"/>
        <v>#DIV/0!</v>
      </c>
      <c r="O194" s="320">
        <v>0</v>
      </c>
      <c r="P194" s="318">
        <v>0</v>
      </c>
      <c r="Q194" s="319" t="e">
        <f t="shared" si="73"/>
        <v>#DIV/0!</v>
      </c>
      <c r="R194" s="319" t="b">
        <f t="shared" si="74"/>
        <v>0</v>
      </c>
      <c r="S194" s="319" t="e">
        <f t="shared" si="75"/>
        <v>#DIV/0!</v>
      </c>
      <c r="T194" s="320">
        <v>0</v>
      </c>
      <c r="U194" s="318">
        <v>0</v>
      </c>
      <c r="V194" s="319" t="e">
        <f t="shared" si="76"/>
        <v>#DIV/0!</v>
      </c>
      <c r="W194" s="319" t="b">
        <f t="shared" si="77"/>
        <v>0</v>
      </c>
      <c r="X194" s="319" t="e">
        <f t="shared" si="78"/>
        <v>#DIV/0!</v>
      </c>
      <c r="Y194" s="319"/>
      <c r="Z194" s="320">
        <v>0</v>
      </c>
      <c r="AA194" s="319" t="e">
        <f t="shared" si="79"/>
        <v>#DIV/0!</v>
      </c>
      <c r="AB194" s="319" t="b">
        <f t="shared" si="80"/>
        <v>0</v>
      </c>
      <c r="AC194" s="319" t="e">
        <f t="shared" si="81"/>
        <v>#DIV/0!</v>
      </c>
      <c r="AD194" s="810"/>
      <c r="AE194" s="812">
        <f t="shared" si="82"/>
        <v>0</v>
      </c>
      <c r="AF194" s="812">
        <f t="shared" si="83"/>
        <v>0</v>
      </c>
    </row>
    <row r="195" spans="1:32" ht="15.75" hidden="1" customHeight="1">
      <c r="A195" s="439" t="s">
        <v>309</v>
      </c>
      <c r="B195" s="439">
        <f>'Aaro Inställningar'!B30</f>
        <v>0</v>
      </c>
      <c r="C195" s="43"/>
      <c r="D195" s="749">
        <f>'Aaro Inställningar'!C30</f>
        <v>0</v>
      </c>
      <c r="E195" s="320">
        <v>0</v>
      </c>
      <c r="F195" s="318">
        <v>0</v>
      </c>
      <c r="G195" s="319" t="e">
        <f t="shared" si="67"/>
        <v>#DIV/0!</v>
      </c>
      <c r="H195" s="319" t="b">
        <f t="shared" si="68"/>
        <v>0</v>
      </c>
      <c r="I195" s="319" t="e">
        <f t="shared" si="84"/>
        <v>#DIV/0!</v>
      </c>
      <c r="J195" s="320">
        <v>0</v>
      </c>
      <c r="K195" s="318">
        <v>0</v>
      </c>
      <c r="L195" s="319" t="e">
        <f t="shared" si="70"/>
        <v>#DIV/0!</v>
      </c>
      <c r="M195" s="319" t="b">
        <f t="shared" si="71"/>
        <v>0</v>
      </c>
      <c r="N195" s="319" t="e">
        <f t="shared" si="72"/>
        <v>#DIV/0!</v>
      </c>
      <c r="O195" s="320">
        <v>0</v>
      </c>
      <c r="P195" s="318">
        <v>0</v>
      </c>
      <c r="Q195" s="319" t="e">
        <f t="shared" si="73"/>
        <v>#DIV/0!</v>
      </c>
      <c r="R195" s="319" t="b">
        <f t="shared" si="74"/>
        <v>0</v>
      </c>
      <c r="S195" s="319" t="e">
        <f t="shared" si="75"/>
        <v>#DIV/0!</v>
      </c>
      <c r="T195" s="320">
        <v>0</v>
      </c>
      <c r="U195" s="318">
        <v>0</v>
      </c>
      <c r="V195" s="319" t="e">
        <f t="shared" si="76"/>
        <v>#DIV/0!</v>
      </c>
      <c r="W195" s="319" t="b">
        <f t="shared" si="77"/>
        <v>0</v>
      </c>
      <c r="X195" s="319" t="e">
        <f t="shared" si="78"/>
        <v>#DIV/0!</v>
      </c>
      <c r="Y195" s="319"/>
      <c r="Z195" s="320">
        <v>0</v>
      </c>
      <c r="AA195" s="319" t="e">
        <f t="shared" si="79"/>
        <v>#DIV/0!</v>
      </c>
      <c r="AB195" s="319" t="b">
        <f t="shared" si="80"/>
        <v>0</v>
      </c>
      <c r="AC195" s="319" t="e">
        <f t="shared" si="81"/>
        <v>#DIV/0!</v>
      </c>
      <c r="AD195" s="810"/>
      <c r="AE195" s="812">
        <f t="shared" si="82"/>
        <v>0</v>
      </c>
      <c r="AF195" s="812">
        <f t="shared" si="83"/>
        <v>0</v>
      </c>
    </row>
    <row r="196" spans="1:32" ht="15.75" hidden="1" customHeight="1">
      <c r="A196" s="439" t="s">
        <v>309</v>
      </c>
      <c r="B196" s="439">
        <f>'Aaro Inställningar'!B31</f>
        <v>0</v>
      </c>
      <c r="C196" s="43"/>
      <c r="D196" s="749">
        <f>'Aaro Inställningar'!C31</f>
        <v>0</v>
      </c>
      <c r="E196" s="320">
        <v>0</v>
      </c>
      <c r="F196" s="318">
        <v>0</v>
      </c>
      <c r="G196" s="319" t="e">
        <f t="shared" si="67"/>
        <v>#DIV/0!</v>
      </c>
      <c r="H196" s="319" t="b">
        <f t="shared" si="68"/>
        <v>0</v>
      </c>
      <c r="I196" s="319" t="e">
        <f t="shared" si="84"/>
        <v>#DIV/0!</v>
      </c>
      <c r="J196" s="320">
        <v>0</v>
      </c>
      <c r="K196" s="318">
        <v>0</v>
      </c>
      <c r="L196" s="319" t="e">
        <f t="shared" si="70"/>
        <v>#DIV/0!</v>
      </c>
      <c r="M196" s="319" t="b">
        <f t="shared" si="71"/>
        <v>0</v>
      </c>
      <c r="N196" s="319" t="e">
        <f t="shared" si="72"/>
        <v>#DIV/0!</v>
      </c>
      <c r="O196" s="320">
        <v>0</v>
      </c>
      <c r="P196" s="318">
        <v>0</v>
      </c>
      <c r="Q196" s="319" t="e">
        <f t="shared" si="73"/>
        <v>#DIV/0!</v>
      </c>
      <c r="R196" s="319" t="b">
        <f t="shared" si="74"/>
        <v>0</v>
      </c>
      <c r="S196" s="319" t="e">
        <f t="shared" si="75"/>
        <v>#DIV/0!</v>
      </c>
      <c r="T196" s="320">
        <v>0</v>
      </c>
      <c r="U196" s="318">
        <v>0</v>
      </c>
      <c r="V196" s="319" t="e">
        <f t="shared" si="76"/>
        <v>#DIV/0!</v>
      </c>
      <c r="W196" s="319" t="b">
        <f t="shared" si="77"/>
        <v>0</v>
      </c>
      <c r="X196" s="319" t="e">
        <f t="shared" si="78"/>
        <v>#DIV/0!</v>
      </c>
      <c r="Y196" s="319"/>
      <c r="Z196" s="320">
        <v>0</v>
      </c>
      <c r="AA196" s="319" t="e">
        <f t="shared" si="79"/>
        <v>#DIV/0!</v>
      </c>
      <c r="AB196" s="319" t="b">
        <f t="shared" si="80"/>
        <v>0</v>
      </c>
      <c r="AC196" s="319" t="e">
        <f t="shared" si="81"/>
        <v>#DIV/0!</v>
      </c>
      <c r="AD196" s="810"/>
      <c r="AE196" s="812">
        <f t="shared" si="82"/>
        <v>0</v>
      </c>
      <c r="AF196" s="812">
        <f t="shared" si="83"/>
        <v>0</v>
      </c>
    </row>
    <row r="197" spans="1:32" ht="15.75" hidden="1" customHeight="1">
      <c r="A197" s="439" t="s">
        <v>309</v>
      </c>
      <c r="B197" s="439">
        <f>'Aaro Inställningar'!B32</f>
        <v>0</v>
      </c>
      <c r="C197" s="43"/>
      <c r="D197" s="749">
        <f>'Aaro Inställningar'!C32</f>
        <v>0</v>
      </c>
      <c r="E197" s="320">
        <v>0</v>
      </c>
      <c r="F197" s="318">
        <v>0</v>
      </c>
      <c r="G197" s="319" t="e">
        <f t="shared" si="67"/>
        <v>#DIV/0!</v>
      </c>
      <c r="H197" s="319" t="b">
        <f t="shared" si="68"/>
        <v>0</v>
      </c>
      <c r="I197" s="319" t="e">
        <f t="shared" si="84"/>
        <v>#DIV/0!</v>
      </c>
      <c r="J197" s="320">
        <v>0</v>
      </c>
      <c r="K197" s="318">
        <v>0</v>
      </c>
      <c r="L197" s="319" t="e">
        <f t="shared" si="70"/>
        <v>#DIV/0!</v>
      </c>
      <c r="M197" s="319" t="b">
        <f t="shared" si="71"/>
        <v>0</v>
      </c>
      <c r="N197" s="319" t="e">
        <f t="shared" si="72"/>
        <v>#DIV/0!</v>
      </c>
      <c r="O197" s="320">
        <v>0</v>
      </c>
      <c r="P197" s="318">
        <v>0</v>
      </c>
      <c r="Q197" s="319" t="e">
        <f t="shared" si="73"/>
        <v>#DIV/0!</v>
      </c>
      <c r="R197" s="319" t="b">
        <f t="shared" si="74"/>
        <v>0</v>
      </c>
      <c r="S197" s="319" t="e">
        <f t="shared" si="75"/>
        <v>#DIV/0!</v>
      </c>
      <c r="T197" s="320">
        <v>0</v>
      </c>
      <c r="U197" s="318">
        <v>0</v>
      </c>
      <c r="V197" s="319" t="e">
        <f t="shared" si="76"/>
        <v>#DIV/0!</v>
      </c>
      <c r="W197" s="319" t="b">
        <f t="shared" si="77"/>
        <v>0</v>
      </c>
      <c r="X197" s="319" t="e">
        <f t="shared" si="78"/>
        <v>#DIV/0!</v>
      </c>
      <c r="Y197" s="319"/>
      <c r="Z197" s="320">
        <v>0</v>
      </c>
      <c r="AA197" s="319" t="e">
        <f t="shared" si="79"/>
        <v>#DIV/0!</v>
      </c>
      <c r="AB197" s="319" t="b">
        <f t="shared" si="80"/>
        <v>0</v>
      </c>
      <c r="AC197" s="319" t="e">
        <f t="shared" si="81"/>
        <v>#DIV/0!</v>
      </c>
      <c r="AD197" s="810"/>
      <c r="AE197" s="812">
        <f t="shared" si="82"/>
        <v>0</v>
      </c>
      <c r="AF197" s="812">
        <f t="shared" si="83"/>
        <v>0</v>
      </c>
    </row>
    <row r="198" spans="1:32" ht="15.75" hidden="1" customHeight="1">
      <c r="A198" s="439" t="s">
        <v>309</v>
      </c>
      <c r="B198" s="439">
        <f>'Aaro Inställningar'!B33</f>
        <v>0</v>
      </c>
      <c r="C198" s="43"/>
      <c r="D198" s="749">
        <f>'Aaro Inställningar'!C33</f>
        <v>0</v>
      </c>
      <c r="E198" s="320">
        <v>0</v>
      </c>
      <c r="F198" s="318">
        <v>0</v>
      </c>
      <c r="G198" s="319" t="e">
        <f t="shared" si="67"/>
        <v>#DIV/0!</v>
      </c>
      <c r="H198" s="319" t="b">
        <f t="shared" si="68"/>
        <v>0</v>
      </c>
      <c r="I198" s="319" t="e">
        <f t="shared" si="84"/>
        <v>#DIV/0!</v>
      </c>
      <c r="J198" s="320">
        <v>0</v>
      </c>
      <c r="K198" s="318">
        <v>0</v>
      </c>
      <c r="L198" s="319" t="e">
        <f t="shared" si="70"/>
        <v>#DIV/0!</v>
      </c>
      <c r="M198" s="319" t="b">
        <f t="shared" si="71"/>
        <v>0</v>
      </c>
      <c r="N198" s="319" t="e">
        <f t="shared" si="72"/>
        <v>#DIV/0!</v>
      </c>
      <c r="O198" s="320">
        <v>0</v>
      </c>
      <c r="P198" s="318">
        <v>0</v>
      </c>
      <c r="Q198" s="319" t="e">
        <f t="shared" si="73"/>
        <v>#DIV/0!</v>
      </c>
      <c r="R198" s="319" t="b">
        <f t="shared" si="74"/>
        <v>0</v>
      </c>
      <c r="S198" s="319" t="e">
        <f t="shared" si="75"/>
        <v>#DIV/0!</v>
      </c>
      <c r="T198" s="320">
        <v>0</v>
      </c>
      <c r="U198" s="318">
        <v>0</v>
      </c>
      <c r="V198" s="319" t="e">
        <f t="shared" si="76"/>
        <v>#DIV/0!</v>
      </c>
      <c r="W198" s="319" t="b">
        <f t="shared" si="77"/>
        <v>0</v>
      </c>
      <c r="X198" s="319" t="e">
        <f t="shared" si="78"/>
        <v>#DIV/0!</v>
      </c>
      <c r="Y198" s="319"/>
      <c r="Z198" s="320">
        <v>0</v>
      </c>
      <c r="AA198" s="319" t="e">
        <f t="shared" si="79"/>
        <v>#DIV/0!</v>
      </c>
      <c r="AB198" s="319" t="b">
        <f t="shared" si="80"/>
        <v>0</v>
      </c>
      <c r="AC198" s="319" t="e">
        <f t="shared" si="81"/>
        <v>#DIV/0!</v>
      </c>
      <c r="AD198" s="810"/>
      <c r="AE198" s="812">
        <f t="shared" si="82"/>
        <v>0</v>
      </c>
      <c r="AF198" s="812">
        <f t="shared" si="83"/>
        <v>0</v>
      </c>
    </row>
    <row r="199" spans="1:32" ht="15.75" customHeight="1">
      <c r="A199" s="439" t="s">
        <v>309</v>
      </c>
      <c r="B199" s="439" t="str">
        <f>'Aaro Inställningar'!B34</f>
        <v>TOTAL</v>
      </c>
      <c r="C199" s="36"/>
      <c r="D199" s="799" t="str">
        <f>'Aaro Inställningar'!C34</f>
        <v>Summa exkl Aibel</v>
      </c>
      <c r="E199" s="800">
        <f>SUM(E171:E198)</f>
        <v>151.06374280000043</v>
      </c>
      <c r="F199" s="801">
        <f>SUM(F171:F198)</f>
        <v>111.26529020000035</v>
      </c>
      <c r="G199" s="802">
        <f t="shared" si="67"/>
        <v>0.35768973889756639</v>
      </c>
      <c r="H199" s="802" t="b">
        <f t="shared" si="68"/>
        <v>0</v>
      </c>
      <c r="I199" s="802">
        <f t="shared" si="84"/>
        <v>0.35768973889756639</v>
      </c>
      <c r="J199" s="800">
        <f>SUM(J171:J198)</f>
        <v>279.84568740000043</v>
      </c>
      <c r="K199" s="801">
        <f>SUM(K171:K198)</f>
        <v>206.11182500000018</v>
      </c>
      <c r="L199" s="802">
        <f t="shared" si="70"/>
        <v>0.35773717689414553</v>
      </c>
      <c r="M199" s="802" t="b">
        <f t="shared" si="71"/>
        <v>0</v>
      </c>
      <c r="N199" s="802">
        <f t="shared" si="72"/>
        <v>0.35773717689414553</v>
      </c>
      <c r="O199" s="800">
        <f>SUM(O171:O198)</f>
        <v>279.8456874000002</v>
      </c>
      <c r="P199" s="801">
        <f>SUM(P171:P198)</f>
        <v>206.11182500000032</v>
      </c>
      <c r="Q199" s="802">
        <f t="shared" si="73"/>
        <v>0.35773717689414353</v>
      </c>
      <c r="R199" s="802" t="b">
        <f t="shared" si="74"/>
        <v>0</v>
      </c>
      <c r="S199" s="802">
        <f t="shared" si="75"/>
        <v>0.35773717689414353</v>
      </c>
      <c r="T199" s="800">
        <f>SUM(T171:T198)</f>
        <v>1565.3710347000028</v>
      </c>
      <c r="U199" s="801">
        <f>SUM(U171:U198)</f>
        <v>1491.637172300002</v>
      </c>
      <c r="V199" s="802">
        <f t="shared" si="76"/>
        <v>4.9431499676498625E-2</v>
      </c>
      <c r="W199" s="802" t="b">
        <f t="shared" si="77"/>
        <v>0</v>
      </c>
      <c r="X199" s="802">
        <f t="shared" si="78"/>
        <v>4.9431499676498625E-2</v>
      </c>
      <c r="Y199" s="802"/>
      <c r="Z199" s="800">
        <f>SUM(Z171:Z198)</f>
        <v>1765.3665347999995</v>
      </c>
      <c r="AA199" s="803">
        <f t="shared" si="79"/>
        <v>0.18350934636331551</v>
      </c>
      <c r="AB199" s="803" t="b">
        <f t="shared" si="80"/>
        <v>0</v>
      </c>
      <c r="AC199" s="819">
        <f t="shared" si="81"/>
        <v>0.18350934636331551</v>
      </c>
      <c r="AD199" s="810"/>
      <c r="AE199" s="815">
        <f t="shared" si="82"/>
        <v>5.2617115269409848E-2</v>
      </c>
      <c r="AF199" s="815">
        <f t="shared" si="83"/>
        <v>4.2469535618994934E-2</v>
      </c>
    </row>
    <row r="200" spans="1:32" ht="4.5" customHeight="1">
      <c r="A200" s="439"/>
      <c r="B200" s="439"/>
      <c r="C200" s="36"/>
      <c r="D200" s="804"/>
      <c r="E200" s="747"/>
      <c r="F200" s="792"/>
      <c r="G200" s="792"/>
      <c r="H200" s="792"/>
      <c r="I200" s="805"/>
      <c r="J200" s="747"/>
      <c r="K200" s="792"/>
      <c r="L200" s="792"/>
      <c r="M200" s="792"/>
      <c r="N200" s="805"/>
      <c r="O200" s="747"/>
      <c r="P200" s="792"/>
      <c r="Q200" s="792"/>
      <c r="R200" s="792"/>
      <c r="S200" s="805"/>
      <c r="T200" s="747"/>
      <c r="U200" s="792"/>
      <c r="V200" s="792"/>
      <c r="W200" s="792"/>
      <c r="X200" s="805"/>
      <c r="Y200" s="805"/>
      <c r="Z200" s="747"/>
      <c r="AA200" s="792"/>
      <c r="AB200" s="792"/>
      <c r="AC200" s="748"/>
      <c r="AD200" s="810"/>
      <c r="AE200" s="816"/>
      <c r="AF200" s="816"/>
    </row>
    <row r="201" spans="1:32" ht="20.25" customHeight="1">
      <c r="A201" s="439" t="s">
        <v>309</v>
      </c>
      <c r="B201" s="439" t="str">
        <f>'Aaro Inställningar'!B36</f>
        <v>AIBEL</v>
      </c>
      <c r="C201" s="43"/>
      <c r="D201" s="749" t="str">
        <f>'Aaro Inställningar'!C36</f>
        <v>Aibel</v>
      </c>
      <c r="E201" s="320">
        <v>52.479783700000098</v>
      </c>
      <c r="F201" s="318">
        <v>18.3641000000001</v>
      </c>
      <c r="G201" s="319">
        <f t="shared" ref="G201:G246" si="85">IF(OR(E201&lt;0,F201&lt;0),"-",E201/F201-1)</f>
        <v>1.8577378526581652</v>
      </c>
      <c r="H201" s="319" t="b">
        <f t="shared" ref="H201:H246" si="86">IF(AND(E201&lt;0,F201&lt;0),-(E201/F201-1))</f>
        <v>0</v>
      </c>
      <c r="I201" s="319">
        <f t="shared" ref="I201:I244" si="87">IF(AND(E201&lt;0,F201&lt;0),+H201,G201)</f>
        <v>1.8577378526581652</v>
      </c>
      <c r="J201" s="320">
        <v>44.370427800000002</v>
      </c>
      <c r="K201" s="318">
        <v>33.823947100000098</v>
      </c>
      <c r="L201" s="319">
        <f t="shared" ref="L201:L246" si="88">IF(OR(J201&lt;0,K201&lt;0),"-",J201/K201-1)</f>
        <v>0.31180514411341043</v>
      </c>
      <c r="M201" s="319" t="b">
        <f t="shared" ref="M201:M246" si="89">IF(AND(J201&lt;0,K201&lt;0),-(J201/K201-1))</f>
        <v>0</v>
      </c>
      <c r="N201" s="319">
        <f t="shared" ref="N201:N244" si="90">IF(AND(J201&lt;0,K201&lt;0),+M201,L201)</f>
        <v>0.31180514411341043</v>
      </c>
      <c r="O201" s="320">
        <v>44.370427800000101</v>
      </c>
      <c r="P201" s="318">
        <v>33.823947099999998</v>
      </c>
      <c r="Q201" s="319">
        <f t="shared" ref="Q201:Q246" si="91">IF(OR(O201&lt;0,P201&lt;0),"-",O201/P201-1)</f>
        <v>0.31180514411341731</v>
      </c>
      <c r="R201" s="319" t="b">
        <f t="shared" ref="R201:R246" si="92">IF(AND(O201&lt;0,P201&lt;0),-(O201/P201-1))</f>
        <v>0</v>
      </c>
      <c r="S201" s="319">
        <f t="shared" ref="S201:S244" si="93">IF(AND(O201&lt;0,P201&lt;0),+R201,Q201)</f>
        <v>0.31180514411341731</v>
      </c>
      <c r="T201" s="320">
        <v>163.5804416</v>
      </c>
      <c r="U201" s="318">
        <v>153.03396090000001</v>
      </c>
      <c r="V201" s="319">
        <f t="shared" ref="V201:V246" si="94">IF(OR(T201&lt;0,U201&lt;0),"-",T201/U201-1)</f>
        <v>6.8915949361668671E-2</v>
      </c>
      <c r="W201" s="319" t="b">
        <f t="shared" ref="W201:W246" si="95">IF(AND(T201&lt;0,U201&lt;0),-(T201/U201-1))</f>
        <v>0</v>
      </c>
      <c r="X201" s="319">
        <f t="shared" ref="X201:X244" si="96">IF(AND(T201&lt;0,U201&lt;0),+W201,V201)</f>
        <v>6.8915949361668671E-2</v>
      </c>
      <c r="Y201" s="319"/>
      <c r="Z201" s="320">
        <v>109.8536647</v>
      </c>
      <c r="AA201" s="319">
        <f t="shared" ref="AA201:AA244" si="97">IF(OR(U201&lt;0,Z201&lt;0),"-",Z201/U201-1)</f>
        <v>-0.28216152771616598</v>
      </c>
      <c r="AB201" s="319" t="b">
        <f t="shared" ref="AB201:AB244" si="98">IF(AND(U201&lt;0,Z201&lt;0),-(Z201/U201-1))</f>
        <v>0</v>
      </c>
      <c r="AC201" s="718">
        <f t="shared" ref="AC201:AC244" si="99">IF(AND(U201&lt;0,Z201&lt;0),+AB201,AA201)</f>
        <v>-0.28216152771616598</v>
      </c>
      <c r="AD201" s="810"/>
      <c r="AE201" s="812">
        <f t="shared" ref="AE201:AE244" si="100">IF(O38&lt;&gt;0,IF(O201&lt;&gt;0,O201/O38,""),0)</f>
        <v>7.3610029369043678E-2</v>
      </c>
      <c r="AF201" s="812">
        <f t="shared" ref="AF201:AF244" si="101">IF(P38&lt;&gt;0,IF(P201&lt;&gt;0,P201/P38,""),0)</f>
        <v>4.1110860626254873E-2</v>
      </c>
    </row>
    <row r="202" spans="1:32" ht="15.75" hidden="1" customHeight="1">
      <c r="A202" s="439" t="s">
        <v>309</v>
      </c>
      <c r="B202" s="439">
        <f>'Aaro Inställningar'!B37</f>
        <v>0</v>
      </c>
      <c r="C202" s="43"/>
      <c r="D202" s="749">
        <f>'Aaro Inställningar'!C37</f>
        <v>0</v>
      </c>
      <c r="E202" s="320">
        <v>0</v>
      </c>
      <c r="F202" s="318">
        <v>0</v>
      </c>
      <c r="G202" s="319" t="e">
        <f t="shared" si="85"/>
        <v>#DIV/0!</v>
      </c>
      <c r="H202" s="319" t="b">
        <f t="shared" si="86"/>
        <v>0</v>
      </c>
      <c r="I202" s="319" t="e">
        <f t="shared" si="87"/>
        <v>#DIV/0!</v>
      </c>
      <c r="J202" s="320">
        <v>0</v>
      </c>
      <c r="K202" s="318">
        <v>0</v>
      </c>
      <c r="L202" s="319" t="e">
        <f t="shared" si="88"/>
        <v>#DIV/0!</v>
      </c>
      <c r="M202" s="319" t="b">
        <f t="shared" si="89"/>
        <v>0</v>
      </c>
      <c r="N202" s="319" t="e">
        <f t="shared" si="90"/>
        <v>#DIV/0!</v>
      </c>
      <c r="O202" s="320">
        <v>0</v>
      </c>
      <c r="P202" s="318">
        <v>0</v>
      </c>
      <c r="Q202" s="319" t="e">
        <f t="shared" si="91"/>
        <v>#DIV/0!</v>
      </c>
      <c r="R202" s="319" t="b">
        <f t="shared" si="92"/>
        <v>0</v>
      </c>
      <c r="S202" s="319" t="e">
        <f t="shared" si="93"/>
        <v>#DIV/0!</v>
      </c>
      <c r="T202" s="320">
        <v>0</v>
      </c>
      <c r="U202" s="318">
        <v>0</v>
      </c>
      <c r="V202" s="319" t="e">
        <f t="shared" si="94"/>
        <v>#DIV/0!</v>
      </c>
      <c r="W202" s="319" t="b">
        <f t="shared" si="95"/>
        <v>0</v>
      </c>
      <c r="X202" s="319" t="e">
        <f t="shared" si="96"/>
        <v>#DIV/0!</v>
      </c>
      <c r="Y202" s="319"/>
      <c r="Z202" s="320">
        <v>0</v>
      </c>
      <c r="AA202" s="319" t="e">
        <f t="shared" si="97"/>
        <v>#DIV/0!</v>
      </c>
      <c r="AB202" s="319" t="b">
        <f t="shared" si="98"/>
        <v>0</v>
      </c>
      <c r="AC202" s="319" t="e">
        <f t="shared" si="99"/>
        <v>#DIV/0!</v>
      </c>
      <c r="AD202" s="810"/>
      <c r="AE202" s="812">
        <f t="shared" si="100"/>
        <v>0</v>
      </c>
      <c r="AF202" s="812">
        <f t="shared" si="101"/>
        <v>0</v>
      </c>
    </row>
    <row r="203" spans="1:32" ht="15.75" hidden="1" customHeight="1">
      <c r="A203" s="439" t="s">
        <v>309</v>
      </c>
      <c r="B203" s="439">
        <f>'Aaro Inställningar'!B38</f>
        <v>0</v>
      </c>
      <c r="C203" s="43"/>
      <c r="D203" s="749">
        <f>'Aaro Inställningar'!C38</f>
        <v>0</v>
      </c>
      <c r="E203" s="320">
        <v>0</v>
      </c>
      <c r="F203" s="318">
        <v>0</v>
      </c>
      <c r="G203" s="319" t="e">
        <f t="shared" si="85"/>
        <v>#DIV/0!</v>
      </c>
      <c r="H203" s="319" t="b">
        <f t="shared" si="86"/>
        <v>0</v>
      </c>
      <c r="I203" s="319" t="e">
        <f t="shared" si="87"/>
        <v>#DIV/0!</v>
      </c>
      <c r="J203" s="320">
        <v>0</v>
      </c>
      <c r="K203" s="318">
        <v>0</v>
      </c>
      <c r="L203" s="319" t="e">
        <f t="shared" si="88"/>
        <v>#DIV/0!</v>
      </c>
      <c r="M203" s="319" t="b">
        <f t="shared" si="89"/>
        <v>0</v>
      </c>
      <c r="N203" s="319" t="e">
        <f t="shared" si="90"/>
        <v>#DIV/0!</v>
      </c>
      <c r="O203" s="320">
        <v>0</v>
      </c>
      <c r="P203" s="318">
        <v>0</v>
      </c>
      <c r="Q203" s="319" t="e">
        <f t="shared" si="91"/>
        <v>#DIV/0!</v>
      </c>
      <c r="R203" s="319" t="b">
        <f t="shared" si="92"/>
        <v>0</v>
      </c>
      <c r="S203" s="319" t="e">
        <f t="shared" si="93"/>
        <v>#DIV/0!</v>
      </c>
      <c r="T203" s="320">
        <v>0</v>
      </c>
      <c r="U203" s="318">
        <v>0</v>
      </c>
      <c r="V203" s="319" t="e">
        <f t="shared" si="94"/>
        <v>#DIV/0!</v>
      </c>
      <c r="W203" s="319" t="b">
        <f t="shared" si="95"/>
        <v>0</v>
      </c>
      <c r="X203" s="319" t="e">
        <f t="shared" si="96"/>
        <v>#DIV/0!</v>
      </c>
      <c r="Y203" s="319"/>
      <c r="Z203" s="320">
        <v>0</v>
      </c>
      <c r="AA203" s="319" t="e">
        <f t="shared" si="97"/>
        <v>#DIV/0!</v>
      </c>
      <c r="AB203" s="319" t="b">
        <f t="shared" si="98"/>
        <v>0</v>
      </c>
      <c r="AC203" s="319" t="e">
        <f t="shared" si="99"/>
        <v>#DIV/0!</v>
      </c>
      <c r="AD203" s="810"/>
      <c r="AE203" s="812">
        <f t="shared" si="100"/>
        <v>0</v>
      </c>
      <c r="AF203" s="812">
        <f t="shared" si="101"/>
        <v>0</v>
      </c>
    </row>
    <row r="204" spans="1:32" ht="15.75" hidden="1" customHeight="1">
      <c r="A204" s="439" t="s">
        <v>309</v>
      </c>
      <c r="B204" s="439">
        <f>'Aaro Inställningar'!B39</f>
        <v>0</v>
      </c>
      <c r="C204" s="43"/>
      <c r="D204" s="749">
        <f>'Aaro Inställningar'!C39</f>
        <v>0</v>
      </c>
      <c r="E204" s="320">
        <v>0</v>
      </c>
      <c r="F204" s="318">
        <v>0</v>
      </c>
      <c r="G204" s="319" t="e">
        <f t="shared" si="85"/>
        <v>#DIV/0!</v>
      </c>
      <c r="H204" s="319" t="b">
        <f t="shared" si="86"/>
        <v>0</v>
      </c>
      <c r="I204" s="319" t="e">
        <f t="shared" si="87"/>
        <v>#DIV/0!</v>
      </c>
      <c r="J204" s="320">
        <v>0</v>
      </c>
      <c r="K204" s="318">
        <v>0</v>
      </c>
      <c r="L204" s="319" t="e">
        <f t="shared" si="88"/>
        <v>#DIV/0!</v>
      </c>
      <c r="M204" s="319" t="b">
        <f t="shared" si="89"/>
        <v>0</v>
      </c>
      <c r="N204" s="319" t="e">
        <f t="shared" si="90"/>
        <v>#DIV/0!</v>
      </c>
      <c r="O204" s="320">
        <v>0</v>
      </c>
      <c r="P204" s="318">
        <v>0</v>
      </c>
      <c r="Q204" s="319" t="e">
        <f t="shared" si="91"/>
        <v>#DIV/0!</v>
      </c>
      <c r="R204" s="319" t="b">
        <f t="shared" si="92"/>
        <v>0</v>
      </c>
      <c r="S204" s="319" t="e">
        <f t="shared" si="93"/>
        <v>#DIV/0!</v>
      </c>
      <c r="T204" s="320">
        <v>0</v>
      </c>
      <c r="U204" s="318">
        <v>0</v>
      </c>
      <c r="V204" s="319" t="e">
        <f t="shared" si="94"/>
        <v>#DIV/0!</v>
      </c>
      <c r="W204" s="319" t="b">
        <f t="shared" si="95"/>
        <v>0</v>
      </c>
      <c r="X204" s="319" t="e">
        <f t="shared" si="96"/>
        <v>#DIV/0!</v>
      </c>
      <c r="Y204" s="319"/>
      <c r="Z204" s="320">
        <v>0</v>
      </c>
      <c r="AA204" s="319" t="e">
        <f t="shared" si="97"/>
        <v>#DIV/0!</v>
      </c>
      <c r="AB204" s="319" t="b">
        <f t="shared" si="98"/>
        <v>0</v>
      </c>
      <c r="AC204" s="319" t="e">
        <f t="shared" si="99"/>
        <v>#DIV/0!</v>
      </c>
      <c r="AD204" s="810"/>
      <c r="AE204" s="812">
        <f t="shared" si="100"/>
        <v>0</v>
      </c>
      <c r="AF204" s="812">
        <f t="shared" si="101"/>
        <v>0</v>
      </c>
    </row>
    <row r="205" spans="1:32" ht="15.75" hidden="1" customHeight="1">
      <c r="A205" s="439" t="s">
        <v>309</v>
      </c>
      <c r="B205" s="439">
        <f>'Aaro Inställningar'!B40</f>
        <v>0</v>
      </c>
      <c r="C205" s="43"/>
      <c r="D205" s="749">
        <f>'Aaro Inställningar'!C40</f>
        <v>0</v>
      </c>
      <c r="E205" s="320">
        <v>0</v>
      </c>
      <c r="F205" s="318">
        <v>0</v>
      </c>
      <c r="G205" s="319" t="e">
        <f t="shared" si="85"/>
        <v>#DIV/0!</v>
      </c>
      <c r="H205" s="319" t="b">
        <f t="shared" si="86"/>
        <v>0</v>
      </c>
      <c r="I205" s="319" t="e">
        <f t="shared" si="87"/>
        <v>#DIV/0!</v>
      </c>
      <c r="J205" s="320">
        <v>0</v>
      </c>
      <c r="K205" s="318">
        <v>0</v>
      </c>
      <c r="L205" s="319" t="e">
        <f t="shared" si="88"/>
        <v>#DIV/0!</v>
      </c>
      <c r="M205" s="319" t="b">
        <f t="shared" si="89"/>
        <v>0</v>
      </c>
      <c r="N205" s="319" t="e">
        <f t="shared" si="90"/>
        <v>#DIV/0!</v>
      </c>
      <c r="O205" s="320">
        <v>0</v>
      </c>
      <c r="P205" s="318">
        <v>0</v>
      </c>
      <c r="Q205" s="319" t="e">
        <f t="shared" si="91"/>
        <v>#DIV/0!</v>
      </c>
      <c r="R205" s="319" t="b">
        <f t="shared" si="92"/>
        <v>0</v>
      </c>
      <c r="S205" s="319" t="e">
        <f t="shared" si="93"/>
        <v>#DIV/0!</v>
      </c>
      <c r="T205" s="320">
        <v>0</v>
      </c>
      <c r="U205" s="318">
        <v>0</v>
      </c>
      <c r="V205" s="319" t="e">
        <f t="shared" si="94"/>
        <v>#DIV/0!</v>
      </c>
      <c r="W205" s="319" t="b">
        <f t="shared" si="95"/>
        <v>0</v>
      </c>
      <c r="X205" s="319" t="e">
        <f t="shared" si="96"/>
        <v>#DIV/0!</v>
      </c>
      <c r="Y205" s="319"/>
      <c r="Z205" s="320">
        <v>0</v>
      </c>
      <c r="AA205" s="319" t="e">
        <f t="shared" si="97"/>
        <v>#DIV/0!</v>
      </c>
      <c r="AB205" s="319" t="b">
        <f t="shared" si="98"/>
        <v>0</v>
      </c>
      <c r="AC205" s="319" t="e">
        <f t="shared" si="99"/>
        <v>#DIV/0!</v>
      </c>
      <c r="AD205" s="810"/>
      <c r="AE205" s="812">
        <f t="shared" si="100"/>
        <v>0</v>
      </c>
      <c r="AF205" s="812">
        <f t="shared" si="101"/>
        <v>0</v>
      </c>
    </row>
    <row r="206" spans="1:32" ht="15.75" hidden="1" customHeight="1">
      <c r="A206" s="439" t="s">
        <v>309</v>
      </c>
      <c r="B206" s="439">
        <f>'Aaro Inställningar'!B41</f>
        <v>0</v>
      </c>
      <c r="C206" s="43"/>
      <c r="D206" s="749">
        <f>'Aaro Inställningar'!C41</f>
        <v>0</v>
      </c>
      <c r="E206" s="320">
        <v>0</v>
      </c>
      <c r="F206" s="318">
        <v>0</v>
      </c>
      <c r="G206" s="319" t="e">
        <f t="shared" si="85"/>
        <v>#DIV/0!</v>
      </c>
      <c r="H206" s="319" t="b">
        <f t="shared" si="86"/>
        <v>0</v>
      </c>
      <c r="I206" s="319" t="e">
        <f t="shared" si="87"/>
        <v>#DIV/0!</v>
      </c>
      <c r="J206" s="320">
        <v>0</v>
      </c>
      <c r="K206" s="318">
        <v>0</v>
      </c>
      <c r="L206" s="319" t="e">
        <f t="shared" si="88"/>
        <v>#DIV/0!</v>
      </c>
      <c r="M206" s="319" t="b">
        <f t="shared" si="89"/>
        <v>0</v>
      </c>
      <c r="N206" s="319" t="e">
        <f t="shared" si="90"/>
        <v>#DIV/0!</v>
      </c>
      <c r="O206" s="320">
        <v>0</v>
      </c>
      <c r="P206" s="318">
        <v>0</v>
      </c>
      <c r="Q206" s="319" t="e">
        <f t="shared" si="91"/>
        <v>#DIV/0!</v>
      </c>
      <c r="R206" s="319" t="b">
        <f t="shared" si="92"/>
        <v>0</v>
      </c>
      <c r="S206" s="319" t="e">
        <f t="shared" si="93"/>
        <v>#DIV/0!</v>
      </c>
      <c r="T206" s="320">
        <v>0</v>
      </c>
      <c r="U206" s="318">
        <v>0</v>
      </c>
      <c r="V206" s="319" t="e">
        <f t="shared" si="94"/>
        <v>#DIV/0!</v>
      </c>
      <c r="W206" s="319" t="b">
        <f t="shared" si="95"/>
        <v>0</v>
      </c>
      <c r="X206" s="319" t="e">
        <f t="shared" si="96"/>
        <v>#DIV/0!</v>
      </c>
      <c r="Y206" s="319"/>
      <c r="Z206" s="320">
        <v>0</v>
      </c>
      <c r="AA206" s="319" t="e">
        <f t="shared" si="97"/>
        <v>#DIV/0!</v>
      </c>
      <c r="AB206" s="319" t="b">
        <f t="shared" si="98"/>
        <v>0</v>
      </c>
      <c r="AC206" s="319" t="e">
        <f t="shared" si="99"/>
        <v>#DIV/0!</v>
      </c>
      <c r="AD206" s="810"/>
      <c r="AE206" s="812">
        <f t="shared" si="100"/>
        <v>0</v>
      </c>
      <c r="AF206" s="812">
        <f t="shared" si="101"/>
        <v>0</v>
      </c>
    </row>
    <row r="207" spans="1:32" ht="15.75" hidden="1" customHeight="1">
      <c r="A207" s="439" t="s">
        <v>309</v>
      </c>
      <c r="B207" s="439">
        <f>'Aaro Inställningar'!B42</f>
        <v>0</v>
      </c>
      <c r="C207" s="43"/>
      <c r="D207" s="749">
        <f>'Aaro Inställningar'!C42</f>
        <v>0</v>
      </c>
      <c r="E207" s="320">
        <v>0</v>
      </c>
      <c r="F207" s="318">
        <v>0</v>
      </c>
      <c r="G207" s="319" t="e">
        <f t="shared" si="85"/>
        <v>#DIV/0!</v>
      </c>
      <c r="H207" s="319" t="b">
        <f t="shared" si="86"/>
        <v>0</v>
      </c>
      <c r="I207" s="319" t="e">
        <f t="shared" si="87"/>
        <v>#DIV/0!</v>
      </c>
      <c r="J207" s="320">
        <v>0</v>
      </c>
      <c r="K207" s="318">
        <v>0</v>
      </c>
      <c r="L207" s="319" t="e">
        <f t="shared" si="88"/>
        <v>#DIV/0!</v>
      </c>
      <c r="M207" s="319" t="b">
        <f t="shared" si="89"/>
        <v>0</v>
      </c>
      <c r="N207" s="319" t="e">
        <f t="shared" si="90"/>
        <v>#DIV/0!</v>
      </c>
      <c r="O207" s="320">
        <v>0</v>
      </c>
      <c r="P207" s="318">
        <v>0</v>
      </c>
      <c r="Q207" s="319" t="e">
        <f t="shared" si="91"/>
        <v>#DIV/0!</v>
      </c>
      <c r="R207" s="319" t="b">
        <f t="shared" si="92"/>
        <v>0</v>
      </c>
      <c r="S207" s="319" t="e">
        <f t="shared" si="93"/>
        <v>#DIV/0!</v>
      </c>
      <c r="T207" s="320">
        <v>0</v>
      </c>
      <c r="U207" s="318">
        <v>0</v>
      </c>
      <c r="V207" s="319" t="e">
        <f t="shared" si="94"/>
        <v>#DIV/0!</v>
      </c>
      <c r="W207" s="319" t="b">
        <f t="shared" si="95"/>
        <v>0</v>
      </c>
      <c r="X207" s="319" t="e">
        <f t="shared" si="96"/>
        <v>#DIV/0!</v>
      </c>
      <c r="Y207" s="319"/>
      <c r="Z207" s="320">
        <v>0</v>
      </c>
      <c r="AA207" s="319" t="e">
        <f t="shared" si="97"/>
        <v>#DIV/0!</v>
      </c>
      <c r="AB207" s="319" t="b">
        <f t="shared" si="98"/>
        <v>0</v>
      </c>
      <c r="AC207" s="319" t="e">
        <f t="shared" si="99"/>
        <v>#DIV/0!</v>
      </c>
      <c r="AD207" s="810"/>
      <c r="AE207" s="812">
        <f t="shared" si="100"/>
        <v>0</v>
      </c>
      <c r="AF207" s="812">
        <f t="shared" si="101"/>
        <v>0</v>
      </c>
    </row>
    <row r="208" spans="1:32" ht="15.75" hidden="1" customHeight="1">
      <c r="A208" s="439" t="s">
        <v>309</v>
      </c>
      <c r="B208" s="439">
        <f>'Aaro Inställningar'!B43</f>
        <v>0</v>
      </c>
      <c r="C208" s="43"/>
      <c r="D208" s="749">
        <f>'Aaro Inställningar'!C43</f>
        <v>0</v>
      </c>
      <c r="E208" s="320">
        <v>0</v>
      </c>
      <c r="F208" s="318">
        <v>0</v>
      </c>
      <c r="G208" s="319" t="e">
        <f t="shared" si="85"/>
        <v>#DIV/0!</v>
      </c>
      <c r="H208" s="319" t="b">
        <f t="shared" si="86"/>
        <v>0</v>
      </c>
      <c r="I208" s="319" t="e">
        <f t="shared" si="87"/>
        <v>#DIV/0!</v>
      </c>
      <c r="J208" s="320">
        <v>0</v>
      </c>
      <c r="K208" s="318">
        <v>0</v>
      </c>
      <c r="L208" s="319" t="e">
        <f t="shared" si="88"/>
        <v>#DIV/0!</v>
      </c>
      <c r="M208" s="319" t="b">
        <f t="shared" si="89"/>
        <v>0</v>
      </c>
      <c r="N208" s="319" t="e">
        <f t="shared" si="90"/>
        <v>#DIV/0!</v>
      </c>
      <c r="O208" s="320">
        <v>0</v>
      </c>
      <c r="P208" s="318">
        <v>0</v>
      </c>
      <c r="Q208" s="319" t="e">
        <f t="shared" si="91"/>
        <v>#DIV/0!</v>
      </c>
      <c r="R208" s="319" t="b">
        <f t="shared" si="92"/>
        <v>0</v>
      </c>
      <c r="S208" s="319" t="e">
        <f t="shared" si="93"/>
        <v>#DIV/0!</v>
      </c>
      <c r="T208" s="320">
        <v>0</v>
      </c>
      <c r="U208" s="318">
        <v>0</v>
      </c>
      <c r="V208" s="319" t="e">
        <f t="shared" si="94"/>
        <v>#DIV/0!</v>
      </c>
      <c r="W208" s="319" t="b">
        <f t="shared" si="95"/>
        <v>0</v>
      </c>
      <c r="X208" s="319" t="e">
        <f t="shared" si="96"/>
        <v>#DIV/0!</v>
      </c>
      <c r="Y208" s="319"/>
      <c r="Z208" s="320">
        <v>0</v>
      </c>
      <c r="AA208" s="319" t="e">
        <f t="shared" si="97"/>
        <v>#DIV/0!</v>
      </c>
      <c r="AB208" s="319" t="b">
        <f t="shared" si="98"/>
        <v>0</v>
      </c>
      <c r="AC208" s="319" t="e">
        <f t="shared" si="99"/>
        <v>#DIV/0!</v>
      </c>
      <c r="AD208" s="810"/>
      <c r="AE208" s="812">
        <f t="shared" si="100"/>
        <v>0</v>
      </c>
      <c r="AF208" s="812">
        <f t="shared" si="101"/>
        <v>0</v>
      </c>
    </row>
    <row r="209" spans="1:32" ht="15.75" hidden="1" customHeight="1">
      <c r="A209" s="439" t="s">
        <v>309</v>
      </c>
      <c r="B209" s="439">
        <f>'Aaro Inställningar'!B44</f>
        <v>0</v>
      </c>
      <c r="C209" s="43"/>
      <c r="D209" s="749">
        <f>'Aaro Inställningar'!C44</f>
        <v>0</v>
      </c>
      <c r="E209" s="320">
        <v>0</v>
      </c>
      <c r="F209" s="318">
        <v>0</v>
      </c>
      <c r="G209" s="319" t="e">
        <f t="shared" si="85"/>
        <v>#DIV/0!</v>
      </c>
      <c r="H209" s="319" t="b">
        <f t="shared" si="86"/>
        <v>0</v>
      </c>
      <c r="I209" s="319" t="e">
        <f t="shared" si="87"/>
        <v>#DIV/0!</v>
      </c>
      <c r="J209" s="320">
        <v>0</v>
      </c>
      <c r="K209" s="318">
        <v>0</v>
      </c>
      <c r="L209" s="319" t="e">
        <f t="shared" si="88"/>
        <v>#DIV/0!</v>
      </c>
      <c r="M209" s="319" t="b">
        <f t="shared" si="89"/>
        <v>0</v>
      </c>
      <c r="N209" s="319" t="e">
        <f t="shared" si="90"/>
        <v>#DIV/0!</v>
      </c>
      <c r="O209" s="320">
        <v>0</v>
      </c>
      <c r="P209" s="318">
        <v>0</v>
      </c>
      <c r="Q209" s="319" t="e">
        <f t="shared" si="91"/>
        <v>#DIV/0!</v>
      </c>
      <c r="R209" s="319" t="b">
        <f t="shared" si="92"/>
        <v>0</v>
      </c>
      <c r="S209" s="319" t="e">
        <f t="shared" si="93"/>
        <v>#DIV/0!</v>
      </c>
      <c r="T209" s="320">
        <v>0</v>
      </c>
      <c r="U209" s="318">
        <v>0</v>
      </c>
      <c r="V209" s="319" t="e">
        <f t="shared" si="94"/>
        <v>#DIV/0!</v>
      </c>
      <c r="W209" s="319" t="b">
        <f t="shared" si="95"/>
        <v>0</v>
      </c>
      <c r="X209" s="319" t="e">
        <f t="shared" si="96"/>
        <v>#DIV/0!</v>
      </c>
      <c r="Y209" s="319"/>
      <c r="Z209" s="320">
        <v>0</v>
      </c>
      <c r="AA209" s="319" t="e">
        <f t="shared" si="97"/>
        <v>#DIV/0!</v>
      </c>
      <c r="AB209" s="319" t="b">
        <f t="shared" si="98"/>
        <v>0</v>
      </c>
      <c r="AC209" s="319" t="e">
        <f t="shared" si="99"/>
        <v>#DIV/0!</v>
      </c>
      <c r="AD209" s="810"/>
      <c r="AE209" s="812">
        <f t="shared" si="100"/>
        <v>0</v>
      </c>
      <c r="AF209" s="812">
        <f t="shared" si="101"/>
        <v>0</v>
      </c>
    </row>
    <row r="210" spans="1:32" ht="15.75" hidden="1" customHeight="1">
      <c r="A210" s="439" t="s">
        <v>309</v>
      </c>
      <c r="B210" s="439">
        <f>'Aaro Inställningar'!B45</f>
        <v>0</v>
      </c>
      <c r="C210" s="43"/>
      <c r="D210" s="749">
        <f>'Aaro Inställningar'!C45</f>
        <v>0</v>
      </c>
      <c r="E210" s="320">
        <v>0</v>
      </c>
      <c r="F210" s="318">
        <v>0</v>
      </c>
      <c r="G210" s="319" t="e">
        <f t="shared" si="85"/>
        <v>#DIV/0!</v>
      </c>
      <c r="H210" s="319" t="b">
        <f t="shared" si="86"/>
        <v>0</v>
      </c>
      <c r="I210" s="319" t="e">
        <f t="shared" si="87"/>
        <v>#DIV/0!</v>
      </c>
      <c r="J210" s="320">
        <v>0</v>
      </c>
      <c r="K210" s="318">
        <v>0</v>
      </c>
      <c r="L210" s="319" t="e">
        <f t="shared" si="88"/>
        <v>#DIV/0!</v>
      </c>
      <c r="M210" s="319" t="b">
        <f t="shared" si="89"/>
        <v>0</v>
      </c>
      <c r="N210" s="319" t="e">
        <f t="shared" si="90"/>
        <v>#DIV/0!</v>
      </c>
      <c r="O210" s="320">
        <v>0</v>
      </c>
      <c r="P210" s="318">
        <v>0</v>
      </c>
      <c r="Q210" s="319" t="e">
        <f t="shared" si="91"/>
        <v>#DIV/0!</v>
      </c>
      <c r="R210" s="319" t="b">
        <f t="shared" si="92"/>
        <v>0</v>
      </c>
      <c r="S210" s="319" t="e">
        <f t="shared" si="93"/>
        <v>#DIV/0!</v>
      </c>
      <c r="T210" s="320">
        <v>0</v>
      </c>
      <c r="U210" s="318">
        <v>0</v>
      </c>
      <c r="V210" s="319" t="e">
        <f t="shared" si="94"/>
        <v>#DIV/0!</v>
      </c>
      <c r="W210" s="319" t="b">
        <f t="shared" si="95"/>
        <v>0</v>
      </c>
      <c r="X210" s="319" t="e">
        <f t="shared" si="96"/>
        <v>#DIV/0!</v>
      </c>
      <c r="Y210" s="319"/>
      <c r="Z210" s="320">
        <v>0</v>
      </c>
      <c r="AA210" s="319" t="e">
        <f t="shared" si="97"/>
        <v>#DIV/0!</v>
      </c>
      <c r="AB210" s="319" t="b">
        <f t="shared" si="98"/>
        <v>0</v>
      </c>
      <c r="AC210" s="319" t="e">
        <f t="shared" si="99"/>
        <v>#DIV/0!</v>
      </c>
      <c r="AD210" s="810"/>
      <c r="AE210" s="812">
        <f t="shared" si="100"/>
        <v>0</v>
      </c>
      <c r="AF210" s="812">
        <f t="shared" si="101"/>
        <v>0</v>
      </c>
    </row>
    <row r="211" spans="1:32" ht="15.75" hidden="1" customHeight="1">
      <c r="A211" s="439" t="s">
        <v>309</v>
      </c>
      <c r="B211" s="439">
        <f>'Aaro Inställningar'!B46</f>
        <v>0</v>
      </c>
      <c r="C211" s="43"/>
      <c r="D211" s="749">
        <f>'Aaro Inställningar'!C46</f>
        <v>0</v>
      </c>
      <c r="E211" s="320">
        <v>0</v>
      </c>
      <c r="F211" s="318">
        <v>0</v>
      </c>
      <c r="G211" s="319" t="e">
        <f t="shared" si="85"/>
        <v>#DIV/0!</v>
      </c>
      <c r="H211" s="319" t="b">
        <f t="shared" si="86"/>
        <v>0</v>
      </c>
      <c r="I211" s="319" t="e">
        <f t="shared" si="87"/>
        <v>#DIV/0!</v>
      </c>
      <c r="J211" s="320">
        <v>0</v>
      </c>
      <c r="K211" s="318">
        <v>0</v>
      </c>
      <c r="L211" s="319" t="e">
        <f t="shared" si="88"/>
        <v>#DIV/0!</v>
      </c>
      <c r="M211" s="319" t="b">
        <f t="shared" si="89"/>
        <v>0</v>
      </c>
      <c r="N211" s="319" t="e">
        <f t="shared" si="90"/>
        <v>#DIV/0!</v>
      </c>
      <c r="O211" s="320">
        <v>0</v>
      </c>
      <c r="P211" s="318">
        <v>0</v>
      </c>
      <c r="Q211" s="319" t="e">
        <f t="shared" si="91"/>
        <v>#DIV/0!</v>
      </c>
      <c r="R211" s="319" t="b">
        <f t="shared" si="92"/>
        <v>0</v>
      </c>
      <c r="S211" s="319" t="e">
        <f t="shared" si="93"/>
        <v>#DIV/0!</v>
      </c>
      <c r="T211" s="320">
        <v>0</v>
      </c>
      <c r="U211" s="318">
        <v>0</v>
      </c>
      <c r="V211" s="319" t="e">
        <f t="shared" si="94"/>
        <v>#DIV/0!</v>
      </c>
      <c r="W211" s="319" t="b">
        <f t="shared" si="95"/>
        <v>0</v>
      </c>
      <c r="X211" s="319" t="e">
        <f t="shared" si="96"/>
        <v>#DIV/0!</v>
      </c>
      <c r="Y211" s="319"/>
      <c r="Z211" s="320">
        <v>0</v>
      </c>
      <c r="AA211" s="319" t="e">
        <f t="shared" si="97"/>
        <v>#DIV/0!</v>
      </c>
      <c r="AB211" s="319" t="b">
        <f t="shared" si="98"/>
        <v>0</v>
      </c>
      <c r="AC211" s="319" t="e">
        <f t="shared" si="99"/>
        <v>#DIV/0!</v>
      </c>
      <c r="AD211" s="810"/>
      <c r="AE211" s="812">
        <f t="shared" si="100"/>
        <v>0</v>
      </c>
      <c r="AF211" s="812">
        <f t="shared" si="101"/>
        <v>0</v>
      </c>
    </row>
    <row r="212" spans="1:32" ht="15.75" hidden="1" customHeight="1">
      <c r="A212" s="439" t="s">
        <v>309</v>
      </c>
      <c r="B212" s="439">
        <f>'Aaro Inställningar'!B47</f>
        <v>0</v>
      </c>
      <c r="C212" s="43"/>
      <c r="D212" s="749">
        <f>'Aaro Inställningar'!C47</f>
        <v>0</v>
      </c>
      <c r="E212" s="320">
        <v>0</v>
      </c>
      <c r="F212" s="318">
        <v>0</v>
      </c>
      <c r="G212" s="319" t="e">
        <f t="shared" si="85"/>
        <v>#DIV/0!</v>
      </c>
      <c r="H212" s="319" t="b">
        <f t="shared" si="86"/>
        <v>0</v>
      </c>
      <c r="I212" s="319" t="e">
        <f t="shared" si="87"/>
        <v>#DIV/0!</v>
      </c>
      <c r="J212" s="320">
        <v>0</v>
      </c>
      <c r="K212" s="318">
        <v>0</v>
      </c>
      <c r="L212" s="319" t="e">
        <f t="shared" si="88"/>
        <v>#DIV/0!</v>
      </c>
      <c r="M212" s="319" t="b">
        <f t="shared" si="89"/>
        <v>0</v>
      </c>
      <c r="N212" s="319" t="e">
        <f t="shared" si="90"/>
        <v>#DIV/0!</v>
      </c>
      <c r="O212" s="320">
        <v>0</v>
      </c>
      <c r="P212" s="318">
        <v>0</v>
      </c>
      <c r="Q212" s="319" t="e">
        <f t="shared" si="91"/>
        <v>#DIV/0!</v>
      </c>
      <c r="R212" s="319" t="b">
        <f t="shared" si="92"/>
        <v>0</v>
      </c>
      <c r="S212" s="319" t="e">
        <f t="shared" si="93"/>
        <v>#DIV/0!</v>
      </c>
      <c r="T212" s="320">
        <v>0</v>
      </c>
      <c r="U212" s="318">
        <v>0</v>
      </c>
      <c r="V212" s="319" t="e">
        <f t="shared" si="94"/>
        <v>#DIV/0!</v>
      </c>
      <c r="W212" s="319" t="b">
        <f t="shared" si="95"/>
        <v>0</v>
      </c>
      <c r="X212" s="319" t="e">
        <f t="shared" si="96"/>
        <v>#DIV/0!</v>
      </c>
      <c r="Y212" s="319"/>
      <c r="Z212" s="320">
        <v>0</v>
      </c>
      <c r="AA212" s="319" t="e">
        <f t="shared" si="97"/>
        <v>#DIV/0!</v>
      </c>
      <c r="AB212" s="319" t="b">
        <f t="shared" si="98"/>
        <v>0</v>
      </c>
      <c r="AC212" s="319" t="e">
        <f t="shared" si="99"/>
        <v>#DIV/0!</v>
      </c>
      <c r="AD212" s="810"/>
      <c r="AE212" s="812">
        <f t="shared" si="100"/>
        <v>0</v>
      </c>
      <c r="AF212" s="812">
        <f t="shared" si="101"/>
        <v>0</v>
      </c>
    </row>
    <row r="213" spans="1:32" ht="15.75" hidden="1" customHeight="1">
      <c r="A213" s="439" t="s">
        <v>309</v>
      </c>
      <c r="B213" s="439">
        <f>'Aaro Inställningar'!B48</f>
        <v>0</v>
      </c>
      <c r="C213" s="43"/>
      <c r="D213" s="749">
        <f>'Aaro Inställningar'!C48</f>
        <v>0</v>
      </c>
      <c r="E213" s="320">
        <v>0</v>
      </c>
      <c r="F213" s="318">
        <v>0</v>
      </c>
      <c r="G213" s="319" t="e">
        <f t="shared" si="85"/>
        <v>#DIV/0!</v>
      </c>
      <c r="H213" s="319" t="b">
        <f t="shared" si="86"/>
        <v>0</v>
      </c>
      <c r="I213" s="319" t="e">
        <f t="shared" si="87"/>
        <v>#DIV/0!</v>
      </c>
      <c r="J213" s="320">
        <v>0</v>
      </c>
      <c r="K213" s="318">
        <v>0</v>
      </c>
      <c r="L213" s="319" t="e">
        <f t="shared" si="88"/>
        <v>#DIV/0!</v>
      </c>
      <c r="M213" s="319" t="b">
        <f t="shared" si="89"/>
        <v>0</v>
      </c>
      <c r="N213" s="319" t="e">
        <f t="shared" si="90"/>
        <v>#DIV/0!</v>
      </c>
      <c r="O213" s="320">
        <v>0</v>
      </c>
      <c r="P213" s="318">
        <v>0</v>
      </c>
      <c r="Q213" s="319" t="e">
        <f t="shared" si="91"/>
        <v>#DIV/0!</v>
      </c>
      <c r="R213" s="319" t="b">
        <f t="shared" si="92"/>
        <v>0</v>
      </c>
      <c r="S213" s="319" t="e">
        <f t="shared" si="93"/>
        <v>#DIV/0!</v>
      </c>
      <c r="T213" s="320">
        <v>0</v>
      </c>
      <c r="U213" s="318">
        <v>0</v>
      </c>
      <c r="V213" s="319" t="e">
        <f t="shared" si="94"/>
        <v>#DIV/0!</v>
      </c>
      <c r="W213" s="319" t="b">
        <f t="shared" si="95"/>
        <v>0</v>
      </c>
      <c r="X213" s="319" t="e">
        <f t="shared" si="96"/>
        <v>#DIV/0!</v>
      </c>
      <c r="Y213" s="319"/>
      <c r="Z213" s="320">
        <v>0</v>
      </c>
      <c r="AA213" s="319" t="e">
        <f t="shared" si="97"/>
        <v>#DIV/0!</v>
      </c>
      <c r="AB213" s="319" t="b">
        <f t="shared" si="98"/>
        <v>0</v>
      </c>
      <c r="AC213" s="319" t="e">
        <f t="shared" si="99"/>
        <v>#DIV/0!</v>
      </c>
      <c r="AD213" s="810"/>
      <c r="AE213" s="812">
        <f t="shared" si="100"/>
        <v>0</v>
      </c>
      <c r="AF213" s="812">
        <f t="shared" si="101"/>
        <v>0</v>
      </c>
    </row>
    <row r="214" spans="1:32" ht="15.75" hidden="1" customHeight="1">
      <c r="A214" s="439" t="s">
        <v>309</v>
      </c>
      <c r="B214" s="439">
        <f>'Aaro Inställningar'!B49</f>
        <v>0</v>
      </c>
      <c r="C214" s="43"/>
      <c r="D214" s="749">
        <f>'Aaro Inställningar'!C49</f>
        <v>0</v>
      </c>
      <c r="E214" s="320">
        <v>0</v>
      </c>
      <c r="F214" s="318">
        <v>0</v>
      </c>
      <c r="G214" s="319" t="e">
        <f t="shared" si="85"/>
        <v>#DIV/0!</v>
      </c>
      <c r="H214" s="319" t="b">
        <f t="shared" si="86"/>
        <v>0</v>
      </c>
      <c r="I214" s="319" t="e">
        <f t="shared" si="87"/>
        <v>#DIV/0!</v>
      </c>
      <c r="J214" s="320">
        <v>0</v>
      </c>
      <c r="K214" s="318">
        <v>0</v>
      </c>
      <c r="L214" s="319" t="e">
        <f t="shared" si="88"/>
        <v>#DIV/0!</v>
      </c>
      <c r="M214" s="319" t="b">
        <f t="shared" si="89"/>
        <v>0</v>
      </c>
      <c r="N214" s="319" t="e">
        <f t="shared" si="90"/>
        <v>#DIV/0!</v>
      </c>
      <c r="O214" s="320">
        <v>0</v>
      </c>
      <c r="P214" s="318">
        <v>0</v>
      </c>
      <c r="Q214" s="319" t="e">
        <f t="shared" si="91"/>
        <v>#DIV/0!</v>
      </c>
      <c r="R214" s="319" t="b">
        <f t="shared" si="92"/>
        <v>0</v>
      </c>
      <c r="S214" s="319" t="e">
        <f t="shared" si="93"/>
        <v>#DIV/0!</v>
      </c>
      <c r="T214" s="320">
        <v>0</v>
      </c>
      <c r="U214" s="318">
        <v>0</v>
      </c>
      <c r="V214" s="319" t="e">
        <f t="shared" si="94"/>
        <v>#DIV/0!</v>
      </c>
      <c r="W214" s="319" t="b">
        <f t="shared" si="95"/>
        <v>0</v>
      </c>
      <c r="X214" s="319" t="e">
        <f t="shared" si="96"/>
        <v>#DIV/0!</v>
      </c>
      <c r="Y214" s="319"/>
      <c r="Z214" s="320">
        <v>0</v>
      </c>
      <c r="AA214" s="319" t="e">
        <f t="shared" si="97"/>
        <v>#DIV/0!</v>
      </c>
      <c r="AB214" s="319" t="b">
        <f t="shared" si="98"/>
        <v>0</v>
      </c>
      <c r="AC214" s="319" t="e">
        <f t="shared" si="99"/>
        <v>#DIV/0!</v>
      </c>
      <c r="AD214" s="810"/>
      <c r="AE214" s="812">
        <f t="shared" si="100"/>
        <v>0</v>
      </c>
      <c r="AF214" s="812">
        <f t="shared" si="101"/>
        <v>0</v>
      </c>
    </row>
    <row r="215" spans="1:32" ht="15.75" hidden="1" customHeight="1">
      <c r="A215" s="439" t="s">
        <v>309</v>
      </c>
      <c r="B215" s="439">
        <f>'Aaro Inställningar'!B50</f>
        <v>0</v>
      </c>
      <c r="C215" s="43"/>
      <c r="D215" s="749">
        <f>'Aaro Inställningar'!C50</f>
        <v>0</v>
      </c>
      <c r="E215" s="320">
        <v>0</v>
      </c>
      <c r="F215" s="318">
        <v>0</v>
      </c>
      <c r="G215" s="319" t="e">
        <f t="shared" si="85"/>
        <v>#DIV/0!</v>
      </c>
      <c r="H215" s="319" t="b">
        <f t="shared" si="86"/>
        <v>0</v>
      </c>
      <c r="I215" s="319" t="e">
        <f t="shared" si="87"/>
        <v>#DIV/0!</v>
      </c>
      <c r="J215" s="320">
        <v>0</v>
      </c>
      <c r="K215" s="318">
        <v>0</v>
      </c>
      <c r="L215" s="319" t="e">
        <f t="shared" si="88"/>
        <v>#DIV/0!</v>
      </c>
      <c r="M215" s="319" t="b">
        <f t="shared" si="89"/>
        <v>0</v>
      </c>
      <c r="N215" s="319" t="e">
        <f t="shared" si="90"/>
        <v>#DIV/0!</v>
      </c>
      <c r="O215" s="320">
        <v>0</v>
      </c>
      <c r="P215" s="318">
        <v>0</v>
      </c>
      <c r="Q215" s="319" t="e">
        <f t="shared" si="91"/>
        <v>#DIV/0!</v>
      </c>
      <c r="R215" s="319" t="b">
        <f t="shared" si="92"/>
        <v>0</v>
      </c>
      <c r="S215" s="319" t="e">
        <f t="shared" si="93"/>
        <v>#DIV/0!</v>
      </c>
      <c r="T215" s="320">
        <v>0</v>
      </c>
      <c r="U215" s="318">
        <v>0</v>
      </c>
      <c r="V215" s="319" t="e">
        <f t="shared" si="94"/>
        <v>#DIV/0!</v>
      </c>
      <c r="W215" s="319" t="b">
        <f t="shared" si="95"/>
        <v>0</v>
      </c>
      <c r="X215" s="319" t="e">
        <f t="shared" si="96"/>
        <v>#DIV/0!</v>
      </c>
      <c r="Y215" s="319"/>
      <c r="Z215" s="320">
        <v>0</v>
      </c>
      <c r="AA215" s="319" t="e">
        <f t="shared" si="97"/>
        <v>#DIV/0!</v>
      </c>
      <c r="AB215" s="319" t="b">
        <f t="shared" si="98"/>
        <v>0</v>
      </c>
      <c r="AC215" s="319" t="e">
        <f t="shared" si="99"/>
        <v>#DIV/0!</v>
      </c>
      <c r="AD215" s="810"/>
      <c r="AE215" s="812">
        <f t="shared" si="100"/>
        <v>0</v>
      </c>
      <c r="AF215" s="812">
        <f t="shared" si="101"/>
        <v>0</v>
      </c>
    </row>
    <row r="216" spans="1:32" ht="15.75" hidden="1" customHeight="1">
      <c r="A216" s="439" t="s">
        <v>309</v>
      </c>
      <c r="B216" s="439">
        <f>'Aaro Inställningar'!B51</f>
        <v>0</v>
      </c>
      <c r="C216" s="43"/>
      <c r="D216" s="749">
        <f>'Aaro Inställningar'!C51</f>
        <v>0</v>
      </c>
      <c r="E216" s="320">
        <v>0</v>
      </c>
      <c r="F216" s="318">
        <v>0</v>
      </c>
      <c r="G216" s="319" t="e">
        <f t="shared" si="85"/>
        <v>#DIV/0!</v>
      </c>
      <c r="H216" s="319" t="b">
        <f t="shared" si="86"/>
        <v>0</v>
      </c>
      <c r="I216" s="319" t="e">
        <f t="shared" si="87"/>
        <v>#DIV/0!</v>
      </c>
      <c r="J216" s="320">
        <v>0</v>
      </c>
      <c r="K216" s="318">
        <v>0</v>
      </c>
      <c r="L216" s="319" t="e">
        <f t="shared" si="88"/>
        <v>#DIV/0!</v>
      </c>
      <c r="M216" s="319" t="b">
        <f t="shared" si="89"/>
        <v>0</v>
      </c>
      <c r="N216" s="319" t="e">
        <f t="shared" si="90"/>
        <v>#DIV/0!</v>
      </c>
      <c r="O216" s="320">
        <v>0</v>
      </c>
      <c r="P216" s="318">
        <v>0</v>
      </c>
      <c r="Q216" s="319" t="e">
        <f t="shared" si="91"/>
        <v>#DIV/0!</v>
      </c>
      <c r="R216" s="319" t="b">
        <f t="shared" si="92"/>
        <v>0</v>
      </c>
      <c r="S216" s="319" t="e">
        <f t="shared" si="93"/>
        <v>#DIV/0!</v>
      </c>
      <c r="T216" s="320">
        <v>0</v>
      </c>
      <c r="U216" s="318">
        <v>0</v>
      </c>
      <c r="V216" s="319" t="e">
        <f t="shared" si="94"/>
        <v>#DIV/0!</v>
      </c>
      <c r="W216" s="319" t="b">
        <f t="shared" si="95"/>
        <v>0</v>
      </c>
      <c r="X216" s="319" t="e">
        <f t="shared" si="96"/>
        <v>#DIV/0!</v>
      </c>
      <c r="Y216" s="319"/>
      <c r="Z216" s="320">
        <v>0</v>
      </c>
      <c r="AA216" s="319" t="e">
        <f t="shared" si="97"/>
        <v>#DIV/0!</v>
      </c>
      <c r="AB216" s="319" t="b">
        <f t="shared" si="98"/>
        <v>0</v>
      </c>
      <c r="AC216" s="319" t="e">
        <f t="shared" si="99"/>
        <v>#DIV/0!</v>
      </c>
      <c r="AD216" s="810"/>
      <c r="AE216" s="812">
        <f t="shared" si="100"/>
        <v>0</v>
      </c>
      <c r="AF216" s="812">
        <f t="shared" si="101"/>
        <v>0</v>
      </c>
    </row>
    <row r="217" spans="1:32" ht="15.75" hidden="1" customHeight="1">
      <c r="A217" s="439" t="s">
        <v>309</v>
      </c>
      <c r="B217" s="439">
        <f>'Aaro Inställningar'!B52</f>
        <v>0</v>
      </c>
      <c r="C217" s="43"/>
      <c r="D217" s="749">
        <f>'Aaro Inställningar'!C52</f>
        <v>0</v>
      </c>
      <c r="E217" s="320">
        <v>0</v>
      </c>
      <c r="F217" s="318">
        <v>0</v>
      </c>
      <c r="G217" s="319" t="e">
        <f t="shared" si="85"/>
        <v>#DIV/0!</v>
      </c>
      <c r="H217" s="319" t="b">
        <f t="shared" si="86"/>
        <v>0</v>
      </c>
      <c r="I217" s="319" t="e">
        <f t="shared" si="87"/>
        <v>#DIV/0!</v>
      </c>
      <c r="J217" s="320">
        <v>0</v>
      </c>
      <c r="K217" s="318">
        <v>0</v>
      </c>
      <c r="L217" s="319" t="e">
        <f t="shared" si="88"/>
        <v>#DIV/0!</v>
      </c>
      <c r="M217" s="319" t="b">
        <f t="shared" si="89"/>
        <v>0</v>
      </c>
      <c r="N217" s="319" t="e">
        <f t="shared" si="90"/>
        <v>#DIV/0!</v>
      </c>
      <c r="O217" s="320">
        <v>0</v>
      </c>
      <c r="P217" s="318">
        <v>0</v>
      </c>
      <c r="Q217" s="319" t="e">
        <f t="shared" si="91"/>
        <v>#DIV/0!</v>
      </c>
      <c r="R217" s="319" t="b">
        <f t="shared" si="92"/>
        <v>0</v>
      </c>
      <c r="S217" s="319" t="e">
        <f t="shared" si="93"/>
        <v>#DIV/0!</v>
      </c>
      <c r="T217" s="320">
        <v>0</v>
      </c>
      <c r="U217" s="318">
        <v>0</v>
      </c>
      <c r="V217" s="319" t="e">
        <f t="shared" si="94"/>
        <v>#DIV/0!</v>
      </c>
      <c r="W217" s="319" t="b">
        <f t="shared" si="95"/>
        <v>0</v>
      </c>
      <c r="X217" s="319" t="e">
        <f t="shared" si="96"/>
        <v>#DIV/0!</v>
      </c>
      <c r="Y217" s="319"/>
      <c r="Z217" s="320">
        <v>0</v>
      </c>
      <c r="AA217" s="319" t="e">
        <f t="shared" si="97"/>
        <v>#DIV/0!</v>
      </c>
      <c r="AB217" s="319" t="b">
        <f t="shared" si="98"/>
        <v>0</v>
      </c>
      <c r="AC217" s="319" t="e">
        <f t="shared" si="99"/>
        <v>#DIV/0!</v>
      </c>
      <c r="AD217" s="810"/>
      <c r="AE217" s="812">
        <f t="shared" si="100"/>
        <v>0</v>
      </c>
      <c r="AF217" s="812">
        <f t="shared" si="101"/>
        <v>0</v>
      </c>
    </row>
    <row r="218" spans="1:32" ht="15.75" hidden="1" customHeight="1">
      <c r="A218" s="439" t="s">
        <v>309</v>
      </c>
      <c r="B218" s="439">
        <f>'Aaro Inställningar'!B53</f>
        <v>0</v>
      </c>
      <c r="C218" s="43"/>
      <c r="D218" s="749">
        <f>'Aaro Inställningar'!C53</f>
        <v>0</v>
      </c>
      <c r="E218" s="320">
        <v>0</v>
      </c>
      <c r="F218" s="318">
        <v>0</v>
      </c>
      <c r="G218" s="319" t="e">
        <f t="shared" si="85"/>
        <v>#DIV/0!</v>
      </c>
      <c r="H218" s="319" t="b">
        <f t="shared" si="86"/>
        <v>0</v>
      </c>
      <c r="I218" s="319" t="e">
        <f t="shared" si="87"/>
        <v>#DIV/0!</v>
      </c>
      <c r="J218" s="320">
        <v>0</v>
      </c>
      <c r="K218" s="318">
        <v>0</v>
      </c>
      <c r="L218" s="319" t="e">
        <f t="shared" si="88"/>
        <v>#DIV/0!</v>
      </c>
      <c r="M218" s="319" t="b">
        <f t="shared" si="89"/>
        <v>0</v>
      </c>
      <c r="N218" s="319" t="e">
        <f t="shared" si="90"/>
        <v>#DIV/0!</v>
      </c>
      <c r="O218" s="320">
        <v>0</v>
      </c>
      <c r="P218" s="318">
        <v>0</v>
      </c>
      <c r="Q218" s="319" t="e">
        <f t="shared" si="91"/>
        <v>#DIV/0!</v>
      </c>
      <c r="R218" s="319" t="b">
        <f t="shared" si="92"/>
        <v>0</v>
      </c>
      <c r="S218" s="319" t="e">
        <f t="shared" si="93"/>
        <v>#DIV/0!</v>
      </c>
      <c r="T218" s="320">
        <v>0</v>
      </c>
      <c r="U218" s="318">
        <v>0</v>
      </c>
      <c r="V218" s="319" t="e">
        <f t="shared" si="94"/>
        <v>#DIV/0!</v>
      </c>
      <c r="W218" s="319" t="b">
        <f t="shared" si="95"/>
        <v>0</v>
      </c>
      <c r="X218" s="319" t="e">
        <f t="shared" si="96"/>
        <v>#DIV/0!</v>
      </c>
      <c r="Y218" s="319"/>
      <c r="Z218" s="320">
        <v>0</v>
      </c>
      <c r="AA218" s="319" t="e">
        <f t="shared" si="97"/>
        <v>#DIV/0!</v>
      </c>
      <c r="AB218" s="319" t="b">
        <f t="shared" si="98"/>
        <v>0</v>
      </c>
      <c r="AC218" s="319" t="e">
        <f t="shared" si="99"/>
        <v>#DIV/0!</v>
      </c>
      <c r="AD218" s="810"/>
      <c r="AE218" s="812">
        <f t="shared" si="100"/>
        <v>0</v>
      </c>
      <c r="AF218" s="812">
        <f t="shared" si="101"/>
        <v>0</v>
      </c>
    </row>
    <row r="219" spans="1:32" ht="15.75" hidden="1" customHeight="1">
      <c r="A219" s="439" t="s">
        <v>309</v>
      </c>
      <c r="B219" s="439">
        <f>'Aaro Inställningar'!B54</f>
        <v>0</v>
      </c>
      <c r="C219" s="43"/>
      <c r="D219" s="749">
        <f>'Aaro Inställningar'!C54</f>
        <v>0</v>
      </c>
      <c r="E219" s="320">
        <v>0</v>
      </c>
      <c r="F219" s="318">
        <v>0</v>
      </c>
      <c r="G219" s="319" t="e">
        <f t="shared" si="85"/>
        <v>#DIV/0!</v>
      </c>
      <c r="H219" s="319" t="b">
        <f t="shared" si="86"/>
        <v>0</v>
      </c>
      <c r="I219" s="319" t="e">
        <f t="shared" si="87"/>
        <v>#DIV/0!</v>
      </c>
      <c r="J219" s="320">
        <v>0</v>
      </c>
      <c r="K219" s="318">
        <v>0</v>
      </c>
      <c r="L219" s="319" t="e">
        <f t="shared" si="88"/>
        <v>#DIV/0!</v>
      </c>
      <c r="M219" s="319" t="b">
        <f t="shared" si="89"/>
        <v>0</v>
      </c>
      <c r="N219" s="319" t="e">
        <f t="shared" si="90"/>
        <v>#DIV/0!</v>
      </c>
      <c r="O219" s="320">
        <v>0</v>
      </c>
      <c r="P219" s="318">
        <v>0</v>
      </c>
      <c r="Q219" s="319" t="e">
        <f t="shared" si="91"/>
        <v>#DIV/0!</v>
      </c>
      <c r="R219" s="319" t="b">
        <f t="shared" si="92"/>
        <v>0</v>
      </c>
      <c r="S219" s="319" t="e">
        <f t="shared" si="93"/>
        <v>#DIV/0!</v>
      </c>
      <c r="T219" s="320">
        <v>0</v>
      </c>
      <c r="U219" s="318">
        <v>0</v>
      </c>
      <c r="V219" s="319" t="e">
        <f t="shared" si="94"/>
        <v>#DIV/0!</v>
      </c>
      <c r="W219" s="319" t="b">
        <f t="shared" si="95"/>
        <v>0</v>
      </c>
      <c r="X219" s="319" t="e">
        <f t="shared" si="96"/>
        <v>#DIV/0!</v>
      </c>
      <c r="Y219" s="319"/>
      <c r="Z219" s="320">
        <v>0</v>
      </c>
      <c r="AA219" s="319" t="e">
        <f t="shared" si="97"/>
        <v>#DIV/0!</v>
      </c>
      <c r="AB219" s="319" t="b">
        <f t="shared" si="98"/>
        <v>0</v>
      </c>
      <c r="AC219" s="319" t="e">
        <f t="shared" si="99"/>
        <v>#DIV/0!</v>
      </c>
      <c r="AD219" s="810"/>
      <c r="AE219" s="812">
        <f t="shared" si="100"/>
        <v>0</v>
      </c>
      <c r="AF219" s="812">
        <f t="shared" si="101"/>
        <v>0</v>
      </c>
    </row>
    <row r="220" spans="1:32" ht="15.75" hidden="1" customHeight="1">
      <c r="A220" s="439" t="s">
        <v>309</v>
      </c>
      <c r="B220" s="439">
        <f>'Aaro Inställningar'!B55</f>
        <v>0</v>
      </c>
      <c r="C220" s="43"/>
      <c r="D220" s="749">
        <f>'Aaro Inställningar'!C55</f>
        <v>0</v>
      </c>
      <c r="E220" s="320">
        <v>0</v>
      </c>
      <c r="F220" s="318">
        <v>0</v>
      </c>
      <c r="G220" s="319" t="e">
        <f t="shared" si="85"/>
        <v>#DIV/0!</v>
      </c>
      <c r="H220" s="319" t="b">
        <f t="shared" si="86"/>
        <v>0</v>
      </c>
      <c r="I220" s="319" t="e">
        <f t="shared" si="87"/>
        <v>#DIV/0!</v>
      </c>
      <c r="J220" s="320">
        <v>0</v>
      </c>
      <c r="K220" s="318">
        <v>0</v>
      </c>
      <c r="L220" s="319" t="e">
        <f t="shared" si="88"/>
        <v>#DIV/0!</v>
      </c>
      <c r="M220" s="319" t="b">
        <f t="shared" si="89"/>
        <v>0</v>
      </c>
      <c r="N220" s="319" t="e">
        <f t="shared" si="90"/>
        <v>#DIV/0!</v>
      </c>
      <c r="O220" s="320">
        <v>0</v>
      </c>
      <c r="P220" s="318">
        <v>0</v>
      </c>
      <c r="Q220" s="319" t="e">
        <f t="shared" si="91"/>
        <v>#DIV/0!</v>
      </c>
      <c r="R220" s="319" t="b">
        <f t="shared" si="92"/>
        <v>0</v>
      </c>
      <c r="S220" s="319" t="e">
        <f t="shared" si="93"/>
        <v>#DIV/0!</v>
      </c>
      <c r="T220" s="320">
        <v>0</v>
      </c>
      <c r="U220" s="318">
        <v>0</v>
      </c>
      <c r="V220" s="319" t="e">
        <f t="shared" si="94"/>
        <v>#DIV/0!</v>
      </c>
      <c r="W220" s="319" t="b">
        <f t="shared" si="95"/>
        <v>0</v>
      </c>
      <c r="X220" s="319" t="e">
        <f t="shared" si="96"/>
        <v>#DIV/0!</v>
      </c>
      <c r="Y220" s="319"/>
      <c r="Z220" s="320">
        <v>0</v>
      </c>
      <c r="AA220" s="319" t="e">
        <f t="shared" si="97"/>
        <v>#DIV/0!</v>
      </c>
      <c r="AB220" s="319" t="b">
        <f t="shared" si="98"/>
        <v>0</v>
      </c>
      <c r="AC220" s="319" t="e">
        <f t="shared" si="99"/>
        <v>#DIV/0!</v>
      </c>
      <c r="AD220" s="810"/>
      <c r="AE220" s="812">
        <f t="shared" si="100"/>
        <v>0</v>
      </c>
      <c r="AF220" s="812">
        <f t="shared" si="101"/>
        <v>0</v>
      </c>
    </row>
    <row r="221" spans="1:32" ht="15.75" hidden="1" customHeight="1">
      <c r="A221" s="439" t="s">
        <v>309</v>
      </c>
      <c r="B221" s="439">
        <f>'Aaro Inställningar'!B56</f>
        <v>0</v>
      </c>
      <c r="C221" s="43"/>
      <c r="D221" s="749">
        <f>'Aaro Inställningar'!C56</f>
        <v>0</v>
      </c>
      <c r="E221" s="320">
        <v>0</v>
      </c>
      <c r="F221" s="318">
        <v>0</v>
      </c>
      <c r="G221" s="319" t="e">
        <f t="shared" si="85"/>
        <v>#DIV/0!</v>
      </c>
      <c r="H221" s="319" t="b">
        <f t="shared" si="86"/>
        <v>0</v>
      </c>
      <c r="I221" s="319" t="e">
        <f t="shared" si="87"/>
        <v>#DIV/0!</v>
      </c>
      <c r="J221" s="320">
        <v>0</v>
      </c>
      <c r="K221" s="318">
        <v>0</v>
      </c>
      <c r="L221" s="319" t="e">
        <f t="shared" si="88"/>
        <v>#DIV/0!</v>
      </c>
      <c r="M221" s="319" t="b">
        <f t="shared" si="89"/>
        <v>0</v>
      </c>
      <c r="N221" s="319" t="e">
        <f t="shared" si="90"/>
        <v>#DIV/0!</v>
      </c>
      <c r="O221" s="320">
        <v>0</v>
      </c>
      <c r="P221" s="318">
        <v>0</v>
      </c>
      <c r="Q221" s="319" t="e">
        <f t="shared" si="91"/>
        <v>#DIV/0!</v>
      </c>
      <c r="R221" s="319" t="b">
        <f t="shared" si="92"/>
        <v>0</v>
      </c>
      <c r="S221" s="319" t="e">
        <f t="shared" si="93"/>
        <v>#DIV/0!</v>
      </c>
      <c r="T221" s="320">
        <v>0</v>
      </c>
      <c r="U221" s="318">
        <v>0</v>
      </c>
      <c r="V221" s="319" t="e">
        <f t="shared" si="94"/>
        <v>#DIV/0!</v>
      </c>
      <c r="W221" s="319" t="b">
        <f t="shared" si="95"/>
        <v>0</v>
      </c>
      <c r="X221" s="319" t="e">
        <f t="shared" si="96"/>
        <v>#DIV/0!</v>
      </c>
      <c r="Y221" s="319"/>
      <c r="Z221" s="320">
        <v>0</v>
      </c>
      <c r="AA221" s="319" t="e">
        <f t="shared" si="97"/>
        <v>#DIV/0!</v>
      </c>
      <c r="AB221" s="319" t="b">
        <f t="shared" si="98"/>
        <v>0</v>
      </c>
      <c r="AC221" s="748" t="e">
        <f t="shared" si="99"/>
        <v>#DIV/0!</v>
      </c>
      <c r="AD221" s="810"/>
      <c r="AE221" s="812">
        <f t="shared" si="100"/>
        <v>0</v>
      </c>
      <c r="AF221" s="812">
        <f t="shared" si="101"/>
        <v>0</v>
      </c>
    </row>
    <row r="222" spans="1:32" ht="16.8">
      <c r="A222" s="439" t="s">
        <v>309</v>
      </c>
      <c r="B222" s="439">
        <f>'Aaro Inställningar'!B57</f>
        <v>0</v>
      </c>
      <c r="C222" s="36"/>
      <c r="D222" s="799" t="str">
        <f>'Aaro Inställningar'!C57</f>
        <v>Aibel</v>
      </c>
      <c r="E222" s="800">
        <f>SUM(E201:E221)</f>
        <v>52.479783700000098</v>
      </c>
      <c r="F222" s="801">
        <f>SUM(F201:F221)</f>
        <v>18.3641000000001</v>
      </c>
      <c r="G222" s="802">
        <f t="shared" si="85"/>
        <v>1.8577378526581652</v>
      </c>
      <c r="H222" s="802" t="b">
        <f t="shared" si="86"/>
        <v>0</v>
      </c>
      <c r="I222" s="802">
        <f t="shared" si="87"/>
        <v>1.8577378526581652</v>
      </c>
      <c r="J222" s="800">
        <f>SUM(J201:J221)</f>
        <v>44.370427800000002</v>
      </c>
      <c r="K222" s="801">
        <f>SUM(K201:K221)</f>
        <v>33.823947100000098</v>
      </c>
      <c r="L222" s="802">
        <f t="shared" si="88"/>
        <v>0.31180514411341043</v>
      </c>
      <c r="M222" s="802" t="b">
        <f t="shared" si="89"/>
        <v>0</v>
      </c>
      <c r="N222" s="802">
        <f t="shared" si="90"/>
        <v>0.31180514411341043</v>
      </c>
      <c r="O222" s="800">
        <f>SUM(O201:O221)</f>
        <v>44.370427800000101</v>
      </c>
      <c r="P222" s="801">
        <f>SUM(P201:P221)</f>
        <v>33.823947099999998</v>
      </c>
      <c r="Q222" s="802">
        <f t="shared" si="91"/>
        <v>0.31180514411341731</v>
      </c>
      <c r="R222" s="802" t="b">
        <f t="shared" si="92"/>
        <v>0</v>
      </c>
      <c r="S222" s="802">
        <f t="shared" si="93"/>
        <v>0.31180514411341731</v>
      </c>
      <c r="T222" s="800">
        <f>SUM(T201:T221)</f>
        <v>163.5804416</v>
      </c>
      <c r="U222" s="801">
        <f>SUM(U201:U221)</f>
        <v>153.03396090000001</v>
      </c>
      <c r="V222" s="802">
        <f t="shared" si="94"/>
        <v>6.8915949361668671E-2</v>
      </c>
      <c r="W222" s="802" t="b">
        <f t="shared" si="95"/>
        <v>0</v>
      </c>
      <c r="X222" s="802">
        <f t="shared" si="96"/>
        <v>6.8915949361668671E-2</v>
      </c>
      <c r="Y222" s="802"/>
      <c r="Z222" s="800">
        <f>SUM(Z201:Z221)</f>
        <v>109.8536647</v>
      </c>
      <c r="AA222" s="803">
        <f t="shared" si="97"/>
        <v>-0.28216152771616598</v>
      </c>
      <c r="AB222" s="803" t="b">
        <f t="shared" si="98"/>
        <v>0</v>
      </c>
      <c r="AC222" s="819">
        <f t="shared" si="99"/>
        <v>-0.28216152771616598</v>
      </c>
      <c r="AD222" s="810"/>
      <c r="AE222" s="815">
        <f t="shared" si="100"/>
        <v>7.3610029369043678E-2</v>
      </c>
      <c r="AF222" s="815">
        <f t="shared" si="101"/>
        <v>4.1110860626254873E-2</v>
      </c>
    </row>
    <row r="223" spans="1:32" ht="15.75" hidden="1" customHeight="1">
      <c r="A223" s="439" t="s">
        <v>309</v>
      </c>
      <c r="B223" s="439">
        <f>'Aaro Inställningar'!B58</f>
        <v>0</v>
      </c>
      <c r="C223" s="36"/>
      <c r="D223" s="749">
        <f>'Aaro Inställningar'!C58</f>
        <v>0</v>
      </c>
      <c r="E223" s="320">
        <v>0</v>
      </c>
      <c r="F223" s="318">
        <v>0</v>
      </c>
      <c r="G223" s="802" t="e">
        <f t="shared" si="85"/>
        <v>#DIV/0!</v>
      </c>
      <c r="H223" s="802" t="b">
        <f t="shared" si="86"/>
        <v>0</v>
      </c>
      <c r="I223" s="802" t="e">
        <f t="shared" si="87"/>
        <v>#DIV/0!</v>
      </c>
      <c r="J223" s="320">
        <v>0</v>
      </c>
      <c r="K223" s="318">
        <v>0</v>
      </c>
      <c r="L223" s="802" t="e">
        <f t="shared" si="88"/>
        <v>#DIV/0!</v>
      </c>
      <c r="M223" s="802" t="b">
        <f t="shared" si="89"/>
        <v>0</v>
      </c>
      <c r="N223" s="319" t="e">
        <f t="shared" si="90"/>
        <v>#DIV/0!</v>
      </c>
      <c r="O223" s="320">
        <v>0</v>
      </c>
      <c r="P223" s="318">
        <v>0</v>
      </c>
      <c r="Q223" s="802" t="e">
        <f t="shared" si="91"/>
        <v>#DIV/0!</v>
      </c>
      <c r="R223" s="802" t="b">
        <f t="shared" si="92"/>
        <v>0</v>
      </c>
      <c r="S223" s="319" t="e">
        <f t="shared" si="93"/>
        <v>#DIV/0!</v>
      </c>
      <c r="T223" s="320">
        <v>0</v>
      </c>
      <c r="U223" s="318">
        <v>0</v>
      </c>
      <c r="V223" s="802" t="e">
        <f t="shared" si="94"/>
        <v>#DIV/0!</v>
      </c>
      <c r="W223" s="802" t="b">
        <f t="shared" si="95"/>
        <v>0</v>
      </c>
      <c r="X223" s="319" t="e">
        <f t="shared" si="96"/>
        <v>#DIV/0!</v>
      </c>
      <c r="Y223" s="319"/>
      <c r="Z223" s="320">
        <v>0</v>
      </c>
      <c r="AA223" s="319" t="e">
        <f t="shared" si="97"/>
        <v>#DIV/0!</v>
      </c>
      <c r="AB223" s="319" t="b">
        <f t="shared" si="98"/>
        <v>0</v>
      </c>
      <c r="AC223" s="319" t="e">
        <f t="shared" si="99"/>
        <v>#DIV/0!</v>
      </c>
      <c r="AD223" s="810"/>
      <c r="AE223" s="812">
        <f t="shared" si="100"/>
        <v>0</v>
      </c>
      <c r="AF223" s="812">
        <f t="shared" si="101"/>
        <v>0</v>
      </c>
    </row>
    <row r="224" spans="1:32" ht="15.75" hidden="1" customHeight="1">
      <c r="A224" s="439" t="s">
        <v>309</v>
      </c>
      <c r="B224" s="439">
        <f>'Aaro Inställningar'!B59</f>
        <v>0</v>
      </c>
      <c r="C224" s="43"/>
      <c r="D224" s="749">
        <f>'Aaro Inställningar'!C59</f>
        <v>0</v>
      </c>
      <c r="E224" s="320">
        <v>0</v>
      </c>
      <c r="F224" s="318">
        <v>0</v>
      </c>
      <c r="G224" s="802" t="e">
        <f t="shared" si="85"/>
        <v>#DIV/0!</v>
      </c>
      <c r="H224" s="802" t="b">
        <f t="shared" si="86"/>
        <v>0</v>
      </c>
      <c r="I224" s="802" t="e">
        <f t="shared" si="87"/>
        <v>#DIV/0!</v>
      </c>
      <c r="J224" s="320">
        <v>0</v>
      </c>
      <c r="K224" s="318">
        <v>0</v>
      </c>
      <c r="L224" s="802" t="e">
        <f t="shared" si="88"/>
        <v>#DIV/0!</v>
      </c>
      <c r="M224" s="802" t="b">
        <f t="shared" si="89"/>
        <v>0</v>
      </c>
      <c r="N224" s="319" t="e">
        <f t="shared" si="90"/>
        <v>#DIV/0!</v>
      </c>
      <c r="O224" s="320">
        <v>0</v>
      </c>
      <c r="P224" s="318">
        <v>0</v>
      </c>
      <c r="Q224" s="802" t="e">
        <f t="shared" si="91"/>
        <v>#DIV/0!</v>
      </c>
      <c r="R224" s="802" t="b">
        <f t="shared" si="92"/>
        <v>0</v>
      </c>
      <c r="S224" s="319" t="e">
        <f t="shared" si="93"/>
        <v>#DIV/0!</v>
      </c>
      <c r="T224" s="320">
        <v>0</v>
      </c>
      <c r="U224" s="318">
        <v>0</v>
      </c>
      <c r="V224" s="802" t="e">
        <f t="shared" si="94"/>
        <v>#DIV/0!</v>
      </c>
      <c r="W224" s="802" t="b">
        <f t="shared" si="95"/>
        <v>0</v>
      </c>
      <c r="X224" s="319" t="e">
        <f t="shared" si="96"/>
        <v>#DIV/0!</v>
      </c>
      <c r="Y224" s="319"/>
      <c r="Z224" s="320">
        <v>0</v>
      </c>
      <c r="AA224" s="319" t="e">
        <f t="shared" si="97"/>
        <v>#DIV/0!</v>
      </c>
      <c r="AB224" s="319" t="b">
        <f t="shared" si="98"/>
        <v>0</v>
      </c>
      <c r="AC224" s="319" t="e">
        <f t="shared" si="99"/>
        <v>#DIV/0!</v>
      </c>
      <c r="AD224" s="810"/>
      <c r="AE224" s="812">
        <f t="shared" si="100"/>
        <v>0</v>
      </c>
      <c r="AF224" s="812">
        <f t="shared" si="101"/>
        <v>0</v>
      </c>
    </row>
    <row r="225" spans="1:32" ht="15.75" hidden="1" customHeight="1">
      <c r="A225" s="439" t="s">
        <v>309</v>
      </c>
      <c r="B225" s="439">
        <f>'Aaro Inställningar'!B60</f>
        <v>0</v>
      </c>
      <c r="C225" s="43"/>
      <c r="D225" s="749">
        <f>'Aaro Inställningar'!C60</f>
        <v>0</v>
      </c>
      <c r="E225" s="320">
        <v>0</v>
      </c>
      <c r="F225" s="318">
        <v>0</v>
      </c>
      <c r="G225" s="802" t="e">
        <f t="shared" si="85"/>
        <v>#DIV/0!</v>
      </c>
      <c r="H225" s="802" t="b">
        <f t="shared" si="86"/>
        <v>0</v>
      </c>
      <c r="I225" s="802" t="e">
        <f t="shared" si="87"/>
        <v>#DIV/0!</v>
      </c>
      <c r="J225" s="320">
        <v>0</v>
      </c>
      <c r="K225" s="318">
        <v>0</v>
      </c>
      <c r="L225" s="802" t="e">
        <f t="shared" si="88"/>
        <v>#DIV/0!</v>
      </c>
      <c r="M225" s="802" t="b">
        <f t="shared" si="89"/>
        <v>0</v>
      </c>
      <c r="N225" s="319" t="e">
        <f t="shared" si="90"/>
        <v>#DIV/0!</v>
      </c>
      <c r="O225" s="320">
        <v>0</v>
      </c>
      <c r="P225" s="318">
        <v>0</v>
      </c>
      <c r="Q225" s="802" t="e">
        <f t="shared" si="91"/>
        <v>#DIV/0!</v>
      </c>
      <c r="R225" s="802" t="b">
        <f t="shared" si="92"/>
        <v>0</v>
      </c>
      <c r="S225" s="319" t="e">
        <f t="shared" si="93"/>
        <v>#DIV/0!</v>
      </c>
      <c r="T225" s="320">
        <v>0</v>
      </c>
      <c r="U225" s="318">
        <v>0</v>
      </c>
      <c r="V225" s="802" t="e">
        <f t="shared" si="94"/>
        <v>#DIV/0!</v>
      </c>
      <c r="W225" s="802" t="b">
        <f t="shared" si="95"/>
        <v>0</v>
      </c>
      <c r="X225" s="319" t="e">
        <f t="shared" si="96"/>
        <v>#DIV/0!</v>
      </c>
      <c r="Y225" s="319"/>
      <c r="Z225" s="320">
        <v>0</v>
      </c>
      <c r="AA225" s="319" t="e">
        <f t="shared" si="97"/>
        <v>#DIV/0!</v>
      </c>
      <c r="AB225" s="319" t="b">
        <f t="shared" si="98"/>
        <v>0</v>
      </c>
      <c r="AC225" s="319" t="e">
        <f t="shared" si="99"/>
        <v>#DIV/0!</v>
      </c>
      <c r="AD225" s="810"/>
      <c r="AE225" s="812">
        <f t="shared" si="100"/>
        <v>0</v>
      </c>
      <c r="AF225" s="812">
        <f t="shared" si="101"/>
        <v>0</v>
      </c>
    </row>
    <row r="226" spans="1:32" ht="15.75" hidden="1" customHeight="1">
      <c r="A226" s="439" t="s">
        <v>309</v>
      </c>
      <c r="B226" s="439">
        <f>'Aaro Inställningar'!B61</f>
        <v>0</v>
      </c>
      <c r="C226" s="43"/>
      <c r="D226" s="749">
        <f>'Aaro Inställningar'!C61</f>
        <v>0</v>
      </c>
      <c r="E226" s="320">
        <v>0</v>
      </c>
      <c r="F226" s="318">
        <v>0</v>
      </c>
      <c r="G226" s="802" t="e">
        <f t="shared" si="85"/>
        <v>#DIV/0!</v>
      </c>
      <c r="H226" s="802" t="b">
        <f t="shared" si="86"/>
        <v>0</v>
      </c>
      <c r="I226" s="802" t="e">
        <f t="shared" si="87"/>
        <v>#DIV/0!</v>
      </c>
      <c r="J226" s="320">
        <v>0</v>
      </c>
      <c r="K226" s="318">
        <v>0</v>
      </c>
      <c r="L226" s="802" t="e">
        <f t="shared" si="88"/>
        <v>#DIV/0!</v>
      </c>
      <c r="M226" s="802" t="b">
        <f t="shared" si="89"/>
        <v>0</v>
      </c>
      <c r="N226" s="319" t="e">
        <f t="shared" si="90"/>
        <v>#DIV/0!</v>
      </c>
      <c r="O226" s="320">
        <v>0</v>
      </c>
      <c r="P226" s="318">
        <v>0</v>
      </c>
      <c r="Q226" s="802" t="e">
        <f t="shared" si="91"/>
        <v>#DIV/0!</v>
      </c>
      <c r="R226" s="802" t="b">
        <f t="shared" si="92"/>
        <v>0</v>
      </c>
      <c r="S226" s="319" t="e">
        <f t="shared" si="93"/>
        <v>#DIV/0!</v>
      </c>
      <c r="T226" s="320">
        <v>0</v>
      </c>
      <c r="U226" s="318">
        <v>0</v>
      </c>
      <c r="V226" s="802" t="e">
        <f t="shared" si="94"/>
        <v>#DIV/0!</v>
      </c>
      <c r="W226" s="802" t="b">
        <f t="shared" si="95"/>
        <v>0</v>
      </c>
      <c r="X226" s="319" t="e">
        <f t="shared" si="96"/>
        <v>#DIV/0!</v>
      </c>
      <c r="Y226" s="319"/>
      <c r="Z226" s="320">
        <v>0</v>
      </c>
      <c r="AA226" s="319" t="e">
        <f t="shared" si="97"/>
        <v>#DIV/0!</v>
      </c>
      <c r="AB226" s="319" t="b">
        <f t="shared" si="98"/>
        <v>0</v>
      </c>
      <c r="AC226" s="319" t="e">
        <f t="shared" si="99"/>
        <v>#DIV/0!</v>
      </c>
      <c r="AD226" s="810"/>
      <c r="AE226" s="812">
        <f t="shared" si="100"/>
        <v>0</v>
      </c>
      <c r="AF226" s="812">
        <f t="shared" si="101"/>
        <v>0</v>
      </c>
    </row>
    <row r="227" spans="1:32" ht="15.75" hidden="1" customHeight="1">
      <c r="A227" s="439" t="s">
        <v>309</v>
      </c>
      <c r="B227" s="439">
        <f>'Aaro Inställningar'!B62</f>
        <v>0</v>
      </c>
      <c r="C227" s="43"/>
      <c r="D227" s="749">
        <f>'Aaro Inställningar'!C62</f>
        <v>0</v>
      </c>
      <c r="E227" s="320">
        <v>0</v>
      </c>
      <c r="F227" s="318">
        <v>0</v>
      </c>
      <c r="G227" s="802" t="e">
        <f t="shared" si="85"/>
        <v>#DIV/0!</v>
      </c>
      <c r="H227" s="802" t="b">
        <f t="shared" si="86"/>
        <v>0</v>
      </c>
      <c r="I227" s="802" t="e">
        <f t="shared" si="87"/>
        <v>#DIV/0!</v>
      </c>
      <c r="J227" s="320">
        <v>0</v>
      </c>
      <c r="K227" s="318">
        <v>0</v>
      </c>
      <c r="L227" s="802" t="e">
        <f t="shared" si="88"/>
        <v>#DIV/0!</v>
      </c>
      <c r="M227" s="802" t="b">
        <f t="shared" si="89"/>
        <v>0</v>
      </c>
      <c r="N227" s="319" t="e">
        <f t="shared" si="90"/>
        <v>#DIV/0!</v>
      </c>
      <c r="O227" s="320">
        <v>0</v>
      </c>
      <c r="P227" s="318">
        <v>0</v>
      </c>
      <c r="Q227" s="802" t="e">
        <f t="shared" si="91"/>
        <v>#DIV/0!</v>
      </c>
      <c r="R227" s="802" t="b">
        <f t="shared" si="92"/>
        <v>0</v>
      </c>
      <c r="S227" s="319" t="e">
        <f t="shared" si="93"/>
        <v>#DIV/0!</v>
      </c>
      <c r="T227" s="320">
        <v>0</v>
      </c>
      <c r="U227" s="318">
        <v>0</v>
      </c>
      <c r="V227" s="802" t="e">
        <f t="shared" si="94"/>
        <v>#DIV/0!</v>
      </c>
      <c r="W227" s="802" t="b">
        <f t="shared" si="95"/>
        <v>0</v>
      </c>
      <c r="X227" s="319" t="e">
        <f t="shared" si="96"/>
        <v>#DIV/0!</v>
      </c>
      <c r="Y227" s="319"/>
      <c r="Z227" s="320">
        <v>0</v>
      </c>
      <c r="AA227" s="319" t="e">
        <f t="shared" si="97"/>
        <v>#DIV/0!</v>
      </c>
      <c r="AB227" s="319" t="b">
        <f t="shared" si="98"/>
        <v>0</v>
      </c>
      <c r="AC227" s="319" t="e">
        <f t="shared" si="99"/>
        <v>#DIV/0!</v>
      </c>
      <c r="AD227" s="810"/>
      <c r="AE227" s="812">
        <f t="shared" si="100"/>
        <v>0</v>
      </c>
      <c r="AF227" s="812">
        <f t="shared" si="101"/>
        <v>0</v>
      </c>
    </row>
    <row r="228" spans="1:32" ht="15.75" hidden="1" customHeight="1">
      <c r="A228" s="439" t="s">
        <v>309</v>
      </c>
      <c r="B228" s="439">
        <f>'Aaro Inställningar'!B63</f>
        <v>0</v>
      </c>
      <c r="C228" s="43"/>
      <c r="D228" s="749">
        <f>'Aaro Inställningar'!C63</f>
        <v>0</v>
      </c>
      <c r="E228" s="320">
        <v>0</v>
      </c>
      <c r="F228" s="318">
        <v>0</v>
      </c>
      <c r="G228" s="802" t="e">
        <f t="shared" si="85"/>
        <v>#DIV/0!</v>
      </c>
      <c r="H228" s="802" t="b">
        <f t="shared" si="86"/>
        <v>0</v>
      </c>
      <c r="I228" s="802" t="e">
        <f t="shared" si="87"/>
        <v>#DIV/0!</v>
      </c>
      <c r="J228" s="320">
        <v>0</v>
      </c>
      <c r="K228" s="318">
        <v>0</v>
      </c>
      <c r="L228" s="802" t="e">
        <f t="shared" si="88"/>
        <v>#DIV/0!</v>
      </c>
      <c r="M228" s="802" t="b">
        <f t="shared" si="89"/>
        <v>0</v>
      </c>
      <c r="N228" s="319" t="e">
        <f t="shared" si="90"/>
        <v>#DIV/0!</v>
      </c>
      <c r="O228" s="320">
        <v>0</v>
      </c>
      <c r="P228" s="318">
        <v>0</v>
      </c>
      <c r="Q228" s="802" t="e">
        <f t="shared" si="91"/>
        <v>#DIV/0!</v>
      </c>
      <c r="R228" s="802" t="b">
        <f t="shared" si="92"/>
        <v>0</v>
      </c>
      <c r="S228" s="319" t="e">
        <f t="shared" si="93"/>
        <v>#DIV/0!</v>
      </c>
      <c r="T228" s="320">
        <v>0</v>
      </c>
      <c r="U228" s="318">
        <v>0</v>
      </c>
      <c r="V228" s="802" t="e">
        <f t="shared" si="94"/>
        <v>#DIV/0!</v>
      </c>
      <c r="W228" s="802" t="b">
        <f t="shared" si="95"/>
        <v>0</v>
      </c>
      <c r="X228" s="319" t="e">
        <f t="shared" si="96"/>
        <v>#DIV/0!</v>
      </c>
      <c r="Y228" s="319"/>
      <c r="Z228" s="320">
        <v>0</v>
      </c>
      <c r="AA228" s="319" t="e">
        <f t="shared" si="97"/>
        <v>#DIV/0!</v>
      </c>
      <c r="AB228" s="319" t="b">
        <f t="shared" si="98"/>
        <v>0</v>
      </c>
      <c r="AC228" s="319" t="e">
        <f t="shared" si="99"/>
        <v>#DIV/0!</v>
      </c>
      <c r="AD228" s="810"/>
      <c r="AE228" s="812">
        <f t="shared" si="100"/>
        <v>0</v>
      </c>
      <c r="AF228" s="812">
        <f t="shared" si="101"/>
        <v>0</v>
      </c>
    </row>
    <row r="229" spans="1:32" ht="15.75" hidden="1" customHeight="1">
      <c r="A229" s="439" t="s">
        <v>309</v>
      </c>
      <c r="B229" s="439">
        <f>'Aaro Inställningar'!B64</f>
        <v>0</v>
      </c>
      <c r="C229" s="43"/>
      <c r="D229" s="749">
        <f>'Aaro Inställningar'!C64</f>
        <v>0</v>
      </c>
      <c r="E229" s="320">
        <v>0</v>
      </c>
      <c r="F229" s="318">
        <v>0</v>
      </c>
      <c r="G229" s="802" t="e">
        <f t="shared" si="85"/>
        <v>#DIV/0!</v>
      </c>
      <c r="H229" s="802" t="b">
        <f t="shared" si="86"/>
        <v>0</v>
      </c>
      <c r="I229" s="802" t="e">
        <f t="shared" si="87"/>
        <v>#DIV/0!</v>
      </c>
      <c r="J229" s="320">
        <v>0</v>
      </c>
      <c r="K229" s="318">
        <v>0</v>
      </c>
      <c r="L229" s="802" t="e">
        <f t="shared" si="88"/>
        <v>#DIV/0!</v>
      </c>
      <c r="M229" s="802" t="b">
        <f t="shared" si="89"/>
        <v>0</v>
      </c>
      <c r="N229" s="319" t="e">
        <f t="shared" si="90"/>
        <v>#DIV/0!</v>
      </c>
      <c r="O229" s="320">
        <v>0</v>
      </c>
      <c r="P229" s="318">
        <v>0</v>
      </c>
      <c r="Q229" s="802" t="e">
        <f t="shared" si="91"/>
        <v>#DIV/0!</v>
      </c>
      <c r="R229" s="802" t="b">
        <f t="shared" si="92"/>
        <v>0</v>
      </c>
      <c r="S229" s="319" t="e">
        <f t="shared" si="93"/>
        <v>#DIV/0!</v>
      </c>
      <c r="T229" s="320">
        <v>0</v>
      </c>
      <c r="U229" s="318">
        <v>0</v>
      </c>
      <c r="V229" s="802" t="e">
        <f t="shared" si="94"/>
        <v>#DIV/0!</v>
      </c>
      <c r="W229" s="802" t="b">
        <f t="shared" si="95"/>
        <v>0</v>
      </c>
      <c r="X229" s="319" t="e">
        <f t="shared" si="96"/>
        <v>#DIV/0!</v>
      </c>
      <c r="Y229" s="319"/>
      <c r="Z229" s="320">
        <v>0</v>
      </c>
      <c r="AA229" s="319" t="e">
        <f t="shared" si="97"/>
        <v>#DIV/0!</v>
      </c>
      <c r="AB229" s="319" t="b">
        <f t="shared" si="98"/>
        <v>0</v>
      </c>
      <c r="AC229" s="319" t="e">
        <f t="shared" si="99"/>
        <v>#DIV/0!</v>
      </c>
      <c r="AD229" s="810"/>
      <c r="AE229" s="812">
        <f t="shared" si="100"/>
        <v>0</v>
      </c>
      <c r="AF229" s="812">
        <f t="shared" si="101"/>
        <v>0</v>
      </c>
    </row>
    <row r="230" spans="1:32" ht="15.75" hidden="1" customHeight="1">
      <c r="A230" s="439" t="s">
        <v>309</v>
      </c>
      <c r="B230" s="439">
        <f>'Aaro Inställningar'!B65</f>
        <v>0</v>
      </c>
      <c r="C230" s="43"/>
      <c r="D230" s="749">
        <f>'Aaro Inställningar'!C65</f>
        <v>0</v>
      </c>
      <c r="E230" s="320">
        <v>0</v>
      </c>
      <c r="F230" s="318">
        <v>0</v>
      </c>
      <c r="G230" s="802" t="e">
        <f t="shared" si="85"/>
        <v>#DIV/0!</v>
      </c>
      <c r="H230" s="802" t="b">
        <f t="shared" si="86"/>
        <v>0</v>
      </c>
      <c r="I230" s="802" t="e">
        <f t="shared" si="87"/>
        <v>#DIV/0!</v>
      </c>
      <c r="J230" s="320">
        <v>0</v>
      </c>
      <c r="K230" s="318">
        <v>0</v>
      </c>
      <c r="L230" s="802" t="e">
        <f t="shared" si="88"/>
        <v>#DIV/0!</v>
      </c>
      <c r="M230" s="802" t="b">
        <f t="shared" si="89"/>
        <v>0</v>
      </c>
      <c r="N230" s="319" t="e">
        <f t="shared" si="90"/>
        <v>#DIV/0!</v>
      </c>
      <c r="O230" s="320">
        <v>0</v>
      </c>
      <c r="P230" s="318">
        <v>0</v>
      </c>
      <c r="Q230" s="802" t="e">
        <f t="shared" si="91"/>
        <v>#DIV/0!</v>
      </c>
      <c r="R230" s="802" t="b">
        <f t="shared" si="92"/>
        <v>0</v>
      </c>
      <c r="S230" s="319" t="e">
        <f t="shared" si="93"/>
        <v>#DIV/0!</v>
      </c>
      <c r="T230" s="320">
        <v>0</v>
      </c>
      <c r="U230" s="318">
        <v>0</v>
      </c>
      <c r="V230" s="802" t="e">
        <f t="shared" si="94"/>
        <v>#DIV/0!</v>
      </c>
      <c r="W230" s="802" t="b">
        <f t="shared" si="95"/>
        <v>0</v>
      </c>
      <c r="X230" s="319" t="e">
        <f t="shared" si="96"/>
        <v>#DIV/0!</v>
      </c>
      <c r="Y230" s="319"/>
      <c r="Z230" s="320">
        <v>0</v>
      </c>
      <c r="AA230" s="319" t="e">
        <f t="shared" si="97"/>
        <v>#DIV/0!</v>
      </c>
      <c r="AB230" s="319" t="b">
        <f t="shared" si="98"/>
        <v>0</v>
      </c>
      <c r="AC230" s="319" t="e">
        <f t="shared" si="99"/>
        <v>#DIV/0!</v>
      </c>
      <c r="AD230" s="810"/>
      <c r="AE230" s="812">
        <f t="shared" si="100"/>
        <v>0</v>
      </c>
      <c r="AF230" s="812">
        <f t="shared" si="101"/>
        <v>0</v>
      </c>
    </row>
    <row r="231" spans="1:32" ht="15.75" hidden="1" customHeight="1">
      <c r="A231" s="439" t="s">
        <v>309</v>
      </c>
      <c r="B231" s="439">
        <f>'Aaro Inställningar'!B66</f>
        <v>0</v>
      </c>
      <c r="C231" s="43"/>
      <c r="D231" s="749">
        <f>'Aaro Inställningar'!C66</f>
        <v>0</v>
      </c>
      <c r="E231" s="320">
        <v>0</v>
      </c>
      <c r="F231" s="318">
        <v>0</v>
      </c>
      <c r="G231" s="802" t="e">
        <f t="shared" si="85"/>
        <v>#DIV/0!</v>
      </c>
      <c r="H231" s="802" t="b">
        <f t="shared" si="86"/>
        <v>0</v>
      </c>
      <c r="I231" s="802" t="e">
        <f t="shared" si="87"/>
        <v>#DIV/0!</v>
      </c>
      <c r="J231" s="320">
        <v>0</v>
      </c>
      <c r="K231" s="318">
        <v>0</v>
      </c>
      <c r="L231" s="802" t="e">
        <f t="shared" si="88"/>
        <v>#DIV/0!</v>
      </c>
      <c r="M231" s="802" t="b">
        <f t="shared" si="89"/>
        <v>0</v>
      </c>
      <c r="N231" s="319" t="e">
        <f t="shared" si="90"/>
        <v>#DIV/0!</v>
      </c>
      <c r="O231" s="320">
        <v>0</v>
      </c>
      <c r="P231" s="318">
        <v>0</v>
      </c>
      <c r="Q231" s="802" t="e">
        <f t="shared" si="91"/>
        <v>#DIV/0!</v>
      </c>
      <c r="R231" s="802" t="b">
        <f t="shared" si="92"/>
        <v>0</v>
      </c>
      <c r="S231" s="319" t="e">
        <f t="shared" si="93"/>
        <v>#DIV/0!</v>
      </c>
      <c r="T231" s="320">
        <v>0</v>
      </c>
      <c r="U231" s="318">
        <v>0</v>
      </c>
      <c r="V231" s="802" t="e">
        <f t="shared" si="94"/>
        <v>#DIV/0!</v>
      </c>
      <c r="W231" s="802" t="b">
        <f t="shared" si="95"/>
        <v>0</v>
      </c>
      <c r="X231" s="319" t="e">
        <f t="shared" si="96"/>
        <v>#DIV/0!</v>
      </c>
      <c r="Y231" s="319"/>
      <c r="Z231" s="320">
        <v>0</v>
      </c>
      <c r="AA231" s="319" t="e">
        <f t="shared" si="97"/>
        <v>#DIV/0!</v>
      </c>
      <c r="AB231" s="319" t="b">
        <f t="shared" si="98"/>
        <v>0</v>
      </c>
      <c r="AC231" s="319" t="e">
        <f t="shared" si="99"/>
        <v>#DIV/0!</v>
      </c>
      <c r="AD231" s="810"/>
      <c r="AE231" s="812">
        <f t="shared" si="100"/>
        <v>0</v>
      </c>
      <c r="AF231" s="812">
        <f t="shared" si="101"/>
        <v>0</v>
      </c>
    </row>
    <row r="232" spans="1:32" ht="15.75" hidden="1" customHeight="1">
      <c r="A232" s="439" t="s">
        <v>309</v>
      </c>
      <c r="B232" s="439">
        <f>'Aaro Inställningar'!B67</f>
        <v>0</v>
      </c>
      <c r="C232" s="43"/>
      <c r="D232" s="749">
        <f>'Aaro Inställningar'!C67</f>
        <v>0</v>
      </c>
      <c r="E232" s="320">
        <v>0</v>
      </c>
      <c r="F232" s="318">
        <v>0</v>
      </c>
      <c r="G232" s="802" t="e">
        <f t="shared" si="85"/>
        <v>#DIV/0!</v>
      </c>
      <c r="H232" s="802" t="b">
        <f t="shared" si="86"/>
        <v>0</v>
      </c>
      <c r="I232" s="802" t="e">
        <f t="shared" si="87"/>
        <v>#DIV/0!</v>
      </c>
      <c r="J232" s="320">
        <v>0</v>
      </c>
      <c r="K232" s="318">
        <v>0</v>
      </c>
      <c r="L232" s="802" t="e">
        <f t="shared" si="88"/>
        <v>#DIV/0!</v>
      </c>
      <c r="M232" s="802" t="b">
        <f t="shared" si="89"/>
        <v>0</v>
      </c>
      <c r="N232" s="319" t="e">
        <f t="shared" si="90"/>
        <v>#DIV/0!</v>
      </c>
      <c r="O232" s="320">
        <v>0</v>
      </c>
      <c r="P232" s="318">
        <v>0</v>
      </c>
      <c r="Q232" s="802" t="e">
        <f t="shared" si="91"/>
        <v>#DIV/0!</v>
      </c>
      <c r="R232" s="802" t="b">
        <f t="shared" si="92"/>
        <v>0</v>
      </c>
      <c r="S232" s="319" t="e">
        <f t="shared" si="93"/>
        <v>#DIV/0!</v>
      </c>
      <c r="T232" s="320">
        <v>0</v>
      </c>
      <c r="U232" s="318">
        <v>0</v>
      </c>
      <c r="V232" s="802" t="e">
        <f t="shared" si="94"/>
        <v>#DIV/0!</v>
      </c>
      <c r="W232" s="802" t="b">
        <f t="shared" si="95"/>
        <v>0</v>
      </c>
      <c r="X232" s="319" t="e">
        <f t="shared" si="96"/>
        <v>#DIV/0!</v>
      </c>
      <c r="Y232" s="319"/>
      <c r="Z232" s="320">
        <v>0</v>
      </c>
      <c r="AA232" s="319" t="e">
        <f t="shared" si="97"/>
        <v>#DIV/0!</v>
      </c>
      <c r="AB232" s="319" t="b">
        <f t="shared" si="98"/>
        <v>0</v>
      </c>
      <c r="AC232" s="319" t="e">
        <f t="shared" si="99"/>
        <v>#DIV/0!</v>
      </c>
      <c r="AD232" s="810"/>
      <c r="AE232" s="812">
        <f t="shared" si="100"/>
        <v>0</v>
      </c>
      <c r="AF232" s="812">
        <f t="shared" si="101"/>
        <v>0</v>
      </c>
    </row>
    <row r="233" spans="1:32" ht="15.75" hidden="1" customHeight="1">
      <c r="A233" s="439" t="s">
        <v>309</v>
      </c>
      <c r="B233" s="439">
        <f>'Aaro Inställningar'!B68</f>
        <v>0</v>
      </c>
      <c r="C233" s="43"/>
      <c r="D233" s="749">
        <f>'Aaro Inställningar'!C68</f>
        <v>0</v>
      </c>
      <c r="E233" s="320">
        <v>0</v>
      </c>
      <c r="F233" s="318">
        <v>0</v>
      </c>
      <c r="G233" s="802" t="e">
        <f t="shared" si="85"/>
        <v>#DIV/0!</v>
      </c>
      <c r="H233" s="802" t="b">
        <f t="shared" si="86"/>
        <v>0</v>
      </c>
      <c r="I233" s="802" t="e">
        <f t="shared" si="87"/>
        <v>#DIV/0!</v>
      </c>
      <c r="J233" s="320">
        <v>0</v>
      </c>
      <c r="K233" s="318">
        <v>0</v>
      </c>
      <c r="L233" s="802" t="e">
        <f t="shared" si="88"/>
        <v>#DIV/0!</v>
      </c>
      <c r="M233" s="802" t="b">
        <f t="shared" si="89"/>
        <v>0</v>
      </c>
      <c r="N233" s="319" t="e">
        <f t="shared" si="90"/>
        <v>#DIV/0!</v>
      </c>
      <c r="O233" s="320">
        <v>0</v>
      </c>
      <c r="P233" s="318">
        <v>0</v>
      </c>
      <c r="Q233" s="802" t="e">
        <f t="shared" si="91"/>
        <v>#DIV/0!</v>
      </c>
      <c r="R233" s="802" t="b">
        <f t="shared" si="92"/>
        <v>0</v>
      </c>
      <c r="S233" s="319" t="e">
        <f t="shared" si="93"/>
        <v>#DIV/0!</v>
      </c>
      <c r="T233" s="320">
        <v>0</v>
      </c>
      <c r="U233" s="318">
        <v>0</v>
      </c>
      <c r="V233" s="802" t="e">
        <f t="shared" si="94"/>
        <v>#DIV/0!</v>
      </c>
      <c r="W233" s="802" t="b">
        <f t="shared" si="95"/>
        <v>0</v>
      </c>
      <c r="X233" s="319" t="e">
        <f t="shared" si="96"/>
        <v>#DIV/0!</v>
      </c>
      <c r="Y233" s="319"/>
      <c r="Z233" s="320">
        <v>0</v>
      </c>
      <c r="AA233" s="319" t="e">
        <f t="shared" si="97"/>
        <v>#DIV/0!</v>
      </c>
      <c r="AB233" s="319" t="b">
        <f t="shared" si="98"/>
        <v>0</v>
      </c>
      <c r="AC233" s="319" t="e">
        <f t="shared" si="99"/>
        <v>#DIV/0!</v>
      </c>
      <c r="AD233" s="810"/>
      <c r="AE233" s="812">
        <f t="shared" si="100"/>
        <v>0</v>
      </c>
      <c r="AF233" s="812">
        <f t="shared" si="101"/>
        <v>0</v>
      </c>
    </row>
    <row r="234" spans="1:32" ht="15.75" hidden="1" customHeight="1">
      <c r="A234" s="439" t="s">
        <v>309</v>
      </c>
      <c r="B234" s="439">
        <f>'Aaro Inställningar'!B69</f>
        <v>0</v>
      </c>
      <c r="C234" s="43"/>
      <c r="D234" s="749">
        <f>'Aaro Inställningar'!C69</f>
        <v>0</v>
      </c>
      <c r="E234" s="320">
        <v>0</v>
      </c>
      <c r="F234" s="318">
        <v>0</v>
      </c>
      <c r="G234" s="802" t="e">
        <f t="shared" si="85"/>
        <v>#DIV/0!</v>
      </c>
      <c r="H234" s="802" t="b">
        <f t="shared" si="86"/>
        <v>0</v>
      </c>
      <c r="I234" s="802" t="e">
        <f t="shared" si="87"/>
        <v>#DIV/0!</v>
      </c>
      <c r="J234" s="320">
        <v>0</v>
      </c>
      <c r="K234" s="318">
        <v>0</v>
      </c>
      <c r="L234" s="802" t="e">
        <f t="shared" si="88"/>
        <v>#DIV/0!</v>
      </c>
      <c r="M234" s="802" t="b">
        <f t="shared" si="89"/>
        <v>0</v>
      </c>
      <c r="N234" s="319" t="e">
        <f t="shared" si="90"/>
        <v>#DIV/0!</v>
      </c>
      <c r="O234" s="320">
        <v>0</v>
      </c>
      <c r="P234" s="318">
        <v>0</v>
      </c>
      <c r="Q234" s="802" t="e">
        <f t="shared" si="91"/>
        <v>#DIV/0!</v>
      </c>
      <c r="R234" s="802" t="b">
        <f t="shared" si="92"/>
        <v>0</v>
      </c>
      <c r="S234" s="319" t="e">
        <f t="shared" si="93"/>
        <v>#DIV/0!</v>
      </c>
      <c r="T234" s="320">
        <v>0</v>
      </c>
      <c r="U234" s="318">
        <v>0</v>
      </c>
      <c r="V234" s="802" t="e">
        <f t="shared" si="94"/>
        <v>#DIV/0!</v>
      </c>
      <c r="W234" s="802" t="b">
        <f t="shared" si="95"/>
        <v>0</v>
      </c>
      <c r="X234" s="319" t="e">
        <f t="shared" si="96"/>
        <v>#DIV/0!</v>
      </c>
      <c r="Y234" s="319"/>
      <c r="Z234" s="320">
        <v>0</v>
      </c>
      <c r="AA234" s="319" t="e">
        <f t="shared" si="97"/>
        <v>#DIV/0!</v>
      </c>
      <c r="AB234" s="319" t="b">
        <f t="shared" si="98"/>
        <v>0</v>
      </c>
      <c r="AC234" s="319" t="e">
        <f t="shared" si="99"/>
        <v>#DIV/0!</v>
      </c>
      <c r="AD234" s="810"/>
      <c r="AE234" s="812">
        <f t="shared" si="100"/>
        <v>0</v>
      </c>
      <c r="AF234" s="812">
        <f t="shared" si="101"/>
        <v>0</v>
      </c>
    </row>
    <row r="235" spans="1:32" ht="15.75" hidden="1" customHeight="1">
      <c r="A235" s="439" t="s">
        <v>309</v>
      </c>
      <c r="B235" s="439">
        <f>'Aaro Inställningar'!B70</f>
        <v>0</v>
      </c>
      <c r="C235" s="43"/>
      <c r="D235" s="749">
        <f>'Aaro Inställningar'!C70</f>
        <v>0</v>
      </c>
      <c r="E235" s="320">
        <v>0</v>
      </c>
      <c r="F235" s="318">
        <v>0</v>
      </c>
      <c r="G235" s="802" t="e">
        <f t="shared" si="85"/>
        <v>#DIV/0!</v>
      </c>
      <c r="H235" s="802" t="b">
        <f t="shared" si="86"/>
        <v>0</v>
      </c>
      <c r="I235" s="802" t="e">
        <f t="shared" si="87"/>
        <v>#DIV/0!</v>
      </c>
      <c r="J235" s="320">
        <v>0</v>
      </c>
      <c r="K235" s="318">
        <v>0</v>
      </c>
      <c r="L235" s="802" t="e">
        <f t="shared" si="88"/>
        <v>#DIV/0!</v>
      </c>
      <c r="M235" s="802" t="b">
        <f t="shared" si="89"/>
        <v>0</v>
      </c>
      <c r="N235" s="319" t="e">
        <f t="shared" si="90"/>
        <v>#DIV/0!</v>
      </c>
      <c r="O235" s="320">
        <v>0</v>
      </c>
      <c r="P235" s="318">
        <v>0</v>
      </c>
      <c r="Q235" s="802" t="e">
        <f t="shared" si="91"/>
        <v>#DIV/0!</v>
      </c>
      <c r="R235" s="802" t="b">
        <f t="shared" si="92"/>
        <v>0</v>
      </c>
      <c r="S235" s="319" t="e">
        <f t="shared" si="93"/>
        <v>#DIV/0!</v>
      </c>
      <c r="T235" s="320">
        <v>0</v>
      </c>
      <c r="U235" s="318">
        <v>0</v>
      </c>
      <c r="V235" s="802" t="e">
        <f t="shared" si="94"/>
        <v>#DIV/0!</v>
      </c>
      <c r="W235" s="802" t="b">
        <f t="shared" si="95"/>
        <v>0</v>
      </c>
      <c r="X235" s="319" t="e">
        <f t="shared" si="96"/>
        <v>#DIV/0!</v>
      </c>
      <c r="Y235" s="319"/>
      <c r="Z235" s="320">
        <v>0</v>
      </c>
      <c r="AA235" s="319" t="e">
        <f t="shared" si="97"/>
        <v>#DIV/0!</v>
      </c>
      <c r="AB235" s="319" t="b">
        <f t="shared" si="98"/>
        <v>0</v>
      </c>
      <c r="AC235" s="319" t="e">
        <f t="shared" si="99"/>
        <v>#DIV/0!</v>
      </c>
      <c r="AD235" s="810"/>
      <c r="AE235" s="812">
        <f t="shared" si="100"/>
        <v>0</v>
      </c>
      <c r="AF235" s="812">
        <f t="shared" si="101"/>
        <v>0</v>
      </c>
    </row>
    <row r="236" spans="1:32" ht="15.75" hidden="1" customHeight="1">
      <c r="A236" s="439" t="s">
        <v>309</v>
      </c>
      <c r="B236" s="439">
        <f>'Aaro Inställningar'!B71</f>
        <v>0</v>
      </c>
      <c r="C236" s="43"/>
      <c r="D236" s="749">
        <f>'Aaro Inställningar'!C71</f>
        <v>0</v>
      </c>
      <c r="E236" s="320">
        <v>0</v>
      </c>
      <c r="F236" s="318">
        <v>0</v>
      </c>
      <c r="G236" s="802" t="e">
        <f t="shared" si="85"/>
        <v>#DIV/0!</v>
      </c>
      <c r="H236" s="802" t="b">
        <f t="shared" si="86"/>
        <v>0</v>
      </c>
      <c r="I236" s="802" t="e">
        <f t="shared" si="87"/>
        <v>#DIV/0!</v>
      </c>
      <c r="J236" s="320">
        <v>0</v>
      </c>
      <c r="K236" s="318">
        <v>0</v>
      </c>
      <c r="L236" s="802" t="e">
        <f t="shared" si="88"/>
        <v>#DIV/0!</v>
      </c>
      <c r="M236" s="802" t="b">
        <f t="shared" si="89"/>
        <v>0</v>
      </c>
      <c r="N236" s="319" t="e">
        <f t="shared" si="90"/>
        <v>#DIV/0!</v>
      </c>
      <c r="O236" s="320">
        <v>0</v>
      </c>
      <c r="P236" s="318">
        <v>0</v>
      </c>
      <c r="Q236" s="802" t="e">
        <f t="shared" si="91"/>
        <v>#DIV/0!</v>
      </c>
      <c r="R236" s="802" t="b">
        <f t="shared" si="92"/>
        <v>0</v>
      </c>
      <c r="S236" s="319" t="e">
        <f t="shared" si="93"/>
        <v>#DIV/0!</v>
      </c>
      <c r="T236" s="320">
        <v>0</v>
      </c>
      <c r="U236" s="318">
        <v>0</v>
      </c>
      <c r="V236" s="802" t="e">
        <f t="shared" si="94"/>
        <v>#DIV/0!</v>
      </c>
      <c r="W236" s="802" t="b">
        <f t="shared" si="95"/>
        <v>0</v>
      </c>
      <c r="X236" s="319" t="e">
        <f t="shared" si="96"/>
        <v>#DIV/0!</v>
      </c>
      <c r="Y236" s="319"/>
      <c r="Z236" s="320">
        <v>0</v>
      </c>
      <c r="AA236" s="319" t="e">
        <f t="shared" si="97"/>
        <v>#DIV/0!</v>
      </c>
      <c r="AB236" s="319" t="b">
        <f t="shared" si="98"/>
        <v>0</v>
      </c>
      <c r="AC236" s="319" t="e">
        <f t="shared" si="99"/>
        <v>#DIV/0!</v>
      </c>
      <c r="AD236" s="810"/>
      <c r="AE236" s="812">
        <f t="shared" si="100"/>
        <v>0</v>
      </c>
      <c r="AF236" s="812">
        <f t="shared" si="101"/>
        <v>0</v>
      </c>
    </row>
    <row r="237" spans="1:32" ht="15.75" hidden="1" customHeight="1">
      <c r="A237" s="439" t="s">
        <v>309</v>
      </c>
      <c r="B237" s="439">
        <f>'Aaro Inställningar'!B72</f>
        <v>0</v>
      </c>
      <c r="C237" s="43"/>
      <c r="D237" s="749">
        <f>'Aaro Inställningar'!C72</f>
        <v>0</v>
      </c>
      <c r="E237" s="320">
        <v>0</v>
      </c>
      <c r="F237" s="318">
        <v>0</v>
      </c>
      <c r="G237" s="802" t="e">
        <f t="shared" si="85"/>
        <v>#DIV/0!</v>
      </c>
      <c r="H237" s="802" t="b">
        <f t="shared" si="86"/>
        <v>0</v>
      </c>
      <c r="I237" s="802" t="e">
        <f t="shared" si="87"/>
        <v>#DIV/0!</v>
      </c>
      <c r="J237" s="320">
        <v>0</v>
      </c>
      <c r="K237" s="318">
        <v>0</v>
      </c>
      <c r="L237" s="802" t="e">
        <f t="shared" si="88"/>
        <v>#DIV/0!</v>
      </c>
      <c r="M237" s="802" t="b">
        <f t="shared" si="89"/>
        <v>0</v>
      </c>
      <c r="N237" s="319" t="e">
        <f t="shared" si="90"/>
        <v>#DIV/0!</v>
      </c>
      <c r="O237" s="320">
        <v>0</v>
      </c>
      <c r="P237" s="318">
        <v>0</v>
      </c>
      <c r="Q237" s="802" t="e">
        <f t="shared" si="91"/>
        <v>#DIV/0!</v>
      </c>
      <c r="R237" s="802" t="b">
        <f t="shared" si="92"/>
        <v>0</v>
      </c>
      <c r="S237" s="319" t="e">
        <f t="shared" si="93"/>
        <v>#DIV/0!</v>
      </c>
      <c r="T237" s="320">
        <v>0</v>
      </c>
      <c r="U237" s="318">
        <v>0</v>
      </c>
      <c r="V237" s="802" t="e">
        <f t="shared" si="94"/>
        <v>#DIV/0!</v>
      </c>
      <c r="W237" s="802" t="b">
        <f t="shared" si="95"/>
        <v>0</v>
      </c>
      <c r="X237" s="319" t="e">
        <f t="shared" si="96"/>
        <v>#DIV/0!</v>
      </c>
      <c r="Y237" s="319"/>
      <c r="Z237" s="320">
        <v>0</v>
      </c>
      <c r="AA237" s="319" t="e">
        <f t="shared" si="97"/>
        <v>#DIV/0!</v>
      </c>
      <c r="AB237" s="319" t="b">
        <f t="shared" si="98"/>
        <v>0</v>
      </c>
      <c r="AC237" s="319" t="e">
        <f t="shared" si="99"/>
        <v>#DIV/0!</v>
      </c>
      <c r="AD237" s="810"/>
      <c r="AE237" s="812">
        <f t="shared" si="100"/>
        <v>0</v>
      </c>
      <c r="AF237" s="812">
        <f t="shared" si="101"/>
        <v>0</v>
      </c>
    </row>
    <row r="238" spans="1:32" ht="15.75" hidden="1" customHeight="1">
      <c r="A238" s="439" t="s">
        <v>309</v>
      </c>
      <c r="B238" s="439">
        <f>'Aaro Inställningar'!B73</f>
        <v>0</v>
      </c>
      <c r="C238" s="43"/>
      <c r="D238" s="749">
        <f>'Aaro Inställningar'!C73</f>
        <v>0</v>
      </c>
      <c r="E238" s="320">
        <v>0</v>
      </c>
      <c r="F238" s="318">
        <v>0</v>
      </c>
      <c r="G238" s="802" t="e">
        <f t="shared" si="85"/>
        <v>#DIV/0!</v>
      </c>
      <c r="H238" s="802" t="b">
        <f t="shared" si="86"/>
        <v>0</v>
      </c>
      <c r="I238" s="802" t="e">
        <f t="shared" si="87"/>
        <v>#DIV/0!</v>
      </c>
      <c r="J238" s="320">
        <v>0</v>
      </c>
      <c r="K238" s="318">
        <v>0</v>
      </c>
      <c r="L238" s="802" t="e">
        <f t="shared" si="88"/>
        <v>#DIV/0!</v>
      </c>
      <c r="M238" s="802" t="b">
        <f t="shared" si="89"/>
        <v>0</v>
      </c>
      <c r="N238" s="319" t="e">
        <f t="shared" si="90"/>
        <v>#DIV/0!</v>
      </c>
      <c r="O238" s="320">
        <v>0</v>
      </c>
      <c r="P238" s="318">
        <v>0</v>
      </c>
      <c r="Q238" s="802" t="e">
        <f t="shared" si="91"/>
        <v>#DIV/0!</v>
      </c>
      <c r="R238" s="802" t="b">
        <f t="shared" si="92"/>
        <v>0</v>
      </c>
      <c r="S238" s="319" t="e">
        <f t="shared" si="93"/>
        <v>#DIV/0!</v>
      </c>
      <c r="T238" s="320">
        <v>0</v>
      </c>
      <c r="U238" s="318">
        <v>0</v>
      </c>
      <c r="V238" s="802" t="e">
        <f t="shared" si="94"/>
        <v>#DIV/0!</v>
      </c>
      <c r="W238" s="802" t="b">
        <f t="shared" si="95"/>
        <v>0</v>
      </c>
      <c r="X238" s="319" t="e">
        <f t="shared" si="96"/>
        <v>#DIV/0!</v>
      </c>
      <c r="Y238" s="319"/>
      <c r="Z238" s="320">
        <v>0</v>
      </c>
      <c r="AA238" s="319" t="e">
        <f t="shared" si="97"/>
        <v>#DIV/0!</v>
      </c>
      <c r="AB238" s="319" t="b">
        <f t="shared" si="98"/>
        <v>0</v>
      </c>
      <c r="AC238" s="319" t="e">
        <f t="shared" si="99"/>
        <v>#DIV/0!</v>
      </c>
      <c r="AD238" s="810"/>
      <c r="AE238" s="812">
        <f t="shared" si="100"/>
        <v>0</v>
      </c>
      <c r="AF238" s="812">
        <f t="shared" si="101"/>
        <v>0</v>
      </c>
    </row>
    <row r="239" spans="1:32" ht="15.75" hidden="1" customHeight="1">
      <c r="A239" s="439" t="s">
        <v>309</v>
      </c>
      <c r="B239" s="439">
        <f>'Aaro Inställningar'!B74</f>
        <v>0</v>
      </c>
      <c r="C239" s="43"/>
      <c r="D239" s="749">
        <f>'Aaro Inställningar'!C74</f>
        <v>0</v>
      </c>
      <c r="E239" s="320">
        <v>0</v>
      </c>
      <c r="F239" s="318">
        <v>0</v>
      </c>
      <c r="G239" s="802" t="e">
        <f t="shared" si="85"/>
        <v>#DIV/0!</v>
      </c>
      <c r="H239" s="802" t="b">
        <f t="shared" si="86"/>
        <v>0</v>
      </c>
      <c r="I239" s="802" t="e">
        <f t="shared" si="87"/>
        <v>#DIV/0!</v>
      </c>
      <c r="J239" s="320">
        <v>0</v>
      </c>
      <c r="K239" s="318">
        <v>0</v>
      </c>
      <c r="L239" s="802" t="e">
        <f t="shared" si="88"/>
        <v>#DIV/0!</v>
      </c>
      <c r="M239" s="802" t="b">
        <f t="shared" si="89"/>
        <v>0</v>
      </c>
      <c r="N239" s="319" t="e">
        <f t="shared" si="90"/>
        <v>#DIV/0!</v>
      </c>
      <c r="O239" s="320">
        <v>0</v>
      </c>
      <c r="P239" s="318">
        <v>0</v>
      </c>
      <c r="Q239" s="802" t="e">
        <f t="shared" si="91"/>
        <v>#DIV/0!</v>
      </c>
      <c r="R239" s="802" t="b">
        <f t="shared" si="92"/>
        <v>0</v>
      </c>
      <c r="S239" s="319" t="e">
        <f t="shared" si="93"/>
        <v>#DIV/0!</v>
      </c>
      <c r="T239" s="320">
        <v>0</v>
      </c>
      <c r="U239" s="318">
        <v>0</v>
      </c>
      <c r="V239" s="802" t="e">
        <f t="shared" si="94"/>
        <v>#DIV/0!</v>
      </c>
      <c r="W239" s="802" t="b">
        <f t="shared" si="95"/>
        <v>0</v>
      </c>
      <c r="X239" s="319" t="e">
        <f t="shared" si="96"/>
        <v>#DIV/0!</v>
      </c>
      <c r="Y239" s="319"/>
      <c r="Z239" s="320">
        <v>0</v>
      </c>
      <c r="AA239" s="319" t="e">
        <f t="shared" si="97"/>
        <v>#DIV/0!</v>
      </c>
      <c r="AB239" s="319" t="b">
        <f t="shared" si="98"/>
        <v>0</v>
      </c>
      <c r="AC239" s="319" t="e">
        <f t="shared" si="99"/>
        <v>#DIV/0!</v>
      </c>
      <c r="AD239" s="810"/>
      <c r="AE239" s="812">
        <f t="shared" si="100"/>
        <v>0</v>
      </c>
      <c r="AF239" s="812">
        <f t="shared" si="101"/>
        <v>0</v>
      </c>
    </row>
    <row r="240" spans="1:32" ht="15.75" hidden="1" customHeight="1">
      <c r="A240" s="439" t="s">
        <v>309</v>
      </c>
      <c r="B240" s="439">
        <f>'Aaro Inställningar'!B75</f>
        <v>0</v>
      </c>
      <c r="C240" s="43"/>
      <c r="D240" s="749">
        <f>'Aaro Inställningar'!C75</f>
        <v>0</v>
      </c>
      <c r="E240" s="320">
        <v>0</v>
      </c>
      <c r="F240" s="318">
        <v>0</v>
      </c>
      <c r="G240" s="802" t="e">
        <f t="shared" si="85"/>
        <v>#DIV/0!</v>
      </c>
      <c r="H240" s="802" t="b">
        <f t="shared" si="86"/>
        <v>0</v>
      </c>
      <c r="I240" s="802" t="e">
        <f t="shared" si="87"/>
        <v>#DIV/0!</v>
      </c>
      <c r="J240" s="320">
        <v>0</v>
      </c>
      <c r="K240" s="318">
        <v>0</v>
      </c>
      <c r="L240" s="802" t="e">
        <f t="shared" si="88"/>
        <v>#DIV/0!</v>
      </c>
      <c r="M240" s="802" t="b">
        <f t="shared" si="89"/>
        <v>0</v>
      </c>
      <c r="N240" s="319" t="e">
        <f t="shared" si="90"/>
        <v>#DIV/0!</v>
      </c>
      <c r="O240" s="320">
        <v>0</v>
      </c>
      <c r="P240" s="318">
        <v>0</v>
      </c>
      <c r="Q240" s="802" t="e">
        <f t="shared" si="91"/>
        <v>#DIV/0!</v>
      </c>
      <c r="R240" s="802" t="b">
        <f t="shared" si="92"/>
        <v>0</v>
      </c>
      <c r="S240" s="319" t="e">
        <f t="shared" si="93"/>
        <v>#DIV/0!</v>
      </c>
      <c r="T240" s="320">
        <v>0</v>
      </c>
      <c r="U240" s="318">
        <v>0</v>
      </c>
      <c r="V240" s="802" t="e">
        <f t="shared" si="94"/>
        <v>#DIV/0!</v>
      </c>
      <c r="W240" s="802" t="b">
        <f t="shared" si="95"/>
        <v>0</v>
      </c>
      <c r="X240" s="319" t="e">
        <f t="shared" si="96"/>
        <v>#DIV/0!</v>
      </c>
      <c r="Y240" s="319"/>
      <c r="Z240" s="320">
        <v>0</v>
      </c>
      <c r="AA240" s="319" t="e">
        <f t="shared" si="97"/>
        <v>#DIV/0!</v>
      </c>
      <c r="AB240" s="319" t="b">
        <f t="shared" si="98"/>
        <v>0</v>
      </c>
      <c r="AC240" s="319" t="e">
        <f t="shared" si="99"/>
        <v>#DIV/0!</v>
      </c>
      <c r="AD240" s="810"/>
      <c r="AE240" s="812">
        <f t="shared" si="100"/>
        <v>0</v>
      </c>
      <c r="AF240" s="812">
        <f t="shared" si="101"/>
        <v>0</v>
      </c>
    </row>
    <row r="241" spans="1:32" ht="15.75" hidden="1" customHeight="1">
      <c r="A241" s="439" t="s">
        <v>309</v>
      </c>
      <c r="B241" s="439">
        <f>'Aaro Inställningar'!B76</f>
        <v>0</v>
      </c>
      <c r="C241" s="43"/>
      <c r="D241" s="749">
        <f>'Aaro Inställningar'!C76</f>
        <v>0</v>
      </c>
      <c r="E241" s="320">
        <v>0</v>
      </c>
      <c r="F241" s="318">
        <v>0</v>
      </c>
      <c r="G241" s="802" t="e">
        <f t="shared" si="85"/>
        <v>#DIV/0!</v>
      </c>
      <c r="H241" s="802" t="b">
        <f t="shared" si="86"/>
        <v>0</v>
      </c>
      <c r="I241" s="802" t="e">
        <f t="shared" si="87"/>
        <v>#DIV/0!</v>
      </c>
      <c r="J241" s="320">
        <v>0</v>
      </c>
      <c r="K241" s="318">
        <v>0</v>
      </c>
      <c r="L241" s="802" t="e">
        <f t="shared" si="88"/>
        <v>#DIV/0!</v>
      </c>
      <c r="M241" s="802" t="b">
        <f t="shared" si="89"/>
        <v>0</v>
      </c>
      <c r="N241" s="319" t="e">
        <f t="shared" si="90"/>
        <v>#DIV/0!</v>
      </c>
      <c r="O241" s="320">
        <v>0</v>
      </c>
      <c r="P241" s="318">
        <v>0</v>
      </c>
      <c r="Q241" s="802" t="e">
        <f t="shared" si="91"/>
        <v>#DIV/0!</v>
      </c>
      <c r="R241" s="802" t="b">
        <f t="shared" si="92"/>
        <v>0</v>
      </c>
      <c r="S241" s="319" t="e">
        <f t="shared" si="93"/>
        <v>#DIV/0!</v>
      </c>
      <c r="T241" s="320">
        <v>0</v>
      </c>
      <c r="U241" s="318">
        <v>0</v>
      </c>
      <c r="V241" s="802" t="e">
        <f t="shared" si="94"/>
        <v>#DIV/0!</v>
      </c>
      <c r="W241" s="802" t="b">
        <f t="shared" si="95"/>
        <v>0</v>
      </c>
      <c r="X241" s="319" t="e">
        <f t="shared" si="96"/>
        <v>#DIV/0!</v>
      </c>
      <c r="Y241" s="319"/>
      <c r="Z241" s="320">
        <v>0</v>
      </c>
      <c r="AA241" s="319" t="e">
        <f t="shared" si="97"/>
        <v>#DIV/0!</v>
      </c>
      <c r="AB241" s="319" t="b">
        <f t="shared" si="98"/>
        <v>0</v>
      </c>
      <c r="AC241" s="319" t="e">
        <f t="shared" si="99"/>
        <v>#DIV/0!</v>
      </c>
      <c r="AD241" s="810"/>
      <c r="AE241" s="812">
        <f t="shared" si="100"/>
        <v>0</v>
      </c>
      <c r="AF241" s="812">
        <f t="shared" si="101"/>
        <v>0</v>
      </c>
    </row>
    <row r="242" spans="1:32" ht="15.75" hidden="1" customHeight="1">
      <c r="A242" s="439" t="s">
        <v>309</v>
      </c>
      <c r="B242" s="439">
        <f>'Aaro Inställningar'!B78</f>
        <v>0</v>
      </c>
      <c r="C242" s="43"/>
      <c r="D242" s="749">
        <f>'Aaro Inställningar'!C77</f>
        <v>0</v>
      </c>
      <c r="E242" s="320">
        <v>0</v>
      </c>
      <c r="F242" s="318">
        <v>0</v>
      </c>
      <c r="G242" s="802" t="e">
        <f t="shared" si="85"/>
        <v>#DIV/0!</v>
      </c>
      <c r="H242" s="802" t="b">
        <f t="shared" si="86"/>
        <v>0</v>
      </c>
      <c r="I242" s="802" t="e">
        <f t="shared" si="87"/>
        <v>#DIV/0!</v>
      </c>
      <c r="J242" s="320">
        <v>0</v>
      </c>
      <c r="K242" s="318">
        <v>0</v>
      </c>
      <c r="L242" s="802" t="e">
        <f t="shared" si="88"/>
        <v>#DIV/0!</v>
      </c>
      <c r="M242" s="802" t="b">
        <f t="shared" si="89"/>
        <v>0</v>
      </c>
      <c r="N242" s="319" t="e">
        <f t="shared" si="90"/>
        <v>#DIV/0!</v>
      </c>
      <c r="O242" s="320">
        <v>0</v>
      </c>
      <c r="P242" s="318">
        <v>0</v>
      </c>
      <c r="Q242" s="802" t="e">
        <f t="shared" si="91"/>
        <v>#DIV/0!</v>
      </c>
      <c r="R242" s="802" t="b">
        <f t="shared" si="92"/>
        <v>0</v>
      </c>
      <c r="S242" s="319" t="e">
        <f t="shared" si="93"/>
        <v>#DIV/0!</v>
      </c>
      <c r="T242" s="320">
        <v>0</v>
      </c>
      <c r="U242" s="318">
        <v>0</v>
      </c>
      <c r="V242" s="802" t="e">
        <f t="shared" si="94"/>
        <v>#DIV/0!</v>
      </c>
      <c r="W242" s="802" t="b">
        <f t="shared" si="95"/>
        <v>0</v>
      </c>
      <c r="X242" s="319" t="e">
        <f t="shared" si="96"/>
        <v>#DIV/0!</v>
      </c>
      <c r="Y242" s="319"/>
      <c r="Z242" s="320">
        <v>0</v>
      </c>
      <c r="AA242" s="319" t="e">
        <f t="shared" si="97"/>
        <v>#DIV/0!</v>
      </c>
      <c r="AB242" s="319" t="b">
        <f t="shared" si="98"/>
        <v>0</v>
      </c>
      <c r="AC242" s="319" t="e">
        <f t="shared" si="99"/>
        <v>#DIV/0!</v>
      </c>
      <c r="AD242" s="810"/>
      <c r="AE242" s="812">
        <f t="shared" si="100"/>
        <v>0</v>
      </c>
      <c r="AF242" s="812">
        <f t="shared" si="101"/>
        <v>0</v>
      </c>
    </row>
    <row r="243" spans="1:32" ht="15.75" hidden="1" customHeight="1">
      <c r="A243" s="439" t="s">
        <v>309</v>
      </c>
      <c r="B243" s="439">
        <f>'Aaro Inställningar'!B79</f>
        <v>0</v>
      </c>
      <c r="C243" s="43"/>
      <c r="D243" s="749">
        <f>'Aaro Inställningar'!C78</f>
        <v>0</v>
      </c>
      <c r="E243" s="320">
        <v>0</v>
      </c>
      <c r="F243" s="318">
        <v>0</v>
      </c>
      <c r="G243" s="802" t="e">
        <f t="shared" si="85"/>
        <v>#DIV/0!</v>
      </c>
      <c r="H243" s="802" t="b">
        <f t="shared" si="86"/>
        <v>0</v>
      </c>
      <c r="I243" s="802" t="e">
        <f t="shared" si="87"/>
        <v>#DIV/0!</v>
      </c>
      <c r="J243" s="320">
        <v>0</v>
      </c>
      <c r="K243" s="318">
        <v>0</v>
      </c>
      <c r="L243" s="802" t="e">
        <f t="shared" si="88"/>
        <v>#DIV/0!</v>
      </c>
      <c r="M243" s="802" t="b">
        <f t="shared" si="89"/>
        <v>0</v>
      </c>
      <c r="N243" s="319" t="e">
        <f t="shared" si="90"/>
        <v>#DIV/0!</v>
      </c>
      <c r="O243" s="320">
        <v>0</v>
      </c>
      <c r="P243" s="318">
        <v>0</v>
      </c>
      <c r="Q243" s="802" t="e">
        <f t="shared" si="91"/>
        <v>#DIV/0!</v>
      </c>
      <c r="R243" s="802" t="b">
        <f t="shared" si="92"/>
        <v>0</v>
      </c>
      <c r="S243" s="319" t="e">
        <f t="shared" si="93"/>
        <v>#DIV/0!</v>
      </c>
      <c r="T243" s="320">
        <v>0</v>
      </c>
      <c r="U243" s="318">
        <v>0</v>
      </c>
      <c r="V243" s="802" t="e">
        <f t="shared" si="94"/>
        <v>#DIV/0!</v>
      </c>
      <c r="W243" s="802" t="b">
        <f t="shared" si="95"/>
        <v>0</v>
      </c>
      <c r="X243" s="319" t="e">
        <f t="shared" si="96"/>
        <v>#DIV/0!</v>
      </c>
      <c r="Y243" s="319"/>
      <c r="Z243" s="320">
        <v>0</v>
      </c>
      <c r="AA243" s="319" t="e">
        <f t="shared" si="97"/>
        <v>#DIV/0!</v>
      </c>
      <c r="AB243" s="319" t="b">
        <f t="shared" si="98"/>
        <v>0</v>
      </c>
      <c r="AC243" s="319" t="e">
        <f t="shared" si="99"/>
        <v>#DIV/0!</v>
      </c>
      <c r="AD243" s="810"/>
      <c r="AE243" s="812">
        <f t="shared" si="100"/>
        <v>0</v>
      </c>
      <c r="AF243" s="812">
        <f t="shared" si="101"/>
        <v>0</v>
      </c>
    </row>
    <row r="244" spans="1:32" ht="15.75" hidden="1" customHeight="1">
      <c r="A244" s="439" t="s">
        <v>309</v>
      </c>
      <c r="B244" s="439">
        <f>'Aaro Inställningar'!B80</f>
        <v>0</v>
      </c>
      <c r="C244" s="43"/>
      <c r="D244" s="799" t="str">
        <f>'Aaro Inställningar'!C80</f>
        <v>SUMMA FRÅGETECKEN</v>
      </c>
      <c r="E244" s="800">
        <f>SUM(E223:E243)</f>
        <v>0</v>
      </c>
      <c r="F244" s="801">
        <f>SUM(F223:F243)</f>
        <v>0</v>
      </c>
      <c r="G244" s="802" t="e">
        <f t="shared" si="85"/>
        <v>#DIV/0!</v>
      </c>
      <c r="H244" s="802" t="b">
        <f t="shared" si="86"/>
        <v>0</v>
      </c>
      <c r="I244" s="802" t="e">
        <f t="shared" si="87"/>
        <v>#DIV/0!</v>
      </c>
      <c r="J244" s="800">
        <f>SUM(J223:J243)</f>
        <v>0</v>
      </c>
      <c r="K244" s="801">
        <f>SUM(K223:K243)</f>
        <v>0</v>
      </c>
      <c r="L244" s="802" t="e">
        <f t="shared" si="88"/>
        <v>#DIV/0!</v>
      </c>
      <c r="M244" s="802" t="b">
        <f t="shared" si="89"/>
        <v>0</v>
      </c>
      <c r="N244" s="802" t="e">
        <f t="shared" si="90"/>
        <v>#DIV/0!</v>
      </c>
      <c r="O244" s="800">
        <f>SUM(O223:O243)</f>
        <v>0</v>
      </c>
      <c r="P244" s="801">
        <f>SUM(P223:P243)</f>
        <v>0</v>
      </c>
      <c r="Q244" s="802" t="e">
        <f t="shared" si="91"/>
        <v>#DIV/0!</v>
      </c>
      <c r="R244" s="802" t="b">
        <f t="shared" si="92"/>
        <v>0</v>
      </c>
      <c r="S244" s="802" t="e">
        <f t="shared" si="93"/>
        <v>#DIV/0!</v>
      </c>
      <c r="T244" s="800">
        <f>SUM(T223:T243)</f>
        <v>0</v>
      </c>
      <c r="U244" s="801">
        <f>SUM(U223:U243)</f>
        <v>0</v>
      </c>
      <c r="V244" s="802" t="e">
        <f t="shared" si="94"/>
        <v>#DIV/0!</v>
      </c>
      <c r="W244" s="802" t="b">
        <f t="shared" si="95"/>
        <v>0</v>
      </c>
      <c r="X244" s="802" t="e">
        <f t="shared" si="96"/>
        <v>#DIV/0!</v>
      </c>
      <c r="Y244" s="802"/>
      <c r="Z244" s="800">
        <f>SUM(Z223:Z243)</f>
        <v>0</v>
      </c>
      <c r="AA244" s="803" t="e">
        <f t="shared" si="97"/>
        <v>#DIV/0!</v>
      </c>
      <c r="AB244" s="803" t="b">
        <f t="shared" si="98"/>
        <v>0</v>
      </c>
      <c r="AC244" s="819" t="e">
        <f t="shared" si="99"/>
        <v>#DIV/0!</v>
      </c>
      <c r="AD244" s="810"/>
      <c r="AE244" s="815">
        <f t="shared" si="100"/>
        <v>0</v>
      </c>
      <c r="AF244" s="815">
        <f t="shared" si="101"/>
        <v>0</v>
      </c>
    </row>
    <row r="245" spans="1:32" ht="11.25" customHeight="1">
      <c r="A245" s="439"/>
      <c r="B245" s="439"/>
      <c r="C245" s="36"/>
      <c r="D245" s="806"/>
      <c r="E245" s="776"/>
      <c r="F245" s="807"/>
      <c r="G245" s="802" t="e">
        <f t="shared" si="85"/>
        <v>#DIV/0!</v>
      </c>
      <c r="H245" s="802" t="b">
        <f t="shared" si="86"/>
        <v>0</v>
      </c>
      <c r="I245" s="919"/>
      <c r="J245" s="776"/>
      <c r="K245" s="807"/>
      <c r="L245" s="802" t="e">
        <f t="shared" si="88"/>
        <v>#DIV/0!</v>
      </c>
      <c r="M245" s="802" t="b">
        <f t="shared" si="89"/>
        <v>0</v>
      </c>
      <c r="N245" s="753"/>
      <c r="O245" s="776"/>
      <c r="P245" s="807"/>
      <c r="Q245" s="802" t="e">
        <f t="shared" si="91"/>
        <v>#DIV/0!</v>
      </c>
      <c r="R245" s="802" t="b">
        <f t="shared" si="92"/>
        <v>0</v>
      </c>
      <c r="S245" s="753"/>
      <c r="T245" s="776"/>
      <c r="U245" s="807"/>
      <c r="V245" s="802" t="e">
        <f t="shared" si="94"/>
        <v>#DIV/0!</v>
      </c>
      <c r="W245" s="802" t="b">
        <f t="shared" si="95"/>
        <v>0</v>
      </c>
      <c r="X245" s="753"/>
      <c r="Y245" s="753"/>
      <c r="Z245" s="776"/>
      <c r="AA245" s="807"/>
      <c r="AB245" s="807"/>
      <c r="AC245" s="718"/>
      <c r="AD245" s="810"/>
      <c r="AE245" s="817"/>
      <c r="AF245" s="817"/>
    </row>
    <row r="246" spans="1:32" ht="16.5" customHeight="1">
      <c r="A246" s="439" t="s">
        <v>309</v>
      </c>
      <c r="B246" s="439">
        <f>'Aaro Inställningar'!B82</f>
        <v>0</v>
      </c>
      <c r="C246" s="36"/>
      <c r="D246" s="760" t="str">
        <f>'Aaro Inställningar'!C82</f>
        <v>Summa totalt</v>
      </c>
      <c r="E246" s="774">
        <f>+E244+E222+E199</f>
        <v>203.54352650000052</v>
      </c>
      <c r="F246" s="808">
        <f>+F244+F222+F199</f>
        <v>129.62939020000044</v>
      </c>
      <c r="G246" s="802">
        <f t="shared" si="85"/>
        <v>0.57019581891082471</v>
      </c>
      <c r="H246" s="802" t="b">
        <f t="shared" si="86"/>
        <v>0</v>
      </c>
      <c r="I246" s="809">
        <f>IF(AND(E246&lt;0,F246&lt;0),+H246,G246)</f>
        <v>0.57019581891082471</v>
      </c>
      <c r="J246" s="774">
        <f>+J244+J222+J199</f>
        <v>324.21611520000044</v>
      </c>
      <c r="K246" s="808">
        <f>+K244+K222+K199</f>
        <v>239.93577210000029</v>
      </c>
      <c r="L246" s="802">
        <f t="shared" si="88"/>
        <v>0.35126209969588795</v>
      </c>
      <c r="M246" s="802" t="b">
        <f t="shared" si="89"/>
        <v>0</v>
      </c>
      <c r="N246" s="809">
        <f>IF(AND(J246&lt;0,K246&lt;0),+M246,L246)</f>
        <v>0.35126209969588795</v>
      </c>
      <c r="O246" s="774">
        <f>+O244+O222+O199</f>
        <v>324.21611520000033</v>
      </c>
      <c r="P246" s="808">
        <f>+P244+P222+P199</f>
        <v>239.93577210000032</v>
      </c>
      <c r="Q246" s="802">
        <f t="shared" si="91"/>
        <v>0.35126209969588729</v>
      </c>
      <c r="R246" s="802" t="b">
        <f t="shared" si="92"/>
        <v>0</v>
      </c>
      <c r="S246" s="809">
        <f>IF(AND(O246&lt;0,P246&lt;0),+R246,Q246)</f>
        <v>0.35126209969588729</v>
      </c>
      <c r="T246" s="774">
        <f>+T244+T222+T199</f>
        <v>1728.9514763000029</v>
      </c>
      <c r="U246" s="808">
        <f>+U244+U222+U199</f>
        <v>1644.671133200002</v>
      </c>
      <c r="V246" s="802">
        <f t="shared" si="94"/>
        <v>5.124449587439317E-2</v>
      </c>
      <c r="W246" s="802" t="b">
        <f t="shared" si="95"/>
        <v>0</v>
      </c>
      <c r="X246" s="809">
        <f>IF(AND(T246&lt;0,U246&lt;0),+W246,V246)</f>
        <v>5.124449587439317E-2</v>
      </c>
      <c r="Y246" s="809"/>
      <c r="Z246" s="774">
        <f>+Z244+Z222+Z199</f>
        <v>1875.2201994999996</v>
      </c>
      <c r="AA246" s="810">
        <f>IF(OR(U246&lt;0,Z246&lt;0),"-",Z246/U246-1)</f>
        <v>0.14017943262092958</v>
      </c>
      <c r="AB246" s="810" t="b">
        <f>IF(AND(U246&lt;0,Z246&lt;0),-(Z246/U246-1))</f>
        <v>0</v>
      </c>
      <c r="AC246" s="819">
        <f>IF(AND(U246&lt;0,Z246&lt;0),+AB246,AA246)</f>
        <v>0.14017943262092958</v>
      </c>
      <c r="AD246" s="810"/>
      <c r="AE246" s="818">
        <f>IF(O83&lt;&gt;0,IF(O246&lt;&gt;0,O246/O83,""),0)</f>
        <v>5.4754151111734845E-2</v>
      </c>
      <c r="AF246" s="818">
        <f>IF(P83&lt;&gt;0,IF(P246&lt;&gt;0,P246/P83,""),0)</f>
        <v>4.2272589624920746E-2</v>
      </c>
    </row>
    <row r="247" spans="1:32" ht="14.25" customHeight="1">
      <c r="A247" s="439" t="s">
        <v>309</v>
      </c>
      <c r="B247" s="439">
        <f>'Aaro Inställningar'!B83</f>
        <v>0</v>
      </c>
      <c r="C247" s="36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871"/>
      <c r="AD247" s="78"/>
      <c r="AE247" s="78"/>
      <c r="AF247" s="78"/>
    </row>
    <row r="248" spans="1:32" ht="27" customHeight="1">
      <c r="A248" s="440"/>
      <c r="B248" s="39"/>
      <c r="C248" s="36"/>
      <c r="D248" s="128" t="s">
        <v>87</v>
      </c>
      <c r="E248" s="447"/>
      <c r="F248" s="447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78"/>
      <c r="AE248" s="78"/>
      <c r="AF248" s="78"/>
    </row>
    <row r="249" spans="1:32" ht="7.5" customHeight="1">
      <c r="A249" s="436"/>
      <c r="B249" s="39"/>
      <c r="C249" s="36"/>
      <c r="D249" s="44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0"/>
      <c r="AA249" s="40"/>
      <c r="AB249" s="40"/>
      <c r="AC249" s="40"/>
      <c r="AD249" s="78"/>
      <c r="AE249" s="78"/>
      <c r="AF249" s="78"/>
    </row>
    <row r="250" spans="1:32" ht="17.25" customHeight="1">
      <c r="B250" s="39"/>
      <c r="D250" s="449" t="s">
        <v>181</v>
      </c>
      <c r="E250" s="461">
        <f>E6</f>
        <v>2015</v>
      </c>
      <c r="F250" s="461">
        <f>F6</f>
        <v>2014</v>
      </c>
      <c r="G250" s="461"/>
      <c r="H250" s="461"/>
      <c r="I250" s="461" t="str">
        <f>I6</f>
        <v>%</v>
      </c>
      <c r="J250" s="461">
        <f>J6</f>
        <v>2015</v>
      </c>
      <c r="K250" s="461">
        <f>K6</f>
        <v>2014</v>
      </c>
      <c r="L250" s="461"/>
      <c r="M250" s="461"/>
      <c r="N250" s="461" t="str">
        <f>N6</f>
        <v>%</v>
      </c>
      <c r="O250" s="461">
        <f>O6</f>
        <v>2015</v>
      </c>
      <c r="P250" s="461">
        <f>P6</f>
        <v>2014</v>
      </c>
      <c r="Q250" s="461"/>
      <c r="R250" s="461"/>
      <c r="S250" s="461" t="str">
        <f>S6</f>
        <v>%</v>
      </c>
      <c r="T250" s="461" t="str">
        <f>T6</f>
        <v>15/14</v>
      </c>
      <c r="U250" s="461">
        <f>U6</f>
        <v>2014</v>
      </c>
      <c r="V250" s="461"/>
      <c r="W250" s="461"/>
      <c r="X250" s="461" t="str">
        <f>X6</f>
        <v>%</v>
      </c>
      <c r="Y250" s="461"/>
      <c r="Z250" s="461">
        <f>Z6</f>
        <v>2015</v>
      </c>
      <c r="AA250" s="461"/>
      <c r="AB250" s="461"/>
      <c r="AC250" s="461" t="str">
        <f>AC6</f>
        <v>%</v>
      </c>
      <c r="AD250" s="348"/>
      <c r="AE250" s="461">
        <f>O250</f>
        <v>2015</v>
      </c>
      <c r="AF250" s="461">
        <f>P250</f>
        <v>2014</v>
      </c>
    </row>
    <row r="251" spans="1:32" ht="17.25" customHeight="1">
      <c r="B251" s="39"/>
      <c r="D251" s="449"/>
      <c r="E251" s="461"/>
      <c r="F251" s="461"/>
      <c r="G251" s="461"/>
      <c r="H251" s="461"/>
      <c r="I251" s="461"/>
      <c r="J251" s="461"/>
      <c r="K251" s="461"/>
      <c r="L251" s="461"/>
      <c r="M251" s="461"/>
      <c r="N251" s="461"/>
      <c r="O251" s="461"/>
      <c r="P251" s="461"/>
      <c r="Q251" s="461"/>
      <c r="R251" s="461"/>
      <c r="S251" s="461"/>
      <c r="T251" s="461"/>
      <c r="U251" s="461"/>
      <c r="V251" s="461"/>
      <c r="W251" s="461"/>
      <c r="X251" s="461"/>
      <c r="Y251" s="461"/>
      <c r="Z251" s="461"/>
      <c r="AA251" s="461"/>
      <c r="AB251" s="461"/>
      <c r="AC251" s="461"/>
      <c r="AD251" s="348"/>
      <c r="AE251" s="1031" t="s">
        <v>89</v>
      </c>
      <c r="AF251" s="1032"/>
    </row>
    <row r="252" spans="1:32" s="301" customFormat="1" ht="17.25" customHeight="1">
      <c r="A252" s="438"/>
      <c r="B252" s="446"/>
      <c r="C252" s="302"/>
      <c r="D252" s="449"/>
      <c r="E252" s="461" t="str">
        <f>E7</f>
        <v>mar</v>
      </c>
      <c r="F252" s="461" t="str">
        <f>F7</f>
        <v>mar</v>
      </c>
      <c r="G252" s="461"/>
      <c r="H252" s="461"/>
      <c r="I252" s="461"/>
      <c r="J252" s="461" t="str">
        <f>J7</f>
        <v>kv 1</v>
      </c>
      <c r="K252" s="461" t="str">
        <f>K7</f>
        <v>kv 1</v>
      </c>
      <c r="L252" s="461"/>
      <c r="M252" s="461"/>
      <c r="N252" s="461"/>
      <c r="O252" s="461" t="str">
        <f>O7</f>
        <v>kv 1</v>
      </c>
      <c r="P252" s="461" t="str">
        <f>P7</f>
        <v>kv 1</v>
      </c>
      <c r="Q252" s="461"/>
      <c r="R252" s="461"/>
      <c r="S252" s="461"/>
      <c r="T252" s="461" t="str">
        <f>T7</f>
        <v>LTM</v>
      </c>
      <c r="U252" s="461"/>
      <c r="V252" s="461"/>
      <c r="W252" s="461"/>
      <c r="X252" s="461"/>
      <c r="Y252" s="461"/>
      <c r="Z252" s="461" t="str">
        <f>Z7</f>
        <v>Prognos mar</v>
      </c>
      <c r="AA252" s="461"/>
      <c r="AB252" s="461"/>
      <c r="AC252" s="461"/>
      <c r="AD252" s="348"/>
      <c r="AE252" s="461" t="str">
        <f>O252</f>
        <v>kv 1</v>
      </c>
      <c r="AF252" s="461" t="str">
        <f>P252</f>
        <v>kv 1</v>
      </c>
    </row>
    <row r="253" spans="1:32" ht="15" customHeight="1">
      <c r="A253" s="441" t="s">
        <v>310</v>
      </c>
      <c r="B253" s="457" t="str">
        <f>'Aaro Inställningar'!B6</f>
        <v>AHIAS</v>
      </c>
      <c r="C253" s="458"/>
      <c r="D253" s="749" t="str">
        <f>'Aaro Inställningar'!C6</f>
        <v>AH Industries</v>
      </c>
      <c r="E253" s="320">
        <v>-1.18402019999997</v>
      </c>
      <c r="F253" s="318">
        <v>2.51873879999996</v>
      </c>
      <c r="G253" s="319" t="str">
        <f t="shared" ref="G253:G281" si="102">IF(OR(E253&lt;0,F253&lt;0),"-",E253/F253-1)</f>
        <v>-</v>
      </c>
      <c r="H253" s="319" t="b">
        <f t="shared" ref="H253:H281" si="103">IF(AND(E253&lt;0,F253&lt;0),-(E253/F253-1))</f>
        <v>0</v>
      </c>
      <c r="I253" s="319" t="str">
        <f t="shared" ref="I253:I262" si="104">IF(AND(E253&lt;0,F253&lt;0),+H253,G253)</f>
        <v>-</v>
      </c>
      <c r="J253" s="320">
        <v>-2.0572531000000001</v>
      </c>
      <c r="K253" s="318">
        <v>-2.7352355000000101</v>
      </c>
      <c r="L253" s="319" t="str">
        <f t="shared" ref="L253:L281" si="105">IF(OR(J253&lt;0,K253&lt;0),"-",J253/K253-1)</f>
        <v>-</v>
      </c>
      <c r="M253" s="319">
        <f t="shared" ref="M253:M281" si="106">IF(AND(J253&lt;0,K253&lt;0),-(J253/K253-1))</f>
        <v>0.2478698452107716</v>
      </c>
      <c r="N253" s="319">
        <f t="shared" ref="N253:N281" si="107">IF(AND(J253&lt;0,K253&lt;0),+M253,L253)</f>
        <v>0.2478698452107716</v>
      </c>
      <c r="O253" s="320">
        <v>-2.0572531000000001</v>
      </c>
      <c r="P253" s="318">
        <v>-2.7352355000000199</v>
      </c>
      <c r="Q253" s="319" t="str">
        <f t="shared" ref="Q253:Q281" si="108">IF(OR(O253&lt;0,P253&lt;0),"-",O253/P253-1)</f>
        <v>-</v>
      </c>
      <c r="R253" s="319">
        <f t="shared" ref="R253:R281" si="109">IF(AND(O253&lt;0,P253&lt;0),-(O253/P253-1))</f>
        <v>0.24786984521077438</v>
      </c>
      <c r="S253" s="319">
        <f t="shared" ref="S253:S281" si="110">IF(AND(O253&lt;0,P253&lt;0),+R253,Q253)</f>
        <v>0.24786984521077438</v>
      </c>
      <c r="T253" s="320">
        <v>-5.80632729999994</v>
      </c>
      <c r="U253" s="318">
        <v>-6.4843097000000398</v>
      </c>
      <c r="V253" s="319" t="str">
        <f t="shared" ref="V253:V281" si="111">IF(OR(T253&lt;0,U253&lt;0),"-",T253/U253-1)</f>
        <v>-</v>
      </c>
      <c r="W253" s="319">
        <f t="shared" ref="W253:W281" si="112">IF(AND(T253&lt;0,U253&lt;0),-(T253/U253-1))</f>
        <v>0.1045573748582822</v>
      </c>
      <c r="X253" s="319">
        <f t="shared" ref="X253:X281" si="113">IF(AND(T253&lt;0,U253&lt;0),+W253,V253)</f>
        <v>0.1045573748582822</v>
      </c>
      <c r="Y253" s="319"/>
      <c r="Z253" s="320">
        <v>24.1685513000001</v>
      </c>
      <c r="AA253" s="319" t="str">
        <f t="shared" ref="AA253:AA281" si="114">IF(OR(U253&lt;0,Z253&lt;0),"-",Z253/U253-1)</f>
        <v>-</v>
      </c>
      <c r="AB253" s="319" t="b">
        <f t="shared" ref="AB253:AB281" si="115">IF(AND(U253&lt;0,Z253&lt;0),-(Z253/U253-1))</f>
        <v>0</v>
      </c>
      <c r="AC253" s="319" t="str">
        <f t="shared" ref="AC253:AC281" si="116">IF(AND(U253&lt;0,Z253&lt;0),+AB253,AA253)</f>
        <v>-</v>
      </c>
      <c r="AD253" s="810"/>
      <c r="AE253" s="812">
        <f t="shared" ref="AE253:AE281" si="117">IF(O8&lt;&gt;0,IF(O253&lt;&gt;0,O253/O8,""),0)</f>
        <v>-1.2352257488662277E-2</v>
      </c>
      <c r="AF253" s="812">
        <f t="shared" ref="AF253:AF281" si="118">IF(P8&lt;&gt;0,IF(P253&lt;&gt;0,P253/P8,""),0)</f>
        <v>-2.0605101759993805E-2</v>
      </c>
    </row>
    <row r="254" spans="1:32" ht="14.25" customHeight="1">
      <c r="A254" s="441" t="s">
        <v>310</v>
      </c>
      <c r="B254" s="457" t="str">
        <f>'Aaro Inställningar'!B7</f>
        <v>ARCUS</v>
      </c>
      <c r="C254" s="43"/>
      <c r="D254" s="749" t="str">
        <f>'Aaro Inställningar'!C7</f>
        <v>Arcus-Gruppen</v>
      </c>
      <c r="E254" s="320">
        <v>-14.173384899999901</v>
      </c>
      <c r="F254" s="318">
        <v>-14.218730499999999</v>
      </c>
      <c r="G254" s="319" t="str">
        <f t="shared" si="102"/>
        <v>-</v>
      </c>
      <c r="H254" s="319">
        <f t="shared" si="103"/>
        <v>3.1891454725933022E-3</v>
      </c>
      <c r="I254" s="319">
        <f t="shared" si="104"/>
        <v>3.1891454725933022E-3</v>
      </c>
      <c r="J254" s="320">
        <v>-21.958299999999898</v>
      </c>
      <c r="K254" s="318">
        <v>-33.978745400000001</v>
      </c>
      <c r="L254" s="319" t="str">
        <f t="shared" si="105"/>
        <v>-</v>
      </c>
      <c r="M254" s="319">
        <f t="shared" si="106"/>
        <v>0.35376366191554864</v>
      </c>
      <c r="N254" s="319">
        <f t="shared" si="107"/>
        <v>0.35376366191554864</v>
      </c>
      <c r="O254" s="320">
        <v>-21.958299999999898</v>
      </c>
      <c r="P254" s="318">
        <v>-33.978745400000001</v>
      </c>
      <c r="Q254" s="319" t="str">
        <f t="shared" si="108"/>
        <v>-</v>
      </c>
      <c r="R254" s="319">
        <f t="shared" si="109"/>
        <v>0.35376366191554864</v>
      </c>
      <c r="S254" s="319">
        <f t="shared" si="110"/>
        <v>0.35376366191554864</v>
      </c>
      <c r="T254" s="320">
        <v>109.3527399</v>
      </c>
      <c r="U254" s="318">
        <v>97.332294500000202</v>
      </c>
      <c r="V254" s="319">
        <f t="shared" si="111"/>
        <v>0.1234990448108646</v>
      </c>
      <c r="W254" s="319" t="b">
        <f t="shared" si="112"/>
        <v>0</v>
      </c>
      <c r="X254" s="319">
        <f t="shared" si="113"/>
        <v>0.1234990448108646</v>
      </c>
      <c r="Y254" s="319"/>
      <c r="Z254" s="320">
        <v>113.3499308</v>
      </c>
      <c r="AA254" s="319">
        <f t="shared" si="114"/>
        <v>0.16456651291622193</v>
      </c>
      <c r="AB254" s="319" t="b">
        <f t="shared" si="115"/>
        <v>0</v>
      </c>
      <c r="AC254" s="319">
        <f t="shared" si="116"/>
        <v>0.16456651291622193</v>
      </c>
      <c r="AD254" s="810"/>
      <c r="AE254" s="812">
        <f t="shared" si="117"/>
        <v>-4.7945420151031357E-2</v>
      </c>
      <c r="AF254" s="812">
        <f t="shared" si="118"/>
        <v>-8.1421017098282436E-2</v>
      </c>
    </row>
    <row r="255" spans="1:32" ht="15.75" customHeight="1">
      <c r="A255" s="441" t="s">
        <v>310</v>
      </c>
      <c r="B255" s="457" t="str">
        <f>'Aaro Inställningar'!B8</f>
        <v>BIOLIN</v>
      </c>
      <c r="C255" s="43"/>
      <c r="D255" s="749" t="str">
        <f>'Aaro Inställningar'!C8</f>
        <v>Biolin Scientific</v>
      </c>
      <c r="E255" s="320">
        <v>8.9428799999999899</v>
      </c>
      <c r="F255" s="318">
        <v>3.742</v>
      </c>
      <c r="G255" s="319">
        <f t="shared" si="102"/>
        <v>1.3898663816141075</v>
      </c>
      <c r="H255" s="319" t="b">
        <f t="shared" si="103"/>
        <v>0</v>
      </c>
      <c r="I255" s="319">
        <f t="shared" si="104"/>
        <v>1.3898663816141075</v>
      </c>
      <c r="J255" s="320">
        <v>-3.9869699999999999</v>
      </c>
      <c r="K255" s="318">
        <v>-5.1449999999999996</v>
      </c>
      <c r="L255" s="319" t="str">
        <f t="shared" si="105"/>
        <v>-</v>
      </c>
      <c r="M255" s="319">
        <f t="shared" si="106"/>
        <v>0.22507871720116612</v>
      </c>
      <c r="N255" s="319">
        <f t="shared" si="107"/>
        <v>0.22507871720116612</v>
      </c>
      <c r="O255" s="320">
        <v>-3.9869699999999999</v>
      </c>
      <c r="P255" s="318">
        <v>-5.1449999999999996</v>
      </c>
      <c r="Q255" s="319" t="str">
        <f t="shared" si="108"/>
        <v>-</v>
      </c>
      <c r="R255" s="319">
        <f t="shared" si="109"/>
        <v>0.22507871720116612</v>
      </c>
      <c r="S255" s="319">
        <f t="shared" si="110"/>
        <v>0.22507871720116612</v>
      </c>
      <c r="T255" s="320">
        <v>16.477029999999999</v>
      </c>
      <c r="U255" s="318">
        <v>15.319000000000001</v>
      </c>
      <c r="V255" s="319">
        <f t="shared" si="111"/>
        <v>7.5594359945166056E-2</v>
      </c>
      <c r="W255" s="319" t="b">
        <f t="shared" si="112"/>
        <v>0</v>
      </c>
      <c r="X255" s="319">
        <f t="shared" si="113"/>
        <v>7.5594359945166056E-2</v>
      </c>
      <c r="Y255" s="319"/>
      <c r="Z255" s="320">
        <v>30.404</v>
      </c>
      <c r="AA255" s="319">
        <f t="shared" si="114"/>
        <v>0.9847248514916116</v>
      </c>
      <c r="AB255" s="319" t="b">
        <f t="shared" si="115"/>
        <v>0</v>
      </c>
      <c r="AC255" s="319">
        <f t="shared" si="116"/>
        <v>0.9847248514916116</v>
      </c>
      <c r="AD255" s="810"/>
      <c r="AE255" s="812">
        <f t="shared" si="117"/>
        <v>-7.6195501507581476E-2</v>
      </c>
      <c r="AF255" s="812">
        <f t="shared" si="118"/>
        <v>-0.12111011722611929</v>
      </c>
    </row>
    <row r="256" spans="1:32" ht="14.25" customHeight="1">
      <c r="A256" s="441" t="s">
        <v>310</v>
      </c>
      <c r="B256" s="457" t="str">
        <f>'Aaro Inställningar'!B9</f>
        <v>BISNODE</v>
      </c>
      <c r="C256" s="43"/>
      <c r="D256" s="749" t="str">
        <f>'Aaro Inställningar'!C9</f>
        <v>Bisnode</v>
      </c>
      <c r="E256" s="320">
        <v>8.5343055000001193</v>
      </c>
      <c r="F256" s="318">
        <v>-2.60679999999995</v>
      </c>
      <c r="G256" s="319" t="str">
        <f t="shared" si="102"/>
        <v>-</v>
      </c>
      <c r="H256" s="319" t="b">
        <f t="shared" si="103"/>
        <v>0</v>
      </c>
      <c r="I256" s="319" t="str">
        <f t="shared" si="104"/>
        <v>-</v>
      </c>
      <c r="J256" s="320">
        <v>0.15320549999998201</v>
      </c>
      <c r="K256" s="318">
        <v>13.7886000000001</v>
      </c>
      <c r="L256" s="319">
        <f t="shared" si="105"/>
        <v>-0.98888897349984906</v>
      </c>
      <c r="M256" s="319" t="b">
        <f t="shared" si="106"/>
        <v>0</v>
      </c>
      <c r="N256" s="319">
        <f t="shared" si="107"/>
        <v>-0.98888897349984906</v>
      </c>
      <c r="O256" s="320">
        <v>0.15320550000012501</v>
      </c>
      <c r="P256" s="318">
        <v>13.7886000000002</v>
      </c>
      <c r="Q256" s="319">
        <f t="shared" si="108"/>
        <v>-0.98888897349983884</v>
      </c>
      <c r="R256" s="319" t="b">
        <f t="shared" si="109"/>
        <v>0</v>
      </c>
      <c r="S256" s="319">
        <f t="shared" si="110"/>
        <v>-0.98888897349983884</v>
      </c>
      <c r="T256" s="320">
        <v>38.035105500000398</v>
      </c>
      <c r="U256" s="318">
        <v>51.670500000000303</v>
      </c>
      <c r="V256" s="319">
        <f t="shared" si="111"/>
        <v>-0.26389128225969993</v>
      </c>
      <c r="W256" s="319" t="b">
        <f t="shared" si="112"/>
        <v>0</v>
      </c>
      <c r="X256" s="319">
        <f t="shared" si="113"/>
        <v>-0.26389128225969993</v>
      </c>
      <c r="Y256" s="319"/>
      <c r="Z256" s="320">
        <v>137.47999999999999</v>
      </c>
      <c r="AA256" s="319">
        <f t="shared" si="114"/>
        <v>1.6607058186005395</v>
      </c>
      <c r="AB256" s="319" t="b">
        <f t="shared" si="115"/>
        <v>0</v>
      </c>
      <c r="AC256" s="319">
        <f t="shared" si="116"/>
        <v>1.6607058186005395</v>
      </c>
      <c r="AD256" s="810"/>
      <c r="AE256" s="812">
        <f t="shared" si="117"/>
        <v>2.505622592698916E-4</v>
      </c>
      <c r="AF256" s="812">
        <f t="shared" si="118"/>
        <v>2.2764885355029914E-2</v>
      </c>
    </row>
    <row r="257" spans="1:32" ht="15.75" customHeight="1">
      <c r="A257" s="441" t="s">
        <v>310</v>
      </c>
      <c r="B257" s="457" t="str">
        <f>'Aaro Inställningar'!B10</f>
        <v>DIAB</v>
      </c>
      <c r="C257" s="43"/>
      <c r="D257" s="749" t="str">
        <f>'Aaro Inställningar'!C10</f>
        <v>DIAB</v>
      </c>
      <c r="E257" s="320">
        <v>20.776734300000001</v>
      </c>
      <c r="F257" s="318">
        <v>-3.4642300999999902</v>
      </c>
      <c r="G257" s="319" t="str">
        <f t="shared" si="102"/>
        <v>-</v>
      </c>
      <c r="H257" s="319" t="b">
        <f t="shared" si="103"/>
        <v>0</v>
      </c>
      <c r="I257" s="319" t="str">
        <f t="shared" si="104"/>
        <v>-</v>
      </c>
      <c r="J257" s="320">
        <v>26.6714973999999</v>
      </c>
      <c r="K257" s="318">
        <v>-10.3686735</v>
      </c>
      <c r="L257" s="319" t="str">
        <f t="shared" si="105"/>
        <v>-</v>
      </c>
      <c r="M257" s="319" t="b">
        <f t="shared" si="106"/>
        <v>0</v>
      </c>
      <c r="N257" s="319" t="str">
        <f t="shared" si="107"/>
        <v>-</v>
      </c>
      <c r="O257" s="320">
        <v>26.6714974</v>
      </c>
      <c r="P257" s="318">
        <v>-10.3686735</v>
      </c>
      <c r="Q257" s="319" t="str">
        <f t="shared" si="108"/>
        <v>-</v>
      </c>
      <c r="R257" s="319" t="b">
        <f t="shared" si="109"/>
        <v>0</v>
      </c>
      <c r="S257" s="319" t="str">
        <f t="shared" si="110"/>
        <v>-</v>
      </c>
      <c r="T257" s="320">
        <v>-2.8532348000001302</v>
      </c>
      <c r="U257" s="318">
        <v>-39.893405700000002</v>
      </c>
      <c r="V257" s="319" t="str">
        <f t="shared" si="111"/>
        <v>-</v>
      </c>
      <c r="W257" s="319">
        <f t="shared" si="112"/>
        <v>0.92847853548888337</v>
      </c>
      <c r="X257" s="319">
        <f t="shared" si="113"/>
        <v>0.92847853548888337</v>
      </c>
      <c r="Y257" s="319"/>
      <c r="Z257" s="320">
        <v>59.777663400000201</v>
      </c>
      <c r="AA257" s="319" t="str">
        <f t="shared" si="114"/>
        <v>-</v>
      </c>
      <c r="AB257" s="319" t="b">
        <f t="shared" si="115"/>
        <v>0</v>
      </c>
      <c r="AC257" s="319" t="str">
        <f t="shared" si="116"/>
        <v>-</v>
      </c>
      <c r="AD257" s="810"/>
      <c r="AE257" s="812">
        <f t="shared" si="117"/>
        <v>7.5235219404037823E-2</v>
      </c>
      <c r="AF257" s="812">
        <f t="shared" si="118"/>
        <v>-4.5317513560088951E-2</v>
      </c>
    </row>
    <row r="258" spans="1:32" ht="14.25" customHeight="1">
      <c r="A258" s="441" t="s">
        <v>310</v>
      </c>
      <c r="B258" s="457" t="str">
        <f>'Aaro Inställningar'!B11</f>
        <v>EMGR</v>
      </c>
      <c r="C258" s="43"/>
      <c r="D258" s="749" t="str">
        <f>'Aaro Inställningar'!C11</f>
        <v>Euromaint</v>
      </c>
      <c r="E258" s="320">
        <v>12.494</v>
      </c>
      <c r="F258" s="318">
        <v>12.632999999999999</v>
      </c>
      <c r="G258" s="319">
        <f t="shared" si="102"/>
        <v>-1.1002928837172465E-2</v>
      </c>
      <c r="H258" s="319" t="b">
        <f t="shared" si="103"/>
        <v>0</v>
      </c>
      <c r="I258" s="319">
        <f t="shared" si="104"/>
        <v>-1.1002928837172465E-2</v>
      </c>
      <c r="J258" s="320">
        <v>0.49399999999995498</v>
      </c>
      <c r="K258" s="318">
        <v>-4.4800000000000404</v>
      </c>
      <c r="L258" s="319" t="str">
        <f t="shared" si="105"/>
        <v>-</v>
      </c>
      <c r="M258" s="319" t="b">
        <f t="shared" si="106"/>
        <v>0</v>
      </c>
      <c r="N258" s="319" t="str">
        <f t="shared" si="107"/>
        <v>-</v>
      </c>
      <c r="O258" s="320">
        <v>0.49399999999994298</v>
      </c>
      <c r="P258" s="318">
        <v>-4.4800000000000297</v>
      </c>
      <c r="Q258" s="319" t="str">
        <f t="shared" si="108"/>
        <v>-</v>
      </c>
      <c r="R258" s="319" t="b">
        <f t="shared" si="109"/>
        <v>0</v>
      </c>
      <c r="S258" s="319" t="str">
        <f t="shared" si="110"/>
        <v>-</v>
      </c>
      <c r="T258" s="320">
        <v>27.545000000000499</v>
      </c>
      <c r="U258" s="318">
        <v>22.571000000000002</v>
      </c>
      <c r="V258" s="319">
        <f t="shared" si="111"/>
        <v>0.22037127287229175</v>
      </c>
      <c r="W258" s="319" t="b">
        <f t="shared" si="112"/>
        <v>0</v>
      </c>
      <c r="X258" s="319">
        <f t="shared" si="113"/>
        <v>0.22037127287229175</v>
      </c>
      <c r="Y258" s="319"/>
      <c r="Z258" s="320">
        <v>57.225999999999601</v>
      </c>
      <c r="AA258" s="319">
        <f t="shared" si="114"/>
        <v>1.535377253998476</v>
      </c>
      <c r="AB258" s="319" t="b">
        <f t="shared" si="115"/>
        <v>0</v>
      </c>
      <c r="AC258" s="319">
        <f t="shared" si="116"/>
        <v>1.535377253998476</v>
      </c>
      <c r="AD258" s="810"/>
      <c r="AE258" s="812">
        <f t="shared" si="117"/>
        <v>8.3243181304987343E-4</v>
      </c>
      <c r="AF258" s="812">
        <f t="shared" si="118"/>
        <v>-7.7027296548214793E-3</v>
      </c>
    </row>
    <row r="259" spans="1:32" ht="15.75" customHeight="1">
      <c r="A259" s="441" t="s">
        <v>310</v>
      </c>
      <c r="B259" s="457" t="str">
        <f>'Aaro Inställningar'!B12</f>
        <v>GSHYDRO</v>
      </c>
      <c r="C259" s="43"/>
      <c r="D259" s="749" t="str">
        <f>'Aaro Inställningar'!C12</f>
        <v>GS-Hydro</v>
      </c>
      <c r="E259" s="320">
        <v>5.1487966000000496</v>
      </c>
      <c r="F259" s="778">
        <v>2.4709286000000401</v>
      </c>
      <c r="G259" s="319">
        <f t="shared" si="102"/>
        <v>1.0837496478044595</v>
      </c>
      <c r="H259" s="319" t="b">
        <f t="shared" si="103"/>
        <v>0</v>
      </c>
      <c r="I259" s="319">
        <f t="shared" si="104"/>
        <v>1.0837496478044595</v>
      </c>
      <c r="J259" s="320">
        <v>4.07078980000004</v>
      </c>
      <c r="K259" s="778">
        <v>6.5783494000000102</v>
      </c>
      <c r="L259" s="319">
        <f t="shared" si="105"/>
        <v>-0.38118370544440316</v>
      </c>
      <c r="M259" s="319" t="b">
        <f t="shared" si="106"/>
        <v>0</v>
      </c>
      <c r="N259" s="319">
        <f t="shared" si="107"/>
        <v>-0.38118370544440316</v>
      </c>
      <c r="O259" s="320">
        <v>4.0707898000000604</v>
      </c>
      <c r="P259" s="778">
        <v>6.5783494000000404</v>
      </c>
      <c r="Q259" s="319">
        <f t="shared" si="108"/>
        <v>-0.38118370544440294</v>
      </c>
      <c r="R259" s="319" t="b">
        <f t="shared" si="109"/>
        <v>0</v>
      </c>
      <c r="S259" s="319">
        <f t="shared" si="110"/>
        <v>-0.38118370544440294</v>
      </c>
      <c r="T259" s="320">
        <v>88.960764399999903</v>
      </c>
      <c r="U259" s="778">
        <v>91.468323999999996</v>
      </c>
      <c r="V259" s="319">
        <f t="shared" si="111"/>
        <v>-2.7414513465886747E-2</v>
      </c>
      <c r="W259" s="319" t="b">
        <f t="shared" si="112"/>
        <v>0</v>
      </c>
      <c r="X259" s="319">
        <f t="shared" si="113"/>
        <v>-2.7414513465886747E-2</v>
      </c>
      <c r="Y259" s="319"/>
      <c r="Z259" s="320">
        <v>74.287224000000094</v>
      </c>
      <c r="AA259" s="319">
        <f t="shared" si="114"/>
        <v>-0.18783661106548644</v>
      </c>
      <c r="AB259" s="319" t="b">
        <f t="shared" si="115"/>
        <v>0</v>
      </c>
      <c r="AC259" s="319">
        <f t="shared" si="116"/>
        <v>-0.18783661106548644</v>
      </c>
      <c r="AD259" s="810"/>
      <c r="AE259" s="812">
        <f t="shared" si="117"/>
        <v>1.2736610418195347E-2</v>
      </c>
      <c r="AF259" s="812">
        <f t="shared" si="118"/>
        <v>2.3052069094072467E-2</v>
      </c>
    </row>
    <row r="260" spans="1:32" ht="15" customHeight="1">
      <c r="A260" s="441" t="s">
        <v>310</v>
      </c>
      <c r="B260" s="457" t="str">
        <f>'Aaro Inställningar'!B13</f>
        <v>HAFA</v>
      </c>
      <c r="C260" s="43"/>
      <c r="D260" s="749" t="str">
        <f>'Aaro Inställningar'!C13</f>
        <v>Hafa Bathroom Group</v>
      </c>
      <c r="E260" s="320">
        <v>1.6910000000000001</v>
      </c>
      <c r="F260" s="318">
        <v>0.313</v>
      </c>
      <c r="G260" s="319">
        <f t="shared" si="102"/>
        <v>4.4025559105431311</v>
      </c>
      <c r="H260" s="319" t="b">
        <f t="shared" si="103"/>
        <v>0</v>
      </c>
      <c r="I260" s="319">
        <f t="shared" si="104"/>
        <v>4.4025559105431311</v>
      </c>
      <c r="J260" s="320">
        <v>2.0030000000000001</v>
      </c>
      <c r="K260" s="318">
        <v>2.1539999999999901</v>
      </c>
      <c r="L260" s="319">
        <f t="shared" si="105"/>
        <v>-7.0102135561741274E-2</v>
      </c>
      <c r="M260" s="319" t="b">
        <f t="shared" si="106"/>
        <v>0</v>
      </c>
      <c r="N260" s="319">
        <f t="shared" si="107"/>
        <v>-7.0102135561741274E-2</v>
      </c>
      <c r="O260" s="320">
        <v>2.0030000000000001</v>
      </c>
      <c r="P260" s="318">
        <v>2.1539999999999999</v>
      </c>
      <c r="Q260" s="319">
        <f t="shared" si="108"/>
        <v>-7.0102135561745493E-2</v>
      </c>
      <c r="R260" s="319" t="b">
        <f t="shared" si="109"/>
        <v>0</v>
      </c>
      <c r="S260" s="319">
        <f t="shared" si="110"/>
        <v>-7.0102135561745493E-2</v>
      </c>
      <c r="T260" s="320">
        <v>-6.5620000000000003</v>
      </c>
      <c r="U260" s="318">
        <v>-6.4109999999999596</v>
      </c>
      <c r="V260" s="319" t="str">
        <f t="shared" si="111"/>
        <v>-</v>
      </c>
      <c r="W260" s="319">
        <f t="shared" si="112"/>
        <v>-2.3553267820939361E-2</v>
      </c>
      <c r="X260" s="319">
        <f t="shared" si="113"/>
        <v>-2.3553267820939361E-2</v>
      </c>
      <c r="Y260" s="319"/>
      <c r="Z260" s="320">
        <v>6.274</v>
      </c>
      <c r="AA260" s="319" t="str">
        <f t="shared" si="114"/>
        <v>-</v>
      </c>
      <c r="AB260" s="319" t="b">
        <f t="shared" si="115"/>
        <v>0</v>
      </c>
      <c r="AC260" s="319" t="str">
        <f t="shared" si="116"/>
        <v>-</v>
      </c>
      <c r="AD260" s="810"/>
      <c r="AE260" s="812">
        <f t="shared" si="117"/>
        <v>3.8300476126737676E-2</v>
      </c>
      <c r="AF260" s="812">
        <f t="shared" si="118"/>
        <v>3.6846967053269016E-2</v>
      </c>
    </row>
    <row r="261" spans="1:32" ht="16.5" customHeight="1">
      <c r="A261" s="441" t="s">
        <v>310</v>
      </c>
      <c r="B261" s="457" t="str">
        <f>'Aaro Inställningar'!B14</f>
        <v>HENT</v>
      </c>
      <c r="C261" s="43"/>
      <c r="D261" s="749" t="str">
        <f>'Aaro Inställningar'!C14</f>
        <v>HENT</v>
      </c>
      <c r="E261" s="320">
        <v>14.7886978000002</v>
      </c>
      <c r="F261" s="318">
        <v>10.1745560000001</v>
      </c>
      <c r="G261" s="319">
        <f t="shared" si="102"/>
        <v>0.45349809859025347</v>
      </c>
      <c r="H261" s="319" t="b">
        <f t="shared" si="103"/>
        <v>0</v>
      </c>
      <c r="I261" s="319">
        <f t="shared" si="104"/>
        <v>0.45349809859025347</v>
      </c>
      <c r="J261" s="320">
        <v>35.575743000000202</v>
      </c>
      <c r="K261" s="318">
        <v>35.4559323000001</v>
      </c>
      <c r="L261" s="319">
        <f t="shared" si="105"/>
        <v>3.3791439747334895E-3</v>
      </c>
      <c r="M261" s="319" t="b">
        <f t="shared" si="106"/>
        <v>0</v>
      </c>
      <c r="N261" s="319">
        <f t="shared" si="107"/>
        <v>3.3791439747334895E-3</v>
      </c>
      <c r="O261" s="320">
        <v>35.575743000000102</v>
      </c>
      <c r="P261" s="318">
        <v>35.4559323000001</v>
      </c>
      <c r="Q261" s="319">
        <f t="shared" si="108"/>
        <v>3.3791439747306029E-3</v>
      </c>
      <c r="R261" s="319" t="b">
        <f t="shared" si="109"/>
        <v>0</v>
      </c>
      <c r="S261" s="319">
        <f t="shared" si="110"/>
        <v>3.3791439747306029E-3</v>
      </c>
      <c r="T261" s="320">
        <v>102.0093773</v>
      </c>
      <c r="U261" s="318">
        <v>101.889566600001</v>
      </c>
      <c r="V261" s="319">
        <f t="shared" si="111"/>
        <v>1.1758878165548659E-3</v>
      </c>
      <c r="W261" s="319" t="b">
        <f t="shared" si="112"/>
        <v>0</v>
      </c>
      <c r="X261" s="319">
        <f t="shared" si="113"/>
        <v>1.1758878165548659E-3</v>
      </c>
      <c r="Y261" s="319"/>
      <c r="Z261" s="320">
        <v>126.2793167</v>
      </c>
      <c r="AA261" s="319">
        <f t="shared" si="114"/>
        <v>0.23937436298800341</v>
      </c>
      <c r="AB261" s="319" t="b">
        <f t="shared" si="115"/>
        <v>0</v>
      </c>
      <c r="AC261" s="319">
        <f t="shared" si="116"/>
        <v>0.23937436298800341</v>
      </c>
      <c r="AD261" s="810"/>
      <c r="AE261" s="812">
        <f t="shared" si="117"/>
        <v>3.7977901605362976E-2</v>
      </c>
      <c r="AF261" s="812">
        <f t="shared" si="118"/>
        <v>3.9420618327272366E-2</v>
      </c>
    </row>
    <row r="262" spans="1:32" ht="14.25" customHeight="1">
      <c r="A262" s="441" t="s">
        <v>310</v>
      </c>
      <c r="B262" s="457" t="str">
        <f>'Aaro Inställningar'!B15</f>
        <v>HLDISP</v>
      </c>
      <c r="C262" s="43"/>
      <c r="D262" s="749" t="str">
        <f>'Aaro Inställningar'!C15</f>
        <v xml:space="preserve">HL Display </v>
      </c>
      <c r="E262" s="320">
        <v>5.5266840000000297</v>
      </c>
      <c r="F262" s="318">
        <v>9.3159315000000298</v>
      </c>
      <c r="G262" s="319">
        <f t="shared" si="102"/>
        <v>-0.40674918015444705</v>
      </c>
      <c r="H262" s="319" t="b">
        <f t="shared" si="103"/>
        <v>0</v>
      </c>
      <c r="I262" s="319">
        <f t="shared" si="104"/>
        <v>-0.40674918015444705</v>
      </c>
      <c r="J262" s="320">
        <v>-21.956939999999999</v>
      </c>
      <c r="K262" s="318">
        <v>3.7409580000000302</v>
      </c>
      <c r="L262" s="319" t="str">
        <f t="shared" si="105"/>
        <v>-</v>
      </c>
      <c r="M262" s="319" t="b">
        <f t="shared" si="106"/>
        <v>0</v>
      </c>
      <c r="N262" s="319" t="str">
        <f t="shared" si="107"/>
        <v>-</v>
      </c>
      <c r="O262" s="320">
        <v>-21.9569399999999</v>
      </c>
      <c r="P262" s="318">
        <v>3.74095800000006</v>
      </c>
      <c r="Q262" s="319" t="str">
        <f t="shared" si="108"/>
        <v>-</v>
      </c>
      <c r="R262" s="319" t="b">
        <f t="shared" si="109"/>
        <v>0</v>
      </c>
      <c r="S262" s="319" t="str">
        <f t="shared" si="110"/>
        <v>-</v>
      </c>
      <c r="T262" s="320">
        <v>-22.6724130000005</v>
      </c>
      <c r="U262" s="318">
        <v>3.0254849999998199</v>
      </c>
      <c r="V262" s="319" t="str">
        <f t="shared" si="111"/>
        <v>-</v>
      </c>
      <c r="W262" s="319" t="b">
        <f t="shared" si="112"/>
        <v>0</v>
      </c>
      <c r="X262" s="319" t="str">
        <f t="shared" si="113"/>
        <v>-</v>
      </c>
      <c r="Y262" s="319"/>
      <c r="Z262" s="320">
        <v>-33.211350000000202</v>
      </c>
      <c r="AA262" s="319" t="str">
        <f t="shared" si="114"/>
        <v>-</v>
      </c>
      <c r="AB262" s="319" t="b">
        <f t="shared" si="115"/>
        <v>0</v>
      </c>
      <c r="AC262" s="319" t="str">
        <f t="shared" si="116"/>
        <v>-</v>
      </c>
      <c r="AD262" s="810"/>
      <c r="AE262" s="812">
        <f t="shared" si="117"/>
        <v>-6.6048475074704446E-2</v>
      </c>
      <c r="AF262" s="812">
        <f t="shared" si="118"/>
        <v>1.0436341342043283E-2</v>
      </c>
    </row>
    <row r="263" spans="1:32" ht="15.75" customHeight="1">
      <c r="A263" s="441" t="s">
        <v>310</v>
      </c>
      <c r="B263" s="457" t="str">
        <f>'Aaro Inställningar'!B16</f>
        <v>INWIDO</v>
      </c>
      <c r="C263" s="43"/>
      <c r="D263" s="749" t="str">
        <f>'Aaro Inställningar'!C16</f>
        <v>Inwido</v>
      </c>
      <c r="E263" s="320"/>
      <c r="F263" s="318"/>
      <c r="G263" s="319" t="e">
        <f t="shared" si="102"/>
        <v>#DIV/0!</v>
      </c>
      <c r="H263" s="319" t="b">
        <f t="shared" si="103"/>
        <v>0</v>
      </c>
      <c r="I263" s="319"/>
      <c r="J263" s="320">
        <v>8.1605318999999206</v>
      </c>
      <c r="K263" s="318">
        <v>-24.6169948000001</v>
      </c>
      <c r="L263" s="319" t="str">
        <f t="shared" si="105"/>
        <v>-</v>
      </c>
      <c r="M263" s="319" t="b">
        <f t="shared" si="106"/>
        <v>0</v>
      </c>
      <c r="N263" s="319" t="str">
        <f t="shared" si="107"/>
        <v>-</v>
      </c>
      <c r="O263" s="320">
        <v>8.1605318999999099</v>
      </c>
      <c r="P263" s="318">
        <v>-24.616994800000001</v>
      </c>
      <c r="Q263" s="319" t="str">
        <f t="shared" si="108"/>
        <v>-</v>
      </c>
      <c r="R263" s="319" t="b">
        <f t="shared" si="109"/>
        <v>0</v>
      </c>
      <c r="S263" s="319" t="str">
        <f t="shared" si="110"/>
        <v>-</v>
      </c>
      <c r="T263" s="320">
        <v>111.80744850000001</v>
      </c>
      <c r="U263" s="318">
        <v>79.029921800000196</v>
      </c>
      <c r="V263" s="319">
        <f t="shared" si="111"/>
        <v>0.41474831245498889</v>
      </c>
      <c r="W263" s="319" t="b">
        <f t="shared" si="112"/>
        <v>0</v>
      </c>
      <c r="X263" s="319">
        <f t="shared" si="113"/>
        <v>0.41474831245498889</v>
      </c>
      <c r="Y263" s="319"/>
      <c r="Z263" s="320">
        <v>146.4496053</v>
      </c>
      <c r="AA263" s="319">
        <f t="shared" si="114"/>
        <v>0.85309060118543156</v>
      </c>
      <c r="AB263" s="319" t="b">
        <f t="shared" si="115"/>
        <v>0</v>
      </c>
      <c r="AC263" s="319">
        <f t="shared" si="116"/>
        <v>0.85309060118543156</v>
      </c>
      <c r="AD263" s="810"/>
      <c r="AE263" s="812">
        <f t="shared" si="117"/>
        <v>2.4915173652945877E-2</v>
      </c>
      <c r="AF263" s="812">
        <f t="shared" si="118"/>
        <v>-8.6769626883109435E-2</v>
      </c>
    </row>
    <row r="264" spans="1:32" ht="14.25" customHeight="1">
      <c r="A264" s="441" t="s">
        <v>310</v>
      </c>
      <c r="B264" s="457" t="str">
        <f>'Aaro Inställningar'!B17</f>
        <v>JOTUL</v>
      </c>
      <c r="C264" s="43"/>
      <c r="D264" s="749" t="str">
        <f>'Aaro Inställningar'!C17</f>
        <v>Jøtul</v>
      </c>
      <c r="E264" s="320">
        <v>-20.710129599999998</v>
      </c>
      <c r="F264" s="318">
        <v>-5.9142264999999998</v>
      </c>
      <c r="G264" s="319" t="str">
        <f t="shared" si="102"/>
        <v>-</v>
      </c>
      <c r="H264" s="319">
        <f t="shared" si="103"/>
        <v>-2.5017477940690975</v>
      </c>
      <c r="I264" s="319">
        <f t="shared" ref="I264:I281" si="119">IF(AND(E264&lt;0,F264&lt;0),+H264,G264)</f>
        <v>-2.5017477940690975</v>
      </c>
      <c r="J264" s="320">
        <v>-29.253093499999999</v>
      </c>
      <c r="K264" s="318">
        <v>-18.639462000000002</v>
      </c>
      <c r="L264" s="319" t="str">
        <f t="shared" si="105"/>
        <v>-</v>
      </c>
      <c r="M264" s="319">
        <f t="shared" si="106"/>
        <v>-0.56941726644256119</v>
      </c>
      <c r="N264" s="319">
        <f t="shared" si="107"/>
        <v>-0.56941726644256119</v>
      </c>
      <c r="O264" s="320">
        <v>-29.253093499999999</v>
      </c>
      <c r="P264" s="318">
        <v>-18.639462000000002</v>
      </c>
      <c r="Q264" s="319" t="str">
        <f t="shared" si="108"/>
        <v>-</v>
      </c>
      <c r="R264" s="319">
        <f t="shared" si="109"/>
        <v>-0.56941726644256119</v>
      </c>
      <c r="S264" s="319">
        <f t="shared" si="110"/>
        <v>-0.56941726644256119</v>
      </c>
      <c r="T264" s="320">
        <v>-209.31890150000001</v>
      </c>
      <c r="U264" s="318">
        <v>-198.70527000000001</v>
      </c>
      <c r="V264" s="319" t="str">
        <f t="shared" si="111"/>
        <v>-</v>
      </c>
      <c r="W264" s="319">
        <f t="shared" si="112"/>
        <v>-5.3413940656933834E-2</v>
      </c>
      <c r="X264" s="319">
        <f t="shared" si="113"/>
        <v>-5.3413940656933834E-2</v>
      </c>
      <c r="Y264" s="319"/>
      <c r="Z264" s="320">
        <v>-19.881129300000001</v>
      </c>
      <c r="AA264" s="319" t="str">
        <f t="shared" si="114"/>
        <v>-</v>
      </c>
      <c r="AB264" s="319">
        <f t="shared" si="115"/>
        <v>0.8999466430860138</v>
      </c>
      <c r="AC264" s="319">
        <f t="shared" si="116"/>
        <v>0.8999466430860138</v>
      </c>
      <c r="AD264" s="810"/>
      <c r="AE264" s="812">
        <f t="shared" si="117"/>
        <v>-0.15155244878501262</v>
      </c>
      <c r="AF264" s="812">
        <f t="shared" si="118"/>
        <v>-0.10268047022955308</v>
      </c>
    </row>
    <row r="265" spans="1:32" ht="15.75" customHeight="1">
      <c r="A265" s="441" t="s">
        <v>310</v>
      </c>
      <c r="B265" s="457" t="str">
        <f>'Aaro Inställningar'!B18</f>
        <v>KVD</v>
      </c>
      <c r="C265" s="43"/>
      <c r="D265" s="749" t="str">
        <f>'Aaro Inställningar'!C18</f>
        <v xml:space="preserve">KVD </v>
      </c>
      <c r="E265" s="320">
        <v>3.9830000000000001</v>
      </c>
      <c r="F265" s="318">
        <v>4.3090000000000099</v>
      </c>
      <c r="G265" s="319">
        <f t="shared" si="102"/>
        <v>-7.5655604548621302E-2</v>
      </c>
      <c r="H265" s="319" t="b">
        <f t="shared" si="103"/>
        <v>0</v>
      </c>
      <c r="I265" s="319">
        <f t="shared" si="119"/>
        <v>-7.5655604548621302E-2</v>
      </c>
      <c r="J265" s="320">
        <v>6.0209999999999999</v>
      </c>
      <c r="K265" s="318">
        <v>5.7439999999999998</v>
      </c>
      <c r="L265" s="319">
        <f t="shared" si="105"/>
        <v>4.8224233983287013E-2</v>
      </c>
      <c r="M265" s="319" t="b">
        <f t="shared" si="106"/>
        <v>0</v>
      </c>
      <c r="N265" s="319">
        <f t="shared" si="107"/>
        <v>4.8224233983287013E-2</v>
      </c>
      <c r="O265" s="320">
        <v>6.0210000000000097</v>
      </c>
      <c r="P265" s="318">
        <v>5.7439999999999998</v>
      </c>
      <c r="Q265" s="319">
        <f t="shared" si="108"/>
        <v>4.8224233983288567E-2</v>
      </c>
      <c r="R265" s="319" t="b">
        <f t="shared" si="109"/>
        <v>0</v>
      </c>
      <c r="S265" s="319">
        <f t="shared" si="110"/>
        <v>4.8224233983288567E-2</v>
      </c>
      <c r="T265" s="320">
        <v>33.723999999999997</v>
      </c>
      <c r="U265" s="318">
        <v>33.447000000000003</v>
      </c>
      <c r="V265" s="319">
        <f t="shared" si="111"/>
        <v>8.2817592011239505E-3</v>
      </c>
      <c r="W265" s="319" t="b">
        <f t="shared" si="112"/>
        <v>0</v>
      </c>
      <c r="X265" s="319">
        <f t="shared" si="113"/>
        <v>8.2817592011239505E-3</v>
      </c>
      <c r="Y265" s="319"/>
      <c r="Z265" s="320">
        <v>58.802</v>
      </c>
      <c r="AA265" s="319">
        <f t="shared" si="114"/>
        <v>0.75806499835560714</v>
      </c>
      <c r="AB265" s="319" t="b">
        <f t="shared" si="115"/>
        <v>0</v>
      </c>
      <c r="AC265" s="319">
        <f t="shared" si="116"/>
        <v>0.75806499835560714</v>
      </c>
      <c r="AD265" s="810"/>
      <c r="AE265" s="812">
        <f t="shared" si="117"/>
        <v>7.9371984497350431E-2</v>
      </c>
      <c r="AF265" s="812">
        <f t="shared" si="118"/>
        <v>7.6382978723404243E-2</v>
      </c>
    </row>
    <row r="266" spans="1:32" ht="15.75" customHeight="1">
      <c r="A266" s="441" t="s">
        <v>310</v>
      </c>
      <c r="B266" s="457" t="str">
        <f>'Aaro Inställningar'!B19</f>
        <v>LEDIL</v>
      </c>
      <c r="C266" s="43"/>
      <c r="D266" s="749" t="str">
        <f>'Aaro Inställningar'!C19</f>
        <v>Ledil</v>
      </c>
      <c r="E266" s="320">
        <v>2.4566959000000002</v>
      </c>
      <c r="F266" s="318">
        <v>3.3987598999999999</v>
      </c>
      <c r="G266" s="319">
        <f t="shared" si="102"/>
        <v>-0.2771787439295138</v>
      </c>
      <c r="H266" s="319" t="b">
        <f t="shared" si="103"/>
        <v>0</v>
      </c>
      <c r="I266" s="319">
        <f t="shared" si="119"/>
        <v>-0.2771787439295138</v>
      </c>
      <c r="J266" s="320">
        <v>5.1880246999999997</v>
      </c>
      <c r="K266" s="318">
        <v>4.7506672999999999</v>
      </c>
      <c r="L266" s="319">
        <f t="shared" si="105"/>
        <v>9.20623088044914E-2</v>
      </c>
      <c r="M266" s="319" t="b">
        <f t="shared" si="106"/>
        <v>0</v>
      </c>
      <c r="N266" s="319">
        <f t="shared" si="107"/>
        <v>9.20623088044914E-2</v>
      </c>
      <c r="O266" s="320">
        <v>5.1880246999999997</v>
      </c>
      <c r="P266" s="318">
        <v>4.7506672999999999</v>
      </c>
      <c r="Q266" s="319">
        <f t="shared" si="108"/>
        <v>9.20623088044914E-2</v>
      </c>
      <c r="R266" s="319" t="b">
        <f t="shared" si="109"/>
        <v>0</v>
      </c>
      <c r="S266" s="319">
        <f t="shared" si="110"/>
        <v>9.20623088044914E-2</v>
      </c>
      <c r="T266" s="320">
        <v>34.081690100000003</v>
      </c>
      <c r="U266" s="318">
        <v>33.6443327</v>
      </c>
      <c r="V266" s="319">
        <f t="shared" si="111"/>
        <v>1.2999437495159638E-2</v>
      </c>
      <c r="W266" s="319" t="b">
        <f t="shared" si="112"/>
        <v>0</v>
      </c>
      <c r="X266" s="319">
        <f t="shared" si="113"/>
        <v>1.2999437495159638E-2</v>
      </c>
      <c r="Y266" s="319"/>
      <c r="Z266" s="320">
        <v>44.1075515</v>
      </c>
      <c r="AA266" s="319">
        <f t="shared" si="114"/>
        <v>0.31099498668315095</v>
      </c>
      <c r="AB266" s="319" t="b">
        <f t="shared" si="115"/>
        <v>0</v>
      </c>
      <c r="AC266" s="319">
        <f t="shared" si="116"/>
        <v>0.31099498668315095</v>
      </c>
      <c r="AD266" s="810"/>
      <c r="AE266" s="812">
        <f t="shared" si="117"/>
        <v>0.11175208086909015</v>
      </c>
      <c r="AF266" s="812">
        <f t="shared" si="118"/>
        <v>0.14837285234150788</v>
      </c>
    </row>
    <row r="267" spans="1:32" ht="15.75" customHeight="1">
      <c r="A267" s="441" t="s">
        <v>310</v>
      </c>
      <c r="B267" s="457" t="str">
        <f>'Aaro Inställningar'!B20</f>
        <v>MCC</v>
      </c>
      <c r="C267" s="43"/>
      <c r="D267" s="749" t="str">
        <f>'Aaro Inställningar'!C20</f>
        <v>Mobile Climate Control</v>
      </c>
      <c r="E267" s="320">
        <v>5.5760000000000201</v>
      </c>
      <c r="F267" s="318">
        <v>5.218</v>
      </c>
      <c r="G267" s="319">
        <f t="shared" si="102"/>
        <v>6.8608662322732883E-2</v>
      </c>
      <c r="H267" s="319" t="b">
        <f t="shared" si="103"/>
        <v>0</v>
      </c>
      <c r="I267" s="319">
        <f t="shared" si="119"/>
        <v>6.8608662322732883E-2</v>
      </c>
      <c r="J267" s="320">
        <v>5.1460000000000203</v>
      </c>
      <c r="K267" s="318">
        <v>8.4820000000000206</v>
      </c>
      <c r="L267" s="319">
        <f t="shared" si="105"/>
        <v>-0.39330346616363976</v>
      </c>
      <c r="M267" s="319" t="b">
        <f t="shared" si="106"/>
        <v>0</v>
      </c>
      <c r="N267" s="319">
        <f t="shared" si="107"/>
        <v>-0.39330346616363976</v>
      </c>
      <c r="O267" s="320">
        <v>5.1460000000000203</v>
      </c>
      <c r="P267" s="318">
        <v>8.48200000000001</v>
      </c>
      <c r="Q267" s="319">
        <f t="shared" si="108"/>
        <v>-0.39330346616363898</v>
      </c>
      <c r="R267" s="319" t="b">
        <f t="shared" si="109"/>
        <v>0</v>
      </c>
      <c r="S267" s="319">
        <f t="shared" si="110"/>
        <v>-0.39330346616363898</v>
      </c>
      <c r="T267" s="320">
        <v>43.449000000000098</v>
      </c>
      <c r="U267" s="318">
        <v>46.784999999999997</v>
      </c>
      <c r="V267" s="319">
        <f t="shared" si="111"/>
        <v>-7.1304905418401177E-2</v>
      </c>
      <c r="W267" s="319" t="b">
        <f t="shared" si="112"/>
        <v>0</v>
      </c>
      <c r="X267" s="319">
        <f t="shared" si="113"/>
        <v>-7.1304905418401177E-2</v>
      </c>
      <c r="Y267" s="319"/>
      <c r="Z267" s="320">
        <v>90.88</v>
      </c>
      <c r="AA267" s="319">
        <f t="shared" si="114"/>
        <v>0.94250293897616766</v>
      </c>
      <c r="AB267" s="319" t="b">
        <f t="shared" si="115"/>
        <v>0</v>
      </c>
      <c r="AC267" s="319">
        <f t="shared" si="116"/>
        <v>0.94250293897616766</v>
      </c>
      <c r="AD267" s="810"/>
      <c r="AE267" s="812">
        <f t="shared" si="117"/>
        <v>1.773840506023688E-2</v>
      </c>
      <c r="AF267" s="812">
        <f t="shared" si="118"/>
        <v>4.00765432682086E-2</v>
      </c>
    </row>
    <row r="268" spans="1:32" ht="12.75" customHeight="1">
      <c r="A268" s="441" t="s">
        <v>310</v>
      </c>
      <c r="B268" s="457" t="str">
        <f>'Aaro Inställningar'!B21</f>
        <v>NEBULA</v>
      </c>
      <c r="C268" s="43"/>
      <c r="D268" s="749" t="str">
        <f>'Aaro Inställningar'!C21</f>
        <v>Nebula</v>
      </c>
      <c r="E268" s="320">
        <v>2.4639144000000002</v>
      </c>
      <c r="F268" s="318">
        <v>3.07662159999999</v>
      </c>
      <c r="G268" s="319">
        <f t="shared" si="102"/>
        <v>-0.19914935265357037</v>
      </c>
      <c r="H268" s="319" t="b">
        <f t="shared" si="103"/>
        <v>0</v>
      </c>
      <c r="I268" s="319">
        <f t="shared" si="119"/>
        <v>-0.19914935265357037</v>
      </c>
      <c r="J268" s="320">
        <v>9.8742801</v>
      </c>
      <c r="K268" s="318">
        <v>8.8561236000000001</v>
      </c>
      <c r="L268" s="319">
        <f t="shared" si="105"/>
        <v>0.11496638326050457</v>
      </c>
      <c r="M268" s="319" t="b">
        <f t="shared" si="106"/>
        <v>0</v>
      </c>
      <c r="N268" s="319">
        <f t="shared" si="107"/>
        <v>0.11496638326050457</v>
      </c>
      <c r="O268" s="320">
        <v>9.8742801</v>
      </c>
      <c r="P268" s="318">
        <v>8.8561236000000001</v>
      </c>
      <c r="Q268" s="319">
        <f t="shared" si="108"/>
        <v>0.11496638326050457</v>
      </c>
      <c r="R268" s="319" t="b">
        <f t="shared" si="109"/>
        <v>0</v>
      </c>
      <c r="S268" s="319">
        <f t="shared" si="110"/>
        <v>0.11496638326050457</v>
      </c>
      <c r="T268" s="320">
        <v>49.930758400000002</v>
      </c>
      <c r="U268" s="318">
        <v>48.912601899999999</v>
      </c>
      <c r="V268" s="319">
        <f t="shared" si="111"/>
        <v>2.0815831921630057E-2</v>
      </c>
      <c r="W268" s="319" t="b">
        <f t="shared" si="112"/>
        <v>0</v>
      </c>
      <c r="X268" s="319">
        <f t="shared" si="113"/>
        <v>2.0815831921630057E-2</v>
      </c>
      <c r="Y268" s="319"/>
      <c r="Z268" s="320">
        <v>54.414263200000001</v>
      </c>
      <c r="AA268" s="319">
        <f t="shared" si="114"/>
        <v>0.11247942424424573</v>
      </c>
      <c r="AB268" s="319" t="b">
        <f t="shared" si="115"/>
        <v>0</v>
      </c>
      <c r="AC268" s="319">
        <f t="shared" si="116"/>
        <v>0.11247942424424573</v>
      </c>
      <c r="AD268" s="810"/>
      <c r="AE268" s="812">
        <f t="shared" si="117"/>
        <v>0.20495223958507006</v>
      </c>
      <c r="AF268" s="812">
        <f t="shared" si="118"/>
        <v>0.20828920919963623</v>
      </c>
    </row>
    <row r="269" spans="1:32" ht="15.75" customHeight="1">
      <c r="A269" s="439" t="s">
        <v>310</v>
      </c>
      <c r="B269" s="439" t="str">
        <f>'Aaro Inställningar'!B22</f>
        <v>NCGHO</v>
      </c>
      <c r="C269" s="43"/>
      <c r="D269" s="749" t="str">
        <f>'Aaro Inställningar'!C22</f>
        <v>Nordic Cinema Group</v>
      </c>
      <c r="E269" s="320">
        <v>15.5252052</v>
      </c>
      <c r="F269" s="318">
        <v>11.3095935</v>
      </c>
      <c r="G269" s="319">
        <f t="shared" si="102"/>
        <v>0.37274652709666367</v>
      </c>
      <c r="H269" s="319" t="b">
        <f t="shared" si="103"/>
        <v>0</v>
      </c>
      <c r="I269" s="319">
        <f t="shared" si="119"/>
        <v>0.37274652709666367</v>
      </c>
      <c r="J269" s="320">
        <v>76.899303399999994</v>
      </c>
      <c r="K269" s="318">
        <v>52.263475499999998</v>
      </c>
      <c r="L269" s="319">
        <f t="shared" si="105"/>
        <v>0.47137752827019685</v>
      </c>
      <c r="M269" s="319" t="b">
        <f t="shared" si="106"/>
        <v>0</v>
      </c>
      <c r="N269" s="319">
        <f t="shared" si="107"/>
        <v>0.47137752827019685</v>
      </c>
      <c r="O269" s="320">
        <v>76.899303400000093</v>
      </c>
      <c r="P269" s="318">
        <v>52.263475499999998</v>
      </c>
      <c r="Q269" s="319">
        <f t="shared" si="108"/>
        <v>0.47137752827019885</v>
      </c>
      <c r="R269" s="319" t="b">
        <f t="shared" si="109"/>
        <v>0</v>
      </c>
      <c r="S269" s="319">
        <f t="shared" si="110"/>
        <v>0.47137752827019885</v>
      </c>
      <c r="T269" s="320">
        <v>145.54712289999901</v>
      </c>
      <c r="U269" s="318">
        <v>120.911295</v>
      </c>
      <c r="V269" s="319">
        <f t="shared" si="111"/>
        <v>0.20375125334650512</v>
      </c>
      <c r="W269" s="319" t="b">
        <f t="shared" si="112"/>
        <v>0</v>
      </c>
      <c r="X269" s="319">
        <f t="shared" si="113"/>
        <v>0.20375125334650512</v>
      </c>
      <c r="Y269" s="319"/>
      <c r="Z269" s="320">
        <v>168.92516850000001</v>
      </c>
      <c r="AA269" s="319">
        <f t="shared" si="114"/>
        <v>0.3970999855720676</v>
      </c>
      <c r="AB269" s="319" t="b">
        <f t="shared" si="115"/>
        <v>0</v>
      </c>
      <c r="AC269" s="764">
        <f t="shared" si="116"/>
        <v>0.3970999855720676</v>
      </c>
      <c r="AD269" s="810"/>
      <c r="AE269" s="812">
        <f t="shared" si="117"/>
        <v>0.16715200164561503</v>
      </c>
      <c r="AF269" s="812">
        <f t="shared" si="118"/>
        <v>0.12557687229378256</v>
      </c>
    </row>
    <row r="270" spans="1:32" ht="15.75" hidden="1" customHeight="1">
      <c r="A270" s="439" t="s">
        <v>310</v>
      </c>
      <c r="B270" s="439">
        <f>'Aaro Inställningar'!B23</f>
        <v>0</v>
      </c>
      <c r="C270" s="43"/>
      <c r="D270" s="749">
        <f>'Aaro Inställningar'!C23</f>
        <v>0</v>
      </c>
      <c r="E270" s="320">
        <v>0</v>
      </c>
      <c r="F270" s="318">
        <v>0</v>
      </c>
      <c r="G270" s="319" t="e">
        <f t="shared" si="102"/>
        <v>#DIV/0!</v>
      </c>
      <c r="H270" s="319" t="b">
        <f t="shared" si="103"/>
        <v>0</v>
      </c>
      <c r="I270" s="319" t="e">
        <f t="shared" si="119"/>
        <v>#DIV/0!</v>
      </c>
      <c r="J270" s="320">
        <v>0</v>
      </c>
      <c r="K270" s="318">
        <v>0</v>
      </c>
      <c r="L270" s="319" t="e">
        <f t="shared" si="105"/>
        <v>#DIV/0!</v>
      </c>
      <c r="M270" s="319" t="b">
        <f t="shared" si="106"/>
        <v>0</v>
      </c>
      <c r="N270" s="319" t="e">
        <f t="shared" si="107"/>
        <v>#DIV/0!</v>
      </c>
      <c r="O270" s="320">
        <v>0</v>
      </c>
      <c r="P270" s="318">
        <v>0</v>
      </c>
      <c r="Q270" s="319" t="e">
        <f t="shared" si="108"/>
        <v>#DIV/0!</v>
      </c>
      <c r="R270" s="319" t="b">
        <f t="shared" si="109"/>
        <v>0</v>
      </c>
      <c r="S270" s="319" t="e">
        <f t="shared" si="110"/>
        <v>#DIV/0!</v>
      </c>
      <c r="T270" s="320">
        <v>0</v>
      </c>
      <c r="U270" s="318">
        <v>0</v>
      </c>
      <c r="V270" s="319" t="e">
        <f t="shared" si="111"/>
        <v>#DIV/0!</v>
      </c>
      <c r="W270" s="319" t="b">
        <f t="shared" si="112"/>
        <v>0</v>
      </c>
      <c r="X270" s="319" t="e">
        <f t="shared" si="113"/>
        <v>#DIV/0!</v>
      </c>
      <c r="Y270" s="319"/>
      <c r="Z270" s="320">
        <v>0</v>
      </c>
      <c r="AA270" s="319" t="e">
        <f t="shared" si="114"/>
        <v>#DIV/0!</v>
      </c>
      <c r="AB270" s="319" t="b">
        <f t="shared" si="115"/>
        <v>0</v>
      </c>
      <c r="AC270" s="718" t="e">
        <f t="shared" si="116"/>
        <v>#DIV/0!</v>
      </c>
      <c r="AD270" s="810"/>
      <c r="AE270" s="812">
        <f t="shared" si="117"/>
        <v>0</v>
      </c>
      <c r="AF270" s="812">
        <f t="shared" si="118"/>
        <v>0</v>
      </c>
    </row>
    <row r="271" spans="1:32" ht="15.75" hidden="1" customHeight="1">
      <c r="A271" s="439" t="s">
        <v>310</v>
      </c>
      <c r="B271" s="439">
        <f>'Aaro Inställningar'!B24</f>
        <v>0</v>
      </c>
      <c r="C271" s="43"/>
      <c r="D271" s="749">
        <f>'Aaro Inställningar'!C24</f>
        <v>0</v>
      </c>
      <c r="E271" s="320">
        <v>0</v>
      </c>
      <c r="F271" s="318">
        <v>0</v>
      </c>
      <c r="G271" s="319" t="e">
        <f t="shared" si="102"/>
        <v>#DIV/0!</v>
      </c>
      <c r="H271" s="319" t="b">
        <f t="shared" si="103"/>
        <v>0</v>
      </c>
      <c r="I271" s="319" t="e">
        <f t="shared" si="119"/>
        <v>#DIV/0!</v>
      </c>
      <c r="J271" s="320">
        <v>0</v>
      </c>
      <c r="K271" s="318">
        <v>0</v>
      </c>
      <c r="L271" s="319" t="e">
        <f t="shared" si="105"/>
        <v>#DIV/0!</v>
      </c>
      <c r="M271" s="319" t="b">
        <f t="shared" si="106"/>
        <v>0</v>
      </c>
      <c r="N271" s="319" t="e">
        <f t="shared" si="107"/>
        <v>#DIV/0!</v>
      </c>
      <c r="O271" s="320">
        <v>0</v>
      </c>
      <c r="P271" s="318">
        <v>0</v>
      </c>
      <c r="Q271" s="319" t="e">
        <f t="shared" si="108"/>
        <v>#DIV/0!</v>
      </c>
      <c r="R271" s="319" t="b">
        <f t="shared" si="109"/>
        <v>0</v>
      </c>
      <c r="S271" s="319" t="e">
        <f t="shared" si="110"/>
        <v>#DIV/0!</v>
      </c>
      <c r="T271" s="320">
        <v>0</v>
      </c>
      <c r="U271" s="318">
        <v>0</v>
      </c>
      <c r="V271" s="319" t="e">
        <f t="shared" si="111"/>
        <v>#DIV/0!</v>
      </c>
      <c r="W271" s="319" t="b">
        <f t="shared" si="112"/>
        <v>0</v>
      </c>
      <c r="X271" s="319" t="e">
        <f t="shared" si="113"/>
        <v>#DIV/0!</v>
      </c>
      <c r="Y271" s="319"/>
      <c r="Z271" s="320">
        <v>0</v>
      </c>
      <c r="AA271" s="319" t="e">
        <f t="shared" si="114"/>
        <v>#DIV/0!</v>
      </c>
      <c r="AB271" s="319" t="b">
        <f t="shared" si="115"/>
        <v>0</v>
      </c>
      <c r="AC271" s="319" t="e">
        <f t="shared" si="116"/>
        <v>#DIV/0!</v>
      </c>
      <c r="AD271" s="810"/>
      <c r="AE271" s="812">
        <f t="shared" si="117"/>
        <v>0</v>
      </c>
      <c r="AF271" s="812">
        <f t="shared" si="118"/>
        <v>0</v>
      </c>
    </row>
    <row r="272" spans="1:32" ht="15.75" hidden="1" customHeight="1">
      <c r="A272" s="439" t="s">
        <v>310</v>
      </c>
      <c r="B272" s="439">
        <f>'Aaro Inställningar'!B25</f>
        <v>0</v>
      </c>
      <c r="C272" s="43"/>
      <c r="D272" s="749">
        <f>'Aaro Inställningar'!C25</f>
        <v>0</v>
      </c>
      <c r="E272" s="320">
        <v>0</v>
      </c>
      <c r="F272" s="318">
        <v>0</v>
      </c>
      <c r="G272" s="319" t="e">
        <f t="shared" si="102"/>
        <v>#DIV/0!</v>
      </c>
      <c r="H272" s="319" t="b">
        <f t="shared" si="103"/>
        <v>0</v>
      </c>
      <c r="I272" s="319" t="e">
        <f t="shared" si="119"/>
        <v>#DIV/0!</v>
      </c>
      <c r="J272" s="320">
        <v>0</v>
      </c>
      <c r="K272" s="318">
        <v>0</v>
      </c>
      <c r="L272" s="319" t="e">
        <f t="shared" si="105"/>
        <v>#DIV/0!</v>
      </c>
      <c r="M272" s="319" t="b">
        <f t="shared" si="106"/>
        <v>0</v>
      </c>
      <c r="N272" s="319" t="e">
        <f t="shared" si="107"/>
        <v>#DIV/0!</v>
      </c>
      <c r="O272" s="320">
        <v>0</v>
      </c>
      <c r="P272" s="318">
        <v>0</v>
      </c>
      <c r="Q272" s="319" t="e">
        <f t="shared" si="108"/>
        <v>#DIV/0!</v>
      </c>
      <c r="R272" s="319" t="b">
        <f t="shared" si="109"/>
        <v>0</v>
      </c>
      <c r="S272" s="319" t="e">
        <f t="shared" si="110"/>
        <v>#DIV/0!</v>
      </c>
      <c r="T272" s="320">
        <v>0</v>
      </c>
      <c r="U272" s="318">
        <v>0</v>
      </c>
      <c r="V272" s="319" t="e">
        <f t="shared" si="111"/>
        <v>#DIV/0!</v>
      </c>
      <c r="W272" s="319" t="b">
        <f t="shared" si="112"/>
        <v>0</v>
      </c>
      <c r="X272" s="319" t="e">
        <f t="shared" si="113"/>
        <v>#DIV/0!</v>
      </c>
      <c r="Y272" s="319"/>
      <c r="Z272" s="320">
        <v>0</v>
      </c>
      <c r="AA272" s="319" t="e">
        <f t="shared" si="114"/>
        <v>#DIV/0!</v>
      </c>
      <c r="AB272" s="319" t="b">
        <f t="shared" si="115"/>
        <v>0</v>
      </c>
      <c r="AC272" s="319" t="e">
        <f t="shared" si="116"/>
        <v>#DIV/0!</v>
      </c>
      <c r="AD272" s="810"/>
      <c r="AE272" s="812">
        <f t="shared" si="117"/>
        <v>0</v>
      </c>
      <c r="AF272" s="812">
        <f t="shared" si="118"/>
        <v>0</v>
      </c>
    </row>
    <row r="273" spans="1:32" ht="15.75" hidden="1" customHeight="1">
      <c r="A273" s="439" t="s">
        <v>310</v>
      </c>
      <c r="B273" s="439">
        <f>'Aaro Inställningar'!B26</f>
        <v>0</v>
      </c>
      <c r="C273" s="43"/>
      <c r="D273" s="749">
        <f>'Aaro Inställningar'!C26</f>
        <v>0</v>
      </c>
      <c r="E273" s="320">
        <v>0</v>
      </c>
      <c r="F273" s="318">
        <v>0</v>
      </c>
      <c r="G273" s="319" t="e">
        <f t="shared" si="102"/>
        <v>#DIV/0!</v>
      </c>
      <c r="H273" s="319" t="b">
        <f t="shared" si="103"/>
        <v>0</v>
      </c>
      <c r="I273" s="319" t="e">
        <f t="shared" si="119"/>
        <v>#DIV/0!</v>
      </c>
      <c r="J273" s="320">
        <v>0</v>
      </c>
      <c r="K273" s="318">
        <v>0</v>
      </c>
      <c r="L273" s="319" t="e">
        <f t="shared" si="105"/>
        <v>#DIV/0!</v>
      </c>
      <c r="M273" s="319" t="b">
        <f t="shared" si="106"/>
        <v>0</v>
      </c>
      <c r="N273" s="319" t="e">
        <f t="shared" si="107"/>
        <v>#DIV/0!</v>
      </c>
      <c r="O273" s="320">
        <v>0</v>
      </c>
      <c r="P273" s="318">
        <v>0</v>
      </c>
      <c r="Q273" s="319" t="e">
        <f t="shared" si="108"/>
        <v>#DIV/0!</v>
      </c>
      <c r="R273" s="319" t="b">
        <f t="shared" si="109"/>
        <v>0</v>
      </c>
      <c r="S273" s="319" t="e">
        <f t="shared" si="110"/>
        <v>#DIV/0!</v>
      </c>
      <c r="T273" s="320">
        <v>0</v>
      </c>
      <c r="U273" s="318">
        <v>0</v>
      </c>
      <c r="V273" s="319" t="e">
        <f t="shared" si="111"/>
        <v>#DIV/0!</v>
      </c>
      <c r="W273" s="319" t="b">
        <f t="shared" si="112"/>
        <v>0</v>
      </c>
      <c r="X273" s="319" t="e">
        <f t="shared" si="113"/>
        <v>#DIV/0!</v>
      </c>
      <c r="Y273" s="319"/>
      <c r="Z273" s="320">
        <v>0</v>
      </c>
      <c r="AA273" s="319" t="e">
        <f t="shared" si="114"/>
        <v>#DIV/0!</v>
      </c>
      <c r="AB273" s="319" t="b">
        <f t="shared" si="115"/>
        <v>0</v>
      </c>
      <c r="AC273" s="319" t="e">
        <f t="shared" si="116"/>
        <v>#DIV/0!</v>
      </c>
      <c r="AD273" s="810"/>
      <c r="AE273" s="812">
        <f t="shared" si="117"/>
        <v>0</v>
      </c>
      <c r="AF273" s="812">
        <f t="shared" si="118"/>
        <v>0</v>
      </c>
    </row>
    <row r="274" spans="1:32" ht="15.75" hidden="1" customHeight="1">
      <c r="A274" s="439" t="s">
        <v>310</v>
      </c>
      <c r="B274" s="439">
        <f>'Aaro Inställningar'!B27</f>
        <v>0</v>
      </c>
      <c r="C274" s="43"/>
      <c r="D274" s="749">
        <f>'Aaro Inställningar'!C27</f>
        <v>0</v>
      </c>
      <c r="E274" s="320">
        <v>0</v>
      </c>
      <c r="F274" s="318">
        <v>0</v>
      </c>
      <c r="G274" s="319" t="e">
        <f t="shared" si="102"/>
        <v>#DIV/0!</v>
      </c>
      <c r="H274" s="319" t="b">
        <f t="shared" si="103"/>
        <v>0</v>
      </c>
      <c r="I274" s="319" t="e">
        <f t="shared" si="119"/>
        <v>#DIV/0!</v>
      </c>
      <c r="J274" s="320">
        <v>0</v>
      </c>
      <c r="K274" s="318">
        <v>0</v>
      </c>
      <c r="L274" s="319" t="e">
        <f t="shared" si="105"/>
        <v>#DIV/0!</v>
      </c>
      <c r="M274" s="319" t="b">
        <f t="shared" si="106"/>
        <v>0</v>
      </c>
      <c r="N274" s="319" t="e">
        <f t="shared" si="107"/>
        <v>#DIV/0!</v>
      </c>
      <c r="O274" s="320">
        <v>0</v>
      </c>
      <c r="P274" s="318">
        <v>0</v>
      </c>
      <c r="Q274" s="319" t="e">
        <f t="shared" si="108"/>
        <v>#DIV/0!</v>
      </c>
      <c r="R274" s="319" t="b">
        <f t="shared" si="109"/>
        <v>0</v>
      </c>
      <c r="S274" s="319" t="e">
        <f t="shared" si="110"/>
        <v>#DIV/0!</v>
      </c>
      <c r="T274" s="320">
        <v>0</v>
      </c>
      <c r="U274" s="318">
        <v>0</v>
      </c>
      <c r="V274" s="319" t="e">
        <f t="shared" si="111"/>
        <v>#DIV/0!</v>
      </c>
      <c r="W274" s="319" t="b">
        <f t="shared" si="112"/>
        <v>0</v>
      </c>
      <c r="X274" s="319" t="e">
        <f t="shared" si="113"/>
        <v>#DIV/0!</v>
      </c>
      <c r="Y274" s="319"/>
      <c r="Z274" s="320">
        <v>0</v>
      </c>
      <c r="AA274" s="319" t="e">
        <f t="shared" si="114"/>
        <v>#DIV/0!</v>
      </c>
      <c r="AB274" s="319" t="b">
        <f t="shared" si="115"/>
        <v>0</v>
      </c>
      <c r="AC274" s="319" t="e">
        <f t="shared" si="116"/>
        <v>#DIV/0!</v>
      </c>
      <c r="AD274" s="810"/>
      <c r="AE274" s="812">
        <f t="shared" si="117"/>
        <v>0</v>
      </c>
      <c r="AF274" s="812">
        <f t="shared" si="118"/>
        <v>0</v>
      </c>
    </row>
    <row r="275" spans="1:32" ht="15.75" hidden="1" customHeight="1">
      <c r="A275" s="439" t="s">
        <v>310</v>
      </c>
      <c r="B275" s="439">
        <f>'Aaro Inställningar'!B28</f>
        <v>0</v>
      </c>
      <c r="C275" s="43"/>
      <c r="D275" s="749">
        <f>'Aaro Inställningar'!C28</f>
        <v>0</v>
      </c>
      <c r="E275" s="320">
        <v>0</v>
      </c>
      <c r="F275" s="318">
        <v>0</v>
      </c>
      <c r="G275" s="319" t="e">
        <f t="shared" si="102"/>
        <v>#DIV/0!</v>
      </c>
      <c r="H275" s="319" t="b">
        <f t="shared" si="103"/>
        <v>0</v>
      </c>
      <c r="I275" s="319" t="e">
        <f t="shared" si="119"/>
        <v>#DIV/0!</v>
      </c>
      <c r="J275" s="320">
        <v>0</v>
      </c>
      <c r="K275" s="318">
        <v>0</v>
      </c>
      <c r="L275" s="319" t="e">
        <f t="shared" si="105"/>
        <v>#DIV/0!</v>
      </c>
      <c r="M275" s="319" t="b">
        <f t="shared" si="106"/>
        <v>0</v>
      </c>
      <c r="N275" s="319" t="e">
        <f t="shared" si="107"/>
        <v>#DIV/0!</v>
      </c>
      <c r="O275" s="320">
        <v>0</v>
      </c>
      <c r="P275" s="318">
        <v>0</v>
      </c>
      <c r="Q275" s="319" t="e">
        <f t="shared" si="108"/>
        <v>#DIV/0!</v>
      </c>
      <c r="R275" s="319" t="b">
        <f t="shared" si="109"/>
        <v>0</v>
      </c>
      <c r="S275" s="319" t="e">
        <f t="shared" si="110"/>
        <v>#DIV/0!</v>
      </c>
      <c r="T275" s="320">
        <v>0</v>
      </c>
      <c r="U275" s="318">
        <v>0</v>
      </c>
      <c r="V275" s="319" t="e">
        <f t="shared" si="111"/>
        <v>#DIV/0!</v>
      </c>
      <c r="W275" s="319" t="b">
        <f t="shared" si="112"/>
        <v>0</v>
      </c>
      <c r="X275" s="319" t="e">
        <f t="shared" si="113"/>
        <v>#DIV/0!</v>
      </c>
      <c r="Y275" s="319"/>
      <c r="Z275" s="320">
        <v>0</v>
      </c>
      <c r="AA275" s="319" t="e">
        <f t="shared" si="114"/>
        <v>#DIV/0!</v>
      </c>
      <c r="AB275" s="319" t="b">
        <f t="shared" si="115"/>
        <v>0</v>
      </c>
      <c r="AC275" s="319" t="e">
        <f t="shared" si="116"/>
        <v>#DIV/0!</v>
      </c>
      <c r="AD275" s="810"/>
      <c r="AE275" s="812">
        <f t="shared" si="117"/>
        <v>0</v>
      </c>
      <c r="AF275" s="812">
        <f t="shared" si="118"/>
        <v>0</v>
      </c>
    </row>
    <row r="276" spans="1:32" ht="15.75" hidden="1" customHeight="1">
      <c r="A276" s="439" t="s">
        <v>310</v>
      </c>
      <c r="B276" s="439">
        <f>'Aaro Inställningar'!B29</f>
        <v>0</v>
      </c>
      <c r="C276" s="43"/>
      <c r="D276" s="749">
        <f>'Aaro Inställningar'!C29</f>
        <v>0</v>
      </c>
      <c r="E276" s="320">
        <v>0</v>
      </c>
      <c r="F276" s="318">
        <v>0</v>
      </c>
      <c r="G276" s="319" t="e">
        <f t="shared" si="102"/>
        <v>#DIV/0!</v>
      </c>
      <c r="H276" s="319" t="b">
        <f t="shared" si="103"/>
        <v>0</v>
      </c>
      <c r="I276" s="319" t="e">
        <f t="shared" si="119"/>
        <v>#DIV/0!</v>
      </c>
      <c r="J276" s="320">
        <v>0</v>
      </c>
      <c r="K276" s="318">
        <v>0</v>
      </c>
      <c r="L276" s="319" t="e">
        <f t="shared" si="105"/>
        <v>#DIV/0!</v>
      </c>
      <c r="M276" s="319" t="b">
        <f t="shared" si="106"/>
        <v>0</v>
      </c>
      <c r="N276" s="319" t="e">
        <f t="shared" si="107"/>
        <v>#DIV/0!</v>
      </c>
      <c r="O276" s="320">
        <v>0</v>
      </c>
      <c r="P276" s="318">
        <v>0</v>
      </c>
      <c r="Q276" s="319" t="e">
        <f t="shared" si="108"/>
        <v>#DIV/0!</v>
      </c>
      <c r="R276" s="319" t="b">
        <f t="shared" si="109"/>
        <v>0</v>
      </c>
      <c r="S276" s="319" t="e">
        <f t="shared" si="110"/>
        <v>#DIV/0!</v>
      </c>
      <c r="T276" s="320">
        <v>0</v>
      </c>
      <c r="U276" s="318">
        <v>0</v>
      </c>
      <c r="V276" s="319" t="e">
        <f t="shared" si="111"/>
        <v>#DIV/0!</v>
      </c>
      <c r="W276" s="319" t="b">
        <f t="shared" si="112"/>
        <v>0</v>
      </c>
      <c r="X276" s="319" t="e">
        <f t="shared" si="113"/>
        <v>#DIV/0!</v>
      </c>
      <c r="Y276" s="319"/>
      <c r="Z276" s="320">
        <v>0</v>
      </c>
      <c r="AA276" s="319" t="e">
        <f t="shared" si="114"/>
        <v>#DIV/0!</v>
      </c>
      <c r="AB276" s="319" t="b">
        <f t="shared" si="115"/>
        <v>0</v>
      </c>
      <c r="AC276" s="319" t="e">
        <f t="shared" si="116"/>
        <v>#DIV/0!</v>
      </c>
      <c r="AD276" s="810"/>
      <c r="AE276" s="812">
        <f t="shared" si="117"/>
        <v>0</v>
      </c>
      <c r="AF276" s="812">
        <f t="shared" si="118"/>
        <v>0</v>
      </c>
    </row>
    <row r="277" spans="1:32" ht="15.75" hidden="1" customHeight="1">
      <c r="A277" s="439" t="s">
        <v>310</v>
      </c>
      <c r="B277" s="439">
        <f>'Aaro Inställningar'!B30</f>
        <v>0</v>
      </c>
      <c r="C277" s="43"/>
      <c r="D277" s="749">
        <f>'Aaro Inställningar'!C30</f>
        <v>0</v>
      </c>
      <c r="E277" s="320">
        <v>0</v>
      </c>
      <c r="F277" s="318">
        <v>0</v>
      </c>
      <c r="G277" s="319" t="e">
        <f t="shared" si="102"/>
        <v>#DIV/0!</v>
      </c>
      <c r="H277" s="319" t="b">
        <f t="shared" si="103"/>
        <v>0</v>
      </c>
      <c r="I277" s="319" t="e">
        <f t="shared" si="119"/>
        <v>#DIV/0!</v>
      </c>
      <c r="J277" s="320">
        <v>0</v>
      </c>
      <c r="K277" s="318">
        <v>0</v>
      </c>
      <c r="L277" s="319" t="e">
        <f t="shared" si="105"/>
        <v>#DIV/0!</v>
      </c>
      <c r="M277" s="319" t="b">
        <f t="shared" si="106"/>
        <v>0</v>
      </c>
      <c r="N277" s="319" t="e">
        <f t="shared" si="107"/>
        <v>#DIV/0!</v>
      </c>
      <c r="O277" s="320">
        <v>0</v>
      </c>
      <c r="P277" s="318">
        <v>0</v>
      </c>
      <c r="Q277" s="319" t="e">
        <f t="shared" si="108"/>
        <v>#DIV/0!</v>
      </c>
      <c r="R277" s="319" t="b">
        <f t="shared" si="109"/>
        <v>0</v>
      </c>
      <c r="S277" s="319" t="e">
        <f t="shared" si="110"/>
        <v>#DIV/0!</v>
      </c>
      <c r="T277" s="320">
        <v>0</v>
      </c>
      <c r="U277" s="318">
        <v>0</v>
      </c>
      <c r="V277" s="319" t="e">
        <f t="shared" si="111"/>
        <v>#DIV/0!</v>
      </c>
      <c r="W277" s="319" t="b">
        <f t="shared" si="112"/>
        <v>0</v>
      </c>
      <c r="X277" s="319" t="e">
        <f t="shared" si="113"/>
        <v>#DIV/0!</v>
      </c>
      <c r="Y277" s="319"/>
      <c r="Z277" s="320">
        <v>0</v>
      </c>
      <c r="AA277" s="319" t="e">
        <f t="shared" si="114"/>
        <v>#DIV/0!</v>
      </c>
      <c r="AB277" s="319" t="b">
        <f t="shared" si="115"/>
        <v>0</v>
      </c>
      <c r="AC277" s="319" t="e">
        <f t="shared" si="116"/>
        <v>#DIV/0!</v>
      </c>
      <c r="AD277" s="810"/>
      <c r="AE277" s="812">
        <f t="shared" si="117"/>
        <v>0</v>
      </c>
      <c r="AF277" s="812">
        <f t="shared" si="118"/>
        <v>0</v>
      </c>
    </row>
    <row r="278" spans="1:32" ht="15.75" hidden="1" customHeight="1">
      <c r="A278" s="439" t="s">
        <v>310</v>
      </c>
      <c r="B278" s="439">
        <f>'Aaro Inställningar'!B31</f>
        <v>0</v>
      </c>
      <c r="C278" s="43"/>
      <c r="D278" s="749">
        <f>'Aaro Inställningar'!C31</f>
        <v>0</v>
      </c>
      <c r="E278" s="320">
        <v>0</v>
      </c>
      <c r="F278" s="318">
        <v>0</v>
      </c>
      <c r="G278" s="319" t="e">
        <f t="shared" si="102"/>
        <v>#DIV/0!</v>
      </c>
      <c r="H278" s="319" t="b">
        <f t="shared" si="103"/>
        <v>0</v>
      </c>
      <c r="I278" s="319" t="e">
        <f t="shared" si="119"/>
        <v>#DIV/0!</v>
      </c>
      <c r="J278" s="320">
        <v>0</v>
      </c>
      <c r="K278" s="318">
        <v>0</v>
      </c>
      <c r="L278" s="319" t="e">
        <f t="shared" si="105"/>
        <v>#DIV/0!</v>
      </c>
      <c r="M278" s="319" t="b">
        <f t="shared" si="106"/>
        <v>0</v>
      </c>
      <c r="N278" s="319" t="e">
        <f t="shared" si="107"/>
        <v>#DIV/0!</v>
      </c>
      <c r="O278" s="320">
        <v>0</v>
      </c>
      <c r="P278" s="318">
        <v>0</v>
      </c>
      <c r="Q278" s="319" t="e">
        <f t="shared" si="108"/>
        <v>#DIV/0!</v>
      </c>
      <c r="R278" s="319" t="b">
        <f t="shared" si="109"/>
        <v>0</v>
      </c>
      <c r="S278" s="319" t="e">
        <f t="shared" si="110"/>
        <v>#DIV/0!</v>
      </c>
      <c r="T278" s="320">
        <v>0</v>
      </c>
      <c r="U278" s="318">
        <v>0</v>
      </c>
      <c r="V278" s="319" t="e">
        <f t="shared" si="111"/>
        <v>#DIV/0!</v>
      </c>
      <c r="W278" s="319" t="b">
        <f t="shared" si="112"/>
        <v>0</v>
      </c>
      <c r="X278" s="319" t="e">
        <f t="shared" si="113"/>
        <v>#DIV/0!</v>
      </c>
      <c r="Y278" s="319"/>
      <c r="Z278" s="320">
        <v>0</v>
      </c>
      <c r="AA278" s="319" t="e">
        <f t="shared" si="114"/>
        <v>#DIV/0!</v>
      </c>
      <c r="AB278" s="319" t="b">
        <f t="shared" si="115"/>
        <v>0</v>
      </c>
      <c r="AC278" s="319" t="e">
        <f t="shared" si="116"/>
        <v>#DIV/0!</v>
      </c>
      <c r="AD278" s="810"/>
      <c r="AE278" s="812">
        <f t="shared" si="117"/>
        <v>0</v>
      </c>
      <c r="AF278" s="812">
        <f t="shared" si="118"/>
        <v>0</v>
      </c>
    </row>
    <row r="279" spans="1:32" ht="15.75" hidden="1" customHeight="1">
      <c r="A279" s="439" t="s">
        <v>310</v>
      </c>
      <c r="B279" s="439">
        <f>'Aaro Inställningar'!B32</f>
        <v>0</v>
      </c>
      <c r="C279" s="43"/>
      <c r="D279" s="749">
        <f>'Aaro Inställningar'!C32</f>
        <v>0</v>
      </c>
      <c r="E279" s="320">
        <v>0</v>
      </c>
      <c r="F279" s="318">
        <v>0</v>
      </c>
      <c r="G279" s="319" t="e">
        <f t="shared" si="102"/>
        <v>#DIV/0!</v>
      </c>
      <c r="H279" s="319" t="b">
        <f t="shared" si="103"/>
        <v>0</v>
      </c>
      <c r="I279" s="319" t="e">
        <f t="shared" si="119"/>
        <v>#DIV/0!</v>
      </c>
      <c r="J279" s="320">
        <v>0</v>
      </c>
      <c r="K279" s="318">
        <v>0</v>
      </c>
      <c r="L279" s="319" t="e">
        <f t="shared" si="105"/>
        <v>#DIV/0!</v>
      </c>
      <c r="M279" s="319" t="b">
        <f t="shared" si="106"/>
        <v>0</v>
      </c>
      <c r="N279" s="319" t="e">
        <f t="shared" si="107"/>
        <v>#DIV/0!</v>
      </c>
      <c r="O279" s="320">
        <v>0</v>
      </c>
      <c r="P279" s="318">
        <v>0</v>
      </c>
      <c r="Q279" s="319" t="e">
        <f t="shared" si="108"/>
        <v>#DIV/0!</v>
      </c>
      <c r="R279" s="319" t="b">
        <f t="shared" si="109"/>
        <v>0</v>
      </c>
      <c r="S279" s="319" t="e">
        <f t="shared" si="110"/>
        <v>#DIV/0!</v>
      </c>
      <c r="T279" s="320">
        <v>0</v>
      </c>
      <c r="U279" s="318">
        <v>0</v>
      </c>
      <c r="V279" s="319" t="e">
        <f t="shared" si="111"/>
        <v>#DIV/0!</v>
      </c>
      <c r="W279" s="319" t="b">
        <f t="shared" si="112"/>
        <v>0</v>
      </c>
      <c r="X279" s="319" t="e">
        <f t="shared" si="113"/>
        <v>#DIV/0!</v>
      </c>
      <c r="Y279" s="319"/>
      <c r="Z279" s="320">
        <v>0</v>
      </c>
      <c r="AA279" s="319" t="e">
        <f t="shared" si="114"/>
        <v>#DIV/0!</v>
      </c>
      <c r="AB279" s="319" t="b">
        <f t="shared" si="115"/>
        <v>0</v>
      </c>
      <c r="AC279" s="319" t="e">
        <f t="shared" si="116"/>
        <v>#DIV/0!</v>
      </c>
      <c r="AD279" s="810"/>
      <c r="AE279" s="812">
        <f t="shared" si="117"/>
        <v>0</v>
      </c>
      <c r="AF279" s="812">
        <f t="shared" si="118"/>
        <v>0</v>
      </c>
    </row>
    <row r="280" spans="1:32" ht="15.75" hidden="1" customHeight="1">
      <c r="A280" s="439" t="s">
        <v>310</v>
      </c>
      <c r="B280" s="439">
        <f>'Aaro Inställningar'!B33</f>
        <v>0</v>
      </c>
      <c r="C280" s="43"/>
      <c r="D280" s="749">
        <f>'Aaro Inställningar'!C33</f>
        <v>0</v>
      </c>
      <c r="E280" s="320">
        <v>0</v>
      </c>
      <c r="F280" s="318">
        <v>0</v>
      </c>
      <c r="G280" s="319" t="e">
        <f t="shared" si="102"/>
        <v>#DIV/0!</v>
      </c>
      <c r="H280" s="319" t="b">
        <f t="shared" si="103"/>
        <v>0</v>
      </c>
      <c r="I280" s="319" t="e">
        <f t="shared" si="119"/>
        <v>#DIV/0!</v>
      </c>
      <c r="J280" s="320">
        <v>0</v>
      </c>
      <c r="K280" s="318">
        <v>0</v>
      </c>
      <c r="L280" s="319" t="e">
        <f t="shared" si="105"/>
        <v>#DIV/0!</v>
      </c>
      <c r="M280" s="319" t="b">
        <f t="shared" si="106"/>
        <v>0</v>
      </c>
      <c r="N280" s="319" t="e">
        <f t="shared" si="107"/>
        <v>#DIV/0!</v>
      </c>
      <c r="O280" s="320">
        <v>0</v>
      </c>
      <c r="P280" s="318">
        <v>0</v>
      </c>
      <c r="Q280" s="319" t="e">
        <f t="shared" si="108"/>
        <v>#DIV/0!</v>
      </c>
      <c r="R280" s="319" t="b">
        <f t="shared" si="109"/>
        <v>0</v>
      </c>
      <c r="S280" s="319" t="e">
        <f t="shared" si="110"/>
        <v>#DIV/0!</v>
      </c>
      <c r="T280" s="320">
        <v>0</v>
      </c>
      <c r="U280" s="318">
        <v>0</v>
      </c>
      <c r="V280" s="319" t="e">
        <f t="shared" si="111"/>
        <v>#DIV/0!</v>
      </c>
      <c r="W280" s="319" t="b">
        <f t="shared" si="112"/>
        <v>0</v>
      </c>
      <c r="X280" s="319" t="e">
        <f t="shared" si="113"/>
        <v>#DIV/0!</v>
      </c>
      <c r="Y280" s="319"/>
      <c r="Z280" s="320">
        <v>0</v>
      </c>
      <c r="AA280" s="319" t="e">
        <f t="shared" si="114"/>
        <v>#DIV/0!</v>
      </c>
      <c r="AB280" s="319" t="b">
        <f t="shared" si="115"/>
        <v>0</v>
      </c>
      <c r="AC280" s="319" t="e">
        <f t="shared" si="116"/>
        <v>#DIV/0!</v>
      </c>
      <c r="AD280" s="810"/>
      <c r="AE280" s="812">
        <f t="shared" si="117"/>
        <v>0</v>
      </c>
      <c r="AF280" s="812">
        <f t="shared" si="118"/>
        <v>0</v>
      </c>
    </row>
    <row r="281" spans="1:32" ht="15.75" customHeight="1">
      <c r="A281" s="439" t="s">
        <v>310</v>
      </c>
      <c r="B281" s="439" t="str">
        <f>'Aaro Inställningar'!B34</f>
        <v>TOTAL</v>
      </c>
      <c r="C281" s="36"/>
      <c r="D281" s="799" t="str">
        <f>'Aaro Inställningar'!C34</f>
        <v>Summa exkl Aibel</v>
      </c>
      <c r="E281" s="800">
        <f>SUM(E253:E280)</f>
        <v>71.840379000000539</v>
      </c>
      <c r="F281" s="801">
        <f>SUM(F253:F280)</f>
        <v>42.276142800000187</v>
      </c>
      <c r="G281" s="802">
        <f t="shared" si="102"/>
        <v>0.69931252573969971</v>
      </c>
      <c r="H281" s="802" t="b">
        <f t="shared" si="103"/>
        <v>0</v>
      </c>
      <c r="I281" s="802">
        <f t="shared" si="119"/>
        <v>0.69931252573969971</v>
      </c>
      <c r="J281" s="800">
        <f>SUM(J253:J280)</f>
        <v>101.04481920000012</v>
      </c>
      <c r="K281" s="801">
        <f>SUM(K253:K280)</f>
        <v>41.849994900000098</v>
      </c>
      <c r="L281" s="802">
        <f t="shared" si="105"/>
        <v>1.4144523659189234</v>
      </c>
      <c r="M281" s="802" t="b">
        <f t="shared" si="106"/>
        <v>0</v>
      </c>
      <c r="N281" s="802">
        <f t="shared" si="107"/>
        <v>1.4144523659189234</v>
      </c>
      <c r="O281" s="800">
        <f>SUM(O253:O280)</f>
        <v>101.04481920000046</v>
      </c>
      <c r="P281" s="801">
        <f>SUM(P253:P280)</f>
        <v>41.849994900000354</v>
      </c>
      <c r="Q281" s="802">
        <f t="shared" si="108"/>
        <v>1.4144523659189168</v>
      </c>
      <c r="R281" s="802" t="b">
        <f t="shared" si="109"/>
        <v>0</v>
      </c>
      <c r="S281" s="802">
        <f t="shared" si="110"/>
        <v>1.4144523659189168</v>
      </c>
      <c r="T281" s="800">
        <f>SUM(T253:T280)</f>
        <v>553.70716039999934</v>
      </c>
      <c r="U281" s="801">
        <f>SUM(U253:U280)</f>
        <v>494.51233610000156</v>
      </c>
      <c r="V281" s="802">
        <f t="shared" si="111"/>
        <v>0.11970343301613262</v>
      </c>
      <c r="W281" s="802" t="b">
        <f t="shared" si="112"/>
        <v>0</v>
      </c>
      <c r="X281" s="802">
        <f t="shared" si="113"/>
        <v>0.11970343301613262</v>
      </c>
      <c r="Y281" s="802"/>
      <c r="Z281" s="800">
        <f>SUM(Z253:Z280)</f>
        <v>1139.7327954</v>
      </c>
      <c r="AA281" s="803">
        <f t="shared" si="114"/>
        <v>1.3047610993662255</v>
      </c>
      <c r="AB281" s="803" t="b">
        <f t="shared" si="115"/>
        <v>0</v>
      </c>
      <c r="AC281" s="819">
        <f t="shared" si="116"/>
        <v>1.3047610993662255</v>
      </c>
      <c r="AD281" s="810"/>
      <c r="AE281" s="815">
        <f t="shared" si="117"/>
        <v>1.8998637958724883E-2</v>
      </c>
      <c r="AF281" s="815">
        <f t="shared" si="118"/>
        <v>8.6232308556790389E-3</v>
      </c>
    </row>
    <row r="282" spans="1:32" ht="4.5" customHeight="1">
      <c r="A282" s="439"/>
      <c r="B282" s="439"/>
      <c r="C282" s="36"/>
      <c r="D282" s="804"/>
      <c r="E282" s="747"/>
      <c r="F282" s="792"/>
      <c r="G282" s="792"/>
      <c r="H282" s="792"/>
      <c r="I282" s="805"/>
      <c r="J282" s="747"/>
      <c r="K282" s="792"/>
      <c r="L282" s="792"/>
      <c r="M282" s="792"/>
      <c r="N282" s="805"/>
      <c r="O282" s="747"/>
      <c r="P282" s="792"/>
      <c r="Q282" s="792"/>
      <c r="R282" s="792"/>
      <c r="S282" s="805"/>
      <c r="T282" s="747"/>
      <c r="U282" s="792"/>
      <c r="V282" s="792"/>
      <c r="W282" s="792"/>
      <c r="X282" s="805"/>
      <c r="Y282" s="805"/>
      <c r="Z282" s="747"/>
      <c r="AA282" s="792"/>
      <c r="AB282" s="792"/>
      <c r="AC282" s="748"/>
      <c r="AD282" s="810"/>
      <c r="AE282" s="816"/>
      <c r="AF282" s="816"/>
    </row>
    <row r="283" spans="1:32" ht="20.25" customHeight="1">
      <c r="A283" s="439" t="s">
        <v>310</v>
      </c>
      <c r="B283" s="439" t="str">
        <f>'Aaro Inställningar'!B36</f>
        <v>AIBEL</v>
      </c>
      <c r="C283" s="43"/>
      <c r="D283" s="749" t="str">
        <f>'Aaro Inställningar'!C36</f>
        <v>Aibel</v>
      </c>
      <c r="E283" s="320">
        <v>40.957762700000103</v>
      </c>
      <c r="F283" s="318">
        <v>-12.054136099999999</v>
      </c>
      <c r="G283" s="319" t="str">
        <f t="shared" ref="G283:G326" si="120">IF(OR(E283&lt;0,F283&lt;0),"-",E283/F283-1)</f>
        <v>-</v>
      </c>
      <c r="H283" s="319" t="b">
        <f t="shared" ref="H283:H326" si="121">IF(AND(E283&lt;0,F283&lt;0),-(E283/F283-1))</f>
        <v>0</v>
      </c>
      <c r="I283" s="319" t="str">
        <f t="shared" ref="I283:I326" si="122">IF(AND(E283&lt;0,F283&lt;0),+H283,G283)</f>
        <v>-</v>
      </c>
      <c r="J283" s="320">
        <v>6.4558115000000704</v>
      </c>
      <c r="K283" s="318">
        <v>-25.505886199999999</v>
      </c>
      <c r="L283" s="319" t="str">
        <f t="shared" ref="L283:L326" si="123">IF(OR(J283&lt;0,K283&lt;0),"-",J283/K283-1)</f>
        <v>-</v>
      </c>
      <c r="M283" s="319" t="b">
        <f t="shared" ref="M283:M326" si="124">IF(AND(J283&lt;0,K283&lt;0),-(J283/K283-1))</f>
        <v>0</v>
      </c>
      <c r="N283" s="319" t="str">
        <f t="shared" ref="N283:N326" si="125">IF(AND(J283&lt;0,K283&lt;0),+M283,L283)</f>
        <v>-</v>
      </c>
      <c r="O283" s="320">
        <v>6.45581150000005</v>
      </c>
      <c r="P283" s="318">
        <v>-25.5058861999999</v>
      </c>
      <c r="Q283" s="319" t="str">
        <f t="shared" ref="Q283:Q326" si="126">IF(OR(O283&lt;0,P283&lt;0),"-",O283/P283-1)</f>
        <v>-</v>
      </c>
      <c r="R283" s="319" t="b">
        <f t="shared" ref="R283:R326" si="127">IF(AND(O283&lt;0,P283&lt;0),-(O283/P283-1))</f>
        <v>0</v>
      </c>
      <c r="S283" s="319" t="str">
        <f t="shared" ref="S283:S326" si="128">IF(AND(O283&lt;0,P283&lt;0),+R283,Q283)</f>
        <v>-</v>
      </c>
      <c r="T283" s="320">
        <v>-118.827824999999</v>
      </c>
      <c r="U283" s="318">
        <v>-150.78952269999999</v>
      </c>
      <c r="V283" s="319" t="str">
        <f t="shared" ref="V283:V326" si="129">IF(OR(T283&lt;0,U283&lt;0),"-",T283/U283-1)</f>
        <v>-</v>
      </c>
      <c r="W283" s="319">
        <f t="shared" ref="W283:W326" si="130">IF(AND(T283&lt;0,U283&lt;0),-(T283/U283-1))</f>
        <v>0.21196232422321337</v>
      </c>
      <c r="X283" s="319">
        <f t="shared" ref="X283:X326" si="131">IF(AND(T283&lt;0,U283&lt;0),+W283,V283)</f>
        <v>0.21196232422321337</v>
      </c>
      <c r="Y283" s="319"/>
      <c r="Z283" s="320">
        <v>-33.978278000000202</v>
      </c>
      <c r="AA283" s="319" t="str">
        <f t="shared" ref="AA283:AA326" si="132">IF(OR(U283&lt;0,Z283&lt;0),"-",Z283/U283-1)</f>
        <v>-</v>
      </c>
      <c r="AB283" s="319">
        <f t="shared" ref="AB283:AB326" si="133">IF(AND(U283&lt;0,Z283&lt;0),-(Z283/U283-1))</f>
        <v>0.77466419820426813</v>
      </c>
      <c r="AC283" s="718">
        <f t="shared" ref="AC283:AC326" si="134">IF(AND(U283&lt;0,Z283&lt;0),+AB283,AA283)</f>
        <v>0.77466419820426813</v>
      </c>
      <c r="AD283" s="810"/>
      <c r="AE283" s="812">
        <f t="shared" ref="AE283:AE326" si="135">IF(O38&lt;&gt;0,IF(O283&lt;&gt;0,O283/O38,""),0)</f>
        <v>1.0710117023393056E-2</v>
      </c>
      <c r="AF283" s="812">
        <f t="shared" ref="AF283:AF326" si="136">IF(P38&lt;&gt;0,IF(P283&lt;&gt;0,P283/P38,""),0)</f>
        <v>-3.100078561550593E-2</v>
      </c>
    </row>
    <row r="284" spans="1:32" ht="15.75" hidden="1" customHeight="1">
      <c r="A284" s="439" t="s">
        <v>310</v>
      </c>
      <c r="B284" s="439">
        <f>'Aaro Inställningar'!B37</f>
        <v>0</v>
      </c>
      <c r="C284" s="43"/>
      <c r="D284" s="749">
        <f>'Aaro Inställningar'!C37</f>
        <v>0</v>
      </c>
      <c r="E284" s="320">
        <v>0</v>
      </c>
      <c r="F284" s="318">
        <v>0</v>
      </c>
      <c r="G284" s="319" t="e">
        <f t="shared" si="120"/>
        <v>#DIV/0!</v>
      </c>
      <c r="H284" s="319" t="b">
        <f t="shared" si="121"/>
        <v>0</v>
      </c>
      <c r="I284" s="319" t="e">
        <f t="shared" si="122"/>
        <v>#DIV/0!</v>
      </c>
      <c r="J284" s="320">
        <v>0</v>
      </c>
      <c r="K284" s="318">
        <v>0</v>
      </c>
      <c r="L284" s="319" t="e">
        <f t="shared" si="123"/>
        <v>#DIV/0!</v>
      </c>
      <c r="M284" s="319" t="b">
        <f t="shared" si="124"/>
        <v>0</v>
      </c>
      <c r="N284" s="319" t="e">
        <f t="shared" si="125"/>
        <v>#DIV/0!</v>
      </c>
      <c r="O284" s="320">
        <v>0</v>
      </c>
      <c r="P284" s="318">
        <v>0</v>
      </c>
      <c r="Q284" s="319" t="e">
        <f t="shared" si="126"/>
        <v>#DIV/0!</v>
      </c>
      <c r="R284" s="319" t="b">
        <f t="shared" si="127"/>
        <v>0</v>
      </c>
      <c r="S284" s="319" t="e">
        <f t="shared" si="128"/>
        <v>#DIV/0!</v>
      </c>
      <c r="T284" s="320">
        <v>0</v>
      </c>
      <c r="U284" s="318">
        <v>0</v>
      </c>
      <c r="V284" s="319" t="e">
        <f t="shared" si="129"/>
        <v>#DIV/0!</v>
      </c>
      <c r="W284" s="319" t="b">
        <f t="shared" si="130"/>
        <v>0</v>
      </c>
      <c r="X284" s="319" t="e">
        <f t="shared" si="131"/>
        <v>#DIV/0!</v>
      </c>
      <c r="Y284" s="319"/>
      <c r="Z284" s="320">
        <v>0</v>
      </c>
      <c r="AA284" s="319" t="e">
        <f t="shared" si="132"/>
        <v>#DIV/0!</v>
      </c>
      <c r="AB284" s="319" t="b">
        <f t="shared" si="133"/>
        <v>0</v>
      </c>
      <c r="AC284" s="319" t="e">
        <f t="shared" si="134"/>
        <v>#DIV/0!</v>
      </c>
      <c r="AD284" s="810"/>
      <c r="AE284" s="812">
        <f t="shared" si="135"/>
        <v>0</v>
      </c>
      <c r="AF284" s="812">
        <f t="shared" si="136"/>
        <v>0</v>
      </c>
    </row>
    <row r="285" spans="1:32" ht="15.75" hidden="1" customHeight="1">
      <c r="A285" s="439" t="s">
        <v>310</v>
      </c>
      <c r="B285" s="439">
        <f>'Aaro Inställningar'!B38</f>
        <v>0</v>
      </c>
      <c r="C285" s="43"/>
      <c r="D285" s="749">
        <f>'Aaro Inställningar'!C38</f>
        <v>0</v>
      </c>
      <c r="E285" s="320">
        <v>0</v>
      </c>
      <c r="F285" s="318">
        <v>0</v>
      </c>
      <c r="G285" s="319" t="e">
        <f t="shared" si="120"/>
        <v>#DIV/0!</v>
      </c>
      <c r="H285" s="319" t="b">
        <f t="shared" si="121"/>
        <v>0</v>
      </c>
      <c r="I285" s="319" t="e">
        <f t="shared" si="122"/>
        <v>#DIV/0!</v>
      </c>
      <c r="J285" s="320">
        <v>0</v>
      </c>
      <c r="K285" s="318">
        <v>0</v>
      </c>
      <c r="L285" s="319" t="e">
        <f t="shared" si="123"/>
        <v>#DIV/0!</v>
      </c>
      <c r="M285" s="319" t="b">
        <f t="shared" si="124"/>
        <v>0</v>
      </c>
      <c r="N285" s="319" t="e">
        <f t="shared" si="125"/>
        <v>#DIV/0!</v>
      </c>
      <c r="O285" s="320">
        <v>0</v>
      </c>
      <c r="P285" s="318">
        <v>0</v>
      </c>
      <c r="Q285" s="319" t="e">
        <f t="shared" si="126"/>
        <v>#DIV/0!</v>
      </c>
      <c r="R285" s="319" t="b">
        <f t="shared" si="127"/>
        <v>0</v>
      </c>
      <c r="S285" s="319" t="e">
        <f t="shared" si="128"/>
        <v>#DIV/0!</v>
      </c>
      <c r="T285" s="320">
        <v>0</v>
      </c>
      <c r="U285" s="318">
        <v>0</v>
      </c>
      <c r="V285" s="319" t="e">
        <f t="shared" si="129"/>
        <v>#DIV/0!</v>
      </c>
      <c r="W285" s="319" t="b">
        <f t="shared" si="130"/>
        <v>0</v>
      </c>
      <c r="X285" s="319" t="e">
        <f t="shared" si="131"/>
        <v>#DIV/0!</v>
      </c>
      <c r="Y285" s="319"/>
      <c r="Z285" s="320">
        <v>0</v>
      </c>
      <c r="AA285" s="319" t="e">
        <f t="shared" si="132"/>
        <v>#DIV/0!</v>
      </c>
      <c r="AB285" s="319" t="b">
        <f t="shared" si="133"/>
        <v>0</v>
      </c>
      <c r="AC285" s="319" t="e">
        <f t="shared" si="134"/>
        <v>#DIV/0!</v>
      </c>
      <c r="AD285" s="810"/>
      <c r="AE285" s="812">
        <f t="shared" si="135"/>
        <v>0</v>
      </c>
      <c r="AF285" s="812">
        <f t="shared" si="136"/>
        <v>0</v>
      </c>
    </row>
    <row r="286" spans="1:32" ht="15.75" hidden="1" customHeight="1">
      <c r="A286" s="439" t="s">
        <v>310</v>
      </c>
      <c r="B286" s="439">
        <f>'Aaro Inställningar'!B39</f>
        <v>0</v>
      </c>
      <c r="C286" s="43"/>
      <c r="D286" s="749">
        <f>'Aaro Inställningar'!C39</f>
        <v>0</v>
      </c>
      <c r="E286" s="320">
        <v>0</v>
      </c>
      <c r="F286" s="318">
        <v>0</v>
      </c>
      <c r="G286" s="319" t="e">
        <f t="shared" si="120"/>
        <v>#DIV/0!</v>
      </c>
      <c r="H286" s="319" t="b">
        <f t="shared" si="121"/>
        <v>0</v>
      </c>
      <c r="I286" s="319" t="e">
        <f t="shared" si="122"/>
        <v>#DIV/0!</v>
      </c>
      <c r="J286" s="320">
        <v>0</v>
      </c>
      <c r="K286" s="318">
        <v>0</v>
      </c>
      <c r="L286" s="319" t="e">
        <f t="shared" si="123"/>
        <v>#DIV/0!</v>
      </c>
      <c r="M286" s="319" t="b">
        <f t="shared" si="124"/>
        <v>0</v>
      </c>
      <c r="N286" s="319" t="e">
        <f t="shared" si="125"/>
        <v>#DIV/0!</v>
      </c>
      <c r="O286" s="320">
        <v>0</v>
      </c>
      <c r="P286" s="318">
        <v>0</v>
      </c>
      <c r="Q286" s="319" t="e">
        <f t="shared" si="126"/>
        <v>#DIV/0!</v>
      </c>
      <c r="R286" s="319" t="b">
        <f t="shared" si="127"/>
        <v>0</v>
      </c>
      <c r="S286" s="319" t="e">
        <f t="shared" si="128"/>
        <v>#DIV/0!</v>
      </c>
      <c r="T286" s="320">
        <v>0</v>
      </c>
      <c r="U286" s="318">
        <v>0</v>
      </c>
      <c r="V286" s="319" t="e">
        <f t="shared" si="129"/>
        <v>#DIV/0!</v>
      </c>
      <c r="W286" s="319" t="b">
        <f t="shared" si="130"/>
        <v>0</v>
      </c>
      <c r="X286" s="319" t="e">
        <f t="shared" si="131"/>
        <v>#DIV/0!</v>
      </c>
      <c r="Y286" s="319"/>
      <c r="Z286" s="320">
        <v>0</v>
      </c>
      <c r="AA286" s="319" t="e">
        <f t="shared" si="132"/>
        <v>#DIV/0!</v>
      </c>
      <c r="AB286" s="319" t="b">
        <f t="shared" si="133"/>
        <v>0</v>
      </c>
      <c r="AC286" s="319" t="e">
        <f t="shared" si="134"/>
        <v>#DIV/0!</v>
      </c>
      <c r="AD286" s="810"/>
      <c r="AE286" s="812">
        <f t="shared" si="135"/>
        <v>0</v>
      </c>
      <c r="AF286" s="812">
        <f t="shared" si="136"/>
        <v>0</v>
      </c>
    </row>
    <row r="287" spans="1:32" ht="15.75" hidden="1" customHeight="1">
      <c r="A287" s="439" t="s">
        <v>310</v>
      </c>
      <c r="B287" s="439">
        <f>'Aaro Inställningar'!B40</f>
        <v>0</v>
      </c>
      <c r="C287" s="43"/>
      <c r="D287" s="749">
        <f>'Aaro Inställningar'!C40</f>
        <v>0</v>
      </c>
      <c r="E287" s="320">
        <v>0</v>
      </c>
      <c r="F287" s="318">
        <v>0</v>
      </c>
      <c r="G287" s="319" t="e">
        <f t="shared" si="120"/>
        <v>#DIV/0!</v>
      </c>
      <c r="H287" s="319" t="b">
        <f t="shared" si="121"/>
        <v>0</v>
      </c>
      <c r="I287" s="319" t="e">
        <f t="shared" si="122"/>
        <v>#DIV/0!</v>
      </c>
      <c r="J287" s="320">
        <v>0</v>
      </c>
      <c r="K287" s="318">
        <v>0</v>
      </c>
      <c r="L287" s="319" t="e">
        <f t="shared" si="123"/>
        <v>#DIV/0!</v>
      </c>
      <c r="M287" s="319" t="b">
        <f t="shared" si="124"/>
        <v>0</v>
      </c>
      <c r="N287" s="319" t="e">
        <f t="shared" si="125"/>
        <v>#DIV/0!</v>
      </c>
      <c r="O287" s="320">
        <v>0</v>
      </c>
      <c r="P287" s="318">
        <v>0</v>
      </c>
      <c r="Q287" s="319" t="e">
        <f t="shared" si="126"/>
        <v>#DIV/0!</v>
      </c>
      <c r="R287" s="319" t="b">
        <f t="shared" si="127"/>
        <v>0</v>
      </c>
      <c r="S287" s="319" t="e">
        <f t="shared" si="128"/>
        <v>#DIV/0!</v>
      </c>
      <c r="T287" s="320">
        <v>0</v>
      </c>
      <c r="U287" s="318">
        <v>0</v>
      </c>
      <c r="V287" s="319" t="e">
        <f t="shared" si="129"/>
        <v>#DIV/0!</v>
      </c>
      <c r="W287" s="319" t="b">
        <f t="shared" si="130"/>
        <v>0</v>
      </c>
      <c r="X287" s="319" t="e">
        <f t="shared" si="131"/>
        <v>#DIV/0!</v>
      </c>
      <c r="Y287" s="319"/>
      <c r="Z287" s="320">
        <v>0</v>
      </c>
      <c r="AA287" s="319" t="e">
        <f t="shared" si="132"/>
        <v>#DIV/0!</v>
      </c>
      <c r="AB287" s="319" t="b">
        <f t="shared" si="133"/>
        <v>0</v>
      </c>
      <c r="AC287" s="319" t="e">
        <f t="shared" si="134"/>
        <v>#DIV/0!</v>
      </c>
      <c r="AD287" s="810"/>
      <c r="AE287" s="812">
        <f t="shared" si="135"/>
        <v>0</v>
      </c>
      <c r="AF287" s="812">
        <f t="shared" si="136"/>
        <v>0</v>
      </c>
    </row>
    <row r="288" spans="1:32" ht="15.75" hidden="1" customHeight="1">
      <c r="A288" s="439" t="s">
        <v>310</v>
      </c>
      <c r="B288" s="439">
        <f>'Aaro Inställningar'!B41</f>
        <v>0</v>
      </c>
      <c r="C288" s="43"/>
      <c r="D288" s="749">
        <f>'Aaro Inställningar'!C41</f>
        <v>0</v>
      </c>
      <c r="E288" s="320">
        <v>0</v>
      </c>
      <c r="F288" s="318">
        <v>0</v>
      </c>
      <c r="G288" s="319" t="e">
        <f t="shared" si="120"/>
        <v>#DIV/0!</v>
      </c>
      <c r="H288" s="319" t="b">
        <f t="shared" si="121"/>
        <v>0</v>
      </c>
      <c r="I288" s="319" t="e">
        <f t="shared" si="122"/>
        <v>#DIV/0!</v>
      </c>
      <c r="J288" s="320">
        <v>0</v>
      </c>
      <c r="K288" s="318">
        <v>0</v>
      </c>
      <c r="L288" s="319" t="e">
        <f t="shared" si="123"/>
        <v>#DIV/0!</v>
      </c>
      <c r="M288" s="319" t="b">
        <f t="shared" si="124"/>
        <v>0</v>
      </c>
      <c r="N288" s="319" t="e">
        <f t="shared" si="125"/>
        <v>#DIV/0!</v>
      </c>
      <c r="O288" s="320">
        <v>0</v>
      </c>
      <c r="P288" s="318">
        <v>0</v>
      </c>
      <c r="Q288" s="319" t="e">
        <f t="shared" si="126"/>
        <v>#DIV/0!</v>
      </c>
      <c r="R288" s="319" t="b">
        <f t="shared" si="127"/>
        <v>0</v>
      </c>
      <c r="S288" s="319" t="e">
        <f t="shared" si="128"/>
        <v>#DIV/0!</v>
      </c>
      <c r="T288" s="320">
        <v>0</v>
      </c>
      <c r="U288" s="318">
        <v>0</v>
      </c>
      <c r="V288" s="319" t="e">
        <f t="shared" si="129"/>
        <v>#DIV/0!</v>
      </c>
      <c r="W288" s="319" t="b">
        <f t="shared" si="130"/>
        <v>0</v>
      </c>
      <c r="X288" s="319" t="e">
        <f t="shared" si="131"/>
        <v>#DIV/0!</v>
      </c>
      <c r="Y288" s="319"/>
      <c r="Z288" s="320">
        <v>0</v>
      </c>
      <c r="AA288" s="319" t="e">
        <f t="shared" si="132"/>
        <v>#DIV/0!</v>
      </c>
      <c r="AB288" s="319" t="b">
        <f t="shared" si="133"/>
        <v>0</v>
      </c>
      <c r="AC288" s="319" t="e">
        <f t="shared" si="134"/>
        <v>#DIV/0!</v>
      </c>
      <c r="AD288" s="810"/>
      <c r="AE288" s="812">
        <f t="shared" si="135"/>
        <v>0</v>
      </c>
      <c r="AF288" s="812">
        <f t="shared" si="136"/>
        <v>0</v>
      </c>
    </row>
    <row r="289" spans="1:32" ht="15.75" hidden="1" customHeight="1">
      <c r="A289" s="439" t="s">
        <v>310</v>
      </c>
      <c r="B289" s="439">
        <f>'Aaro Inställningar'!B42</f>
        <v>0</v>
      </c>
      <c r="C289" s="43"/>
      <c r="D289" s="749">
        <f>'Aaro Inställningar'!C42</f>
        <v>0</v>
      </c>
      <c r="E289" s="320">
        <v>0</v>
      </c>
      <c r="F289" s="318">
        <v>0</v>
      </c>
      <c r="G289" s="319" t="e">
        <f t="shared" si="120"/>
        <v>#DIV/0!</v>
      </c>
      <c r="H289" s="319" t="b">
        <f t="shared" si="121"/>
        <v>0</v>
      </c>
      <c r="I289" s="319" t="e">
        <f t="shared" si="122"/>
        <v>#DIV/0!</v>
      </c>
      <c r="J289" s="320">
        <v>0</v>
      </c>
      <c r="K289" s="318">
        <v>0</v>
      </c>
      <c r="L289" s="319" t="e">
        <f t="shared" si="123"/>
        <v>#DIV/0!</v>
      </c>
      <c r="M289" s="319" t="b">
        <f t="shared" si="124"/>
        <v>0</v>
      </c>
      <c r="N289" s="319" t="e">
        <f t="shared" si="125"/>
        <v>#DIV/0!</v>
      </c>
      <c r="O289" s="320">
        <v>0</v>
      </c>
      <c r="P289" s="318">
        <v>0</v>
      </c>
      <c r="Q289" s="319" t="e">
        <f t="shared" si="126"/>
        <v>#DIV/0!</v>
      </c>
      <c r="R289" s="319" t="b">
        <f t="shared" si="127"/>
        <v>0</v>
      </c>
      <c r="S289" s="319" t="e">
        <f t="shared" si="128"/>
        <v>#DIV/0!</v>
      </c>
      <c r="T289" s="320">
        <v>0</v>
      </c>
      <c r="U289" s="318">
        <v>0</v>
      </c>
      <c r="V289" s="319" t="e">
        <f t="shared" si="129"/>
        <v>#DIV/0!</v>
      </c>
      <c r="W289" s="319" t="b">
        <f t="shared" si="130"/>
        <v>0</v>
      </c>
      <c r="X289" s="319" t="e">
        <f t="shared" si="131"/>
        <v>#DIV/0!</v>
      </c>
      <c r="Y289" s="319"/>
      <c r="Z289" s="320">
        <v>0</v>
      </c>
      <c r="AA289" s="319" t="e">
        <f t="shared" si="132"/>
        <v>#DIV/0!</v>
      </c>
      <c r="AB289" s="319" t="b">
        <f t="shared" si="133"/>
        <v>0</v>
      </c>
      <c r="AC289" s="319" t="e">
        <f t="shared" si="134"/>
        <v>#DIV/0!</v>
      </c>
      <c r="AD289" s="810"/>
      <c r="AE289" s="812">
        <f t="shared" si="135"/>
        <v>0</v>
      </c>
      <c r="AF289" s="812">
        <f t="shared" si="136"/>
        <v>0</v>
      </c>
    </row>
    <row r="290" spans="1:32" ht="15.75" hidden="1" customHeight="1">
      <c r="A290" s="439" t="s">
        <v>310</v>
      </c>
      <c r="B290" s="439">
        <f>'Aaro Inställningar'!B43</f>
        <v>0</v>
      </c>
      <c r="C290" s="43"/>
      <c r="D290" s="749">
        <f>'Aaro Inställningar'!C43</f>
        <v>0</v>
      </c>
      <c r="E290" s="320">
        <v>0</v>
      </c>
      <c r="F290" s="318">
        <v>0</v>
      </c>
      <c r="G290" s="319" t="e">
        <f t="shared" si="120"/>
        <v>#DIV/0!</v>
      </c>
      <c r="H290" s="319" t="b">
        <f t="shared" si="121"/>
        <v>0</v>
      </c>
      <c r="I290" s="319" t="e">
        <f t="shared" si="122"/>
        <v>#DIV/0!</v>
      </c>
      <c r="J290" s="320">
        <v>0</v>
      </c>
      <c r="K290" s="318">
        <v>0</v>
      </c>
      <c r="L290" s="319" t="e">
        <f t="shared" si="123"/>
        <v>#DIV/0!</v>
      </c>
      <c r="M290" s="319" t="b">
        <f t="shared" si="124"/>
        <v>0</v>
      </c>
      <c r="N290" s="319" t="e">
        <f t="shared" si="125"/>
        <v>#DIV/0!</v>
      </c>
      <c r="O290" s="320">
        <v>0</v>
      </c>
      <c r="P290" s="318">
        <v>0</v>
      </c>
      <c r="Q290" s="319" t="e">
        <f t="shared" si="126"/>
        <v>#DIV/0!</v>
      </c>
      <c r="R290" s="319" t="b">
        <f t="shared" si="127"/>
        <v>0</v>
      </c>
      <c r="S290" s="319" t="e">
        <f t="shared" si="128"/>
        <v>#DIV/0!</v>
      </c>
      <c r="T290" s="320">
        <v>0</v>
      </c>
      <c r="U290" s="318">
        <v>0</v>
      </c>
      <c r="V290" s="319" t="e">
        <f t="shared" si="129"/>
        <v>#DIV/0!</v>
      </c>
      <c r="W290" s="319" t="b">
        <f t="shared" si="130"/>
        <v>0</v>
      </c>
      <c r="X290" s="319" t="e">
        <f t="shared" si="131"/>
        <v>#DIV/0!</v>
      </c>
      <c r="Y290" s="319"/>
      <c r="Z290" s="320">
        <v>0</v>
      </c>
      <c r="AA290" s="319" t="e">
        <f t="shared" si="132"/>
        <v>#DIV/0!</v>
      </c>
      <c r="AB290" s="319" t="b">
        <f t="shared" si="133"/>
        <v>0</v>
      </c>
      <c r="AC290" s="319" t="e">
        <f t="shared" si="134"/>
        <v>#DIV/0!</v>
      </c>
      <c r="AD290" s="810"/>
      <c r="AE290" s="812">
        <f t="shared" si="135"/>
        <v>0</v>
      </c>
      <c r="AF290" s="812">
        <f t="shared" si="136"/>
        <v>0</v>
      </c>
    </row>
    <row r="291" spans="1:32" ht="15.75" hidden="1" customHeight="1">
      <c r="A291" s="439" t="s">
        <v>310</v>
      </c>
      <c r="B291" s="439">
        <f>'Aaro Inställningar'!B44</f>
        <v>0</v>
      </c>
      <c r="C291" s="43"/>
      <c r="D291" s="749">
        <f>'Aaro Inställningar'!C44</f>
        <v>0</v>
      </c>
      <c r="E291" s="320">
        <v>0</v>
      </c>
      <c r="F291" s="318">
        <v>0</v>
      </c>
      <c r="G291" s="319" t="e">
        <f t="shared" si="120"/>
        <v>#DIV/0!</v>
      </c>
      <c r="H291" s="319" t="b">
        <f t="shared" si="121"/>
        <v>0</v>
      </c>
      <c r="I291" s="319" t="e">
        <f t="shared" si="122"/>
        <v>#DIV/0!</v>
      </c>
      <c r="J291" s="320">
        <v>0</v>
      </c>
      <c r="K291" s="318">
        <v>0</v>
      </c>
      <c r="L291" s="319" t="e">
        <f t="shared" si="123"/>
        <v>#DIV/0!</v>
      </c>
      <c r="M291" s="319" t="b">
        <f t="shared" si="124"/>
        <v>0</v>
      </c>
      <c r="N291" s="319" t="e">
        <f t="shared" si="125"/>
        <v>#DIV/0!</v>
      </c>
      <c r="O291" s="320">
        <v>0</v>
      </c>
      <c r="P291" s="318">
        <v>0</v>
      </c>
      <c r="Q291" s="319" t="e">
        <f t="shared" si="126"/>
        <v>#DIV/0!</v>
      </c>
      <c r="R291" s="319" t="b">
        <f t="shared" si="127"/>
        <v>0</v>
      </c>
      <c r="S291" s="319" t="e">
        <f t="shared" si="128"/>
        <v>#DIV/0!</v>
      </c>
      <c r="T291" s="320">
        <v>0</v>
      </c>
      <c r="U291" s="318">
        <v>0</v>
      </c>
      <c r="V291" s="319" t="e">
        <f t="shared" si="129"/>
        <v>#DIV/0!</v>
      </c>
      <c r="W291" s="319" t="b">
        <f t="shared" si="130"/>
        <v>0</v>
      </c>
      <c r="X291" s="319" t="e">
        <f t="shared" si="131"/>
        <v>#DIV/0!</v>
      </c>
      <c r="Y291" s="319"/>
      <c r="Z291" s="320">
        <v>0</v>
      </c>
      <c r="AA291" s="319" t="e">
        <f t="shared" si="132"/>
        <v>#DIV/0!</v>
      </c>
      <c r="AB291" s="319" t="b">
        <f t="shared" si="133"/>
        <v>0</v>
      </c>
      <c r="AC291" s="319" t="e">
        <f t="shared" si="134"/>
        <v>#DIV/0!</v>
      </c>
      <c r="AD291" s="810"/>
      <c r="AE291" s="812">
        <f t="shared" si="135"/>
        <v>0</v>
      </c>
      <c r="AF291" s="812">
        <f t="shared" si="136"/>
        <v>0</v>
      </c>
    </row>
    <row r="292" spans="1:32" ht="15.75" hidden="1" customHeight="1">
      <c r="A292" s="439" t="s">
        <v>310</v>
      </c>
      <c r="B292" s="439">
        <f>'Aaro Inställningar'!B45</f>
        <v>0</v>
      </c>
      <c r="C292" s="43"/>
      <c r="D292" s="749">
        <f>'Aaro Inställningar'!C45</f>
        <v>0</v>
      </c>
      <c r="E292" s="320">
        <v>0</v>
      </c>
      <c r="F292" s="318">
        <v>0</v>
      </c>
      <c r="G292" s="319" t="e">
        <f t="shared" si="120"/>
        <v>#DIV/0!</v>
      </c>
      <c r="H292" s="319" t="b">
        <f t="shared" si="121"/>
        <v>0</v>
      </c>
      <c r="I292" s="319" t="e">
        <f t="shared" si="122"/>
        <v>#DIV/0!</v>
      </c>
      <c r="J292" s="320">
        <v>0</v>
      </c>
      <c r="K292" s="318">
        <v>0</v>
      </c>
      <c r="L292" s="319" t="e">
        <f t="shared" si="123"/>
        <v>#DIV/0!</v>
      </c>
      <c r="M292" s="319" t="b">
        <f t="shared" si="124"/>
        <v>0</v>
      </c>
      <c r="N292" s="319" t="e">
        <f t="shared" si="125"/>
        <v>#DIV/0!</v>
      </c>
      <c r="O292" s="320">
        <v>0</v>
      </c>
      <c r="P292" s="318">
        <v>0</v>
      </c>
      <c r="Q292" s="319" t="e">
        <f t="shared" si="126"/>
        <v>#DIV/0!</v>
      </c>
      <c r="R292" s="319" t="b">
        <f t="shared" si="127"/>
        <v>0</v>
      </c>
      <c r="S292" s="319" t="e">
        <f t="shared" si="128"/>
        <v>#DIV/0!</v>
      </c>
      <c r="T292" s="320">
        <v>0</v>
      </c>
      <c r="U292" s="318">
        <v>0</v>
      </c>
      <c r="V292" s="319" t="e">
        <f t="shared" si="129"/>
        <v>#DIV/0!</v>
      </c>
      <c r="W292" s="319" t="b">
        <f t="shared" si="130"/>
        <v>0</v>
      </c>
      <c r="X292" s="319" t="e">
        <f t="shared" si="131"/>
        <v>#DIV/0!</v>
      </c>
      <c r="Y292" s="319"/>
      <c r="Z292" s="320">
        <v>0</v>
      </c>
      <c r="AA292" s="319" t="e">
        <f t="shared" si="132"/>
        <v>#DIV/0!</v>
      </c>
      <c r="AB292" s="319" t="b">
        <f t="shared" si="133"/>
        <v>0</v>
      </c>
      <c r="AC292" s="319" t="e">
        <f t="shared" si="134"/>
        <v>#DIV/0!</v>
      </c>
      <c r="AD292" s="810"/>
      <c r="AE292" s="812">
        <f t="shared" si="135"/>
        <v>0</v>
      </c>
      <c r="AF292" s="812">
        <f t="shared" si="136"/>
        <v>0</v>
      </c>
    </row>
    <row r="293" spans="1:32" ht="15.75" hidden="1" customHeight="1">
      <c r="A293" s="439" t="s">
        <v>310</v>
      </c>
      <c r="B293" s="439">
        <f>'Aaro Inställningar'!B46</f>
        <v>0</v>
      </c>
      <c r="C293" s="43"/>
      <c r="D293" s="749">
        <f>'Aaro Inställningar'!C46</f>
        <v>0</v>
      </c>
      <c r="E293" s="320">
        <v>0</v>
      </c>
      <c r="F293" s="318">
        <v>0</v>
      </c>
      <c r="G293" s="319" t="e">
        <f t="shared" si="120"/>
        <v>#DIV/0!</v>
      </c>
      <c r="H293" s="319" t="b">
        <f t="shared" si="121"/>
        <v>0</v>
      </c>
      <c r="I293" s="319" t="e">
        <f t="shared" si="122"/>
        <v>#DIV/0!</v>
      </c>
      <c r="J293" s="320">
        <v>0</v>
      </c>
      <c r="K293" s="318">
        <v>0</v>
      </c>
      <c r="L293" s="319" t="e">
        <f t="shared" si="123"/>
        <v>#DIV/0!</v>
      </c>
      <c r="M293" s="319" t="b">
        <f t="shared" si="124"/>
        <v>0</v>
      </c>
      <c r="N293" s="319" t="e">
        <f t="shared" si="125"/>
        <v>#DIV/0!</v>
      </c>
      <c r="O293" s="320">
        <v>0</v>
      </c>
      <c r="P293" s="318">
        <v>0</v>
      </c>
      <c r="Q293" s="319" t="e">
        <f t="shared" si="126"/>
        <v>#DIV/0!</v>
      </c>
      <c r="R293" s="319" t="b">
        <f t="shared" si="127"/>
        <v>0</v>
      </c>
      <c r="S293" s="319" t="e">
        <f t="shared" si="128"/>
        <v>#DIV/0!</v>
      </c>
      <c r="T293" s="320">
        <v>0</v>
      </c>
      <c r="U293" s="318">
        <v>0</v>
      </c>
      <c r="V293" s="319" t="e">
        <f t="shared" si="129"/>
        <v>#DIV/0!</v>
      </c>
      <c r="W293" s="319" t="b">
        <f t="shared" si="130"/>
        <v>0</v>
      </c>
      <c r="X293" s="319" t="e">
        <f t="shared" si="131"/>
        <v>#DIV/0!</v>
      </c>
      <c r="Y293" s="319"/>
      <c r="Z293" s="320">
        <v>0</v>
      </c>
      <c r="AA293" s="319" t="e">
        <f t="shared" si="132"/>
        <v>#DIV/0!</v>
      </c>
      <c r="AB293" s="319" t="b">
        <f t="shared" si="133"/>
        <v>0</v>
      </c>
      <c r="AC293" s="319" t="e">
        <f t="shared" si="134"/>
        <v>#DIV/0!</v>
      </c>
      <c r="AD293" s="810"/>
      <c r="AE293" s="812">
        <f t="shared" si="135"/>
        <v>0</v>
      </c>
      <c r="AF293" s="812">
        <f t="shared" si="136"/>
        <v>0</v>
      </c>
    </row>
    <row r="294" spans="1:32" ht="15.75" hidden="1" customHeight="1">
      <c r="A294" s="439" t="s">
        <v>310</v>
      </c>
      <c r="B294" s="439">
        <f>'Aaro Inställningar'!B47</f>
        <v>0</v>
      </c>
      <c r="C294" s="43"/>
      <c r="D294" s="749">
        <f>'Aaro Inställningar'!C47</f>
        <v>0</v>
      </c>
      <c r="E294" s="320">
        <v>0</v>
      </c>
      <c r="F294" s="318">
        <v>0</v>
      </c>
      <c r="G294" s="319" t="e">
        <f t="shared" si="120"/>
        <v>#DIV/0!</v>
      </c>
      <c r="H294" s="319" t="b">
        <f t="shared" si="121"/>
        <v>0</v>
      </c>
      <c r="I294" s="319" t="e">
        <f t="shared" si="122"/>
        <v>#DIV/0!</v>
      </c>
      <c r="J294" s="320">
        <v>0</v>
      </c>
      <c r="K294" s="318">
        <v>0</v>
      </c>
      <c r="L294" s="319" t="e">
        <f t="shared" si="123"/>
        <v>#DIV/0!</v>
      </c>
      <c r="M294" s="319" t="b">
        <f t="shared" si="124"/>
        <v>0</v>
      </c>
      <c r="N294" s="319" t="e">
        <f t="shared" si="125"/>
        <v>#DIV/0!</v>
      </c>
      <c r="O294" s="320">
        <v>0</v>
      </c>
      <c r="P294" s="318">
        <v>0</v>
      </c>
      <c r="Q294" s="319" t="e">
        <f t="shared" si="126"/>
        <v>#DIV/0!</v>
      </c>
      <c r="R294" s="319" t="b">
        <f t="shared" si="127"/>
        <v>0</v>
      </c>
      <c r="S294" s="319" t="e">
        <f t="shared" si="128"/>
        <v>#DIV/0!</v>
      </c>
      <c r="T294" s="320">
        <v>0</v>
      </c>
      <c r="U294" s="318">
        <v>0</v>
      </c>
      <c r="V294" s="319" t="e">
        <f t="shared" si="129"/>
        <v>#DIV/0!</v>
      </c>
      <c r="W294" s="319" t="b">
        <f t="shared" si="130"/>
        <v>0</v>
      </c>
      <c r="X294" s="319" t="e">
        <f t="shared" si="131"/>
        <v>#DIV/0!</v>
      </c>
      <c r="Y294" s="319"/>
      <c r="Z294" s="320">
        <v>0</v>
      </c>
      <c r="AA294" s="319" t="e">
        <f t="shared" si="132"/>
        <v>#DIV/0!</v>
      </c>
      <c r="AB294" s="319" t="b">
        <f t="shared" si="133"/>
        <v>0</v>
      </c>
      <c r="AC294" s="319" t="e">
        <f t="shared" si="134"/>
        <v>#DIV/0!</v>
      </c>
      <c r="AD294" s="810"/>
      <c r="AE294" s="812">
        <f t="shared" si="135"/>
        <v>0</v>
      </c>
      <c r="AF294" s="812">
        <f t="shared" si="136"/>
        <v>0</v>
      </c>
    </row>
    <row r="295" spans="1:32" ht="15.75" hidden="1" customHeight="1">
      <c r="A295" s="439" t="s">
        <v>310</v>
      </c>
      <c r="B295" s="439">
        <f>'Aaro Inställningar'!B48</f>
        <v>0</v>
      </c>
      <c r="C295" s="43"/>
      <c r="D295" s="749">
        <f>'Aaro Inställningar'!C48</f>
        <v>0</v>
      </c>
      <c r="E295" s="320">
        <v>0</v>
      </c>
      <c r="F295" s="318">
        <v>0</v>
      </c>
      <c r="G295" s="319" t="e">
        <f t="shared" si="120"/>
        <v>#DIV/0!</v>
      </c>
      <c r="H295" s="319" t="b">
        <f t="shared" si="121"/>
        <v>0</v>
      </c>
      <c r="I295" s="319" t="e">
        <f t="shared" si="122"/>
        <v>#DIV/0!</v>
      </c>
      <c r="J295" s="320">
        <v>0</v>
      </c>
      <c r="K295" s="318">
        <v>0</v>
      </c>
      <c r="L295" s="319" t="e">
        <f t="shared" si="123"/>
        <v>#DIV/0!</v>
      </c>
      <c r="M295" s="319" t="b">
        <f t="shared" si="124"/>
        <v>0</v>
      </c>
      <c r="N295" s="319" t="e">
        <f t="shared" si="125"/>
        <v>#DIV/0!</v>
      </c>
      <c r="O295" s="320">
        <v>0</v>
      </c>
      <c r="P295" s="318">
        <v>0</v>
      </c>
      <c r="Q295" s="319" t="e">
        <f t="shared" si="126"/>
        <v>#DIV/0!</v>
      </c>
      <c r="R295" s="319" t="b">
        <f t="shared" si="127"/>
        <v>0</v>
      </c>
      <c r="S295" s="319" t="e">
        <f t="shared" si="128"/>
        <v>#DIV/0!</v>
      </c>
      <c r="T295" s="320">
        <v>0</v>
      </c>
      <c r="U295" s="318">
        <v>0</v>
      </c>
      <c r="V295" s="319" t="e">
        <f t="shared" si="129"/>
        <v>#DIV/0!</v>
      </c>
      <c r="W295" s="319" t="b">
        <f t="shared" si="130"/>
        <v>0</v>
      </c>
      <c r="X295" s="319" t="e">
        <f t="shared" si="131"/>
        <v>#DIV/0!</v>
      </c>
      <c r="Y295" s="319"/>
      <c r="Z295" s="320">
        <v>0</v>
      </c>
      <c r="AA295" s="319" t="e">
        <f t="shared" si="132"/>
        <v>#DIV/0!</v>
      </c>
      <c r="AB295" s="319" t="b">
        <f t="shared" si="133"/>
        <v>0</v>
      </c>
      <c r="AC295" s="319" t="e">
        <f t="shared" si="134"/>
        <v>#DIV/0!</v>
      </c>
      <c r="AD295" s="810"/>
      <c r="AE295" s="812">
        <f t="shared" si="135"/>
        <v>0</v>
      </c>
      <c r="AF295" s="812">
        <f t="shared" si="136"/>
        <v>0</v>
      </c>
    </row>
    <row r="296" spans="1:32" ht="15.75" hidden="1" customHeight="1">
      <c r="A296" s="439" t="s">
        <v>310</v>
      </c>
      <c r="B296" s="439">
        <f>'Aaro Inställningar'!B49</f>
        <v>0</v>
      </c>
      <c r="C296" s="43"/>
      <c r="D296" s="749">
        <f>'Aaro Inställningar'!C49</f>
        <v>0</v>
      </c>
      <c r="E296" s="320">
        <v>0</v>
      </c>
      <c r="F296" s="318">
        <v>0</v>
      </c>
      <c r="G296" s="319" t="e">
        <f t="shared" si="120"/>
        <v>#DIV/0!</v>
      </c>
      <c r="H296" s="319" t="b">
        <f t="shared" si="121"/>
        <v>0</v>
      </c>
      <c r="I296" s="319" t="e">
        <f t="shared" si="122"/>
        <v>#DIV/0!</v>
      </c>
      <c r="J296" s="320">
        <v>0</v>
      </c>
      <c r="K296" s="318">
        <v>0</v>
      </c>
      <c r="L296" s="319" t="e">
        <f t="shared" si="123"/>
        <v>#DIV/0!</v>
      </c>
      <c r="M296" s="319" t="b">
        <f t="shared" si="124"/>
        <v>0</v>
      </c>
      <c r="N296" s="319" t="e">
        <f t="shared" si="125"/>
        <v>#DIV/0!</v>
      </c>
      <c r="O296" s="320">
        <v>0</v>
      </c>
      <c r="P296" s="318">
        <v>0</v>
      </c>
      <c r="Q296" s="319" t="e">
        <f t="shared" si="126"/>
        <v>#DIV/0!</v>
      </c>
      <c r="R296" s="319" t="b">
        <f t="shared" si="127"/>
        <v>0</v>
      </c>
      <c r="S296" s="319" t="e">
        <f t="shared" si="128"/>
        <v>#DIV/0!</v>
      </c>
      <c r="T296" s="320">
        <v>0</v>
      </c>
      <c r="U296" s="318">
        <v>0</v>
      </c>
      <c r="V296" s="319" t="e">
        <f t="shared" si="129"/>
        <v>#DIV/0!</v>
      </c>
      <c r="W296" s="319" t="b">
        <f t="shared" si="130"/>
        <v>0</v>
      </c>
      <c r="X296" s="319" t="e">
        <f t="shared" si="131"/>
        <v>#DIV/0!</v>
      </c>
      <c r="Y296" s="319"/>
      <c r="Z296" s="320">
        <v>0</v>
      </c>
      <c r="AA296" s="319" t="e">
        <f t="shared" si="132"/>
        <v>#DIV/0!</v>
      </c>
      <c r="AB296" s="319" t="b">
        <f t="shared" si="133"/>
        <v>0</v>
      </c>
      <c r="AC296" s="319" t="e">
        <f t="shared" si="134"/>
        <v>#DIV/0!</v>
      </c>
      <c r="AD296" s="810"/>
      <c r="AE296" s="812">
        <f t="shared" si="135"/>
        <v>0</v>
      </c>
      <c r="AF296" s="812">
        <f t="shared" si="136"/>
        <v>0</v>
      </c>
    </row>
    <row r="297" spans="1:32" ht="15.75" hidden="1" customHeight="1">
      <c r="A297" s="439" t="s">
        <v>310</v>
      </c>
      <c r="B297" s="439">
        <f>'Aaro Inställningar'!B50</f>
        <v>0</v>
      </c>
      <c r="C297" s="43"/>
      <c r="D297" s="749">
        <f>'Aaro Inställningar'!C50</f>
        <v>0</v>
      </c>
      <c r="E297" s="320">
        <v>0</v>
      </c>
      <c r="F297" s="318">
        <v>0</v>
      </c>
      <c r="G297" s="319" t="e">
        <f t="shared" si="120"/>
        <v>#DIV/0!</v>
      </c>
      <c r="H297" s="319" t="b">
        <f t="shared" si="121"/>
        <v>0</v>
      </c>
      <c r="I297" s="319" t="e">
        <f t="shared" si="122"/>
        <v>#DIV/0!</v>
      </c>
      <c r="J297" s="320">
        <v>0</v>
      </c>
      <c r="K297" s="318">
        <v>0</v>
      </c>
      <c r="L297" s="319" t="e">
        <f t="shared" si="123"/>
        <v>#DIV/0!</v>
      </c>
      <c r="M297" s="319" t="b">
        <f t="shared" si="124"/>
        <v>0</v>
      </c>
      <c r="N297" s="319" t="e">
        <f t="shared" si="125"/>
        <v>#DIV/0!</v>
      </c>
      <c r="O297" s="320">
        <v>0</v>
      </c>
      <c r="P297" s="318">
        <v>0</v>
      </c>
      <c r="Q297" s="319" t="e">
        <f t="shared" si="126"/>
        <v>#DIV/0!</v>
      </c>
      <c r="R297" s="319" t="b">
        <f t="shared" si="127"/>
        <v>0</v>
      </c>
      <c r="S297" s="319" t="e">
        <f t="shared" si="128"/>
        <v>#DIV/0!</v>
      </c>
      <c r="T297" s="320">
        <v>0</v>
      </c>
      <c r="U297" s="318">
        <v>0</v>
      </c>
      <c r="V297" s="319" t="e">
        <f t="shared" si="129"/>
        <v>#DIV/0!</v>
      </c>
      <c r="W297" s="319" t="b">
        <f t="shared" si="130"/>
        <v>0</v>
      </c>
      <c r="X297" s="319" t="e">
        <f t="shared" si="131"/>
        <v>#DIV/0!</v>
      </c>
      <c r="Y297" s="319"/>
      <c r="Z297" s="320">
        <v>0</v>
      </c>
      <c r="AA297" s="319" t="e">
        <f t="shared" si="132"/>
        <v>#DIV/0!</v>
      </c>
      <c r="AB297" s="319" t="b">
        <f t="shared" si="133"/>
        <v>0</v>
      </c>
      <c r="AC297" s="319" t="e">
        <f t="shared" si="134"/>
        <v>#DIV/0!</v>
      </c>
      <c r="AD297" s="810"/>
      <c r="AE297" s="812">
        <f t="shared" si="135"/>
        <v>0</v>
      </c>
      <c r="AF297" s="812">
        <f t="shared" si="136"/>
        <v>0</v>
      </c>
    </row>
    <row r="298" spans="1:32" ht="15.75" hidden="1" customHeight="1">
      <c r="A298" s="439" t="s">
        <v>310</v>
      </c>
      <c r="B298" s="439">
        <f>'Aaro Inställningar'!B51</f>
        <v>0</v>
      </c>
      <c r="C298" s="43"/>
      <c r="D298" s="749">
        <f>'Aaro Inställningar'!C51</f>
        <v>0</v>
      </c>
      <c r="E298" s="320">
        <v>0</v>
      </c>
      <c r="F298" s="318">
        <v>0</v>
      </c>
      <c r="G298" s="319" t="e">
        <f t="shared" si="120"/>
        <v>#DIV/0!</v>
      </c>
      <c r="H298" s="319" t="b">
        <f t="shared" si="121"/>
        <v>0</v>
      </c>
      <c r="I298" s="319" t="e">
        <f t="shared" si="122"/>
        <v>#DIV/0!</v>
      </c>
      <c r="J298" s="320">
        <v>0</v>
      </c>
      <c r="K298" s="318">
        <v>0</v>
      </c>
      <c r="L298" s="319" t="e">
        <f t="shared" si="123"/>
        <v>#DIV/0!</v>
      </c>
      <c r="M298" s="319" t="b">
        <f t="shared" si="124"/>
        <v>0</v>
      </c>
      <c r="N298" s="319" t="e">
        <f t="shared" si="125"/>
        <v>#DIV/0!</v>
      </c>
      <c r="O298" s="320">
        <v>0</v>
      </c>
      <c r="P298" s="318">
        <v>0</v>
      </c>
      <c r="Q298" s="319" t="e">
        <f t="shared" si="126"/>
        <v>#DIV/0!</v>
      </c>
      <c r="R298" s="319" t="b">
        <f t="shared" si="127"/>
        <v>0</v>
      </c>
      <c r="S298" s="319" t="e">
        <f t="shared" si="128"/>
        <v>#DIV/0!</v>
      </c>
      <c r="T298" s="320">
        <v>0</v>
      </c>
      <c r="U298" s="318">
        <v>0</v>
      </c>
      <c r="V298" s="319" t="e">
        <f t="shared" si="129"/>
        <v>#DIV/0!</v>
      </c>
      <c r="W298" s="319" t="b">
        <f t="shared" si="130"/>
        <v>0</v>
      </c>
      <c r="X298" s="319" t="e">
        <f t="shared" si="131"/>
        <v>#DIV/0!</v>
      </c>
      <c r="Y298" s="319"/>
      <c r="Z298" s="320">
        <v>0</v>
      </c>
      <c r="AA298" s="319" t="e">
        <f t="shared" si="132"/>
        <v>#DIV/0!</v>
      </c>
      <c r="AB298" s="319" t="b">
        <f t="shared" si="133"/>
        <v>0</v>
      </c>
      <c r="AC298" s="319" t="e">
        <f t="shared" si="134"/>
        <v>#DIV/0!</v>
      </c>
      <c r="AD298" s="810"/>
      <c r="AE298" s="812">
        <f t="shared" si="135"/>
        <v>0</v>
      </c>
      <c r="AF298" s="812">
        <f t="shared" si="136"/>
        <v>0</v>
      </c>
    </row>
    <row r="299" spans="1:32" ht="15.75" hidden="1" customHeight="1">
      <c r="A299" s="439" t="s">
        <v>310</v>
      </c>
      <c r="B299" s="439">
        <f>'Aaro Inställningar'!B52</f>
        <v>0</v>
      </c>
      <c r="C299" s="43"/>
      <c r="D299" s="749">
        <f>'Aaro Inställningar'!C52</f>
        <v>0</v>
      </c>
      <c r="E299" s="320">
        <v>0</v>
      </c>
      <c r="F299" s="318">
        <v>0</v>
      </c>
      <c r="G299" s="319" t="e">
        <f t="shared" si="120"/>
        <v>#DIV/0!</v>
      </c>
      <c r="H299" s="319" t="b">
        <f t="shared" si="121"/>
        <v>0</v>
      </c>
      <c r="I299" s="319" t="e">
        <f t="shared" si="122"/>
        <v>#DIV/0!</v>
      </c>
      <c r="J299" s="320">
        <v>0</v>
      </c>
      <c r="K299" s="318">
        <v>0</v>
      </c>
      <c r="L299" s="319" t="e">
        <f t="shared" si="123"/>
        <v>#DIV/0!</v>
      </c>
      <c r="M299" s="319" t="b">
        <f t="shared" si="124"/>
        <v>0</v>
      </c>
      <c r="N299" s="319" t="e">
        <f t="shared" si="125"/>
        <v>#DIV/0!</v>
      </c>
      <c r="O299" s="320">
        <v>0</v>
      </c>
      <c r="P299" s="318">
        <v>0</v>
      </c>
      <c r="Q299" s="319" t="e">
        <f t="shared" si="126"/>
        <v>#DIV/0!</v>
      </c>
      <c r="R299" s="319" t="b">
        <f t="shared" si="127"/>
        <v>0</v>
      </c>
      <c r="S299" s="319" t="e">
        <f t="shared" si="128"/>
        <v>#DIV/0!</v>
      </c>
      <c r="T299" s="320">
        <v>0</v>
      </c>
      <c r="U299" s="318">
        <v>0</v>
      </c>
      <c r="V299" s="319" t="e">
        <f t="shared" si="129"/>
        <v>#DIV/0!</v>
      </c>
      <c r="W299" s="319" t="b">
        <f t="shared" si="130"/>
        <v>0</v>
      </c>
      <c r="X299" s="319" t="e">
        <f t="shared" si="131"/>
        <v>#DIV/0!</v>
      </c>
      <c r="Y299" s="319"/>
      <c r="Z299" s="320">
        <v>0</v>
      </c>
      <c r="AA299" s="319" t="e">
        <f t="shared" si="132"/>
        <v>#DIV/0!</v>
      </c>
      <c r="AB299" s="319" t="b">
        <f t="shared" si="133"/>
        <v>0</v>
      </c>
      <c r="AC299" s="319" t="e">
        <f t="shared" si="134"/>
        <v>#DIV/0!</v>
      </c>
      <c r="AD299" s="810"/>
      <c r="AE299" s="812">
        <f t="shared" si="135"/>
        <v>0</v>
      </c>
      <c r="AF299" s="812">
        <f t="shared" si="136"/>
        <v>0</v>
      </c>
    </row>
    <row r="300" spans="1:32" ht="15.75" hidden="1" customHeight="1">
      <c r="A300" s="439" t="s">
        <v>310</v>
      </c>
      <c r="B300" s="439">
        <f>'Aaro Inställningar'!B53</f>
        <v>0</v>
      </c>
      <c r="C300" s="43"/>
      <c r="D300" s="749">
        <f>'Aaro Inställningar'!C53</f>
        <v>0</v>
      </c>
      <c r="E300" s="320">
        <v>0</v>
      </c>
      <c r="F300" s="318">
        <v>0</v>
      </c>
      <c r="G300" s="319" t="e">
        <f t="shared" si="120"/>
        <v>#DIV/0!</v>
      </c>
      <c r="H300" s="319" t="b">
        <f t="shared" si="121"/>
        <v>0</v>
      </c>
      <c r="I300" s="319" t="e">
        <f t="shared" si="122"/>
        <v>#DIV/0!</v>
      </c>
      <c r="J300" s="320">
        <v>0</v>
      </c>
      <c r="K300" s="318">
        <v>0</v>
      </c>
      <c r="L300" s="319" t="e">
        <f t="shared" si="123"/>
        <v>#DIV/0!</v>
      </c>
      <c r="M300" s="319" t="b">
        <f t="shared" si="124"/>
        <v>0</v>
      </c>
      <c r="N300" s="319" t="e">
        <f t="shared" si="125"/>
        <v>#DIV/0!</v>
      </c>
      <c r="O300" s="320">
        <v>0</v>
      </c>
      <c r="P300" s="318">
        <v>0</v>
      </c>
      <c r="Q300" s="319" t="e">
        <f t="shared" si="126"/>
        <v>#DIV/0!</v>
      </c>
      <c r="R300" s="319" t="b">
        <f t="shared" si="127"/>
        <v>0</v>
      </c>
      <c r="S300" s="319" t="e">
        <f t="shared" si="128"/>
        <v>#DIV/0!</v>
      </c>
      <c r="T300" s="320">
        <v>0</v>
      </c>
      <c r="U300" s="318">
        <v>0</v>
      </c>
      <c r="V300" s="319" t="e">
        <f t="shared" si="129"/>
        <v>#DIV/0!</v>
      </c>
      <c r="W300" s="319" t="b">
        <f t="shared" si="130"/>
        <v>0</v>
      </c>
      <c r="X300" s="319" t="e">
        <f t="shared" si="131"/>
        <v>#DIV/0!</v>
      </c>
      <c r="Y300" s="319"/>
      <c r="Z300" s="320">
        <v>0</v>
      </c>
      <c r="AA300" s="319" t="e">
        <f t="shared" si="132"/>
        <v>#DIV/0!</v>
      </c>
      <c r="AB300" s="319" t="b">
        <f t="shared" si="133"/>
        <v>0</v>
      </c>
      <c r="AC300" s="319" t="e">
        <f t="shared" si="134"/>
        <v>#DIV/0!</v>
      </c>
      <c r="AD300" s="810"/>
      <c r="AE300" s="812">
        <f t="shared" si="135"/>
        <v>0</v>
      </c>
      <c r="AF300" s="812">
        <f t="shared" si="136"/>
        <v>0</v>
      </c>
    </row>
    <row r="301" spans="1:32" ht="15.75" hidden="1" customHeight="1">
      <c r="A301" s="439" t="s">
        <v>310</v>
      </c>
      <c r="B301" s="439">
        <f>'Aaro Inställningar'!B54</f>
        <v>0</v>
      </c>
      <c r="C301" s="43"/>
      <c r="D301" s="749">
        <f>'Aaro Inställningar'!C54</f>
        <v>0</v>
      </c>
      <c r="E301" s="320">
        <v>0</v>
      </c>
      <c r="F301" s="318">
        <v>0</v>
      </c>
      <c r="G301" s="319" t="e">
        <f t="shared" si="120"/>
        <v>#DIV/0!</v>
      </c>
      <c r="H301" s="319" t="b">
        <f t="shared" si="121"/>
        <v>0</v>
      </c>
      <c r="I301" s="319" t="e">
        <f t="shared" si="122"/>
        <v>#DIV/0!</v>
      </c>
      <c r="J301" s="320">
        <v>0</v>
      </c>
      <c r="K301" s="318">
        <v>0</v>
      </c>
      <c r="L301" s="319" t="e">
        <f t="shared" si="123"/>
        <v>#DIV/0!</v>
      </c>
      <c r="M301" s="319" t="b">
        <f t="shared" si="124"/>
        <v>0</v>
      </c>
      <c r="N301" s="319" t="e">
        <f t="shared" si="125"/>
        <v>#DIV/0!</v>
      </c>
      <c r="O301" s="320">
        <v>0</v>
      </c>
      <c r="P301" s="318">
        <v>0</v>
      </c>
      <c r="Q301" s="319" t="e">
        <f t="shared" si="126"/>
        <v>#DIV/0!</v>
      </c>
      <c r="R301" s="319" t="b">
        <f t="shared" si="127"/>
        <v>0</v>
      </c>
      <c r="S301" s="319" t="e">
        <f t="shared" si="128"/>
        <v>#DIV/0!</v>
      </c>
      <c r="T301" s="320">
        <v>0</v>
      </c>
      <c r="U301" s="318">
        <v>0</v>
      </c>
      <c r="V301" s="319" t="e">
        <f t="shared" si="129"/>
        <v>#DIV/0!</v>
      </c>
      <c r="W301" s="319" t="b">
        <f t="shared" si="130"/>
        <v>0</v>
      </c>
      <c r="X301" s="319" t="e">
        <f t="shared" si="131"/>
        <v>#DIV/0!</v>
      </c>
      <c r="Y301" s="319"/>
      <c r="Z301" s="320">
        <v>0</v>
      </c>
      <c r="AA301" s="319" t="e">
        <f t="shared" si="132"/>
        <v>#DIV/0!</v>
      </c>
      <c r="AB301" s="319" t="b">
        <f t="shared" si="133"/>
        <v>0</v>
      </c>
      <c r="AC301" s="319" t="e">
        <f t="shared" si="134"/>
        <v>#DIV/0!</v>
      </c>
      <c r="AD301" s="810"/>
      <c r="AE301" s="812">
        <f t="shared" si="135"/>
        <v>0</v>
      </c>
      <c r="AF301" s="812">
        <f t="shared" si="136"/>
        <v>0</v>
      </c>
    </row>
    <row r="302" spans="1:32" ht="15.75" hidden="1" customHeight="1">
      <c r="A302" s="439" t="s">
        <v>310</v>
      </c>
      <c r="B302" s="439">
        <f>'Aaro Inställningar'!B55</f>
        <v>0</v>
      </c>
      <c r="C302" s="43"/>
      <c r="D302" s="749">
        <f>'Aaro Inställningar'!C55</f>
        <v>0</v>
      </c>
      <c r="E302" s="320">
        <v>0</v>
      </c>
      <c r="F302" s="318">
        <v>0</v>
      </c>
      <c r="G302" s="319" t="e">
        <f t="shared" si="120"/>
        <v>#DIV/0!</v>
      </c>
      <c r="H302" s="319" t="b">
        <f t="shared" si="121"/>
        <v>0</v>
      </c>
      <c r="I302" s="319" t="e">
        <f t="shared" si="122"/>
        <v>#DIV/0!</v>
      </c>
      <c r="J302" s="320">
        <v>0</v>
      </c>
      <c r="K302" s="318">
        <v>0</v>
      </c>
      <c r="L302" s="319" t="e">
        <f t="shared" si="123"/>
        <v>#DIV/0!</v>
      </c>
      <c r="M302" s="319" t="b">
        <f t="shared" si="124"/>
        <v>0</v>
      </c>
      <c r="N302" s="319" t="e">
        <f t="shared" si="125"/>
        <v>#DIV/0!</v>
      </c>
      <c r="O302" s="320">
        <v>0</v>
      </c>
      <c r="P302" s="318">
        <v>0</v>
      </c>
      <c r="Q302" s="319" t="e">
        <f t="shared" si="126"/>
        <v>#DIV/0!</v>
      </c>
      <c r="R302" s="319" t="b">
        <f t="shared" si="127"/>
        <v>0</v>
      </c>
      <c r="S302" s="319" t="e">
        <f t="shared" si="128"/>
        <v>#DIV/0!</v>
      </c>
      <c r="T302" s="320">
        <v>0</v>
      </c>
      <c r="U302" s="318">
        <v>0</v>
      </c>
      <c r="V302" s="319" t="e">
        <f t="shared" si="129"/>
        <v>#DIV/0!</v>
      </c>
      <c r="W302" s="319" t="b">
        <f t="shared" si="130"/>
        <v>0</v>
      </c>
      <c r="X302" s="319" t="e">
        <f t="shared" si="131"/>
        <v>#DIV/0!</v>
      </c>
      <c r="Y302" s="319"/>
      <c r="Z302" s="320">
        <v>0</v>
      </c>
      <c r="AA302" s="319" t="e">
        <f t="shared" si="132"/>
        <v>#DIV/0!</v>
      </c>
      <c r="AB302" s="319" t="b">
        <f t="shared" si="133"/>
        <v>0</v>
      </c>
      <c r="AC302" s="319" t="e">
        <f t="shared" si="134"/>
        <v>#DIV/0!</v>
      </c>
      <c r="AD302" s="810"/>
      <c r="AE302" s="812">
        <f t="shared" si="135"/>
        <v>0</v>
      </c>
      <c r="AF302" s="812">
        <f t="shared" si="136"/>
        <v>0</v>
      </c>
    </row>
    <row r="303" spans="1:32" ht="15.75" hidden="1" customHeight="1">
      <c r="A303" s="439" t="s">
        <v>310</v>
      </c>
      <c r="B303" s="439">
        <f>'Aaro Inställningar'!B56</f>
        <v>0</v>
      </c>
      <c r="C303" s="43"/>
      <c r="D303" s="749">
        <f>'Aaro Inställningar'!C56</f>
        <v>0</v>
      </c>
      <c r="E303" s="320">
        <v>0</v>
      </c>
      <c r="F303" s="318">
        <v>0</v>
      </c>
      <c r="G303" s="319" t="e">
        <f t="shared" si="120"/>
        <v>#DIV/0!</v>
      </c>
      <c r="H303" s="319" t="b">
        <f t="shared" si="121"/>
        <v>0</v>
      </c>
      <c r="I303" s="319" t="e">
        <f t="shared" si="122"/>
        <v>#DIV/0!</v>
      </c>
      <c r="J303" s="320">
        <v>0</v>
      </c>
      <c r="K303" s="318">
        <v>0</v>
      </c>
      <c r="L303" s="319" t="e">
        <f t="shared" si="123"/>
        <v>#DIV/0!</v>
      </c>
      <c r="M303" s="319" t="b">
        <f t="shared" si="124"/>
        <v>0</v>
      </c>
      <c r="N303" s="319" t="e">
        <f t="shared" si="125"/>
        <v>#DIV/0!</v>
      </c>
      <c r="O303" s="320">
        <v>0</v>
      </c>
      <c r="P303" s="318">
        <v>0</v>
      </c>
      <c r="Q303" s="319" t="e">
        <f t="shared" si="126"/>
        <v>#DIV/0!</v>
      </c>
      <c r="R303" s="319" t="b">
        <f t="shared" si="127"/>
        <v>0</v>
      </c>
      <c r="S303" s="319" t="e">
        <f t="shared" si="128"/>
        <v>#DIV/0!</v>
      </c>
      <c r="T303" s="320">
        <v>0</v>
      </c>
      <c r="U303" s="318">
        <v>0</v>
      </c>
      <c r="V303" s="319" t="e">
        <f t="shared" si="129"/>
        <v>#DIV/0!</v>
      </c>
      <c r="W303" s="319" t="b">
        <f t="shared" si="130"/>
        <v>0</v>
      </c>
      <c r="X303" s="319" t="e">
        <f t="shared" si="131"/>
        <v>#DIV/0!</v>
      </c>
      <c r="Y303" s="319"/>
      <c r="Z303" s="320">
        <v>0</v>
      </c>
      <c r="AA303" s="319" t="e">
        <f t="shared" si="132"/>
        <v>#DIV/0!</v>
      </c>
      <c r="AB303" s="319" t="b">
        <f t="shared" si="133"/>
        <v>0</v>
      </c>
      <c r="AC303" s="748" t="e">
        <f t="shared" si="134"/>
        <v>#DIV/0!</v>
      </c>
      <c r="AD303" s="810"/>
      <c r="AE303" s="812">
        <f t="shared" si="135"/>
        <v>0</v>
      </c>
      <c r="AF303" s="812">
        <f t="shared" si="136"/>
        <v>0</v>
      </c>
    </row>
    <row r="304" spans="1:32" ht="16.8">
      <c r="A304" s="439" t="s">
        <v>310</v>
      </c>
      <c r="B304" s="439">
        <f>'Aaro Inställningar'!B57</f>
        <v>0</v>
      </c>
      <c r="C304" s="36"/>
      <c r="D304" s="799" t="str">
        <f>'Aaro Inställningar'!C57</f>
        <v>Aibel</v>
      </c>
      <c r="E304" s="800">
        <f>SUM(E283:E303)</f>
        <v>40.957762700000103</v>
      </c>
      <c r="F304" s="801">
        <f>SUM(F283:F303)</f>
        <v>-12.054136099999999</v>
      </c>
      <c r="G304" s="802" t="str">
        <f t="shared" si="120"/>
        <v>-</v>
      </c>
      <c r="H304" s="802" t="b">
        <f t="shared" si="121"/>
        <v>0</v>
      </c>
      <c r="I304" s="802" t="str">
        <f t="shared" si="122"/>
        <v>-</v>
      </c>
      <c r="J304" s="800">
        <f>SUM(J283:J303)</f>
        <v>6.4558115000000704</v>
      </c>
      <c r="K304" s="801">
        <f>SUM(K283:K303)</f>
        <v>-25.505886199999999</v>
      </c>
      <c r="L304" s="802" t="str">
        <f t="shared" si="123"/>
        <v>-</v>
      </c>
      <c r="M304" s="802" t="b">
        <f t="shared" si="124"/>
        <v>0</v>
      </c>
      <c r="N304" s="802" t="str">
        <f t="shared" si="125"/>
        <v>-</v>
      </c>
      <c r="O304" s="800">
        <f>SUM(O283:O303)</f>
        <v>6.45581150000005</v>
      </c>
      <c r="P304" s="801">
        <f>SUM(P283:P303)</f>
        <v>-25.5058861999999</v>
      </c>
      <c r="Q304" s="802" t="str">
        <f t="shared" si="126"/>
        <v>-</v>
      </c>
      <c r="R304" s="802" t="b">
        <f t="shared" si="127"/>
        <v>0</v>
      </c>
      <c r="S304" s="802" t="str">
        <f t="shared" si="128"/>
        <v>-</v>
      </c>
      <c r="T304" s="800">
        <f>SUM(T283:T303)</f>
        <v>-118.827824999999</v>
      </c>
      <c r="U304" s="801">
        <f>SUM(U283:U303)</f>
        <v>-150.78952269999999</v>
      </c>
      <c r="V304" s="802" t="str">
        <f t="shared" si="129"/>
        <v>-</v>
      </c>
      <c r="W304" s="802">
        <f t="shared" si="130"/>
        <v>0.21196232422321337</v>
      </c>
      <c r="X304" s="802">
        <f t="shared" si="131"/>
        <v>0.21196232422321337</v>
      </c>
      <c r="Y304" s="802"/>
      <c r="Z304" s="800">
        <f>SUM(Z283:Z303)</f>
        <v>-33.978278000000202</v>
      </c>
      <c r="AA304" s="803" t="str">
        <f t="shared" si="132"/>
        <v>-</v>
      </c>
      <c r="AB304" s="803">
        <f t="shared" si="133"/>
        <v>0.77466419820426813</v>
      </c>
      <c r="AC304" s="819">
        <f t="shared" si="134"/>
        <v>0.77466419820426813</v>
      </c>
      <c r="AD304" s="810"/>
      <c r="AE304" s="815">
        <f t="shared" si="135"/>
        <v>1.0710117023393056E-2</v>
      </c>
      <c r="AF304" s="815">
        <f t="shared" si="136"/>
        <v>-3.100078561550593E-2</v>
      </c>
    </row>
    <row r="305" spans="1:32" ht="15.75" hidden="1" customHeight="1">
      <c r="A305" s="439" t="s">
        <v>310</v>
      </c>
      <c r="B305" s="439">
        <f>'Aaro Inställningar'!B58</f>
        <v>0</v>
      </c>
      <c r="C305" s="36"/>
      <c r="D305" s="749">
        <f>'Aaro Inställningar'!C58</f>
        <v>0</v>
      </c>
      <c r="E305" s="320">
        <v>0</v>
      </c>
      <c r="F305" s="318">
        <v>0</v>
      </c>
      <c r="G305" s="802" t="e">
        <f t="shared" si="120"/>
        <v>#DIV/0!</v>
      </c>
      <c r="H305" s="802" t="b">
        <f t="shared" si="121"/>
        <v>0</v>
      </c>
      <c r="I305" s="802" t="e">
        <f t="shared" si="122"/>
        <v>#DIV/0!</v>
      </c>
      <c r="J305" s="320">
        <v>0</v>
      </c>
      <c r="K305" s="318">
        <v>0</v>
      </c>
      <c r="L305" s="802" t="e">
        <f t="shared" si="123"/>
        <v>#DIV/0!</v>
      </c>
      <c r="M305" s="802" t="b">
        <f t="shared" si="124"/>
        <v>0</v>
      </c>
      <c r="N305" s="319" t="e">
        <f t="shared" si="125"/>
        <v>#DIV/0!</v>
      </c>
      <c r="O305" s="320">
        <v>0</v>
      </c>
      <c r="P305" s="318">
        <v>0</v>
      </c>
      <c r="Q305" s="802" t="e">
        <f t="shared" si="126"/>
        <v>#DIV/0!</v>
      </c>
      <c r="R305" s="802" t="b">
        <f t="shared" si="127"/>
        <v>0</v>
      </c>
      <c r="S305" s="319" t="e">
        <f t="shared" si="128"/>
        <v>#DIV/0!</v>
      </c>
      <c r="T305" s="320">
        <v>0</v>
      </c>
      <c r="U305" s="318">
        <v>0</v>
      </c>
      <c r="V305" s="802" t="e">
        <f t="shared" si="129"/>
        <v>#DIV/0!</v>
      </c>
      <c r="W305" s="802" t="b">
        <f t="shared" si="130"/>
        <v>0</v>
      </c>
      <c r="X305" s="319" t="e">
        <f t="shared" si="131"/>
        <v>#DIV/0!</v>
      </c>
      <c r="Y305" s="319"/>
      <c r="Z305" s="320">
        <v>0</v>
      </c>
      <c r="AA305" s="319" t="e">
        <f t="shared" si="132"/>
        <v>#DIV/0!</v>
      </c>
      <c r="AB305" s="319" t="b">
        <f t="shared" si="133"/>
        <v>0</v>
      </c>
      <c r="AC305" s="319" t="e">
        <f t="shared" si="134"/>
        <v>#DIV/0!</v>
      </c>
      <c r="AD305" s="810"/>
      <c r="AE305" s="812">
        <f t="shared" si="135"/>
        <v>0</v>
      </c>
      <c r="AF305" s="812">
        <f t="shared" si="136"/>
        <v>0</v>
      </c>
    </row>
    <row r="306" spans="1:32" ht="15.75" hidden="1" customHeight="1">
      <c r="A306" s="439" t="s">
        <v>310</v>
      </c>
      <c r="B306" s="439">
        <f>'Aaro Inställningar'!B59</f>
        <v>0</v>
      </c>
      <c r="C306" s="43"/>
      <c r="D306" s="749">
        <f>'Aaro Inställningar'!C59</f>
        <v>0</v>
      </c>
      <c r="E306" s="320">
        <v>0</v>
      </c>
      <c r="F306" s="318">
        <v>0</v>
      </c>
      <c r="G306" s="802" t="e">
        <f t="shared" si="120"/>
        <v>#DIV/0!</v>
      </c>
      <c r="H306" s="802" t="b">
        <f t="shared" si="121"/>
        <v>0</v>
      </c>
      <c r="I306" s="802" t="e">
        <f t="shared" si="122"/>
        <v>#DIV/0!</v>
      </c>
      <c r="J306" s="320">
        <v>0</v>
      </c>
      <c r="K306" s="318">
        <v>0</v>
      </c>
      <c r="L306" s="802" t="e">
        <f t="shared" si="123"/>
        <v>#DIV/0!</v>
      </c>
      <c r="M306" s="802" t="b">
        <f t="shared" si="124"/>
        <v>0</v>
      </c>
      <c r="N306" s="319" t="e">
        <f t="shared" si="125"/>
        <v>#DIV/0!</v>
      </c>
      <c r="O306" s="320">
        <v>0</v>
      </c>
      <c r="P306" s="318">
        <v>0</v>
      </c>
      <c r="Q306" s="802" t="e">
        <f t="shared" si="126"/>
        <v>#DIV/0!</v>
      </c>
      <c r="R306" s="802" t="b">
        <f t="shared" si="127"/>
        <v>0</v>
      </c>
      <c r="S306" s="319" t="e">
        <f t="shared" si="128"/>
        <v>#DIV/0!</v>
      </c>
      <c r="T306" s="320">
        <v>0</v>
      </c>
      <c r="U306" s="318">
        <v>0</v>
      </c>
      <c r="V306" s="802" t="e">
        <f t="shared" si="129"/>
        <v>#DIV/0!</v>
      </c>
      <c r="W306" s="802" t="b">
        <f t="shared" si="130"/>
        <v>0</v>
      </c>
      <c r="X306" s="319" t="e">
        <f t="shared" si="131"/>
        <v>#DIV/0!</v>
      </c>
      <c r="Y306" s="319"/>
      <c r="Z306" s="320">
        <v>0</v>
      </c>
      <c r="AA306" s="319" t="e">
        <f t="shared" si="132"/>
        <v>#DIV/0!</v>
      </c>
      <c r="AB306" s="319" t="b">
        <f t="shared" si="133"/>
        <v>0</v>
      </c>
      <c r="AC306" s="319" t="e">
        <f t="shared" si="134"/>
        <v>#DIV/0!</v>
      </c>
      <c r="AD306" s="810"/>
      <c r="AE306" s="812">
        <f t="shared" si="135"/>
        <v>0</v>
      </c>
      <c r="AF306" s="812">
        <f t="shared" si="136"/>
        <v>0</v>
      </c>
    </row>
    <row r="307" spans="1:32" ht="15.75" hidden="1" customHeight="1">
      <c r="A307" s="439" t="s">
        <v>310</v>
      </c>
      <c r="B307" s="439">
        <f>'Aaro Inställningar'!B60</f>
        <v>0</v>
      </c>
      <c r="C307" s="43"/>
      <c r="D307" s="749">
        <f>'Aaro Inställningar'!C60</f>
        <v>0</v>
      </c>
      <c r="E307" s="320">
        <v>0</v>
      </c>
      <c r="F307" s="318">
        <v>0</v>
      </c>
      <c r="G307" s="802" t="e">
        <f t="shared" si="120"/>
        <v>#DIV/0!</v>
      </c>
      <c r="H307" s="802" t="b">
        <f t="shared" si="121"/>
        <v>0</v>
      </c>
      <c r="I307" s="802" t="e">
        <f t="shared" si="122"/>
        <v>#DIV/0!</v>
      </c>
      <c r="J307" s="320">
        <v>0</v>
      </c>
      <c r="K307" s="318">
        <v>0</v>
      </c>
      <c r="L307" s="802" t="e">
        <f t="shared" si="123"/>
        <v>#DIV/0!</v>
      </c>
      <c r="M307" s="802" t="b">
        <f t="shared" si="124"/>
        <v>0</v>
      </c>
      <c r="N307" s="319" t="e">
        <f t="shared" si="125"/>
        <v>#DIV/0!</v>
      </c>
      <c r="O307" s="320">
        <v>0</v>
      </c>
      <c r="P307" s="318">
        <v>0</v>
      </c>
      <c r="Q307" s="802" t="e">
        <f t="shared" si="126"/>
        <v>#DIV/0!</v>
      </c>
      <c r="R307" s="802" t="b">
        <f t="shared" si="127"/>
        <v>0</v>
      </c>
      <c r="S307" s="319" t="e">
        <f t="shared" si="128"/>
        <v>#DIV/0!</v>
      </c>
      <c r="T307" s="320">
        <v>0</v>
      </c>
      <c r="U307" s="318">
        <v>0</v>
      </c>
      <c r="V307" s="802" t="e">
        <f t="shared" si="129"/>
        <v>#DIV/0!</v>
      </c>
      <c r="W307" s="802" t="b">
        <f t="shared" si="130"/>
        <v>0</v>
      </c>
      <c r="X307" s="319" t="e">
        <f t="shared" si="131"/>
        <v>#DIV/0!</v>
      </c>
      <c r="Y307" s="319"/>
      <c r="Z307" s="320">
        <v>0</v>
      </c>
      <c r="AA307" s="319" t="e">
        <f t="shared" si="132"/>
        <v>#DIV/0!</v>
      </c>
      <c r="AB307" s="319" t="b">
        <f t="shared" si="133"/>
        <v>0</v>
      </c>
      <c r="AC307" s="319" t="e">
        <f t="shared" si="134"/>
        <v>#DIV/0!</v>
      </c>
      <c r="AD307" s="810"/>
      <c r="AE307" s="812">
        <f t="shared" si="135"/>
        <v>0</v>
      </c>
      <c r="AF307" s="812">
        <f t="shared" si="136"/>
        <v>0</v>
      </c>
    </row>
    <row r="308" spans="1:32" ht="15.75" hidden="1" customHeight="1">
      <c r="A308" s="439" t="s">
        <v>310</v>
      </c>
      <c r="B308" s="439">
        <f>'Aaro Inställningar'!B61</f>
        <v>0</v>
      </c>
      <c r="C308" s="43"/>
      <c r="D308" s="749">
        <f>'Aaro Inställningar'!C61</f>
        <v>0</v>
      </c>
      <c r="E308" s="320">
        <v>0</v>
      </c>
      <c r="F308" s="318">
        <v>0</v>
      </c>
      <c r="G308" s="802" t="e">
        <f t="shared" si="120"/>
        <v>#DIV/0!</v>
      </c>
      <c r="H308" s="802" t="b">
        <f t="shared" si="121"/>
        <v>0</v>
      </c>
      <c r="I308" s="802" t="e">
        <f t="shared" si="122"/>
        <v>#DIV/0!</v>
      </c>
      <c r="J308" s="320">
        <v>0</v>
      </c>
      <c r="K308" s="318">
        <v>0</v>
      </c>
      <c r="L308" s="802" t="e">
        <f t="shared" si="123"/>
        <v>#DIV/0!</v>
      </c>
      <c r="M308" s="802" t="b">
        <f t="shared" si="124"/>
        <v>0</v>
      </c>
      <c r="N308" s="319" t="e">
        <f t="shared" si="125"/>
        <v>#DIV/0!</v>
      </c>
      <c r="O308" s="320">
        <v>0</v>
      </c>
      <c r="P308" s="318">
        <v>0</v>
      </c>
      <c r="Q308" s="802" t="e">
        <f t="shared" si="126"/>
        <v>#DIV/0!</v>
      </c>
      <c r="R308" s="802" t="b">
        <f t="shared" si="127"/>
        <v>0</v>
      </c>
      <c r="S308" s="319" t="e">
        <f t="shared" si="128"/>
        <v>#DIV/0!</v>
      </c>
      <c r="T308" s="320">
        <v>0</v>
      </c>
      <c r="U308" s="318">
        <v>0</v>
      </c>
      <c r="V308" s="802" t="e">
        <f t="shared" si="129"/>
        <v>#DIV/0!</v>
      </c>
      <c r="W308" s="802" t="b">
        <f t="shared" si="130"/>
        <v>0</v>
      </c>
      <c r="X308" s="319" t="e">
        <f t="shared" si="131"/>
        <v>#DIV/0!</v>
      </c>
      <c r="Y308" s="319"/>
      <c r="Z308" s="320">
        <v>0</v>
      </c>
      <c r="AA308" s="319" t="e">
        <f t="shared" si="132"/>
        <v>#DIV/0!</v>
      </c>
      <c r="AB308" s="319" t="b">
        <f t="shared" si="133"/>
        <v>0</v>
      </c>
      <c r="AC308" s="319" t="e">
        <f t="shared" si="134"/>
        <v>#DIV/0!</v>
      </c>
      <c r="AD308" s="810"/>
      <c r="AE308" s="812">
        <f t="shared" si="135"/>
        <v>0</v>
      </c>
      <c r="AF308" s="812">
        <f t="shared" si="136"/>
        <v>0</v>
      </c>
    </row>
    <row r="309" spans="1:32" ht="15.75" hidden="1" customHeight="1">
      <c r="A309" s="439" t="s">
        <v>310</v>
      </c>
      <c r="B309" s="439">
        <f>'Aaro Inställningar'!B62</f>
        <v>0</v>
      </c>
      <c r="C309" s="43"/>
      <c r="D309" s="749">
        <f>'Aaro Inställningar'!C62</f>
        <v>0</v>
      </c>
      <c r="E309" s="320">
        <v>0</v>
      </c>
      <c r="F309" s="318">
        <v>0</v>
      </c>
      <c r="G309" s="802" t="e">
        <f t="shared" si="120"/>
        <v>#DIV/0!</v>
      </c>
      <c r="H309" s="802" t="b">
        <f t="shared" si="121"/>
        <v>0</v>
      </c>
      <c r="I309" s="802" t="e">
        <f t="shared" si="122"/>
        <v>#DIV/0!</v>
      </c>
      <c r="J309" s="320">
        <v>0</v>
      </c>
      <c r="K309" s="318">
        <v>0</v>
      </c>
      <c r="L309" s="802" t="e">
        <f t="shared" si="123"/>
        <v>#DIV/0!</v>
      </c>
      <c r="M309" s="802" t="b">
        <f t="shared" si="124"/>
        <v>0</v>
      </c>
      <c r="N309" s="319" t="e">
        <f t="shared" si="125"/>
        <v>#DIV/0!</v>
      </c>
      <c r="O309" s="320">
        <v>0</v>
      </c>
      <c r="P309" s="318">
        <v>0</v>
      </c>
      <c r="Q309" s="802" t="e">
        <f t="shared" si="126"/>
        <v>#DIV/0!</v>
      </c>
      <c r="R309" s="802" t="b">
        <f t="shared" si="127"/>
        <v>0</v>
      </c>
      <c r="S309" s="319" t="e">
        <f t="shared" si="128"/>
        <v>#DIV/0!</v>
      </c>
      <c r="T309" s="320">
        <v>0</v>
      </c>
      <c r="U309" s="318">
        <v>0</v>
      </c>
      <c r="V309" s="802" t="e">
        <f t="shared" si="129"/>
        <v>#DIV/0!</v>
      </c>
      <c r="W309" s="802" t="b">
        <f t="shared" si="130"/>
        <v>0</v>
      </c>
      <c r="X309" s="319" t="e">
        <f t="shared" si="131"/>
        <v>#DIV/0!</v>
      </c>
      <c r="Y309" s="319"/>
      <c r="Z309" s="320">
        <v>0</v>
      </c>
      <c r="AA309" s="319" t="e">
        <f t="shared" si="132"/>
        <v>#DIV/0!</v>
      </c>
      <c r="AB309" s="319" t="b">
        <f t="shared" si="133"/>
        <v>0</v>
      </c>
      <c r="AC309" s="319" t="e">
        <f t="shared" si="134"/>
        <v>#DIV/0!</v>
      </c>
      <c r="AD309" s="810"/>
      <c r="AE309" s="812">
        <f t="shared" si="135"/>
        <v>0</v>
      </c>
      <c r="AF309" s="812">
        <f t="shared" si="136"/>
        <v>0</v>
      </c>
    </row>
    <row r="310" spans="1:32" ht="15.75" hidden="1" customHeight="1">
      <c r="A310" s="439" t="s">
        <v>310</v>
      </c>
      <c r="B310" s="439">
        <f>'Aaro Inställningar'!B63</f>
        <v>0</v>
      </c>
      <c r="C310" s="43"/>
      <c r="D310" s="749">
        <f>'Aaro Inställningar'!C63</f>
        <v>0</v>
      </c>
      <c r="E310" s="320">
        <v>0</v>
      </c>
      <c r="F310" s="318">
        <v>0</v>
      </c>
      <c r="G310" s="802" t="e">
        <f t="shared" si="120"/>
        <v>#DIV/0!</v>
      </c>
      <c r="H310" s="802" t="b">
        <f t="shared" si="121"/>
        <v>0</v>
      </c>
      <c r="I310" s="802" t="e">
        <f t="shared" si="122"/>
        <v>#DIV/0!</v>
      </c>
      <c r="J310" s="320">
        <v>0</v>
      </c>
      <c r="K310" s="318">
        <v>0</v>
      </c>
      <c r="L310" s="802" t="e">
        <f t="shared" si="123"/>
        <v>#DIV/0!</v>
      </c>
      <c r="M310" s="802" t="b">
        <f t="shared" si="124"/>
        <v>0</v>
      </c>
      <c r="N310" s="319" t="e">
        <f t="shared" si="125"/>
        <v>#DIV/0!</v>
      </c>
      <c r="O310" s="320">
        <v>0</v>
      </c>
      <c r="P310" s="318">
        <v>0</v>
      </c>
      <c r="Q310" s="802" t="e">
        <f t="shared" si="126"/>
        <v>#DIV/0!</v>
      </c>
      <c r="R310" s="802" t="b">
        <f t="shared" si="127"/>
        <v>0</v>
      </c>
      <c r="S310" s="319" t="e">
        <f t="shared" si="128"/>
        <v>#DIV/0!</v>
      </c>
      <c r="T310" s="320">
        <v>0</v>
      </c>
      <c r="U310" s="318">
        <v>0</v>
      </c>
      <c r="V310" s="802" t="e">
        <f t="shared" si="129"/>
        <v>#DIV/0!</v>
      </c>
      <c r="W310" s="802" t="b">
        <f t="shared" si="130"/>
        <v>0</v>
      </c>
      <c r="X310" s="319" t="e">
        <f t="shared" si="131"/>
        <v>#DIV/0!</v>
      </c>
      <c r="Y310" s="319"/>
      <c r="Z310" s="320">
        <v>0</v>
      </c>
      <c r="AA310" s="319" t="e">
        <f t="shared" si="132"/>
        <v>#DIV/0!</v>
      </c>
      <c r="AB310" s="319" t="b">
        <f t="shared" si="133"/>
        <v>0</v>
      </c>
      <c r="AC310" s="319" t="e">
        <f t="shared" si="134"/>
        <v>#DIV/0!</v>
      </c>
      <c r="AD310" s="810"/>
      <c r="AE310" s="812">
        <f t="shared" si="135"/>
        <v>0</v>
      </c>
      <c r="AF310" s="812">
        <f t="shared" si="136"/>
        <v>0</v>
      </c>
    </row>
    <row r="311" spans="1:32" ht="15.75" hidden="1" customHeight="1">
      <c r="A311" s="439" t="s">
        <v>310</v>
      </c>
      <c r="B311" s="439">
        <f>'Aaro Inställningar'!B64</f>
        <v>0</v>
      </c>
      <c r="C311" s="43"/>
      <c r="D311" s="749">
        <f>'Aaro Inställningar'!C64</f>
        <v>0</v>
      </c>
      <c r="E311" s="320">
        <v>0</v>
      </c>
      <c r="F311" s="318">
        <v>0</v>
      </c>
      <c r="G311" s="802" t="e">
        <f t="shared" si="120"/>
        <v>#DIV/0!</v>
      </c>
      <c r="H311" s="802" t="b">
        <f t="shared" si="121"/>
        <v>0</v>
      </c>
      <c r="I311" s="802" t="e">
        <f t="shared" si="122"/>
        <v>#DIV/0!</v>
      </c>
      <c r="J311" s="320">
        <v>0</v>
      </c>
      <c r="K311" s="318">
        <v>0</v>
      </c>
      <c r="L311" s="802" t="e">
        <f t="shared" si="123"/>
        <v>#DIV/0!</v>
      </c>
      <c r="M311" s="802" t="b">
        <f t="shared" si="124"/>
        <v>0</v>
      </c>
      <c r="N311" s="319" t="e">
        <f t="shared" si="125"/>
        <v>#DIV/0!</v>
      </c>
      <c r="O311" s="320">
        <v>0</v>
      </c>
      <c r="P311" s="318">
        <v>0</v>
      </c>
      <c r="Q311" s="802" t="e">
        <f t="shared" si="126"/>
        <v>#DIV/0!</v>
      </c>
      <c r="R311" s="802" t="b">
        <f t="shared" si="127"/>
        <v>0</v>
      </c>
      <c r="S311" s="319" t="e">
        <f t="shared" si="128"/>
        <v>#DIV/0!</v>
      </c>
      <c r="T311" s="320">
        <v>0</v>
      </c>
      <c r="U311" s="318">
        <v>0</v>
      </c>
      <c r="V311" s="802" t="e">
        <f t="shared" si="129"/>
        <v>#DIV/0!</v>
      </c>
      <c r="W311" s="802" t="b">
        <f t="shared" si="130"/>
        <v>0</v>
      </c>
      <c r="X311" s="319" t="e">
        <f t="shared" si="131"/>
        <v>#DIV/0!</v>
      </c>
      <c r="Y311" s="319"/>
      <c r="Z311" s="320">
        <v>0</v>
      </c>
      <c r="AA311" s="319" t="e">
        <f t="shared" si="132"/>
        <v>#DIV/0!</v>
      </c>
      <c r="AB311" s="319" t="b">
        <f t="shared" si="133"/>
        <v>0</v>
      </c>
      <c r="AC311" s="319" t="e">
        <f t="shared" si="134"/>
        <v>#DIV/0!</v>
      </c>
      <c r="AD311" s="810"/>
      <c r="AE311" s="812">
        <f t="shared" si="135"/>
        <v>0</v>
      </c>
      <c r="AF311" s="812">
        <f t="shared" si="136"/>
        <v>0</v>
      </c>
    </row>
    <row r="312" spans="1:32" ht="15.75" hidden="1" customHeight="1">
      <c r="A312" s="439" t="s">
        <v>310</v>
      </c>
      <c r="B312" s="439">
        <f>'Aaro Inställningar'!B65</f>
        <v>0</v>
      </c>
      <c r="C312" s="43"/>
      <c r="D312" s="749">
        <f>'Aaro Inställningar'!C65</f>
        <v>0</v>
      </c>
      <c r="E312" s="320">
        <v>0</v>
      </c>
      <c r="F312" s="318">
        <v>0</v>
      </c>
      <c r="G312" s="802" t="e">
        <f t="shared" si="120"/>
        <v>#DIV/0!</v>
      </c>
      <c r="H312" s="802" t="b">
        <f t="shared" si="121"/>
        <v>0</v>
      </c>
      <c r="I312" s="802" t="e">
        <f t="shared" si="122"/>
        <v>#DIV/0!</v>
      </c>
      <c r="J312" s="320">
        <v>0</v>
      </c>
      <c r="K312" s="318">
        <v>0</v>
      </c>
      <c r="L312" s="802" t="e">
        <f t="shared" si="123"/>
        <v>#DIV/0!</v>
      </c>
      <c r="M312" s="802" t="b">
        <f t="shared" si="124"/>
        <v>0</v>
      </c>
      <c r="N312" s="319" t="e">
        <f t="shared" si="125"/>
        <v>#DIV/0!</v>
      </c>
      <c r="O312" s="320">
        <v>0</v>
      </c>
      <c r="P312" s="318">
        <v>0</v>
      </c>
      <c r="Q312" s="802" t="e">
        <f t="shared" si="126"/>
        <v>#DIV/0!</v>
      </c>
      <c r="R312" s="802" t="b">
        <f t="shared" si="127"/>
        <v>0</v>
      </c>
      <c r="S312" s="319" t="e">
        <f t="shared" si="128"/>
        <v>#DIV/0!</v>
      </c>
      <c r="T312" s="320">
        <v>0</v>
      </c>
      <c r="U312" s="318">
        <v>0</v>
      </c>
      <c r="V312" s="802" t="e">
        <f t="shared" si="129"/>
        <v>#DIV/0!</v>
      </c>
      <c r="W312" s="802" t="b">
        <f t="shared" si="130"/>
        <v>0</v>
      </c>
      <c r="X312" s="319" t="e">
        <f t="shared" si="131"/>
        <v>#DIV/0!</v>
      </c>
      <c r="Y312" s="319"/>
      <c r="Z312" s="320">
        <v>0</v>
      </c>
      <c r="AA312" s="319" t="e">
        <f t="shared" si="132"/>
        <v>#DIV/0!</v>
      </c>
      <c r="AB312" s="319" t="b">
        <f t="shared" si="133"/>
        <v>0</v>
      </c>
      <c r="AC312" s="319" t="e">
        <f t="shared" si="134"/>
        <v>#DIV/0!</v>
      </c>
      <c r="AD312" s="810"/>
      <c r="AE312" s="812">
        <f t="shared" si="135"/>
        <v>0</v>
      </c>
      <c r="AF312" s="812">
        <f t="shared" si="136"/>
        <v>0</v>
      </c>
    </row>
    <row r="313" spans="1:32" ht="15.75" hidden="1" customHeight="1">
      <c r="A313" s="439" t="s">
        <v>310</v>
      </c>
      <c r="B313" s="439">
        <f>'Aaro Inställningar'!B66</f>
        <v>0</v>
      </c>
      <c r="C313" s="43"/>
      <c r="D313" s="749">
        <f>'Aaro Inställningar'!C66</f>
        <v>0</v>
      </c>
      <c r="E313" s="320">
        <v>0</v>
      </c>
      <c r="F313" s="318">
        <v>0</v>
      </c>
      <c r="G313" s="802" t="e">
        <f t="shared" si="120"/>
        <v>#DIV/0!</v>
      </c>
      <c r="H313" s="802" t="b">
        <f t="shared" si="121"/>
        <v>0</v>
      </c>
      <c r="I313" s="802" t="e">
        <f t="shared" si="122"/>
        <v>#DIV/0!</v>
      </c>
      <c r="J313" s="320">
        <v>0</v>
      </c>
      <c r="K313" s="318">
        <v>0</v>
      </c>
      <c r="L313" s="802" t="e">
        <f t="shared" si="123"/>
        <v>#DIV/0!</v>
      </c>
      <c r="M313" s="802" t="b">
        <f t="shared" si="124"/>
        <v>0</v>
      </c>
      <c r="N313" s="319" t="e">
        <f t="shared" si="125"/>
        <v>#DIV/0!</v>
      </c>
      <c r="O313" s="320">
        <v>0</v>
      </c>
      <c r="P313" s="318">
        <v>0</v>
      </c>
      <c r="Q313" s="802" t="e">
        <f t="shared" si="126"/>
        <v>#DIV/0!</v>
      </c>
      <c r="R313" s="802" t="b">
        <f t="shared" si="127"/>
        <v>0</v>
      </c>
      <c r="S313" s="319" t="e">
        <f t="shared" si="128"/>
        <v>#DIV/0!</v>
      </c>
      <c r="T313" s="320">
        <v>0</v>
      </c>
      <c r="U313" s="318">
        <v>0</v>
      </c>
      <c r="V313" s="802" t="e">
        <f t="shared" si="129"/>
        <v>#DIV/0!</v>
      </c>
      <c r="W313" s="802" t="b">
        <f t="shared" si="130"/>
        <v>0</v>
      </c>
      <c r="X313" s="319" t="e">
        <f t="shared" si="131"/>
        <v>#DIV/0!</v>
      </c>
      <c r="Y313" s="319"/>
      <c r="Z313" s="320">
        <v>0</v>
      </c>
      <c r="AA313" s="319" t="e">
        <f t="shared" si="132"/>
        <v>#DIV/0!</v>
      </c>
      <c r="AB313" s="319" t="b">
        <f t="shared" si="133"/>
        <v>0</v>
      </c>
      <c r="AC313" s="319" t="e">
        <f t="shared" si="134"/>
        <v>#DIV/0!</v>
      </c>
      <c r="AD313" s="810"/>
      <c r="AE313" s="812">
        <f t="shared" si="135"/>
        <v>0</v>
      </c>
      <c r="AF313" s="812">
        <f t="shared" si="136"/>
        <v>0</v>
      </c>
    </row>
    <row r="314" spans="1:32" ht="15.75" hidden="1" customHeight="1">
      <c r="A314" s="439" t="s">
        <v>310</v>
      </c>
      <c r="B314" s="439">
        <f>'Aaro Inställningar'!B67</f>
        <v>0</v>
      </c>
      <c r="C314" s="43"/>
      <c r="D314" s="749">
        <f>'Aaro Inställningar'!C67</f>
        <v>0</v>
      </c>
      <c r="E314" s="320">
        <v>0</v>
      </c>
      <c r="F314" s="318">
        <v>0</v>
      </c>
      <c r="G314" s="802" t="e">
        <f t="shared" si="120"/>
        <v>#DIV/0!</v>
      </c>
      <c r="H314" s="802" t="b">
        <f t="shared" si="121"/>
        <v>0</v>
      </c>
      <c r="I314" s="802" t="e">
        <f t="shared" si="122"/>
        <v>#DIV/0!</v>
      </c>
      <c r="J314" s="320">
        <v>0</v>
      </c>
      <c r="K314" s="318">
        <v>0</v>
      </c>
      <c r="L314" s="802" t="e">
        <f t="shared" si="123"/>
        <v>#DIV/0!</v>
      </c>
      <c r="M314" s="802" t="b">
        <f t="shared" si="124"/>
        <v>0</v>
      </c>
      <c r="N314" s="319" t="e">
        <f t="shared" si="125"/>
        <v>#DIV/0!</v>
      </c>
      <c r="O314" s="320">
        <v>0</v>
      </c>
      <c r="P314" s="318">
        <v>0</v>
      </c>
      <c r="Q314" s="802" t="e">
        <f t="shared" si="126"/>
        <v>#DIV/0!</v>
      </c>
      <c r="R314" s="802" t="b">
        <f t="shared" si="127"/>
        <v>0</v>
      </c>
      <c r="S314" s="319" t="e">
        <f t="shared" si="128"/>
        <v>#DIV/0!</v>
      </c>
      <c r="T314" s="320">
        <v>0</v>
      </c>
      <c r="U314" s="318">
        <v>0</v>
      </c>
      <c r="V314" s="802" t="e">
        <f t="shared" si="129"/>
        <v>#DIV/0!</v>
      </c>
      <c r="W314" s="802" t="b">
        <f t="shared" si="130"/>
        <v>0</v>
      </c>
      <c r="X314" s="319" t="e">
        <f t="shared" si="131"/>
        <v>#DIV/0!</v>
      </c>
      <c r="Y314" s="319"/>
      <c r="Z314" s="320">
        <v>0</v>
      </c>
      <c r="AA314" s="319" t="e">
        <f t="shared" si="132"/>
        <v>#DIV/0!</v>
      </c>
      <c r="AB314" s="319" t="b">
        <f t="shared" si="133"/>
        <v>0</v>
      </c>
      <c r="AC314" s="319" t="e">
        <f t="shared" si="134"/>
        <v>#DIV/0!</v>
      </c>
      <c r="AD314" s="810"/>
      <c r="AE314" s="812">
        <f t="shared" si="135"/>
        <v>0</v>
      </c>
      <c r="AF314" s="812">
        <f t="shared" si="136"/>
        <v>0</v>
      </c>
    </row>
    <row r="315" spans="1:32" ht="15.75" hidden="1" customHeight="1">
      <c r="A315" s="439" t="s">
        <v>310</v>
      </c>
      <c r="B315" s="439">
        <f>'Aaro Inställningar'!B68</f>
        <v>0</v>
      </c>
      <c r="C315" s="43"/>
      <c r="D315" s="749">
        <f>'Aaro Inställningar'!C68</f>
        <v>0</v>
      </c>
      <c r="E315" s="320">
        <v>0</v>
      </c>
      <c r="F315" s="318">
        <v>0</v>
      </c>
      <c r="G315" s="802" t="e">
        <f t="shared" si="120"/>
        <v>#DIV/0!</v>
      </c>
      <c r="H315" s="802" t="b">
        <f t="shared" si="121"/>
        <v>0</v>
      </c>
      <c r="I315" s="802" t="e">
        <f t="shared" si="122"/>
        <v>#DIV/0!</v>
      </c>
      <c r="J315" s="320">
        <v>0</v>
      </c>
      <c r="K315" s="318">
        <v>0</v>
      </c>
      <c r="L315" s="802" t="e">
        <f t="shared" si="123"/>
        <v>#DIV/0!</v>
      </c>
      <c r="M315" s="802" t="b">
        <f t="shared" si="124"/>
        <v>0</v>
      </c>
      <c r="N315" s="319" t="e">
        <f t="shared" si="125"/>
        <v>#DIV/0!</v>
      </c>
      <c r="O315" s="320">
        <v>0</v>
      </c>
      <c r="P315" s="318">
        <v>0</v>
      </c>
      <c r="Q315" s="802" t="e">
        <f t="shared" si="126"/>
        <v>#DIV/0!</v>
      </c>
      <c r="R315" s="802" t="b">
        <f t="shared" si="127"/>
        <v>0</v>
      </c>
      <c r="S315" s="319" t="e">
        <f t="shared" si="128"/>
        <v>#DIV/0!</v>
      </c>
      <c r="T315" s="320">
        <v>0</v>
      </c>
      <c r="U315" s="318">
        <v>0</v>
      </c>
      <c r="V315" s="802" t="e">
        <f t="shared" si="129"/>
        <v>#DIV/0!</v>
      </c>
      <c r="W315" s="802" t="b">
        <f t="shared" si="130"/>
        <v>0</v>
      </c>
      <c r="X315" s="319" t="e">
        <f t="shared" si="131"/>
        <v>#DIV/0!</v>
      </c>
      <c r="Y315" s="319"/>
      <c r="Z315" s="320">
        <v>0</v>
      </c>
      <c r="AA315" s="319" t="e">
        <f t="shared" si="132"/>
        <v>#DIV/0!</v>
      </c>
      <c r="AB315" s="319" t="b">
        <f t="shared" si="133"/>
        <v>0</v>
      </c>
      <c r="AC315" s="319" t="e">
        <f t="shared" si="134"/>
        <v>#DIV/0!</v>
      </c>
      <c r="AD315" s="810"/>
      <c r="AE315" s="812">
        <f t="shared" si="135"/>
        <v>0</v>
      </c>
      <c r="AF315" s="812">
        <f t="shared" si="136"/>
        <v>0</v>
      </c>
    </row>
    <row r="316" spans="1:32" ht="15.75" hidden="1" customHeight="1">
      <c r="A316" s="439" t="s">
        <v>310</v>
      </c>
      <c r="B316" s="439">
        <f>'Aaro Inställningar'!B69</f>
        <v>0</v>
      </c>
      <c r="C316" s="43"/>
      <c r="D316" s="749">
        <f>'Aaro Inställningar'!C69</f>
        <v>0</v>
      </c>
      <c r="E316" s="320">
        <v>0</v>
      </c>
      <c r="F316" s="318">
        <v>0</v>
      </c>
      <c r="G316" s="802" t="e">
        <f t="shared" si="120"/>
        <v>#DIV/0!</v>
      </c>
      <c r="H316" s="802" t="b">
        <f t="shared" si="121"/>
        <v>0</v>
      </c>
      <c r="I316" s="802" t="e">
        <f t="shared" si="122"/>
        <v>#DIV/0!</v>
      </c>
      <c r="J316" s="320">
        <v>0</v>
      </c>
      <c r="K316" s="318">
        <v>0</v>
      </c>
      <c r="L316" s="802" t="e">
        <f t="shared" si="123"/>
        <v>#DIV/0!</v>
      </c>
      <c r="M316" s="802" t="b">
        <f t="shared" si="124"/>
        <v>0</v>
      </c>
      <c r="N316" s="319" t="e">
        <f t="shared" si="125"/>
        <v>#DIV/0!</v>
      </c>
      <c r="O316" s="320">
        <v>0</v>
      </c>
      <c r="P316" s="318">
        <v>0</v>
      </c>
      <c r="Q316" s="802" t="e">
        <f t="shared" si="126"/>
        <v>#DIV/0!</v>
      </c>
      <c r="R316" s="802" t="b">
        <f t="shared" si="127"/>
        <v>0</v>
      </c>
      <c r="S316" s="319" t="e">
        <f t="shared" si="128"/>
        <v>#DIV/0!</v>
      </c>
      <c r="T316" s="320">
        <v>0</v>
      </c>
      <c r="U316" s="318">
        <v>0</v>
      </c>
      <c r="V316" s="802" t="e">
        <f t="shared" si="129"/>
        <v>#DIV/0!</v>
      </c>
      <c r="W316" s="802" t="b">
        <f t="shared" si="130"/>
        <v>0</v>
      </c>
      <c r="X316" s="319" t="e">
        <f t="shared" si="131"/>
        <v>#DIV/0!</v>
      </c>
      <c r="Y316" s="319"/>
      <c r="Z316" s="320">
        <v>0</v>
      </c>
      <c r="AA316" s="319" t="e">
        <f t="shared" si="132"/>
        <v>#DIV/0!</v>
      </c>
      <c r="AB316" s="319" t="b">
        <f t="shared" si="133"/>
        <v>0</v>
      </c>
      <c r="AC316" s="319" t="e">
        <f t="shared" si="134"/>
        <v>#DIV/0!</v>
      </c>
      <c r="AD316" s="810"/>
      <c r="AE316" s="812">
        <f t="shared" si="135"/>
        <v>0</v>
      </c>
      <c r="AF316" s="812">
        <f t="shared" si="136"/>
        <v>0</v>
      </c>
    </row>
    <row r="317" spans="1:32" ht="15.75" hidden="1" customHeight="1">
      <c r="A317" s="439" t="s">
        <v>310</v>
      </c>
      <c r="B317" s="439">
        <f>'Aaro Inställningar'!B70</f>
        <v>0</v>
      </c>
      <c r="C317" s="43"/>
      <c r="D317" s="749">
        <f>'Aaro Inställningar'!C70</f>
        <v>0</v>
      </c>
      <c r="E317" s="320">
        <v>0</v>
      </c>
      <c r="F317" s="318">
        <v>0</v>
      </c>
      <c r="G317" s="802" t="e">
        <f t="shared" si="120"/>
        <v>#DIV/0!</v>
      </c>
      <c r="H317" s="802" t="b">
        <f t="shared" si="121"/>
        <v>0</v>
      </c>
      <c r="I317" s="802" t="e">
        <f t="shared" si="122"/>
        <v>#DIV/0!</v>
      </c>
      <c r="J317" s="320">
        <v>0</v>
      </c>
      <c r="K317" s="318">
        <v>0</v>
      </c>
      <c r="L317" s="802" t="e">
        <f t="shared" si="123"/>
        <v>#DIV/0!</v>
      </c>
      <c r="M317" s="802" t="b">
        <f t="shared" si="124"/>
        <v>0</v>
      </c>
      <c r="N317" s="319" t="e">
        <f t="shared" si="125"/>
        <v>#DIV/0!</v>
      </c>
      <c r="O317" s="320">
        <v>0</v>
      </c>
      <c r="P317" s="318">
        <v>0</v>
      </c>
      <c r="Q317" s="802" t="e">
        <f t="shared" si="126"/>
        <v>#DIV/0!</v>
      </c>
      <c r="R317" s="802" t="b">
        <f t="shared" si="127"/>
        <v>0</v>
      </c>
      <c r="S317" s="319" t="e">
        <f t="shared" si="128"/>
        <v>#DIV/0!</v>
      </c>
      <c r="T317" s="320">
        <v>0</v>
      </c>
      <c r="U317" s="318">
        <v>0</v>
      </c>
      <c r="V317" s="802" t="e">
        <f t="shared" si="129"/>
        <v>#DIV/0!</v>
      </c>
      <c r="W317" s="802" t="b">
        <f t="shared" si="130"/>
        <v>0</v>
      </c>
      <c r="X317" s="319" t="e">
        <f t="shared" si="131"/>
        <v>#DIV/0!</v>
      </c>
      <c r="Y317" s="319"/>
      <c r="Z317" s="320">
        <v>0</v>
      </c>
      <c r="AA317" s="319" t="e">
        <f t="shared" si="132"/>
        <v>#DIV/0!</v>
      </c>
      <c r="AB317" s="319" t="b">
        <f t="shared" si="133"/>
        <v>0</v>
      </c>
      <c r="AC317" s="319" t="e">
        <f t="shared" si="134"/>
        <v>#DIV/0!</v>
      </c>
      <c r="AD317" s="810"/>
      <c r="AE317" s="812">
        <f t="shared" si="135"/>
        <v>0</v>
      </c>
      <c r="AF317" s="812">
        <f t="shared" si="136"/>
        <v>0</v>
      </c>
    </row>
    <row r="318" spans="1:32" ht="15.75" hidden="1" customHeight="1">
      <c r="A318" s="439" t="s">
        <v>310</v>
      </c>
      <c r="B318" s="439">
        <f>'Aaro Inställningar'!B71</f>
        <v>0</v>
      </c>
      <c r="C318" s="43"/>
      <c r="D318" s="749">
        <f>'Aaro Inställningar'!C71</f>
        <v>0</v>
      </c>
      <c r="E318" s="320">
        <v>0</v>
      </c>
      <c r="F318" s="318">
        <v>0</v>
      </c>
      <c r="G318" s="802" t="e">
        <f t="shared" si="120"/>
        <v>#DIV/0!</v>
      </c>
      <c r="H318" s="802" t="b">
        <f t="shared" si="121"/>
        <v>0</v>
      </c>
      <c r="I318" s="802" t="e">
        <f t="shared" si="122"/>
        <v>#DIV/0!</v>
      </c>
      <c r="J318" s="320">
        <v>0</v>
      </c>
      <c r="K318" s="318">
        <v>0</v>
      </c>
      <c r="L318" s="802" t="e">
        <f t="shared" si="123"/>
        <v>#DIV/0!</v>
      </c>
      <c r="M318" s="802" t="b">
        <f t="shared" si="124"/>
        <v>0</v>
      </c>
      <c r="N318" s="319" t="e">
        <f t="shared" si="125"/>
        <v>#DIV/0!</v>
      </c>
      <c r="O318" s="320">
        <v>0</v>
      </c>
      <c r="P318" s="318">
        <v>0</v>
      </c>
      <c r="Q318" s="802" t="e">
        <f t="shared" si="126"/>
        <v>#DIV/0!</v>
      </c>
      <c r="R318" s="802" t="b">
        <f t="shared" si="127"/>
        <v>0</v>
      </c>
      <c r="S318" s="319" t="e">
        <f t="shared" si="128"/>
        <v>#DIV/0!</v>
      </c>
      <c r="T318" s="320">
        <v>0</v>
      </c>
      <c r="U318" s="318">
        <v>0</v>
      </c>
      <c r="V318" s="802" t="e">
        <f t="shared" si="129"/>
        <v>#DIV/0!</v>
      </c>
      <c r="W318" s="802" t="b">
        <f t="shared" si="130"/>
        <v>0</v>
      </c>
      <c r="X318" s="319" t="e">
        <f t="shared" si="131"/>
        <v>#DIV/0!</v>
      </c>
      <c r="Y318" s="319"/>
      <c r="Z318" s="320">
        <v>0</v>
      </c>
      <c r="AA318" s="319" t="e">
        <f t="shared" si="132"/>
        <v>#DIV/0!</v>
      </c>
      <c r="AB318" s="319" t="b">
        <f t="shared" si="133"/>
        <v>0</v>
      </c>
      <c r="AC318" s="319" t="e">
        <f t="shared" si="134"/>
        <v>#DIV/0!</v>
      </c>
      <c r="AD318" s="810"/>
      <c r="AE318" s="812">
        <f t="shared" si="135"/>
        <v>0</v>
      </c>
      <c r="AF318" s="812">
        <f t="shared" si="136"/>
        <v>0</v>
      </c>
    </row>
    <row r="319" spans="1:32" ht="15.75" hidden="1" customHeight="1">
      <c r="A319" s="439" t="s">
        <v>310</v>
      </c>
      <c r="B319" s="439">
        <f>'Aaro Inställningar'!B72</f>
        <v>0</v>
      </c>
      <c r="C319" s="43"/>
      <c r="D319" s="749">
        <f>'Aaro Inställningar'!C72</f>
        <v>0</v>
      </c>
      <c r="E319" s="320">
        <v>0</v>
      </c>
      <c r="F319" s="318">
        <v>0</v>
      </c>
      <c r="G319" s="802" t="e">
        <f t="shared" si="120"/>
        <v>#DIV/0!</v>
      </c>
      <c r="H319" s="802" t="b">
        <f t="shared" si="121"/>
        <v>0</v>
      </c>
      <c r="I319" s="802" t="e">
        <f t="shared" si="122"/>
        <v>#DIV/0!</v>
      </c>
      <c r="J319" s="320">
        <v>0</v>
      </c>
      <c r="K319" s="318">
        <v>0</v>
      </c>
      <c r="L319" s="802" t="e">
        <f t="shared" si="123"/>
        <v>#DIV/0!</v>
      </c>
      <c r="M319" s="802" t="b">
        <f t="shared" si="124"/>
        <v>0</v>
      </c>
      <c r="N319" s="319" t="e">
        <f t="shared" si="125"/>
        <v>#DIV/0!</v>
      </c>
      <c r="O319" s="320">
        <v>0</v>
      </c>
      <c r="P319" s="318">
        <v>0</v>
      </c>
      <c r="Q319" s="802" t="e">
        <f t="shared" si="126"/>
        <v>#DIV/0!</v>
      </c>
      <c r="R319" s="802" t="b">
        <f t="shared" si="127"/>
        <v>0</v>
      </c>
      <c r="S319" s="319" t="e">
        <f t="shared" si="128"/>
        <v>#DIV/0!</v>
      </c>
      <c r="T319" s="320">
        <v>0</v>
      </c>
      <c r="U319" s="318">
        <v>0</v>
      </c>
      <c r="V319" s="802" t="e">
        <f t="shared" si="129"/>
        <v>#DIV/0!</v>
      </c>
      <c r="W319" s="802" t="b">
        <f t="shared" si="130"/>
        <v>0</v>
      </c>
      <c r="X319" s="319" t="e">
        <f t="shared" si="131"/>
        <v>#DIV/0!</v>
      </c>
      <c r="Y319" s="319"/>
      <c r="Z319" s="320">
        <v>0</v>
      </c>
      <c r="AA319" s="319" t="e">
        <f t="shared" si="132"/>
        <v>#DIV/0!</v>
      </c>
      <c r="AB319" s="319" t="b">
        <f t="shared" si="133"/>
        <v>0</v>
      </c>
      <c r="AC319" s="319" t="e">
        <f t="shared" si="134"/>
        <v>#DIV/0!</v>
      </c>
      <c r="AD319" s="810"/>
      <c r="AE319" s="812">
        <f t="shared" si="135"/>
        <v>0</v>
      </c>
      <c r="AF319" s="812">
        <f t="shared" si="136"/>
        <v>0</v>
      </c>
    </row>
    <row r="320" spans="1:32" ht="15.75" hidden="1" customHeight="1">
      <c r="A320" s="439" t="s">
        <v>310</v>
      </c>
      <c r="B320" s="439">
        <f>'Aaro Inställningar'!B73</f>
        <v>0</v>
      </c>
      <c r="C320" s="43"/>
      <c r="D320" s="749">
        <f>'Aaro Inställningar'!C73</f>
        <v>0</v>
      </c>
      <c r="E320" s="320">
        <v>0</v>
      </c>
      <c r="F320" s="318">
        <v>0</v>
      </c>
      <c r="G320" s="802" t="e">
        <f t="shared" si="120"/>
        <v>#DIV/0!</v>
      </c>
      <c r="H320" s="802" t="b">
        <f t="shared" si="121"/>
        <v>0</v>
      </c>
      <c r="I320" s="802" t="e">
        <f t="shared" si="122"/>
        <v>#DIV/0!</v>
      </c>
      <c r="J320" s="320">
        <v>0</v>
      </c>
      <c r="K320" s="318">
        <v>0</v>
      </c>
      <c r="L320" s="802" t="e">
        <f t="shared" si="123"/>
        <v>#DIV/0!</v>
      </c>
      <c r="M320" s="802" t="b">
        <f t="shared" si="124"/>
        <v>0</v>
      </c>
      <c r="N320" s="319" t="e">
        <f t="shared" si="125"/>
        <v>#DIV/0!</v>
      </c>
      <c r="O320" s="320">
        <v>0</v>
      </c>
      <c r="P320" s="318">
        <v>0</v>
      </c>
      <c r="Q320" s="802" t="e">
        <f t="shared" si="126"/>
        <v>#DIV/0!</v>
      </c>
      <c r="R320" s="802" t="b">
        <f t="shared" si="127"/>
        <v>0</v>
      </c>
      <c r="S320" s="319" t="e">
        <f t="shared" si="128"/>
        <v>#DIV/0!</v>
      </c>
      <c r="T320" s="320">
        <v>0</v>
      </c>
      <c r="U320" s="318">
        <v>0</v>
      </c>
      <c r="V320" s="802" t="e">
        <f t="shared" si="129"/>
        <v>#DIV/0!</v>
      </c>
      <c r="W320" s="802" t="b">
        <f t="shared" si="130"/>
        <v>0</v>
      </c>
      <c r="X320" s="319" t="e">
        <f t="shared" si="131"/>
        <v>#DIV/0!</v>
      </c>
      <c r="Y320" s="319"/>
      <c r="Z320" s="320">
        <v>0</v>
      </c>
      <c r="AA320" s="319" t="e">
        <f t="shared" si="132"/>
        <v>#DIV/0!</v>
      </c>
      <c r="AB320" s="319" t="b">
        <f t="shared" si="133"/>
        <v>0</v>
      </c>
      <c r="AC320" s="319" t="e">
        <f t="shared" si="134"/>
        <v>#DIV/0!</v>
      </c>
      <c r="AD320" s="810"/>
      <c r="AE320" s="812">
        <f t="shared" si="135"/>
        <v>0</v>
      </c>
      <c r="AF320" s="812">
        <f t="shared" si="136"/>
        <v>0</v>
      </c>
    </row>
    <row r="321" spans="1:32" ht="15.75" hidden="1" customHeight="1">
      <c r="A321" s="439" t="s">
        <v>310</v>
      </c>
      <c r="B321" s="439">
        <f>'Aaro Inställningar'!B74</f>
        <v>0</v>
      </c>
      <c r="C321" s="43"/>
      <c r="D321" s="749">
        <f>'Aaro Inställningar'!C74</f>
        <v>0</v>
      </c>
      <c r="E321" s="320">
        <v>0</v>
      </c>
      <c r="F321" s="318">
        <v>0</v>
      </c>
      <c r="G321" s="802" t="e">
        <f t="shared" si="120"/>
        <v>#DIV/0!</v>
      </c>
      <c r="H321" s="802" t="b">
        <f t="shared" si="121"/>
        <v>0</v>
      </c>
      <c r="I321" s="802" t="e">
        <f t="shared" si="122"/>
        <v>#DIV/0!</v>
      </c>
      <c r="J321" s="320">
        <v>0</v>
      </c>
      <c r="K321" s="318">
        <v>0</v>
      </c>
      <c r="L321" s="802" t="e">
        <f t="shared" si="123"/>
        <v>#DIV/0!</v>
      </c>
      <c r="M321" s="802" t="b">
        <f t="shared" si="124"/>
        <v>0</v>
      </c>
      <c r="N321" s="319" t="e">
        <f t="shared" si="125"/>
        <v>#DIV/0!</v>
      </c>
      <c r="O321" s="320">
        <v>0</v>
      </c>
      <c r="P321" s="318">
        <v>0</v>
      </c>
      <c r="Q321" s="802" t="e">
        <f t="shared" si="126"/>
        <v>#DIV/0!</v>
      </c>
      <c r="R321" s="802" t="b">
        <f t="shared" si="127"/>
        <v>0</v>
      </c>
      <c r="S321" s="319" t="e">
        <f t="shared" si="128"/>
        <v>#DIV/0!</v>
      </c>
      <c r="T321" s="320">
        <v>0</v>
      </c>
      <c r="U321" s="318">
        <v>0</v>
      </c>
      <c r="V321" s="802" t="e">
        <f t="shared" si="129"/>
        <v>#DIV/0!</v>
      </c>
      <c r="W321" s="802" t="b">
        <f t="shared" si="130"/>
        <v>0</v>
      </c>
      <c r="X321" s="319" t="e">
        <f t="shared" si="131"/>
        <v>#DIV/0!</v>
      </c>
      <c r="Y321" s="319"/>
      <c r="Z321" s="320">
        <v>0</v>
      </c>
      <c r="AA321" s="319" t="e">
        <f t="shared" si="132"/>
        <v>#DIV/0!</v>
      </c>
      <c r="AB321" s="319" t="b">
        <f t="shared" si="133"/>
        <v>0</v>
      </c>
      <c r="AC321" s="319" t="e">
        <f t="shared" si="134"/>
        <v>#DIV/0!</v>
      </c>
      <c r="AD321" s="810"/>
      <c r="AE321" s="812">
        <f t="shared" si="135"/>
        <v>0</v>
      </c>
      <c r="AF321" s="812">
        <f t="shared" si="136"/>
        <v>0</v>
      </c>
    </row>
    <row r="322" spans="1:32" ht="15.75" hidden="1" customHeight="1">
      <c r="A322" s="439" t="s">
        <v>310</v>
      </c>
      <c r="B322" s="439">
        <f>'Aaro Inställningar'!B75</f>
        <v>0</v>
      </c>
      <c r="C322" s="43"/>
      <c r="D322" s="749">
        <f>'Aaro Inställningar'!C75</f>
        <v>0</v>
      </c>
      <c r="E322" s="320">
        <v>0</v>
      </c>
      <c r="F322" s="318">
        <v>0</v>
      </c>
      <c r="G322" s="802" t="e">
        <f t="shared" si="120"/>
        <v>#DIV/0!</v>
      </c>
      <c r="H322" s="802" t="b">
        <f t="shared" si="121"/>
        <v>0</v>
      </c>
      <c r="I322" s="802" t="e">
        <f t="shared" si="122"/>
        <v>#DIV/0!</v>
      </c>
      <c r="J322" s="320">
        <v>0</v>
      </c>
      <c r="K322" s="318">
        <v>0</v>
      </c>
      <c r="L322" s="802" t="e">
        <f t="shared" si="123"/>
        <v>#DIV/0!</v>
      </c>
      <c r="M322" s="802" t="b">
        <f t="shared" si="124"/>
        <v>0</v>
      </c>
      <c r="N322" s="319" t="e">
        <f t="shared" si="125"/>
        <v>#DIV/0!</v>
      </c>
      <c r="O322" s="320">
        <v>0</v>
      </c>
      <c r="P322" s="318">
        <v>0</v>
      </c>
      <c r="Q322" s="802" t="e">
        <f t="shared" si="126"/>
        <v>#DIV/0!</v>
      </c>
      <c r="R322" s="802" t="b">
        <f t="shared" si="127"/>
        <v>0</v>
      </c>
      <c r="S322" s="319" t="e">
        <f t="shared" si="128"/>
        <v>#DIV/0!</v>
      </c>
      <c r="T322" s="320">
        <v>0</v>
      </c>
      <c r="U322" s="318">
        <v>0</v>
      </c>
      <c r="V322" s="802" t="e">
        <f t="shared" si="129"/>
        <v>#DIV/0!</v>
      </c>
      <c r="W322" s="802" t="b">
        <f t="shared" si="130"/>
        <v>0</v>
      </c>
      <c r="X322" s="319" t="e">
        <f t="shared" si="131"/>
        <v>#DIV/0!</v>
      </c>
      <c r="Y322" s="319"/>
      <c r="Z322" s="320">
        <v>0</v>
      </c>
      <c r="AA322" s="319" t="e">
        <f t="shared" si="132"/>
        <v>#DIV/0!</v>
      </c>
      <c r="AB322" s="319" t="b">
        <f t="shared" si="133"/>
        <v>0</v>
      </c>
      <c r="AC322" s="319" t="e">
        <f t="shared" si="134"/>
        <v>#DIV/0!</v>
      </c>
      <c r="AD322" s="810"/>
      <c r="AE322" s="812">
        <f t="shared" si="135"/>
        <v>0</v>
      </c>
      <c r="AF322" s="812">
        <f t="shared" si="136"/>
        <v>0</v>
      </c>
    </row>
    <row r="323" spans="1:32" ht="15.75" hidden="1" customHeight="1">
      <c r="A323" s="439" t="s">
        <v>310</v>
      </c>
      <c r="B323" s="439">
        <f>'Aaro Inställningar'!B76</f>
        <v>0</v>
      </c>
      <c r="C323" s="43"/>
      <c r="D323" s="749">
        <f>'Aaro Inställningar'!C76</f>
        <v>0</v>
      </c>
      <c r="E323" s="320">
        <v>0</v>
      </c>
      <c r="F323" s="318">
        <v>0</v>
      </c>
      <c r="G323" s="802" t="e">
        <f t="shared" si="120"/>
        <v>#DIV/0!</v>
      </c>
      <c r="H323" s="802" t="b">
        <f t="shared" si="121"/>
        <v>0</v>
      </c>
      <c r="I323" s="802" t="e">
        <f t="shared" si="122"/>
        <v>#DIV/0!</v>
      </c>
      <c r="J323" s="320">
        <v>0</v>
      </c>
      <c r="K323" s="318">
        <v>0</v>
      </c>
      <c r="L323" s="802" t="e">
        <f t="shared" si="123"/>
        <v>#DIV/0!</v>
      </c>
      <c r="M323" s="802" t="b">
        <f t="shared" si="124"/>
        <v>0</v>
      </c>
      <c r="N323" s="319" t="e">
        <f t="shared" si="125"/>
        <v>#DIV/0!</v>
      </c>
      <c r="O323" s="320">
        <v>0</v>
      </c>
      <c r="P323" s="318">
        <v>0</v>
      </c>
      <c r="Q323" s="802" t="e">
        <f t="shared" si="126"/>
        <v>#DIV/0!</v>
      </c>
      <c r="R323" s="802" t="b">
        <f t="shared" si="127"/>
        <v>0</v>
      </c>
      <c r="S323" s="319" t="e">
        <f t="shared" si="128"/>
        <v>#DIV/0!</v>
      </c>
      <c r="T323" s="320">
        <v>0</v>
      </c>
      <c r="U323" s="318">
        <v>0</v>
      </c>
      <c r="V323" s="802" t="e">
        <f t="shared" si="129"/>
        <v>#DIV/0!</v>
      </c>
      <c r="W323" s="802" t="b">
        <f t="shared" si="130"/>
        <v>0</v>
      </c>
      <c r="X323" s="319" t="e">
        <f t="shared" si="131"/>
        <v>#DIV/0!</v>
      </c>
      <c r="Y323" s="319"/>
      <c r="Z323" s="320">
        <v>0</v>
      </c>
      <c r="AA323" s="319" t="e">
        <f t="shared" si="132"/>
        <v>#DIV/0!</v>
      </c>
      <c r="AB323" s="319" t="b">
        <f t="shared" si="133"/>
        <v>0</v>
      </c>
      <c r="AC323" s="319" t="e">
        <f t="shared" si="134"/>
        <v>#DIV/0!</v>
      </c>
      <c r="AD323" s="810"/>
      <c r="AE323" s="812">
        <f t="shared" si="135"/>
        <v>0</v>
      </c>
      <c r="AF323" s="812">
        <f t="shared" si="136"/>
        <v>0</v>
      </c>
    </row>
    <row r="324" spans="1:32" ht="15.75" hidden="1" customHeight="1">
      <c r="A324" s="439" t="s">
        <v>310</v>
      </c>
      <c r="B324" s="439">
        <f>'Aaro Inställningar'!B78</f>
        <v>0</v>
      </c>
      <c r="C324" s="43"/>
      <c r="D324" s="749">
        <f>'Aaro Inställningar'!C77</f>
        <v>0</v>
      </c>
      <c r="E324" s="320">
        <v>0</v>
      </c>
      <c r="F324" s="318">
        <v>0</v>
      </c>
      <c r="G324" s="802" t="e">
        <f t="shared" si="120"/>
        <v>#DIV/0!</v>
      </c>
      <c r="H324" s="802" t="b">
        <f t="shared" si="121"/>
        <v>0</v>
      </c>
      <c r="I324" s="802" t="e">
        <f t="shared" si="122"/>
        <v>#DIV/0!</v>
      </c>
      <c r="J324" s="320">
        <v>0</v>
      </c>
      <c r="K324" s="318">
        <v>0</v>
      </c>
      <c r="L324" s="802" t="e">
        <f t="shared" si="123"/>
        <v>#DIV/0!</v>
      </c>
      <c r="M324" s="802" t="b">
        <f t="shared" si="124"/>
        <v>0</v>
      </c>
      <c r="N324" s="319" t="e">
        <f t="shared" si="125"/>
        <v>#DIV/0!</v>
      </c>
      <c r="O324" s="320">
        <v>0</v>
      </c>
      <c r="P324" s="318">
        <v>0</v>
      </c>
      <c r="Q324" s="802" t="e">
        <f t="shared" si="126"/>
        <v>#DIV/0!</v>
      </c>
      <c r="R324" s="802" t="b">
        <f t="shared" si="127"/>
        <v>0</v>
      </c>
      <c r="S324" s="319" t="e">
        <f t="shared" si="128"/>
        <v>#DIV/0!</v>
      </c>
      <c r="T324" s="320">
        <v>0</v>
      </c>
      <c r="U324" s="318">
        <v>0</v>
      </c>
      <c r="V324" s="802" t="e">
        <f t="shared" si="129"/>
        <v>#DIV/0!</v>
      </c>
      <c r="W324" s="802" t="b">
        <f t="shared" si="130"/>
        <v>0</v>
      </c>
      <c r="X324" s="319" t="e">
        <f t="shared" si="131"/>
        <v>#DIV/0!</v>
      </c>
      <c r="Y324" s="319"/>
      <c r="Z324" s="320">
        <v>0</v>
      </c>
      <c r="AA324" s="319" t="e">
        <f t="shared" si="132"/>
        <v>#DIV/0!</v>
      </c>
      <c r="AB324" s="319" t="b">
        <f t="shared" si="133"/>
        <v>0</v>
      </c>
      <c r="AC324" s="319" t="e">
        <f t="shared" si="134"/>
        <v>#DIV/0!</v>
      </c>
      <c r="AD324" s="810"/>
      <c r="AE324" s="812">
        <f t="shared" si="135"/>
        <v>0</v>
      </c>
      <c r="AF324" s="812">
        <f t="shared" si="136"/>
        <v>0</v>
      </c>
    </row>
    <row r="325" spans="1:32" ht="15.75" hidden="1" customHeight="1">
      <c r="A325" s="439" t="s">
        <v>310</v>
      </c>
      <c r="B325" s="439">
        <f>'Aaro Inställningar'!B79</f>
        <v>0</v>
      </c>
      <c r="C325" s="43"/>
      <c r="D325" s="749">
        <f>'Aaro Inställningar'!C78</f>
        <v>0</v>
      </c>
      <c r="E325" s="320">
        <v>0</v>
      </c>
      <c r="F325" s="318">
        <v>0</v>
      </c>
      <c r="G325" s="802" t="e">
        <f t="shared" si="120"/>
        <v>#DIV/0!</v>
      </c>
      <c r="H325" s="802" t="b">
        <f t="shared" si="121"/>
        <v>0</v>
      </c>
      <c r="I325" s="802" t="e">
        <f t="shared" si="122"/>
        <v>#DIV/0!</v>
      </c>
      <c r="J325" s="320">
        <v>0</v>
      </c>
      <c r="K325" s="318">
        <v>0</v>
      </c>
      <c r="L325" s="802" t="e">
        <f t="shared" si="123"/>
        <v>#DIV/0!</v>
      </c>
      <c r="M325" s="802" t="b">
        <f t="shared" si="124"/>
        <v>0</v>
      </c>
      <c r="N325" s="319" t="e">
        <f t="shared" si="125"/>
        <v>#DIV/0!</v>
      </c>
      <c r="O325" s="320">
        <v>0</v>
      </c>
      <c r="P325" s="318">
        <v>0</v>
      </c>
      <c r="Q325" s="802" t="e">
        <f t="shared" si="126"/>
        <v>#DIV/0!</v>
      </c>
      <c r="R325" s="802" t="b">
        <f t="shared" si="127"/>
        <v>0</v>
      </c>
      <c r="S325" s="319" t="e">
        <f t="shared" si="128"/>
        <v>#DIV/0!</v>
      </c>
      <c r="T325" s="320">
        <v>0</v>
      </c>
      <c r="U325" s="318">
        <v>0</v>
      </c>
      <c r="V325" s="802" t="e">
        <f t="shared" si="129"/>
        <v>#DIV/0!</v>
      </c>
      <c r="W325" s="802" t="b">
        <f t="shared" si="130"/>
        <v>0</v>
      </c>
      <c r="X325" s="319" t="e">
        <f t="shared" si="131"/>
        <v>#DIV/0!</v>
      </c>
      <c r="Y325" s="319"/>
      <c r="Z325" s="320">
        <v>0</v>
      </c>
      <c r="AA325" s="319" t="e">
        <f t="shared" si="132"/>
        <v>#DIV/0!</v>
      </c>
      <c r="AB325" s="319" t="b">
        <f t="shared" si="133"/>
        <v>0</v>
      </c>
      <c r="AC325" s="319" t="e">
        <f t="shared" si="134"/>
        <v>#DIV/0!</v>
      </c>
      <c r="AD325" s="810"/>
      <c r="AE325" s="812">
        <f t="shared" si="135"/>
        <v>0</v>
      </c>
      <c r="AF325" s="812">
        <f t="shared" si="136"/>
        <v>0</v>
      </c>
    </row>
    <row r="326" spans="1:32" ht="15.75" hidden="1" customHeight="1">
      <c r="A326" s="439" t="s">
        <v>310</v>
      </c>
      <c r="B326" s="439">
        <f>'Aaro Inställningar'!B80</f>
        <v>0</v>
      </c>
      <c r="C326" s="43"/>
      <c r="D326" s="799" t="str">
        <f>'Aaro Inställningar'!C80</f>
        <v>SUMMA FRÅGETECKEN</v>
      </c>
      <c r="E326" s="800">
        <f>SUM(E305:E325)</f>
        <v>0</v>
      </c>
      <c r="F326" s="801">
        <f>SUM(F305:F325)</f>
        <v>0</v>
      </c>
      <c r="G326" s="802" t="e">
        <f t="shared" si="120"/>
        <v>#DIV/0!</v>
      </c>
      <c r="H326" s="802" t="b">
        <f t="shared" si="121"/>
        <v>0</v>
      </c>
      <c r="I326" s="802" t="e">
        <f t="shared" si="122"/>
        <v>#DIV/0!</v>
      </c>
      <c r="J326" s="800">
        <f>SUM(J305:J325)</f>
        <v>0</v>
      </c>
      <c r="K326" s="801">
        <f>SUM(K305:K325)</f>
        <v>0</v>
      </c>
      <c r="L326" s="802" t="e">
        <f t="shared" si="123"/>
        <v>#DIV/0!</v>
      </c>
      <c r="M326" s="802" t="b">
        <f t="shared" si="124"/>
        <v>0</v>
      </c>
      <c r="N326" s="802" t="e">
        <f t="shared" si="125"/>
        <v>#DIV/0!</v>
      </c>
      <c r="O326" s="800">
        <f>SUM(O305:O325)</f>
        <v>0</v>
      </c>
      <c r="P326" s="801">
        <f>SUM(P305:P325)</f>
        <v>0</v>
      </c>
      <c r="Q326" s="802" t="e">
        <f t="shared" si="126"/>
        <v>#DIV/0!</v>
      </c>
      <c r="R326" s="802" t="b">
        <f t="shared" si="127"/>
        <v>0</v>
      </c>
      <c r="S326" s="802" t="e">
        <f t="shared" si="128"/>
        <v>#DIV/0!</v>
      </c>
      <c r="T326" s="800">
        <f>SUM(T305:T325)</f>
        <v>0</v>
      </c>
      <c r="U326" s="801">
        <f>SUM(U305:U325)</f>
        <v>0</v>
      </c>
      <c r="V326" s="802" t="e">
        <f t="shared" si="129"/>
        <v>#DIV/0!</v>
      </c>
      <c r="W326" s="802" t="b">
        <f t="shared" si="130"/>
        <v>0</v>
      </c>
      <c r="X326" s="802" t="e">
        <f t="shared" si="131"/>
        <v>#DIV/0!</v>
      </c>
      <c r="Y326" s="802"/>
      <c r="Z326" s="800">
        <f>SUM(Z305:Z325)</f>
        <v>0</v>
      </c>
      <c r="AA326" s="803" t="e">
        <f t="shared" si="132"/>
        <v>#DIV/0!</v>
      </c>
      <c r="AB326" s="803" t="b">
        <f t="shared" si="133"/>
        <v>0</v>
      </c>
      <c r="AC326" s="819" t="e">
        <f t="shared" si="134"/>
        <v>#DIV/0!</v>
      </c>
      <c r="AD326" s="810"/>
      <c r="AE326" s="815">
        <f t="shared" si="135"/>
        <v>0</v>
      </c>
      <c r="AF326" s="815">
        <f t="shared" si="136"/>
        <v>0</v>
      </c>
    </row>
    <row r="327" spans="1:32" ht="11.25" customHeight="1">
      <c r="A327" s="439"/>
      <c r="B327" s="439"/>
      <c r="C327" s="36"/>
      <c r="D327" s="806"/>
      <c r="E327" s="776"/>
      <c r="F327" s="807"/>
      <c r="G327" s="802"/>
      <c r="H327" s="802"/>
      <c r="I327" s="919"/>
      <c r="J327" s="776"/>
      <c r="K327" s="807"/>
      <c r="L327" s="802"/>
      <c r="M327" s="802"/>
      <c r="N327" s="753"/>
      <c r="O327" s="776"/>
      <c r="P327" s="807"/>
      <c r="Q327" s="802"/>
      <c r="R327" s="802"/>
      <c r="S327" s="753"/>
      <c r="T327" s="776"/>
      <c r="U327" s="807"/>
      <c r="V327" s="802"/>
      <c r="W327" s="802"/>
      <c r="X327" s="753"/>
      <c r="Y327" s="753"/>
      <c r="Z327" s="776"/>
      <c r="AA327" s="807"/>
      <c r="AB327" s="807"/>
      <c r="AC327" s="718"/>
      <c r="AD327" s="810"/>
      <c r="AE327" s="817"/>
      <c r="AF327" s="817"/>
    </row>
    <row r="328" spans="1:32" ht="16.5" customHeight="1">
      <c r="A328" s="439" t="s">
        <v>310</v>
      </c>
      <c r="B328" s="439">
        <f>'Aaro Inställningar'!B82</f>
        <v>0</v>
      </c>
      <c r="C328" s="36"/>
      <c r="D328" s="760" t="str">
        <f>'Aaro Inställningar'!C82</f>
        <v>Summa totalt</v>
      </c>
      <c r="E328" s="774">
        <f>+E326+E304+E281</f>
        <v>112.79814170000064</v>
      </c>
      <c r="F328" s="808">
        <f>+F326+F304+F281</f>
        <v>30.222006700000186</v>
      </c>
      <c r="G328" s="802">
        <f>IF(OR(E328&lt;0,F328&lt;0),"-",E328/F328-1)</f>
        <v>2.7323180694020541</v>
      </c>
      <c r="H328" s="802" t="b">
        <f>IF(AND(E328&lt;0,F328&lt;0),-(E328/F328-1))</f>
        <v>0</v>
      </c>
      <c r="I328" s="809">
        <f>IF(AND(E328&lt;0,F328&lt;0),+H328,G328)</f>
        <v>2.7323180694020541</v>
      </c>
      <c r="J328" s="774">
        <f>+J326+J304+J281</f>
        <v>107.50063070000019</v>
      </c>
      <c r="K328" s="808">
        <f>+K326+K304+K281</f>
        <v>16.344108700000099</v>
      </c>
      <c r="L328" s="802">
        <f>IF(OR(J328&lt;0,K328&lt;0),"-",J328/K328-1)</f>
        <v>5.5773320939794981</v>
      </c>
      <c r="M328" s="802" t="b">
        <f>IF(AND(J328&lt;0,K328&lt;0),-(J328/K328-1))</f>
        <v>0</v>
      </c>
      <c r="N328" s="809">
        <f>IF(AND(J328&lt;0,K328&lt;0),+M328,L328)</f>
        <v>5.5773320939794981</v>
      </c>
      <c r="O328" s="774">
        <f>+O326+O304+O281</f>
        <v>107.50063070000051</v>
      </c>
      <c r="P328" s="808">
        <f>+P326+P304+P281</f>
        <v>16.344108700000454</v>
      </c>
      <c r="Q328" s="802">
        <f>IF(OR(O328&lt;0,P328&lt;0),"-",O328/P328-1)</f>
        <v>5.5773320939793756</v>
      </c>
      <c r="R328" s="802" t="b">
        <f>IF(AND(O328&lt;0,P328&lt;0),-(O328/P328-1))</f>
        <v>0</v>
      </c>
      <c r="S328" s="809">
        <f>IF(AND(O328&lt;0,P328&lt;0),+R328,Q328)</f>
        <v>5.5773320939793756</v>
      </c>
      <c r="T328" s="774">
        <f>+T326+T304+T281</f>
        <v>434.87933540000034</v>
      </c>
      <c r="U328" s="808">
        <f>+U326+U304+U281</f>
        <v>343.72281340000154</v>
      </c>
      <c r="V328" s="802">
        <f>IF(OR(T328&lt;0,U328&lt;0),"-",T328/U328-1)</f>
        <v>0.26520358395273846</v>
      </c>
      <c r="W328" s="802" t="b">
        <f>IF(AND(T328&lt;0,U328&lt;0),-(T328/U328-1))</f>
        <v>0</v>
      </c>
      <c r="X328" s="809">
        <f>IF(AND(T328&lt;0,U328&lt;0),+W328,V328)</f>
        <v>0.26520358395273846</v>
      </c>
      <c r="Y328" s="809"/>
      <c r="Z328" s="774">
        <f>+Z326+Z304+Z281</f>
        <v>1105.7545173999997</v>
      </c>
      <c r="AA328" s="810">
        <f>IF(OR(U328&lt;0,Z328&lt;0),"-",Z328/U328-1)</f>
        <v>2.2169948408783586</v>
      </c>
      <c r="AB328" s="810" t="b">
        <f>IF(AND(U328&lt;0,Z328&lt;0),-(Z328/U328-1))</f>
        <v>0</v>
      </c>
      <c r="AC328" s="819">
        <f>IF(AND(U328&lt;0,Z328&lt;0),+AB328,AA328)</f>
        <v>2.2169948408783586</v>
      </c>
      <c r="AD328" s="810"/>
      <c r="AE328" s="818">
        <f>IF(O83&lt;&gt;0,IF(O328&lt;&gt;0,O328/O83,""),0)</f>
        <v>1.8154883431144832E-2</v>
      </c>
      <c r="AF328" s="818">
        <f>IF(P83&lt;&gt;0,IF(P328&lt;&gt;0,P328/P83,""),0)</f>
        <v>2.8795531146237749E-3</v>
      </c>
    </row>
    <row r="329" spans="1:32" ht="28.2">
      <c r="A329" s="440"/>
      <c r="B329" s="39"/>
      <c r="C329" s="36"/>
      <c r="D329" s="128">
        <f>D167</f>
        <v>0</v>
      </c>
      <c r="E329" s="34"/>
      <c r="F329" s="34"/>
      <c r="AD329" s="78"/>
      <c r="AE329" s="78"/>
      <c r="AF329" s="78"/>
    </row>
    <row r="330" spans="1:32" ht="17.25" customHeight="1">
      <c r="B330" s="39"/>
      <c r="D330" s="449" t="s">
        <v>116</v>
      </c>
      <c r="E330" s="461">
        <f t="shared" ref="E330:X330" si="137">E6</f>
        <v>2015</v>
      </c>
      <c r="F330" s="461">
        <f t="shared" si="137"/>
        <v>2014</v>
      </c>
      <c r="G330" s="461">
        <f t="shared" si="137"/>
        <v>0</v>
      </c>
      <c r="H330" s="461">
        <f t="shared" si="137"/>
        <v>0</v>
      </c>
      <c r="I330" s="461" t="str">
        <f t="shared" si="137"/>
        <v>%</v>
      </c>
      <c r="J330" s="461">
        <f t="shared" si="137"/>
        <v>2015</v>
      </c>
      <c r="K330" s="461">
        <f t="shared" si="137"/>
        <v>2014</v>
      </c>
      <c r="L330" s="461">
        <f t="shared" si="137"/>
        <v>0</v>
      </c>
      <c r="M330" s="461">
        <f t="shared" si="137"/>
        <v>0</v>
      </c>
      <c r="N330" s="461" t="str">
        <f t="shared" si="137"/>
        <v>%</v>
      </c>
      <c r="O330" s="461">
        <f t="shared" si="137"/>
        <v>2015</v>
      </c>
      <c r="P330" s="461">
        <f t="shared" si="137"/>
        <v>2014</v>
      </c>
      <c r="Q330" s="461">
        <f t="shared" si="137"/>
        <v>0</v>
      </c>
      <c r="R330" s="461">
        <f t="shared" si="137"/>
        <v>0</v>
      </c>
      <c r="S330" s="461" t="str">
        <f t="shared" si="137"/>
        <v>%</v>
      </c>
      <c r="T330" s="461" t="str">
        <f t="shared" si="137"/>
        <v>15/14</v>
      </c>
      <c r="U330" s="461">
        <f t="shared" si="137"/>
        <v>2014</v>
      </c>
      <c r="V330" s="461">
        <f t="shared" si="137"/>
        <v>0</v>
      </c>
      <c r="W330" s="461">
        <f t="shared" si="137"/>
        <v>0</v>
      </c>
      <c r="X330" s="461" t="str">
        <f t="shared" si="137"/>
        <v>%</v>
      </c>
      <c r="Y330" s="461"/>
      <c r="Z330" s="461">
        <f>Z6</f>
        <v>2015</v>
      </c>
      <c r="AA330" s="461">
        <f>AA6</f>
        <v>0</v>
      </c>
      <c r="AB330" s="461">
        <f>AB6</f>
        <v>0</v>
      </c>
      <c r="AC330" s="461" t="str">
        <f>AC6</f>
        <v>%</v>
      </c>
      <c r="AD330" s="348"/>
      <c r="AE330" s="461">
        <f>O330</f>
        <v>2015</v>
      </c>
      <c r="AF330" s="461">
        <f>P330</f>
        <v>2014</v>
      </c>
    </row>
    <row r="331" spans="1:32" ht="17.25" customHeight="1">
      <c r="B331" s="39"/>
      <c r="D331" s="449"/>
      <c r="E331" s="461"/>
      <c r="F331" s="461"/>
      <c r="G331" s="461"/>
      <c r="H331" s="461"/>
      <c r="I331" s="461"/>
      <c r="J331" s="461"/>
      <c r="K331" s="461"/>
      <c r="L331" s="461"/>
      <c r="M331" s="461"/>
      <c r="N331" s="461"/>
      <c r="O331" s="461"/>
      <c r="P331" s="461"/>
      <c r="Q331" s="461"/>
      <c r="R331" s="461"/>
      <c r="S331" s="461"/>
      <c r="T331" s="461"/>
      <c r="U331" s="461"/>
      <c r="V331" s="461"/>
      <c r="W331" s="461"/>
      <c r="X331" s="461"/>
      <c r="Y331" s="461"/>
      <c r="Z331" s="461"/>
      <c r="AA331" s="461"/>
      <c r="AB331" s="461"/>
      <c r="AC331" s="461"/>
      <c r="AD331" s="348"/>
      <c r="AE331" s="1031" t="str">
        <f>AE251</f>
        <v>EBT-marginal</v>
      </c>
      <c r="AF331" s="1032"/>
    </row>
    <row r="332" spans="1:32" s="301" customFormat="1" ht="17.25" customHeight="1">
      <c r="A332" s="438"/>
      <c r="B332" s="446"/>
      <c r="C332" s="302"/>
      <c r="D332" s="449"/>
      <c r="E332" s="461" t="str">
        <f>E7</f>
        <v>mar</v>
      </c>
      <c r="F332" s="461" t="str">
        <f>F7</f>
        <v>mar</v>
      </c>
      <c r="G332" s="461">
        <f>G7</f>
        <v>0</v>
      </c>
      <c r="H332" s="461">
        <f>H7</f>
        <v>0</v>
      </c>
      <c r="I332" s="461"/>
      <c r="J332" s="461" t="str">
        <f>J7</f>
        <v>kv 1</v>
      </c>
      <c r="K332" s="461" t="str">
        <f>K7</f>
        <v>kv 1</v>
      </c>
      <c r="L332" s="461">
        <f>L7</f>
        <v>0</v>
      </c>
      <c r="M332" s="461">
        <f>M7</f>
        <v>0</v>
      </c>
      <c r="N332" s="461"/>
      <c r="O332" s="461" t="str">
        <f>O7</f>
        <v>kv 1</v>
      </c>
      <c r="P332" s="461" t="str">
        <f>P7</f>
        <v>kv 1</v>
      </c>
      <c r="Q332" s="461">
        <f>Q7</f>
        <v>0</v>
      </c>
      <c r="R332" s="461">
        <f>R7</f>
        <v>0</v>
      </c>
      <c r="S332" s="461"/>
      <c r="T332" s="461" t="str">
        <f>T7</f>
        <v>LTM</v>
      </c>
      <c r="U332" s="461"/>
      <c r="V332" s="461"/>
      <c r="W332" s="461"/>
      <c r="X332" s="461"/>
      <c r="Y332" s="461"/>
      <c r="Z332" s="461" t="str">
        <f>Z7</f>
        <v>Prognos mar</v>
      </c>
      <c r="AA332" s="461">
        <f>AA7</f>
        <v>0</v>
      </c>
      <c r="AB332" s="461">
        <f>AB7</f>
        <v>0</v>
      </c>
      <c r="AC332" s="461"/>
      <c r="AD332" s="348"/>
      <c r="AE332" s="461" t="str">
        <f>O332</f>
        <v>kv 1</v>
      </c>
      <c r="AF332" s="461" t="str">
        <f>P332</f>
        <v>kv 1</v>
      </c>
    </row>
    <row r="333" spans="1:32" ht="15.75" customHeight="1">
      <c r="A333" s="441" t="s">
        <v>311</v>
      </c>
      <c r="B333" s="457" t="str">
        <f>'Aaro Inställningar'!B6</f>
        <v>AHIAS</v>
      </c>
      <c r="C333" s="43"/>
      <c r="D333" s="749" t="str">
        <f>'Aaro Inställningar'!C6</f>
        <v>AH Industries</v>
      </c>
      <c r="E333" s="320">
        <v>-1.18402019999997</v>
      </c>
      <c r="F333" s="318">
        <v>2.51873879999996</v>
      </c>
      <c r="G333" s="319" t="str">
        <f t="shared" ref="G333:G361" si="138">IF(OR(E333&lt;0,F333&lt;0),"-",E333/F333-1)</f>
        <v>-</v>
      </c>
      <c r="H333" s="319" t="b">
        <f t="shared" ref="H333:H361" si="139">IF(AND(E333&lt;0,F333&lt;0),-(E333/F333-1))</f>
        <v>0</v>
      </c>
      <c r="I333" s="319" t="str">
        <f t="shared" ref="I333:I342" si="140">IF(AND(E333&lt;0,F333&lt;0),+H333,G333)</f>
        <v>-</v>
      </c>
      <c r="J333" s="320">
        <v>-2.0572531000000001</v>
      </c>
      <c r="K333" s="318">
        <v>-2.7352355000000101</v>
      </c>
      <c r="L333" s="319" t="str">
        <f t="shared" ref="L333:L361" si="141">IF(OR(J333&lt;0,K333&lt;0),"-",J333/K333-1)</f>
        <v>-</v>
      </c>
      <c r="M333" s="319">
        <f t="shared" ref="M333:M361" si="142">IF(AND(J333&lt;0,K333&lt;0),-(J333/K333-1))</f>
        <v>0.2478698452107716</v>
      </c>
      <c r="N333" s="319">
        <f t="shared" ref="N333:N361" si="143">IF(AND(J333&lt;0,K333&lt;0),+M333,L333)</f>
        <v>0.2478698452107716</v>
      </c>
      <c r="O333" s="320">
        <v>-2.0572531000000001</v>
      </c>
      <c r="P333" s="318">
        <v>-2.7352355000000199</v>
      </c>
      <c r="Q333" s="319" t="str">
        <f t="shared" ref="Q333:Q361" si="144">IF(OR(O333&lt;0,P333&lt;0),"-",O333/P333-1)</f>
        <v>-</v>
      </c>
      <c r="R333" s="319">
        <f t="shared" ref="R333:R361" si="145">IF(AND(O333&lt;0,P333&lt;0),-(O333/P333-1))</f>
        <v>0.24786984521077438</v>
      </c>
      <c r="S333" s="319">
        <f t="shared" ref="S333:S361" si="146">IF(AND(O333&lt;0,P333&lt;0),+R333,Q333)</f>
        <v>0.24786984521077438</v>
      </c>
      <c r="T333" s="320">
        <v>-6.3105583999999402</v>
      </c>
      <c r="U333" s="318">
        <v>-6.9885408000000098</v>
      </c>
      <c r="V333" s="319" t="str">
        <f t="shared" ref="V333:V361" si="147">IF(OR(T333&lt;0,U333&lt;0),"-",T333/U333-1)</f>
        <v>-</v>
      </c>
      <c r="W333" s="319">
        <f t="shared" ref="W333:W361" si="148">IF(AND(T333&lt;0,U333&lt;0),-(T333/U333-1))</f>
        <v>9.7013442348375278E-2</v>
      </c>
      <c r="X333" s="319">
        <f t="shared" ref="X333:X361" si="149">IF(AND(T333&lt;0,U333&lt;0),+W333,V333)</f>
        <v>9.7013442348375278E-2</v>
      </c>
      <c r="Y333" s="319"/>
      <c r="Z333" s="320">
        <v>24.1685513000001</v>
      </c>
      <c r="AA333" s="319" t="str">
        <f t="shared" ref="AA333:AA361" si="150">IF(OR(U333&lt;0,Z333&lt;0),"-",Z333/U333-1)</f>
        <v>-</v>
      </c>
      <c r="AB333" s="319" t="b">
        <f t="shared" ref="AB333:AB361" si="151">IF(AND(U333&lt;0,Z333&lt;0),-(Z333/U333-1))</f>
        <v>0</v>
      </c>
      <c r="AC333" s="319" t="str">
        <f t="shared" ref="AC333:AC361" si="152">IF(AND(U333&lt;0,Z333&lt;0),+AB333,AA333)</f>
        <v>-</v>
      </c>
      <c r="AD333" s="810"/>
      <c r="AE333" s="812">
        <f t="shared" ref="AE333:AE361" si="153">IF(O8&lt;&gt;0,IF(O333&lt;&gt;0,O333/O8,""),0)</f>
        <v>-1.2352257488662277E-2</v>
      </c>
      <c r="AF333" s="812">
        <f t="shared" ref="AF333:AF361" si="154">IF(P8&lt;&gt;0,IF(P333&lt;&gt;0,P333/P8,""),0)</f>
        <v>-2.0605101759993805E-2</v>
      </c>
    </row>
    <row r="334" spans="1:32" ht="15.75" customHeight="1">
      <c r="A334" s="441" t="s">
        <v>311</v>
      </c>
      <c r="B334" s="457" t="str">
        <f>'Aaro Inställningar'!B7</f>
        <v>ARCUS</v>
      </c>
      <c r="C334" s="43"/>
      <c r="D334" s="749" t="str">
        <f>'Aaro Inställningar'!C7</f>
        <v>Arcus-Gruppen</v>
      </c>
      <c r="E334" s="320">
        <v>-12.229244499999901</v>
      </c>
      <c r="F334" s="318">
        <v>-12.9399461</v>
      </c>
      <c r="G334" s="319" t="str">
        <f t="shared" si="138"/>
        <v>-</v>
      </c>
      <c r="H334" s="319">
        <f t="shared" si="139"/>
        <v>5.4923072670302719E-2</v>
      </c>
      <c r="I334" s="319">
        <f t="shared" si="140"/>
        <v>5.4923072670302719E-2</v>
      </c>
      <c r="J334" s="320">
        <v>-20.0141595999999</v>
      </c>
      <c r="K334" s="318">
        <v>-32.699961000000002</v>
      </c>
      <c r="L334" s="319" t="str">
        <f t="shared" si="141"/>
        <v>-</v>
      </c>
      <c r="M334" s="319">
        <f t="shared" si="142"/>
        <v>0.38794545962914451</v>
      </c>
      <c r="N334" s="319">
        <f t="shared" si="143"/>
        <v>0.38794545962914451</v>
      </c>
      <c r="O334" s="320">
        <v>-20.0141595999999</v>
      </c>
      <c r="P334" s="318">
        <v>-32.699961000000002</v>
      </c>
      <c r="Q334" s="319" t="str">
        <f t="shared" si="144"/>
        <v>-</v>
      </c>
      <c r="R334" s="319">
        <f t="shared" si="145"/>
        <v>0.38794545962914451</v>
      </c>
      <c r="S334" s="319">
        <f t="shared" si="146"/>
        <v>0.38794545962914451</v>
      </c>
      <c r="T334" s="320">
        <v>96.886415500000595</v>
      </c>
      <c r="U334" s="318">
        <v>84.200614100000095</v>
      </c>
      <c r="V334" s="319">
        <f t="shared" si="147"/>
        <v>0.15066162563772179</v>
      </c>
      <c r="W334" s="319" t="b">
        <f t="shared" si="148"/>
        <v>0</v>
      </c>
      <c r="X334" s="319">
        <f t="shared" si="149"/>
        <v>0.15066162563772179</v>
      </c>
      <c r="Y334" s="319"/>
      <c r="Z334" s="320">
        <v>126.7948854</v>
      </c>
      <c r="AA334" s="319">
        <f t="shared" si="150"/>
        <v>0.50586651600204724</v>
      </c>
      <c r="AB334" s="319" t="b">
        <f t="shared" si="151"/>
        <v>0</v>
      </c>
      <c r="AC334" s="319">
        <f t="shared" si="152"/>
        <v>0.50586651600204724</v>
      </c>
      <c r="AD334" s="810"/>
      <c r="AE334" s="812">
        <f t="shared" si="153"/>
        <v>-4.370043632666451E-2</v>
      </c>
      <c r="AF334" s="812">
        <f t="shared" si="154"/>
        <v>-7.8356750737894193E-2</v>
      </c>
    </row>
    <row r="335" spans="1:32" ht="15.75" customHeight="1">
      <c r="A335" s="441" t="s">
        <v>311</v>
      </c>
      <c r="B335" s="457" t="str">
        <f>'Aaro Inställningar'!B8</f>
        <v>BIOLIN</v>
      </c>
      <c r="C335" s="43"/>
      <c r="D335" s="749" t="str">
        <f>'Aaro Inställningar'!C8</f>
        <v>Biolin Scientific</v>
      </c>
      <c r="E335" s="320">
        <v>8.9388799999999904</v>
      </c>
      <c r="F335" s="318">
        <v>3.742</v>
      </c>
      <c r="G335" s="319">
        <f t="shared" si="138"/>
        <v>1.3887974345269885</v>
      </c>
      <c r="H335" s="319" t="b">
        <f t="shared" si="139"/>
        <v>0</v>
      </c>
      <c r="I335" s="319">
        <f t="shared" si="140"/>
        <v>1.3887974345269885</v>
      </c>
      <c r="J335" s="320">
        <v>-3.4879699999999998</v>
      </c>
      <c r="K335" s="318">
        <v>-5.1449999999999996</v>
      </c>
      <c r="L335" s="319" t="str">
        <f t="shared" si="141"/>
        <v>-</v>
      </c>
      <c r="M335" s="319">
        <f t="shared" si="142"/>
        <v>0.32206608357628763</v>
      </c>
      <c r="N335" s="319">
        <f t="shared" si="143"/>
        <v>0.32206608357628763</v>
      </c>
      <c r="O335" s="320">
        <v>-3.4879699999999998</v>
      </c>
      <c r="P335" s="318">
        <v>-5.1449999999999996</v>
      </c>
      <c r="Q335" s="319" t="str">
        <f t="shared" si="144"/>
        <v>-</v>
      </c>
      <c r="R335" s="319">
        <f t="shared" si="145"/>
        <v>0.32206608357628763</v>
      </c>
      <c r="S335" s="319">
        <f t="shared" si="146"/>
        <v>0.32206608357628763</v>
      </c>
      <c r="T335" s="320">
        <v>16.976030000000002</v>
      </c>
      <c r="U335" s="318">
        <v>15.319000000000001</v>
      </c>
      <c r="V335" s="319">
        <f t="shared" si="147"/>
        <v>0.10816828774724208</v>
      </c>
      <c r="W335" s="319" t="b">
        <f t="shared" si="148"/>
        <v>0</v>
      </c>
      <c r="X335" s="319">
        <f t="shared" si="149"/>
        <v>0.10816828774724208</v>
      </c>
      <c r="Y335" s="319"/>
      <c r="Z335" s="320">
        <v>30.902999999999999</v>
      </c>
      <c r="AA335" s="319">
        <f t="shared" si="150"/>
        <v>1.0172987792936872</v>
      </c>
      <c r="AB335" s="319" t="b">
        <f t="shared" si="151"/>
        <v>0</v>
      </c>
      <c r="AC335" s="319">
        <f t="shared" si="152"/>
        <v>1.0172987792936872</v>
      </c>
      <c r="AD335" s="810"/>
      <c r="AE335" s="812">
        <f t="shared" si="153"/>
        <v>-6.6659047696220178E-2</v>
      </c>
      <c r="AF335" s="812">
        <f t="shared" si="154"/>
        <v>-0.12111011722611929</v>
      </c>
    </row>
    <row r="336" spans="1:32" ht="15.75" customHeight="1">
      <c r="A336" s="441" t="s">
        <v>311</v>
      </c>
      <c r="B336" s="457" t="str">
        <f>'Aaro Inställningar'!B9</f>
        <v>BISNODE</v>
      </c>
      <c r="C336" s="43"/>
      <c r="D336" s="749" t="str">
        <f>'Aaro Inställningar'!C9</f>
        <v>Bisnode</v>
      </c>
      <c r="E336" s="320">
        <v>16.724305500000099</v>
      </c>
      <c r="F336" s="318">
        <v>0.89320000000005295</v>
      </c>
      <c r="G336" s="319">
        <f t="shared" si="138"/>
        <v>17.724032131660444</v>
      </c>
      <c r="H336" s="319" t="b">
        <f t="shared" si="139"/>
        <v>0</v>
      </c>
      <c r="I336" s="319">
        <f t="shared" si="140"/>
        <v>17.724032131660444</v>
      </c>
      <c r="J336" s="320">
        <v>8.3432055000000407</v>
      </c>
      <c r="K336" s="318">
        <v>14.348600000000101</v>
      </c>
      <c r="L336" s="319">
        <f t="shared" si="141"/>
        <v>-0.41853522294858159</v>
      </c>
      <c r="M336" s="319" t="b">
        <f t="shared" si="142"/>
        <v>0</v>
      </c>
      <c r="N336" s="319">
        <f t="shared" si="143"/>
        <v>-0.41853522294858159</v>
      </c>
      <c r="O336" s="320">
        <v>8.3432055000001402</v>
      </c>
      <c r="P336" s="318">
        <v>14.3486000000002</v>
      </c>
      <c r="Q336" s="319">
        <f t="shared" si="144"/>
        <v>-0.4185352229485787</v>
      </c>
      <c r="R336" s="319" t="b">
        <f t="shared" si="145"/>
        <v>0</v>
      </c>
      <c r="S336" s="319">
        <f t="shared" si="146"/>
        <v>-0.4185352229485787</v>
      </c>
      <c r="T336" s="320">
        <v>79.265105500000899</v>
      </c>
      <c r="U336" s="318">
        <v>85.270500000000098</v>
      </c>
      <c r="V336" s="319">
        <f t="shared" si="147"/>
        <v>-7.0427574600819609E-2</v>
      </c>
      <c r="W336" s="319" t="b">
        <f t="shared" si="148"/>
        <v>0</v>
      </c>
      <c r="X336" s="319">
        <f t="shared" si="149"/>
        <v>-7.0427574600819609E-2</v>
      </c>
      <c r="Y336" s="319"/>
      <c r="Z336" s="320">
        <v>145.66999999999999</v>
      </c>
      <c r="AA336" s="319">
        <f t="shared" si="150"/>
        <v>0.70832820260230478</v>
      </c>
      <c r="AB336" s="319" t="b">
        <f t="shared" si="151"/>
        <v>0</v>
      </c>
      <c r="AC336" s="319">
        <f t="shared" si="152"/>
        <v>0.70832820260230478</v>
      </c>
      <c r="AD336" s="810"/>
      <c r="AE336" s="812">
        <f t="shared" si="153"/>
        <v>1.3645022010510818E-2</v>
      </c>
      <c r="AF336" s="812">
        <f t="shared" si="154"/>
        <v>2.3689441568047667E-2</v>
      </c>
    </row>
    <row r="337" spans="1:32" ht="15.75" customHeight="1">
      <c r="A337" s="441" t="s">
        <v>311</v>
      </c>
      <c r="B337" s="457" t="str">
        <f>'Aaro Inställningar'!B10</f>
        <v>DIAB</v>
      </c>
      <c r="C337" s="43"/>
      <c r="D337" s="749" t="str">
        <f>'Aaro Inställningar'!C10</f>
        <v>DIAB</v>
      </c>
      <c r="E337" s="320">
        <v>20.776734300000001</v>
      </c>
      <c r="F337" s="318">
        <v>-3.4642300999999902</v>
      </c>
      <c r="G337" s="319" t="str">
        <f t="shared" si="138"/>
        <v>-</v>
      </c>
      <c r="H337" s="319" t="b">
        <f t="shared" si="139"/>
        <v>0</v>
      </c>
      <c r="I337" s="319" t="str">
        <f t="shared" si="140"/>
        <v>-</v>
      </c>
      <c r="J337" s="320">
        <v>26.6714973999999</v>
      </c>
      <c r="K337" s="318">
        <v>-10.3686735</v>
      </c>
      <c r="L337" s="319" t="str">
        <f t="shared" si="141"/>
        <v>-</v>
      </c>
      <c r="M337" s="319" t="b">
        <f t="shared" si="142"/>
        <v>0</v>
      </c>
      <c r="N337" s="319" t="str">
        <f t="shared" si="143"/>
        <v>-</v>
      </c>
      <c r="O337" s="320">
        <v>26.6714974</v>
      </c>
      <c r="P337" s="318">
        <v>-10.3686735</v>
      </c>
      <c r="Q337" s="319" t="str">
        <f t="shared" si="144"/>
        <v>-</v>
      </c>
      <c r="R337" s="319" t="b">
        <f t="shared" si="145"/>
        <v>0</v>
      </c>
      <c r="S337" s="319" t="str">
        <f t="shared" si="146"/>
        <v>-</v>
      </c>
      <c r="T337" s="320">
        <v>19.626794199999701</v>
      </c>
      <c r="U337" s="318">
        <v>-17.413376700000001</v>
      </c>
      <c r="V337" s="319" t="str">
        <f t="shared" si="147"/>
        <v>-</v>
      </c>
      <c r="W337" s="319" t="b">
        <f t="shared" si="148"/>
        <v>0</v>
      </c>
      <c r="X337" s="319" t="str">
        <f t="shared" si="149"/>
        <v>-</v>
      </c>
      <c r="Y337" s="319"/>
      <c r="Z337" s="320">
        <v>59.777663400000201</v>
      </c>
      <c r="AA337" s="319" t="str">
        <f t="shared" si="150"/>
        <v>-</v>
      </c>
      <c r="AB337" s="319" t="b">
        <f t="shared" si="151"/>
        <v>0</v>
      </c>
      <c r="AC337" s="319" t="str">
        <f t="shared" si="152"/>
        <v>-</v>
      </c>
      <c r="AD337" s="810"/>
      <c r="AE337" s="812">
        <f t="shared" si="153"/>
        <v>7.5235219404037823E-2</v>
      </c>
      <c r="AF337" s="812">
        <f t="shared" si="154"/>
        <v>-4.5317513560088951E-2</v>
      </c>
    </row>
    <row r="338" spans="1:32" ht="15.75" customHeight="1">
      <c r="A338" s="441" t="s">
        <v>311</v>
      </c>
      <c r="B338" s="457" t="str">
        <f>'Aaro Inställningar'!B11</f>
        <v>EMGR</v>
      </c>
      <c r="C338" s="43"/>
      <c r="D338" s="749" t="str">
        <f>'Aaro Inställningar'!C11</f>
        <v>Euromaint</v>
      </c>
      <c r="E338" s="320">
        <v>12.494</v>
      </c>
      <c r="F338" s="318">
        <v>18.132999999999999</v>
      </c>
      <c r="G338" s="319">
        <f t="shared" si="138"/>
        <v>-0.31097998124965531</v>
      </c>
      <c r="H338" s="319" t="b">
        <f t="shared" si="139"/>
        <v>0</v>
      </c>
      <c r="I338" s="319">
        <f t="shared" si="140"/>
        <v>-0.31097998124965531</v>
      </c>
      <c r="J338" s="320">
        <v>0.49399999999995498</v>
      </c>
      <c r="K338" s="318">
        <v>3.91999999999996</v>
      </c>
      <c r="L338" s="319">
        <f t="shared" si="141"/>
        <v>-0.8739795918367449</v>
      </c>
      <c r="M338" s="319" t="b">
        <f t="shared" si="142"/>
        <v>0</v>
      </c>
      <c r="N338" s="319">
        <f t="shared" si="143"/>
        <v>-0.8739795918367449</v>
      </c>
      <c r="O338" s="320">
        <v>0.49399999999994298</v>
      </c>
      <c r="P338" s="318">
        <v>3.92</v>
      </c>
      <c r="Q338" s="319">
        <f t="shared" si="144"/>
        <v>-0.87397959183674923</v>
      </c>
      <c r="R338" s="319" t="b">
        <f t="shared" si="145"/>
        <v>0</v>
      </c>
      <c r="S338" s="319">
        <f t="shared" si="146"/>
        <v>-0.87397959183674923</v>
      </c>
      <c r="T338" s="320">
        <v>39.245000000000402</v>
      </c>
      <c r="U338" s="318">
        <v>42.6709999999999</v>
      </c>
      <c r="V338" s="319">
        <f t="shared" si="147"/>
        <v>-8.0288720676794711E-2</v>
      </c>
      <c r="W338" s="319" t="b">
        <f t="shared" si="148"/>
        <v>0</v>
      </c>
      <c r="X338" s="319">
        <f t="shared" si="149"/>
        <v>-8.0288720676794711E-2</v>
      </c>
      <c r="Y338" s="319"/>
      <c r="Z338" s="320">
        <v>57.225999999999601</v>
      </c>
      <c r="AA338" s="319">
        <f t="shared" si="150"/>
        <v>0.34109816971713181</v>
      </c>
      <c r="AB338" s="319" t="b">
        <f t="shared" si="151"/>
        <v>0</v>
      </c>
      <c r="AC338" s="319">
        <f t="shared" si="152"/>
        <v>0.34109816971713181</v>
      </c>
      <c r="AD338" s="810"/>
      <c r="AE338" s="812">
        <f t="shared" si="153"/>
        <v>8.3243181304987343E-4</v>
      </c>
      <c r="AF338" s="812">
        <f t="shared" si="154"/>
        <v>6.7398884479687492E-3</v>
      </c>
    </row>
    <row r="339" spans="1:32" ht="15.75" customHeight="1">
      <c r="A339" s="441" t="s">
        <v>311</v>
      </c>
      <c r="B339" s="457" t="str">
        <f>'Aaro Inställningar'!B12</f>
        <v>GSHYDRO</v>
      </c>
      <c r="C339" s="43"/>
      <c r="D339" s="749" t="str">
        <f>'Aaro Inställningar'!C12</f>
        <v>GS-Hydro</v>
      </c>
      <c r="E339" s="320">
        <v>7.67193590000005</v>
      </c>
      <c r="F339" s="778">
        <v>2.4709286000000401</v>
      </c>
      <c r="G339" s="319">
        <f t="shared" si="138"/>
        <v>2.1048796391769171</v>
      </c>
      <c r="H339" s="319" t="b">
        <f t="shared" si="139"/>
        <v>0</v>
      </c>
      <c r="I339" s="319">
        <f t="shared" si="140"/>
        <v>2.1048796391769171</v>
      </c>
      <c r="J339" s="320">
        <v>6.5939291000000404</v>
      </c>
      <c r="K339" s="778">
        <v>6.5783494000000102</v>
      </c>
      <c r="L339" s="319">
        <f t="shared" si="141"/>
        <v>2.3683296603294046E-3</v>
      </c>
      <c r="M339" s="319" t="b">
        <f t="shared" si="142"/>
        <v>0</v>
      </c>
      <c r="N339" s="319">
        <f t="shared" si="143"/>
        <v>2.3683296603294046E-3</v>
      </c>
      <c r="O339" s="320">
        <v>6.5939291000000804</v>
      </c>
      <c r="P339" s="778">
        <v>6.5783494000000404</v>
      </c>
      <c r="Q339" s="319">
        <f t="shared" si="144"/>
        <v>2.3683296603309589E-3</v>
      </c>
      <c r="R339" s="319" t="b">
        <f t="shared" si="145"/>
        <v>0</v>
      </c>
      <c r="S339" s="319">
        <f t="shared" si="146"/>
        <v>2.3683296603309589E-3</v>
      </c>
      <c r="T339" s="320">
        <v>93.785394099999905</v>
      </c>
      <c r="U339" s="778">
        <v>93.769814399999902</v>
      </c>
      <c r="V339" s="319">
        <f t="shared" si="147"/>
        <v>1.6614835061457001E-4</v>
      </c>
      <c r="W339" s="319" t="b">
        <f t="shared" si="148"/>
        <v>0</v>
      </c>
      <c r="X339" s="319">
        <f t="shared" si="149"/>
        <v>1.6614835061457001E-4</v>
      </c>
      <c r="Y339" s="319"/>
      <c r="Z339" s="320">
        <v>76.810363300000105</v>
      </c>
      <c r="AA339" s="319">
        <f t="shared" si="150"/>
        <v>-0.18086258577472258</v>
      </c>
      <c r="AB339" s="319" t="b">
        <f t="shared" si="151"/>
        <v>0</v>
      </c>
      <c r="AC339" s="319">
        <f t="shared" si="152"/>
        <v>-0.18086258577472258</v>
      </c>
      <c r="AD339" s="810"/>
      <c r="AE339" s="812">
        <f t="shared" si="153"/>
        <v>2.0630961115187339E-2</v>
      </c>
      <c r="AF339" s="812">
        <f t="shared" si="154"/>
        <v>2.3052069094072467E-2</v>
      </c>
    </row>
    <row r="340" spans="1:32" ht="15.75" customHeight="1">
      <c r="A340" s="441" t="s">
        <v>311</v>
      </c>
      <c r="B340" s="457" t="str">
        <f>'Aaro Inställningar'!B13</f>
        <v>HAFA</v>
      </c>
      <c r="C340" s="43"/>
      <c r="D340" s="749" t="str">
        <f>'Aaro Inställningar'!C13</f>
        <v>Hafa Bathroom Group</v>
      </c>
      <c r="E340" s="320">
        <v>0.79100000000000203</v>
      </c>
      <c r="F340" s="318">
        <v>0.313</v>
      </c>
      <c r="G340" s="319">
        <f t="shared" si="138"/>
        <v>1.5271565495207731</v>
      </c>
      <c r="H340" s="319" t="b">
        <f t="shared" si="139"/>
        <v>0</v>
      </c>
      <c r="I340" s="319">
        <f t="shared" si="140"/>
        <v>1.5271565495207731</v>
      </c>
      <c r="J340" s="320">
        <v>1.103</v>
      </c>
      <c r="K340" s="318">
        <v>2.1539999999999901</v>
      </c>
      <c r="L340" s="319">
        <f t="shared" si="141"/>
        <v>-0.48792943361188257</v>
      </c>
      <c r="M340" s="319" t="b">
        <f t="shared" si="142"/>
        <v>0</v>
      </c>
      <c r="N340" s="319">
        <f t="shared" si="143"/>
        <v>-0.48792943361188257</v>
      </c>
      <c r="O340" s="320">
        <v>1.103</v>
      </c>
      <c r="P340" s="318">
        <v>2.1539999999999999</v>
      </c>
      <c r="Q340" s="319">
        <f t="shared" si="144"/>
        <v>-0.4879294336118849</v>
      </c>
      <c r="R340" s="319" t="b">
        <f t="shared" si="145"/>
        <v>0</v>
      </c>
      <c r="S340" s="319">
        <f t="shared" si="146"/>
        <v>-0.4879294336118849</v>
      </c>
      <c r="T340" s="320">
        <v>-1.5620000000000001</v>
      </c>
      <c r="U340" s="318">
        <v>-0.51099999999998102</v>
      </c>
      <c r="V340" s="319" t="str">
        <f t="shared" si="147"/>
        <v>-</v>
      </c>
      <c r="W340" s="319">
        <f t="shared" si="148"/>
        <v>-2.0567514677104852</v>
      </c>
      <c r="X340" s="319">
        <f t="shared" si="149"/>
        <v>-2.0567514677104852</v>
      </c>
      <c r="Y340" s="319"/>
      <c r="Z340" s="320">
        <v>5.3739999999999997</v>
      </c>
      <c r="AA340" s="319" t="str">
        <f t="shared" si="150"/>
        <v>-</v>
      </c>
      <c r="AB340" s="319" t="b">
        <f t="shared" si="151"/>
        <v>0</v>
      </c>
      <c r="AC340" s="319" t="str">
        <f t="shared" si="152"/>
        <v>-</v>
      </c>
      <c r="AD340" s="810"/>
      <c r="AE340" s="812">
        <f t="shared" si="153"/>
        <v>2.1091075969940917E-2</v>
      </c>
      <c r="AF340" s="812">
        <f t="shared" si="154"/>
        <v>3.6846967053269016E-2</v>
      </c>
    </row>
    <row r="341" spans="1:32" ht="15.75" customHeight="1">
      <c r="A341" s="441" t="s">
        <v>311</v>
      </c>
      <c r="B341" s="457" t="str">
        <f>'Aaro Inställningar'!B14</f>
        <v>HENT</v>
      </c>
      <c r="C341" s="43"/>
      <c r="D341" s="749" t="str">
        <f>'Aaro Inställningar'!C14</f>
        <v>HENT</v>
      </c>
      <c r="E341" s="320">
        <v>14.7886978000002</v>
      </c>
      <c r="F341" s="318">
        <v>10.087081000000101</v>
      </c>
      <c r="G341" s="319">
        <f t="shared" si="138"/>
        <v>0.46610281011920618</v>
      </c>
      <c r="H341" s="319" t="b">
        <f t="shared" si="139"/>
        <v>0</v>
      </c>
      <c r="I341" s="319">
        <f t="shared" si="140"/>
        <v>0.46610281011920618</v>
      </c>
      <c r="J341" s="320">
        <v>35.575743000000202</v>
      </c>
      <c r="K341" s="318">
        <v>27.6634366000001</v>
      </c>
      <c r="L341" s="319">
        <f t="shared" si="141"/>
        <v>0.2860203710192708</v>
      </c>
      <c r="M341" s="319" t="b">
        <f t="shared" si="142"/>
        <v>0</v>
      </c>
      <c r="N341" s="319">
        <f t="shared" si="143"/>
        <v>0.2860203710192708</v>
      </c>
      <c r="O341" s="320">
        <v>35.575743000000102</v>
      </c>
      <c r="P341" s="318">
        <v>27.6634366000001</v>
      </c>
      <c r="Q341" s="319">
        <f t="shared" si="144"/>
        <v>0.28602037101926703</v>
      </c>
      <c r="R341" s="319" t="b">
        <f t="shared" si="145"/>
        <v>0</v>
      </c>
      <c r="S341" s="319">
        <f t="shared" si="146"/>
        <v>0.28602037101926703</v>
      </c>
      <c r="T341" s="320">
        <v>102.5472652</v>
      </c>
      <c r="U341" s="318">
        <v>94.634958800001002</v>
      </c>
      <c r="V341" s="319">
        <f t="shared" si="147"/>
        <v>8.360870549667232E-2</v>
      </c>
      <c r="W341" s="319" t="b">
        <f t="shared" si="148"/>
        <v>0</v>
      </c>
      <c r="X341" s="319">
        <f t="shared" si="149"/>
        <v>8.360870549667232E-2</v>
      </c>
      <c r="Y341" s="319"/>
      <c r="Z341" s="320">
        <v>126.2793167</v>
      </c>
      <c r="AA341" s="319">
        <f t="shared" si="150"/>
        <v>0.33438338539223467</v>
      </c>
      <c r="AB341" s="319" t="b">
        <f t="shared" si="151"/>
        <v>0</v>
      </c>
      <c r="AC341" s="319">
        <f t="shared" si="152"/>
        <v>0.33438338539223467</v>
      </c>
      <c r="AD341" s="810"/>
      <c r="AE341" s="812">
        <f t="shared" si="153"/>
        <v>3.7977901605362976E-2</v>
      </c>
      <c r="AF341" s="812">
        <f t="shared" si="154"/>
        <v>3.0756764949861379E-2</v>
      </c>
    </row>
    <row r="342" spans="1:32" ht="15.75" customHeight="1">
      <c r="A342" s="441" t="s">
        <v>311</v>
      </c>
      <c r="B342" s="457" t="str">
        <f>'Aaro Inställningar'!B15</f>
        <v>HLDISP</v>
      </c>
      <c r="C342" s="43"/>
      <c r="D342" s="749" t="str">
        <f>'Aaro Inställningar'!C15</f>
        <v xml:space="preserve">HL Display </v>
      </c>
      <c r="E342" s="320">
        <v>6.3150840000000397</v>
      </c>
      <c r="F342" s="318">
        <v>13.060831500000001</v>
      </c>
      <c r="G342" s="319">
        <f t="shared" si="138"/>
        <v>-0.51648683316984534</v>
      </c>
      <c r="H342" s="319" t="b">
        <f t="shared" si="139"/>
        <v>0</v>
      </c>
      <c r="I342" s="319">
        <f t="shared" si="140"/>
        <v>-0.51648683316984534</v>
      </c>
      <c r="J342" s="320">
        <v>-10.032389999999999</v>
      </c>
      <c r="K342" s="318">
        <v>10.639457999999999</v>
      </c>
      <c r="L342" s="319" t="str">
        <f t="shared" si="141"/>
        <v>-</v>
      </c>
      <c r="M342" s="319" t="b">
        <f t="shared" si="142"/>
        <v>0</v>
      </c>
      <c r="N342" s="319" t="str">
        <f t="shared" si="143"/>
        <v>-</v>
      </c>
      <c r="O342" s="320">
        <v>-10.0323899999999</v>
      </c>
      <c r="P342" s="318">
        <v>10.639458000000101</v>
      </c>
      <c r="Q342" s="319" t="str">
        <f t="shared" si="144"/>
        <v>-</v>
      </c>
      <c r="R342" s="319" t="b">
        <f t="shared" si="145"/>
        <v>0</v>
      </c>
      <c r="S342" s="319" t="str">
        <f t="shared" si="146"/>
        <v>-</v>
      </c>
      <c r="T342" s="320">
        <v>7.9766369999995703</v>
      </c>
      <c r="U342" s="318">
        <v>28.648484999999599</v>
      </c>
      <c r="V342" s="319">
        <f t="shared" si="147"/>
        <v>-0.72156862745099148</v>
      </c>
      <c r="W342" s="319" t="b">
        <f t="shared" si="148"/>
        <v>0</v>
      </c>
      <c r="X342" s="319">
        <f t="shared" si="149"/>
        <v>-0.72156862745099148</v>
      </c>
      <c r="Y342" s="319"/>
      <c r="Z342" s="320">
        <v>20.991149999999902</v>
      </c>
      <c r="AA342" s="319">
        <f t="shared" si="150"/>
        <v>-0.26728586171309954</v>
      </c>
      <c r="AB342" s="319" t="b">
        <f t="shared" si="151"/>
        <v>0</v>
      </c>
      <c r="AC342" s="319">
        <f t="shared" si="152"/>
        <v>-0.26728586171309954</v>
      </c>
      <c r="AD342" s="810"/>
      <c r="AE342" s="812">
        <f t="shared" si="153"/>
        <v>-3.017834274059639E-2</v>
      </c>
      <c r="AF342" s="812">
        <f t="shared" si="154"/>
        <v>2.9681438653503301E-2</v>
      </c>
    </row>
    <row r="343" spans="1:32" ht="15.75" customHeight="1">
      <c r="A343" s="441" t="s">
        <v>311</v>
      </c>
      <c r="B343" s="457" t="str">
        <f>'Aaro Inställningar'!B16</f>
        <v>INWIDO</v>
      </c>
      <c r="C343" s="43"/>
      <c r="D343" s="749" t="str">
        <f>'Aaro Inställningar'!C16</f>
        <v>Inwido</v>
      </c>
      <c r="E343" s="320"/>
      <c r="F343" s="318"/>
      <c r="G343" s="319" t="e">
        <f t="shared" si="138"/>
        <v>#DIV/0!</v>
      </c>
      <c r="H343" s="319" t="b">
        <f t="shared" si="139"/>
        <v>0</v>
      </c>
      <c r="I343" s="319"/>
      <c r="J343" s="320">
        <v>8.1605318999999206</v>
      </c>
      <c r="K343" s="318">
        <v>-1.20827280000005</v>
      </c>
      <c r="L343" s="319" t="str">
        <f t="shared" si="141"/>
        <v>-</v>
      </c>
      <c r="M343" s="319" t="b">
        <f t="shared" si="142"/>
        <v>0</v>
      </c>
      <c r="N343" s="319" t="str">
        <f t="shared" si="143"/>
        <v>-</v>
      </c>
      <c r="O343" s="320">
        <v>8.1605318999999099</v>
      </c>
      <c r="P343" s="318">
        <v>-1.20827280000001</v>
      </c>
      <c r="Q343" s="319" t="str">
        <f t="shared" si="144"/>
        <v>-</v>
      </c>
      <c r="R343" s="319" t="b">
        <f t="shared" si="145"/>
        <v>0</v>
      </c>
      <c r="S343" s="319" t="str">
        <f t="shared" si="146"/>
        <v>-</v>
      </c>
      <c r="T343" s="320">
        <v>143.6174814</v>
      </c>
      <c r="U343" s="318">
        <v>134.2486767</v>
      </c>
      <c r="V343" s="319">
        <f t="shared" si="147"/>
        <v>6.9786942637327209E-2</v>
      </c>
      <c r="W343" s="319" t="b">
        <f t="shared" si="148"/>
        <v>0</v>
      </c>
      <c r="X343" s="319">
        <f t="shared" si="149"/>
        <v>6.9786942637327209E-2</v>
      </c>
      <c r="Y343" s="319"/>
      <c r="Z343" s="320">
        <v>162.08460529999999</v>
      </c>
      <c r="AA343" s="319">
        <f t="shared" si="150"/>
        <v>0.2073460184803444</v>
      </c>
      <c r="AB343" s="319" t="b">
        <f t="shared" si="151"/>
        <v>0</v>
      </c>
      <c r="AC343" s="319">
        <f t="shared" si="152"/>
        <v>0.2073460184803444</v>
      </c>
      <c r="AD343" s="810"/>
      <c r="AE343" s="812">
        <f t="shared" si="153"/>
        <v>2.4915173652945877E-2</v>
      </c>
      <c r="AF343" s="812">
        <f t="shared" si="154"/>
        <v>-4.2589024728969267E-3</v>
      </c>
    </row>
    <row r="344" spans="1:32" ht="15.75" customHeight="1">
      <c r="A344" s="441" t="s">
        <v>311</v>
      </c>
      <c r="B344" s="457" t="str">
        <f>'Aaro Inställningar'!B17</f>
        <v>JOTUL</v>
      </c>
      <c r="C344" s="43"/>
      <c r="D344" s="749" t="str">
        <f>'Aaro Inställningar'!C17</f>
        <v>Jøtul</v>
      </c>
      <c r="E344" s="320">
        <v>-20.115810799999998</v>
      </c>
      <c r="F344" s="318">
        <v>-5.9142264999999998</v>
      </c>
      <c r="G344" s="319" t="str">
        <f t="shared" si="138"/>
        <v>-</v>
      </c>
      <c r="H344" s="319">
        <f t="shared" si="139"/>
        <v>-2.4012581019681947</v>
      </c>
      <c r="I344" s="319">
        <f t="shared" ref="I344:I361" si="155">IF(AND(E344&lt;0,F344&lt;0),+H344,G344)</f>
        <v>-2.4012581019681947</v>
      </c>
      <c r="J344" s="320">
        <v>-27.960820099999999</v>
      </c>
      <c r="K344" s="318">
        <v>-18.639462000000002</v>
      </c>
      <c r="L344" s="319" t="str">
        <f t="shared" si="141"/>
        <v>-</v>
      </c>
      <c r="M344" s="319">
        <f t="shared" si="142"/>
        <v>-0.5000872932920486</v>
      </c>
      <c r="N344" s="319">
        <f t="shared" si="143"/>
        <v>-0.5000872932920486</v>
      </c>
      <c r="O344" s="320">
        <v>-27.960820099999999</v>
      </c>
      <c r="P344" s="318">
        <v>-18.639462000000002</v>
      </c>
      <c r="Q344" s="319" t="str">
        <f t="shared" si="144"/>
        <v>-</v>
      </c>
      <c r="R344" s="319">
        <f t="shared" si="145"/>
        <v>-0.5000872932920486</v>
      </c>
      <c r="S344" s="319">
        <f t="shared" si="146"/>
        <v>-0.5000872932920486</v>
      </c>
      <c r="T344" s="320">
        <v>-102.8424749</v>
      </c>
      <c r="U344" s="318">
        <v>-93.521116800000001</v>
      </c>
      <c r="V344" s="319" t="str">
        <f t="shared" si="147"/>
        <v>-</v>
      </c>
      <c r="W344" s="319">
        <f t="shared" si="148"/>
        <v>-9.9671158974012464E-2</v>
      </c>
      <c r="X344" s="319">
        <f t="shared" si="149"/>
        <v>-9.9671158974012464E-2</v>
      </c>
      <c r="Y344" s="319"/>
      <c r="Z344" s="320">
        <v>-10.934621099999999</v>
      </c>
      <c r="AA344" s="319" t="str">
        <f t="shared" si="150"/>
        <v>-</v>
      </c>
      <c r="AB344" s="319">
        <f t="shared" si="151"/>
        <v>0.88307858723090016</v>
      </c>
      <c r="AC344" s="319">
        <f t="shared" si="152"/>
        <v>0.88307858723090016</v>
      </c>
      <c r="AD344" s="810"/>
      <c r="AE344" s="812">
        <f t="shared" si="153"/>
        <v>-0.14485752613453348</v>
      </c>
      <c r="AF344" s="812">
        <f t="shared" si="154"/>
        <v>-0.10268047022955308</v>
      </c>
    </row>
    <row r="345" spans="1:32" ht="15.75" customHeight="1">
      <c r="A345" s="441" t="s">
        <v>311</v>
      </c>
      <c r="B345" s="457" t="str">
        <f>'Aaro Inställningar'!B18</f>
        <v>KVD</v>
      </c>
      <c r="C345" s="43"/>
      <c r="D345" s="749" t="str">
        <f>'Aaro Inställningar'!C18</f>
        <v xml:space="preserve">KVD </v>
      </c>
      <c r="E345" s="320">
        <v>5.056</v>
      </c>
      <c r="F345" s="318">
        <v>4.5730000000000102</v>
      </c>
      <c r="G345" s="319">
        <f t="shared" si="138"/>
        <v>0.10561994314454171</v>
      </c>
      <c r="H345" s="319" t="b">
        <f t="shared" si="139"/>
        <v>0</v>
      </c>
      <c r="I345" s="319">
        <f t="shared" si="155"/>
        <v>0.10561994314454171</v>
      </c>
      <c r="J345" s="320">
        <v>7.3339999999999996</v>
      </c>
      <c r="K345" s="318">
        <v>6.0080000000000098</v>
      </c>
      <c r="L345" s="319">
        <f t="shared" si="141"/>
        <v>0.22070572569906588</v>
      </c>
      <c r="M345" s="319" t="b">
        <f t="shared" si="142"/>
        <v>0</v>
      </c>
      <c r="N345" s="319">
        <f t="shared" si="143"/>
        <v>0.22070572569906588</v>
      </c>
      <c r="O345" s="320">
        <v>7.3340000000000103</v>
      </c>
      <c r="P345" s="318">
        <v>6.0080000000000098</v>
      </c>
      <c r="Q345" s="319">
        <f t="shared" si="144"/>
        <v>0.22070572569906766</v>
      </c>
      <c r="R345" s="319" t="b">
        <f t="shared" si="145"/>
        <v>0</v>
      </c>
      <c r="S345" s="319">
        <f t="shared" si="146"/>
        <v>0.22070572569906766</v>
      </c>
      <c r="T345" s="320">
        <v>40.997999999999998</v>
      </c>
      <c r="U345" s="318">
        <v>39.671999999999997</v>
      </c>
      <c r="V345" s="319">
        <f t="shared" si="147"/>
        <v>3.3424077434966781E-2</v>
      </c>
      <c r="W345" s="319" t="b">
        <f t="shared" si="148"/>
        <v>0</v>
      </c>
      <c r="X345" s="319">
        <f t="shared" si="149"/>
        <v>3.3424077434966781E-2</v>
      </c>
      <c r="Y345" s="319"/>
      <c r="Z345" s="320">
        <v>61.802</v>
      </c>
      <c r="AA345" s="319">
        <f t="shared" si="150"/>
        <v>0.55782415809639052</v>
      </c>
      <c r="AB345" s="319" t="b">
        <f t="shared" si="151"/>
        <v>0</v>
      </c>
      <c r="AC345" s="319">
        <f t="shared" si="152"/>
        <v>0.55782415809639052</v>
      </c>
      <c r="AD345" s="810"/>
      <c r="AE345" s="812">
        <f t="shared" si="153"/>
        <v>9.6680640143426005E-2</v>
      </c>
      <c r="AF345" s="812">
        <f t="shared" si="154"/>
        <v>7.9893617021276717E-2</v>
      </c>
    </row>
    <row r="346" spans="1:32" ht="15.75" customHeight="1">
      <c r="A346" s="441" t="s">
        <v>311</v>
      </c>
      <c r="B346" s="457" t="str">
        <f>'Aaro Inställningar'!B19</f>
        <v>LEDIL</v>
      </c>
      <c r="C346" s="43"/>
      <c r="D346" s="749" t="str">
        <f>'Aaro Inställningar'!C19</f>
        <v>Ledil</v>
      </c>
      <c r="E346" s="320">
        <v>2.4566959000000002</v>
      </c>
      <c r="F346" s="318">
        <v>3.3987598999999999</v>
      </c>
      <c r="G346" s="319">
        <f t="shared" si="138"/>
        <v>-0.2771787439295138</v>
      </c>
      <c r="H346" s="319" t="b">
        <f t="shared" si="139"/>
        <v>0</v>
      </c>
      <c r="I346" s="319">
        <f t="shared" si="155"/>
        <v>-0.2771787439295138</v>
      </c>
      <c r="J346" s="320">
        <v>5.1880246999999997</v>
      </c>
      <c r="K346" s="318">
        <v>4.7506672999999999</v>
      </c>
      <c r="L346" s="319">
        <f t="shared" si="141"/>
        <v>9.20623088044914E-2</v>
      </c>
      <c r="M346" s="319" t="b">
        <f t="shared" si="142"/>
        <v>0</v>
      </c>
      <c r="N346" s="319">
        <f t="shared" si="143"/>
        <v>9.20623088044914E-2</v>
      </c>
      <c r="O346" s="320">
        <v>5.1880246999999997</v>
      </c>
      <c r="P346" s="318">
        <v>4.7506672999999999</v>
      </c>
      <c r="Q346" s="319">
        <f t="shared" si="144"/>
        <v>9.20623088044914E-2</v>
      </c>
      <c r="R346" s="319" t="b">
        <f t="shared" si="145"/>
        <v>0</v>
      </c>
      <c r="S346" s="319">
        <f t="shared" si="146"/>
        <v>9.20623088044914E-2</v>
      </c>
      <c r="T346" s="320">
        <v>42.5682768</v>
      </c>
      <c r="U346" s="318">
        <v>42.130919400000003</v>
      </c>
      <c r="V346" s="319">
        <f t="shared" si="147"/>
        <v>1.038091278872022E-2</v>
      </c>
      <c r="W346" s="319" t="b">
        <f t="shared" si="148"/>
        <v>0</v>
      </c>
      <c r="X346" s="319">
        <f t="shared" si="149"/>
        <v>1.038091278872022E-2</v>
      </c>
      <c r="Y346" s="319"/>
      <c r="Z346" s="320">
        <v>47.844423999999997</v>
      </c>
      <c r="AA346" s="319">
        <f t="shared" si="150"/>
        <v>0.13561310033979446</v>
      </c>
      <c r="AB346" s="319" t="b">
        <f t="shared" si="151"/>
        <v>0</v>
      </c>
      <c r="AC346" s="319">
        <f t="shared" si="152"/>
        <v>0.13561310033979446</v>
      </c>
      <c r="AD346" s="810"/>
      <c r="AE346" s="812">
        <f t="shared" si="153"/>
        <v>0.11175208086909015</v>
      </c>
      <c r="AF346" s="812">
        <f t="shared" si="154"/>
        <v>0.14837285234150788</v>
      </c>
    </row>
    <row r="347" spans="1:32" ht="15.75" customHeight="1">
      <c r="A347" s="441" t="s">
        <v>311</v>
      </c>
      <c r="B347" s="457" t="str">
        <f>'Aaro Inställningar'!B20</f>
        <v>MCC</v>
      </c>
      <c r="C347" s="43"/>
      <c r="D347" s="749" t="str">
        <f>'Aaro Inställningar'!C20</f>
        <v>Mobile Climate Control</v>
      </c>
      <c r="E347" s="320">
        <v>6.17700000000002</v>
      </c>
      <c r="F347" s="318">
        <v>5.218</v>
      </c>
      <c r="G347" s="319">
        <f t="shared" si="138"/>
        <v>0.18378689152932548</v>
      </c>
      <c r="H347" s="319" t="b">
        <f t="shared" si="139"/>
        <v>0</v>
      </c>
      <c r="I347" s="319">
        <f t="shared" si="155"/>
        <v>0.18378689152932548</v>
      </c>
      <c r="J347" s="320">
        <v>5.9680000000000204</v>
      </c>
      <c r="K347" s="318">
        <v>8.4820000000000206</v>
      </c>
      <c r="L347" s="319">
        <f t="shared" si="141"/>
        <v>-0.29639236029238314</v>
      </c>
      <c r="M347" s="319" t="b">
        <f t="shared" si="142"/>
        <v>0</v>
      </c>
      <c r="N347" s="319">
        <f t="shared" si="143"/>
        <v>-0.29639236029238314</v>
      </c>
      <c r="O347" s="320">
        <v>5.9680000000000302</v>
      </c>
      <c r="P347" s="318">
        <v>8.48200000000001</v>
      </c>
      <c r="Q347" s="319">
        <f t="shared" si="144"/>
        <v>-0.29639236029238114</v>
      </c>
      <c r="R347" s="319" t="b">
        <f t="shared" si="145"/>
        <v>0</v>
      </c>
      <c r="S347" s="319">
        <f t="shared" si="146"/>
        <v>-0.29639236029238114</v>
      </c>
      <c r="T347" s="320">
        <v>45.419999999999803</v>
      </c>
      <c r="U347" s="318">
        <v>47.933999999999997</v>
      </c>
      <c r="V347" s="319">
        <f t="shared" si="147"/>
        <v>-5.2447114782830484E-2</v>
      </c>
      <c r="W347" s="319" t="b">
        <f t="shared" si="148"/>
        <v>0</v>
      </c>
      <c r="X347" s="319">
        <f t="shared" si="149"/>
        <v>-5.2447114782830484E-2</v>
      </c>
      <c r="Y347" s="319"/>
      <c r="Z347" s="320">
        <v>93.769000000000204</v>
      </c>
      <c r="AA347" s="319">
        <f t="shared" si="150"/>
        <v>0.95621062293988013</v>
      </c>
      <c r="AB347" s="319" t="b">
        <f t="shared" si="151"/>
        <v>0</v>
      </c>
      <c r="AC347" s="748">
        <f t="shared" si="152"/>
        <v>0.95621062293988013</v>
      </c>
      <c r="AD347" s="810"/>
      <c r="AE347" s="812">
        <f t="shared" si="153"/>
        <v>2.0571861912066423E-2</v>
      </c>
      <c r="AF347" s="812">
        <f t="shared" si="154"/>
        <v>4.00765432682086E-2</v>
      </c>
    </row>
    <row r="348" spans="1:32" ht="15.75" customHeight="1">
      <c r="A348" s="441" t="s">
        <v>311</v>
      </c>
      <c r="B348" s="457" t="str">
        <f>'Aaro Inställningar'!B21</f>
        <v>NEBULA</v>
      </c>
      <c r="C348" s="43"/>
      <c r="D348" s="749" t="str">
        <f>'Aaro Inställningar'!C21</f>
        <v>Nebula</v>
      </c>
      <c r="E348" s="320">
        <v>2.5387621</v>
      </c>
      <c r="F348" s="318">
        <v>3.0771112999999901</v>
      </c>
      <c r="G348" s="319">
        <f t="shared" si="138"/>
        <v>-0.17495278770059175</v>
      </c>
      <c r="H348" s="319" t="b">
        <f t="shared" si="139"/>
        <v>0</v>
      </c>
      <c r="I348" s="319">
        <f t="shared" si="155"/>
        <v>-0.17495278770059175</v>
      </c>
      <c r="J348" s="320">
        <v>9.9491277999999994</v>
      </c>
      <c r="K348" s="318">
        <v>9.1776967999999997</v>
      </c>
      <c r="L348" s="319">
        <f t="shared" si="141"/>
        <v>8.4054966819126165E-2</v>
      </c>
      <c r="M348" s="319" t="b">
        <f t="shared" si="142"/>
        <v>0</v>
      </c>
      <c r="N348" s="319">
        <f t="shared" si="143"/>
        <v>8.4054966819126165E-2</v>
      </c>
      <c r="O348" s="320">
        <v>9.9491277999999994</v>
      </c>
      <c r="P348" s="318">
        <v>9.1776967999999997</v>
      </c>
      <c r="Q348" s="319">
        <f t="shared" si="144"/>
        <v>8.4054966819126165E-2</v>
      </c>
      <c r="R348" s="319" t="b">
        <f t="shared" si="145"/>
        <v>0</v>
      </c>
      <c r="S348" s="319">
        <f t="shared" si="146"/>
        <v>8.4054966819126165E-2</v>
      </c>
      <c r="T348" s="320">
        <v>51.030251399999997</v>
      </c>
      <c r="U348" s="318">
        <v>50.258820399999998</v>
      </c>
      <c r="V348" s="319">
        <f t="shared" si="147"/>
        <v>1.5349166451984697E-2</v>
      </c>
      <c r="W348" s="319" t="b">
        <f t="shared" si="148"/>
        <v>0</v>
      </c>
      <c r="X348" s="319">
        <f t="shared" si="149"/>
        <v>1.5349166451984697E-2</v>
      </c>
      <c r="Y348" s="319"/>
      <c r="Z348" s="320">
        <v>54.836131899999998</v>
      </c>
      <c r="AA348" s="319">
        <f t="shared" si="150"/>
        <v>9.1074789729844063E-2</v>
      </c>
      <c r="AB348" s="319" t="b">
        <f t="shared" si="151"/>
        <v>0</v>
      </c>
      <c r="AC348" s="748">
        <f t="shared" si="152"/>
        <v>9.1074789729844063E-2</v>
      </c>
      <c r="AD348" s="810"/>
      <c r="AE348" s="812">
        <f t="shared" si="153"/>
        <v>0.20650579119464929</v>
      </c>
      <c r="AF348" s="812">
        <f t="shared" si="154"/>
        <v>0.21585236330103069</v>
      </c>
    </row>
    <row r="349" spans="1:32" ht="15.75" customHeight="1">
      <c r="A349" s="439" t="s">
        <v>311</v>
      </c>
      <c r="B349" s="439" t="str">
        <f>'Aaro Inställningar'!B22</f>
        <v>NCGHO</v>
      </c>
      <c r="C349" s="43"/>
      <c r="D349" s="749" t="str">
        <f>'Aaro Inställningar'!C22</f>
        <v>Nordic Cinema Group</v>
      </c>
      <c r="E349" s="320">
        <v>17.5156797</v>
      </c>
      <c r="F349" s="318">
        <v>11.3095935</v>
      </c>
      <c r="G349" s="319">
        <f t="shared" si="138"/>
        <v>0.54874529310005693</v>
      </c>
      <c r="H349" s="319" t="b">
        <f t="shared" si="139"/>
        <v>0</v>
      </c>
      <c r="I349" s="319">
        <f t="shared" si="155"/>
        <v>0.54874529310005693</v>
      </c>
      <c r="J349" s="320">
        <v>81.238456400000004</v>
      </c>
      <c r="K349" s="318">
        <v>52.263475499999998</v>
      </c>
      <c r="L349" s="319">
        <f t="shared" si="141"/>
        <v>0.55440210630462206</v>
      </c>
      <c r="M349" s="319" t="b">
        <f t="shared" si="142"/>
        <v>0</v>
      </c>
      <c r="N349" s="319">
        <f t="shared" si="143"/>
        <v>0.55440210630462206</v>
      </c>
      <c r="O349" s="320">
        <v>81.238456400000103</v>
      </c>
      <c r="P349" s="318">
        <v>52.263475499999998</v>
      </c>
      <c r="Q349" s="319">
        <f t="shared" si="144"/>
        <v>0.55440210630462383</v>
      </c>
      <c r="R349" s="319" t="b">
        <f t="shared" si="145"/>
        <v>0</v>
      </c>
      <c r="S349" s="319">
        <f t="shared" si="146"/>
        <v>0.55440210630462383</v>
      </c>
      <c r="T349" s="320">
        <v>151.77789539999901</v>
      </c>
      <c r="U349" s="318">
        <v>122.8029145</v>
      </c>
      <c r="V349" s="319">
        <f t="shared" si="147"/>
        <v>0.23594701329339385</v>
      </c>
      <c r="W349" s="319" t="b">
        <f t="shared" si="148"/>
        <v>0</v>
      </c>
      <c r="X349" s="319">
        <f t="shared" si="149"/>
        <v>0.23594701329339385</v>
      </c>
      <c r="Y349" s="319"/>
      <c r="Z349" s="320">
        <v>173.38062149999999</v>
      </c>
      <c r="AA349" s="319">
        <f t="shared" si="150"/>
        <v>0.41186080318965068</v>
      </c>
      <c r="AB349" s="319" t="b">
        <f t="shared" si="151"/>
        <v>0</v>
      </c>
      <c r="AC349" s="764">
        <f t="shared" si="152"/>
        <v>0.41186080318965068</v>
      </c>
      <c r="AD349" s="810"/>
      <c r="AE349" s="812">
        <f t="shared" si="153"/>
        <v>0.17658379201728927</v>
      </c>
      <c r="AF349" s="812">
        <f t="shared" si="154"/>
        <v>0.12557687229378256</v>
      </c>
    </row>
    <row r="350" spans="1:32" ht="15.75" hidden="1" customHeight="1">
      <c r="A350" s="439" t="s">
        <v>311</v>
      </c>
      <c r="B350" s="439">
        <f>'Aaro Inställningar'!B23</f>
        <v>0</v>
      </c>
      <c r="C350" s="43"/>
      <c r="D350" s="749">
        <f>'Aaro Inställningar'!C23</f>
        <v>0</v>
      </c>
      <c r="E350" s="320">
        <v>0</v>
      </c>
      <c r="F350" s="318">
        <v>0</v>
      </c>
      <c r="G350" s="319" t="e">
        <f t="shared" si="138"/>
        <v>#DIV/0!</v>
      </c>
      <c r="H350" s="319" t="b">
        <f t="shared" si="139"/>
        <v>0</v>
      </c>
      <c r="I350" s="319" t="e">
        <f t="shared" si="155"/>
        <v>#DIV/0!</v>
      </c>
      <c r="J350" s="320">
        <v>0</v>
      </c>
      <c r="K350" s="318">
        <v>0</v>
      </c>
      <c r="L350" s="319" t="e">
        <f t="shared" si="141"/>
        <v>#DIV/0!</v>
      </c>
      <c r="M350" s="319" t="b">
        <f t="shared" si="142"/>
        <v>0</v>
      </c>
      <c r="N350" s="319" t="e">
        <f t="shared" si="143"/>
        <v>#DIV/0!</v>
      </c>
      <c r="O350" s="320">
        <v>0</v>
      </c>
      <c r="P350" s="318">
        <v>0</v>
      </c>
      <c r="Q350" s="319" t="e">
        <f t="shared" si="144"/>
        <v>#DIV/0!</v>
      </c>
      <c r="R350" s="319" t="b">
        <f t="shared" si="145"/>
        <v>0</v>
      </c>
      <c r="S350" s="319" t="e">
        <f t="shared" si="146"/>
        <v>#DIV/0!</v>
      </c>
      <c r="T350" s="320">
        <v>0</v>
      </c>
      <c r="U350" s="318">
        <v>0</v>
      </c>
      <c r="V350" s="319" t="e">
        <f t="shared" si="147"/>
        <v>#DIV/0!</v>
      </c>
      <c r="W350" s="319" t="b">
        <f t="shared" si="148"/>
        <v>0</v>
      </c>
      <c r="X350" s="319" t="e">
        <f t="shared" si="149"/>
        <v>#DIV/0!</v>
      </c>
      <c r="Y350" s="319"/>
      <c r="Z350" s="320">
        <v>0</v>
      </c>
      <c r="AA350" s="319" t="e">
        <f t="shared" si="150"/>
        <v>#DIV/0!</v>
      </c>
      <c r="AB350" s="319" t="b">
        <f t="shared" si="151"/>
        <v>0</v>
      </c>
      <c r="AC350" s="718" t="e">
        <f t="shared" si="152"/>
        <v>#DIV/0!</v>
      </c>
      <c r="AD350" s="810"/>
      <c r="AE350" s="812">
        <f t="shared" si="153"/>
        <v>0</v>
      </c>
      <c r="AF350" s="812">
        <f t="shared" si="154"/>
        <v>0</v>
      </c>
    </row>
    <row r="351" spans="1:32" ht="15.75" hidden="1" customHeight="1">
      <c r="A351" s="439" t="s">
        <v>311</v>
      </c>
      <c r="B351" s="439">
        <f>'Aaro Inställningar'!B24</f>
        <v>0</v>
      </c>
      <c r="C351" s="43"/>
      <c r="D351" s="749">
        <f>'Aaro Inställningar'!C24</f>
        <v>0</v>
      </c>
      <c r="E351" s="320">
        <v>0</v>
      </c>
      <c r="F351" s="318">
        <v>0</v>
      </c>
      <c r="G351" s="319" t="e">
        <f t="shared" si="138"/>
        <v>#DIV/0!</v>
      </c>
      <c r="H351" s="319" t="b">
        <f t="shared" si="139"/>
        <v>0</v>
      </c>
      <c r="I351" s="319" t="e">
        <f t="shared" si="155"/>
        <v>#DIV/0!</v>
      </c>
      <c r="J351" s="320">
        <v>0</v>
      </c>
      <c r="K351" s="318">
        <v>0</v>
      </c>
      <c r="L351" s="319" t="e">
        <f t="shared" si="141"/>
        <v>#DIV/0!</v>
      </c>
      <c r="M351" s="319" t="b">
        <f t="shared" si="142"/>
        <v>0</v>
      </c>
      <c r="N351" s="319" t="e">
        <f t="shared" si="143"/>
        <v>#DIV/0!</v>
      </c>
      <c r="O351" s="320">
        <v>0</v>
      </c>
      <c r="P351" s="318">
        <v>0</v>
      </c>
      <c r="Q351" s="319" t="e">
        <f t="shared" si="144"/>
        <v>#DIV/0!</v>
      </c>
      <c r="R351" s="319" t="b">
        <f t="shared" si="145"/>
        <v>0</v>
      </c>
      <c r="S351" s="319" t="e">
        <f t="shared" si="146"/>
        <v>#DIV/0!</v>
      </c>
      <c r="T351" s="320">
        <v>0</v>
      </c>
      <c r="U351" s="318">
        <v>0</v>
      </c>
      <c r="V351" s="319" t="e">
        <f t="shared" si="147"/>
        <v>#DIV/0!</v>
      </c>
      <c r="W351" s="319" t="b">
        <f t="shared" si="148"/>
        <v>0</v>
      </c>
      <c r="X351" s="319" t="e">
        <f t="shared" si="149"/>
        <v>#DIV/0!</v>
      </c>
      <c r="Y351" s="319"/>
      <c r="Z351" s="320">
        <v>0</v>
      </c>
      <c r="AA351" s="319" t="e">
        <f t="shared" si="150"/>
        <v>#DIV/0!</v>
      </c>
      <c r="AB351" s="319" t="b">
        <f t="shared" si="151"/>
        <v>0</v>
      </c>
      <c r="AC351" s="319" t="e">
        <f t="shared" si="152"/>
        <v>#DIV/0!</v>
      </c>
      <c r="AD351" s="810"/>
      <c r="AE351" s="812">
        <f t="shared" si="153"/>
        <v>0</v>
      </c>
      <c r="AF351" s="812">
        <f t="shared" si="154"/>
        <v>0</v>
      </c>
    </row>
    <row r="352" spans="1:32" ht="15.75" hidden="1" customHeight="1">
      <c r="A352" s="439" t="s">
        <v>311</v>
      </c>
      <c r="B352" s="439">
        <f>'Aaro Inställningar'!B25</f>
        <v>0</v>
      </c>
      <c r="C352" s="43"/>
      <c r="D352" s="749">
        <f>'Aaro Inställningar'!C25</f>
        <v>0</v>
      </c>
      <c r="E352" s="320">
        <v>0</v>
      </c>
      <c r="F352" s="318">
        <v>0</v>
      </c>
      <c r="G352" s="319" t="e">
        <f t="shared" si="138"/>
        <v>#DIV/0!</v>
      </c>
      <c r="H352" s="319" t="b">
        <f t="shared" si="139"/>
        <v>0</v>
      </c>
      <c r="I352" s="319" t="e">
        <f t="shared" si="155"/>
        <v>#DIV/0!</v>
      </c>
      <c r="J352" s="320">
        <v>0</v>
      </c>
      <c r="K352" s="318">
        <v>0</v>
      </c>
      <c r="L352" s="319" t="e">
        <f t="shared" si="141"/>
        <v>#DIV/0!</v>
      </c>
      <c r="M352" s="319" t="b">
        <f t="shared" si="142"/>
        <v>0</v>
      </c>
      <c r="N352" s="319" t="e">
        <f t="shared" si="143"/>
        <v>#DIV/0!</v>
      </c>
      <c r="O352" s="320">
        <v>0</v>
      </c>
      <c r="P352" s="318">
        <v>0</v>
      </c>
      <c r="Q352" s="319" t="e">
        <f t="shared" si="144"/>
        <v>#DIV/0!</v>
      </c>
      <c r="R352" s="319" t="b">
        <f t="shared" si="145"/>
        <v>0</v>
      </c>
      <c r="S352" s="319" t="e">
        <f t="shared" si="146"/>
        <v>#DIV/0!</v>
      </c>
      <c r="T352" s="320">
        <v>0</v>
      </c>
      <c r="U352" s="318">
        <v>0</v>
      </c>
      <c r="V352" s="319" t="e">
        <f t="shared" si="147"/>
        <v>#DIV/0!</v>
      </c>
      <c r="W352" s="319" t="b">
        <f t="shared" si="148"/>
        <v>0</v>
      </c>
      <c r="X352" s="319" t="e">
        <f t="shared" si="149"/>
        <v>#DIV/0!</v>
      </c>
      <c r="Y352" s="319"/>
      <c r="Z352" s="320">
        <v>0</v>
      </c>
      <c r="AA352" s="319" t="e">
        <f t="shared" si="150"/>
        <v>#DIV/0!</v>
      </c>
      <c r="AB352" s="319" t="b">
        <f t="shared" si="151"/>
        <v>0</v>
      </c>
      <c r="AC352" s="319" t="e">
        <f t="shared" si="152"/>
        <v>#DIV/0!</v>
      </c>
      <c r="AD352" s="810"/>
      <c r="AE352" s="812">
        <f t="shared" si="153"/>
        <v>0</v>
      </c>
      <c r="AF352" s="812">
        <f t="shared" si="154"/>
        <v>0</v>
      </c>
    </row>
    <row r="353" spans="1:32" ht="15.75" hidden="1" customHeight="1">
      <c r="A353" s="439" t="s">
        <v>311</v>
      </c>
      <c r="B353" s="439">
        <f>'Aaro Inställningar'!B26</f>
        <v>0</v>
      </c>
      <c r="C353" s="43"/>
      <c r="D353" s="749">
        <f>'Aaro Inställningar'!C26</f>
        <v>0</v>
      </c>
      <c r="E353" s="320">
        <v>0</v>
      </c>
      <c r="F353" s="318">
        <v>0</v>
      </c>
      <c r="G353" s="319" t="e">
        <f t="shared" si="138"/>
        <v>#DIV/0!</v>
      </c>
      <c r="H353" s="319" t="b">
        <f t="shared" si="139"/>
        <v>0</v>
      </c>
      <c r="I353" s="319" t="e">
        <f t="shared" si="155"/>
        <v>#DIV/0!</v>
      </c>
      <c r="J353" s="320">
        <v>0</v>
      </c>
      <c r="K353" s="318">
        <v>0</v>
      </c>
      <c r="L353" s="319" t="e">
        <f t="shared" si="141"/>
        <v>#DIV/0!</v>
      </c>
      <c r="M353" s="319" t="b">
        <f t="shared" si="142"/>
        <v>0</v>
      </c>
      <c r="N353" s="319" t="e">
        <f t="shared" si="143"/>
        <v>#DIV/0!</v>
      </c>
      <c r="O353" s="320">
        <v>0</v>
      </c>
      <c r="P353" s="318">
        <v>0</v>
      </c>
      <c r="Q353" s="319" t="e">
        <f t="shared" si="144"/>
        <v>#DIV/0!</v>
      </c>
      <c r="R353" s="319" t="b">
        <f t="shared" si="145"/>
        <v>0</v>
      </c>
      <c r="S353" s="319" t="e">
        <f t="shared" si="146"/>
        <v>#DIV/0!</v>
      </c>
      <c r="T353" s="320">
        <v>0</v>
      </c>
      <c r="U353" s="318">
        <v>0</v>
      </c>
      <c r="V353" s="319" t="e">
        <f t="shared" si="147"/>
        <v>#DIV/0!</v>
      </c>
      <c r="W353" s="319" t="b">
        <f t="shared" si="148"/>
        <v>0</v>
      </c>
      <c r="X353" s="319" t="e">
        <f t="shared" si="149"/>
        <v>#DIV/0!</v>
      </c>
      <c r="Y353" s="319"/>
      <c r="Z353" s="320">
        <v>0</v>
      </c>
      <c r="AA353" s="319" t="e">
        <f t="shared" si="150"/>
        <v>#DIV/0!</v>
      </c>
      <c r="AB353" s="319" t="b">
        <f t="shared" si="151"/>
        <v>0</v>
      </c>
      <c r="AC353" s="319" t="e">
        <f t="shared" si="152"/>
        <v>#DIV/0!</v>
      </c>
      <c r="AD353" s="810"/>
      <c r="AE353" s="812">
        <f t="shared" si="153"/>
        <v>0</v>
      </c>
      <c r="AF353" s="812">
        <f t="shared" si="154"/>
        <v>0</v>
      </c>
    </row>
    <row r="354" spans="1:32" ht="15.75" hidden="1" customHeight="1">
      <c r="A354" s="439" t="s">
        <v>311</v>
      </c>
      <c r="B354" s="439">
        <f>'Aaro Inställningar'!B27</f>
        <v>0</v>
      </c>
      <c r="C354" s="43"/>
      <c r="D354" s="749">
        <f>'Aaro Inställningar'!C27</f>
        <v>0</v>
      </c>
      <c r="E354" s="320">
        <v>0</v>
      </c>
      <c r="F354" s="318">
        <v>0</v>
      </c>
      <c r="G354" s="319" t="e">
        <f t="shared" si="138"/>
        <v>#DIV/0!</v>
      </c>
      <c r="H354" s="319" t="b">
        <f t="shared" si="139"/>
        <v>0</v>
      </c>
      <c r="I354" s="319" t="e">
        <f t="shared" si="155"/>
        <v>#DIV/0!</v>
      </c>
      <c r="J354" s="320">
        <v>0</v>
      </c>
      <c r="K354" s="318">
        <v>0</v>
      </c>
      <c r="L354" s="319" t="e">
        <f t="shared" si="141"/>
        <v>#DIV/0!</v>
      </c>
      <c r="M354" s="319" t="b">
        <f t="shared" si="142"/>
        <v>0</v>
      </c>
      <c r="N354" s="319" t="e">
        <f t="shared" si="143"/>
        <v>#DIV/0!</v>
      </c>
      <c r="O354" s="320">
        <v>0</v>
      </c>
      <c r="P354" s="318">
        <v>0</v>
      </c>
      <c r="Q354" s="319" t="e">
        <f t="shared" si="144"/>
        <v>#DIV/0!</v>
      </c>
      <c r="R354" s="319" t="b">
        <f t="shared" si="145"/>
        <v>0</v>
      </c>
      <c r="S354" s="319" t="e">
        <f t="shared" si="146"/>
        <v>#DIV/0!</v>
      </c>
      <c r="T354" s="320">
        <v>0</v>
      </c>
      <c r="U354" s="318">
        <v>0</v>
      </c>
      <c r="V354" s="319" t="e">
        <f t="shared" si="147"/>
        <v>#DIV/0!</v>
      </c>
      <c r="W354" s="319" t="b">
        <f t="shared" si="148"/>
        <v>0</v>
      </c>
      <c r="X354" s="319" t="e">
        <f t="shared" si="149"/>
        <v>#DIV/0!</v>
      </c>
      <c r="Y354" s="319"/>
      <c r="Z354" s="320">
        <v>0</v>
      </c>
      <c r="AA354" s="319" t="e">
        <f t="shared" si="150"/>
        <v>#DIV/0!</v>
      </c>
      <c r="AB354" s="319" t="b">
        <f t="shared" si="151"/>
        <v>0</v>
      </c>
      <c r="AC354" s="319" t="e">
        <f t="shared" si="152"/>
        <v>#DIV/0!</v>
      </c>
      <c r="AD354" s="810"/>
      <c r="AE354" s="812">
        <f t="shared" si="153"/>
        <v>0</v>
      </c>
      <c r="AF354" s="812">
        <f t="shared" si="154"/>
        <v>0</v>
      </c>
    </row>
    <row r="355" spans="1:32" ht="15.75" hidden="1" customHeight="1">
      <c r="A355" s="439" t="s">
        <v>311</v>
      </c>
      <c r="B355" s="439">
        <f>'Aaro Inställningar'!B28</f>
        <v>0</v>
      </c>
      <c r="C355" s="43"/>
      <c r="D355" s="749">
        <f>'Aaro Inställningar'!C28</f>
        <v>0</v>
      </c>
      <c r="E355" s="320">
        <v>0</v>
      </c>
      <c r="F355" s="318">
        <v>0</v>
      </c>
      <c r="G355" s="319" t="e">
        <f t="shared" si="138"/>
        <v>#DIV/0!</v>
      </c>
      <c r="H355" s="319" t="b">
        <f t="shared" si="139"/>
        <v>0</v>
      </c>
      <c r="I355" s="319" t="e">
        <f t="shared" si="155"/>
        <v>#DIV/0!</v>
      </c>
      <c r="J355" s="320">
        <v>0</v>
      </c>
      <c r="K355" s="318">
        <v>0</v>
      </c>
      <c r="L355" s="319" t="e">
        <f t="shared" si="141"/>
        <v>#DIV/0!</v>
      </c>
      <c r="M355" s="319" t="b">
        <f t="shared" si="142"/>
        <v>0</v>
      </c>
      <c r="N355" s="319" t="e">
        <f t="shared" si="143"/>
        <v>#DIV/0!</v>
      </c>
      <c r="O355" s="320">
        <v>0</v>
      </c>
      <c r="P355" s="318">
        <v>0</v>
      </c>
      <c r="Q355" s="319" t="e">
        <f t="shared" si="144"/>
        <v>#DIV/0!</v>
      </c>
      <c r="R355" s="319" t="b">
        <f t="shared" si="145"/>
        <v>0</v>
      </c>
      <c r="S355" s="319" t="e">
        <f t="shared" si="146"/>
        <v>#DIV/0!</v>
      </c>
      <c r="T355" s="320">
        <v>0</v>
      </c>
      <c r="U355" s="318">
        <v>0</v>
      </c>
      <c r="V355" s="319" t="e">
        <f t="shared" si="147"/>
        <v>#DIV/0!</v>
      </c>
      <c r="W355" s="319" t="b">
        <f t="shared" si="148"/>
        <v>0</v>
      </c>
      <c r="X355" s="319" t="e">
        <f t="shared" si="149"/>
        <v>#DIV/0!</v>
      </c>
      <c r="Y355" s="319"/>
      <c r="Z355" s="320">
        <v>0</v>
      </c>
      <c r="AA355" s="319" t="e">
        <f t="shared" si="150"/>
        <v>#DIV/0!</v>
      </c>
      <c r="AB355" s="319" t="b">
        <f t="shared" si="151"/>
        <v>0</v>
      </c>
      <c r="AC355" s="319" t="e">
        <f t="shared" si="152"/>
        <v>#DIV/0!</v>
      </c>
      <c r="AD355" s="810"/>
      <c r="AE355" s="812">
        <f t="shared" si="153"/>
        <v>0</v>
      </c>
      <c r="AF355" s="812">
        <f t="shared" si="154"/>
        <v>0</v>
      </c>
    </row>
    <row r="356" spans="1:32" ht="15.75" hidden="1" customHeight="1">
      <c r="A356" s="439" t="s">
        <v>311</v>
      </c>
      <c r="B356" s="439">
        <f>'Aaro Inställningar'!B29</f>
        <v>0</v>
      </c>
      <c r="C356" s="43"/>
      <c r="D356" s="749">
        <f>'Aaro Inställningar'!C29</f>
        <v>0</v>
      </c>
      <c r="E356" s="320">
        <v>0</v>
      </c>
      <c r="F356" s="318">
        <v>0</v>
      </c>
      <c r="G356" s="319" t="e">
        <f t="shared" si="138"/>
        <v>#DIV/0!</v>
      </c>
      <c r="H356" s="319" t="b">
        <f t="shared" si="139"/>
        <v>0</v>
      </c>
      <c r="I356" s="319" t="e">
        <f t="shared" si="155"/>
        <v>#DIV/0!</v>
      </c>
      <c r="J356" s="320">
        <v>0</v>
      </c>
      <c r="K356" s="318">
        <v>0</v>
      </c>
      <c r="L356" s="319" t="e">
        <f t="shared" si="141"/>
        <v>#DIV/0!</v>
      </c>
      <c r="M356" s="319" t="b">
        <f t="shared" si="142"/>
        <v>0</v>
      </c>
      <c r="N356" s="319" t="e">
        <f t="shared" si="143"/>
        <v>#DIV/0!</v>
      </c>
      <c r="O356" s="320">
        <v>0</v>
      </c>
      <c r="P356" s="318">
        <v>0</v>
      </c>
      <c r="Q356" s="319" t="e">
        <f t="shared" si="144"/>
        <v>#DIV/0!</v>
      </c>
      <c r="R356" s="319" t="b">
        <f t="shared" si="145"/>
        <v>0</v>
      </c>
      <c r="S356" s="319" t="e">
        <f t="shared" si="146"/>
        <v>#DIV/0!</v>
      </c>
      <c r="T356" s="320">
        <v>0</v>
      </c>
      <c r="U356" s="318">
        <v>0</v>
      </c>
      <c r="V356" s="319" t="e">
        <f t="shared" si="147"/>
        <v>#DIV/0!</v>
      </c>
      <c r="W356" s="319" t="b">
        <f t="shared" si="148"/>
        <v>0</v>
      </c>
      <c r="X356" s="319" t="e">
        <f t="shared" si="149"/>
        <v>#DIV/0!</v>
      </c>
      <c r="Y356" s="319"/>
      <c r="Z356" s="320">
        <v>0</v>
      </c>
      <c r="AA356" s="319" t="e">
        <f t="shared" si="150"/>
        <v>#DIV/0!</v>
      </c>
      <c r="AB356" s="319" t="b">
        <f t="shared" si="151"/>
        <v>0</v>
      </c>
      <c r="AC356" s="319" t="e">
        <f t="shared" si="152"/>
        <v>#DIV/0!</v>
      </c>
      <c r="AD356" s="810"/>
      <c r="AE356" s="812">
        <f t="shared" si="153"/>
        <v>0</v>
      </c>
      <c r="AF356" s="812">
        <f t="shared" si="154"/>
        <v>0</v>
      </c>
    </row>
    <row r="357" spans="1:32" ht="15.75" hidden="1" customHeight="1">
      <c r="A357" s="439" t="s">
        <v>311</v>
      </c>
      <c r="B357" s="439">
        <f>'Aaro Inställningar'!B30</f>
        <v>0</v>
      </c>
      <c r="C357" s="43"/>
      <c r="D357" s="749">
        <f>'Aaro Inställningar'!C30</f>
        <v>0</v>
      </c>
      <c r="E357" s="320">
        <v>0</v>
      </c>
      <c r="F357" s="318">
        <v>0</v>
      </c>
      <c r="G357" s="319" t="e">
        <f t="shared" si="138"/>
        <v>#DIV/0!</v>
      </c>
      <c r="H357" s="319" t="b">
        <f t="shared" si="139"/>
        <v>0</v>
      </c>
      <c r="I357" s="319" t="e">
        <f t="shared" si="155"/>
        <v>#DIV/0!</v>
      </c>
      <c r="J357" s="320">
        <v>0</v>
      </c>
      <c r="K357" s="318">
        <v>0</v>
      </c>
      <c r="L357" s="319" t="e">
        <f t="shared" si="141"/>
        <v>#DIV/0!</v>
      </c>
      <c r="M357" s="319" t="b">
        <f t="shared" si="142"/>
        <v>0</v>
      </c>
      <c r="N357" s="319" t="e">
        <f t="shared" si="143"/>
        <v>#DIV/0!</v>
      </c>
      <c r="O357" s="320">
        <v>0</v>
      </c>
      <c r="P357" s="318">
        <v>0</v>
      </c>
      <c r="Q357" s="319" t="e">
        <f t="shared" si="144"/>
        <v>#DIV/0!</v>
      </c>
      <c r="R357" s="319" t="b">
        <f t="shared" si="145"/>
        <v>0</v>
      </c>
      <c r="S357" s="319" t="e">
        <f t="shared" si="146"/>
        <v>#DIV/0!</v>
      </c>
      <c r="T357" s="320">
        <v>0</v>
      </c>
      <c r="U357" s="318">
        <v>0</v>
      </c>
      <c r="V357" s="319" t="e">
        <f t="shared" si="147"/>
        <v>#DIV/0!</v>
      </c>
      <c r="W357" s="319" t="b">
        <f t="shared" si="148"/>
        <v>0</v>
      </c>
      <c r="X357" s="319" t="e">
        <f t="shared" si="149"/>
        <v>#DIV/0!</v>
      </c>
      <c r="Y357" s="319"/>
      <c r="Z357" s="320">
        <v>0</v>
      </c>
      <c r="AA357" s="319" t="e">
        <f t="shared" si="150"/>
        <v>#DIV/0!</v>
      </c>
      <c r="AB357" s="319" t="b">
        <f t="shared" si="151"/>
        <v>0</v>
      </c>
      <c r="AC357" s="319" t="e">
        <f t="shared" si="152"/>
        <v>#DIV/0!</v>
      </c>
      <c r="AD357" s="810"/>
      <c r="AE357" s="812">
        <f t="shared" si="153"/>
        <v>0</v>
      </c>
      <c r="AF357" s="812">
        <f t="shared" si="154"/>
        <v>0</v>
      </c>
    </row>
    <row r="358" spans="1:32" ht="15.75" hidden="1" customHeight="1">
      <c r="A358" s="439" t="s">
        <v>311</v>
      </c>
      <c r="B358" s="439">
        <f>'Aaro Inställningar'!B31</f>
        <v>0</v>
      </c>
      <c r="C358" s="43"/>
      <c r="D358" s="749">
        <f>'Aaro Inställningar'!C31</f>
        <v>0</v>
      </c>
      <c r="E358" s="320">
        <v>0</v>
      </c>
      <c r="F358" s="318">
        <v>0</v>
      </c>
      <c r="G358" s="319" t="e">
        <f t="shared" si="138"/>
        <v>#DIV/0!</v>
      </c>
      <c r="H358" s="319" t="b">
        <f t="shared" si="139"/>
        <v>0</v>
      </c>
      <c r="I358" s="319" t="e">
        <f t="shared" si="155"/>
        <v>#DIV/0!</v>
      </c>
      <c r="J358" s="320">
        <v>0</v>
      </c>
      <c r="K358" s="318">
        <v>0</v>
      </c>
      <c r="L358" s="319" t="e">
        <f t="shared" si="141"/>
        <v>#DIV/0!</v>
      </c>
      <c r="M358" s="319" t="b">
        <f t="shared" si="142"/>
        <v>0</v>
      </c>
      <c r="N358" s="319" t="e">
        <f t="shared" si="143"/>
        <v>#DIV/0!</v>
      </c>
      <c r="O358" s="320">
        <v>0</v>
      </c>
      <c r="P358" s="318">
        <v>0</v>
      </c>
      <c r="Q358" s="319" t="e">
        <f t="shared" si="144"/>
        <v>#DIV/0!</v>
      </c>
      <c r="R358" s="319" t="b">
        <f t="shared" si="145"/>
        <v>0</v>
      </c>
      <c r="S358" s="319" t="e">
        <f t="shared" si="146"/>
        <v>#DIV/0!</v>
      </c>
      <c r="T358" s="320">
        <v>0</v>
      </c>
      <c r="U358" s="318">
        <v>0</v>
      </c>
      <c r="V358" s="319" t="e">
        <f t="shared" si="147"/>
        <v>#DIV/0!</v>
      </c>
      <c r="W358" s="319" t="b">
        <f t="shared" si="148"/>
        <v>0</v>
      </c>
      <c r="X358" s="319" t="e">
        <f t="shared" si="149"/>
        <v>#DIV/0!</v>
      </c>
      <c r="Y358" s="319"/>
      <c r="Z358" s="320">
        <v>0</v>
      </c>
      <c r="AA358" s="319" t="e">
        <f t="shared" si="150"/>
        <v>#DIV/0!</v>
      </c>
      <c r="AB358" s="319" t="b">
        <f t="shared" si="151"/>
        <v>0</v>
      </c>
      <c r="AC358" s="319" t="e">
        <f t="shared" si="152"/>
        <v>#DIV/0!</v>
      </c>
      <c r="AD358" s="810"/>
      <c r="AE358" s="812">
        <f t="shared" si="153"/>
        <v>0</v>
      </c>
      <c r="AF358" s="812">
        <f t="shared" si="154"/>
        <v>0</v>
      </c>
    </row>
    <row r="359" spans="1:32" ht="15.75" hidden="1" customHeight="1">
      <c r="A359" s="439" t="s">
        <v>311</v>
      </c>
      <c r="B359" s="439">
        <f>'Aaro Inställningar'!B32</f>
        <v>0</v>
      </c>
      <c r="C359" s="43"/>
      <c r="D359" s="749">
        <f>'Aaro Inställningar'!C32</f>
        <v>0</v>
      </c>
      <c r="E359" s="320">
        <v>0</v>
      </c>
      <c r="F359" s="318">
        <v>0</v>
      </c>
      <c r="G359" s="319" t="e">
        <f t="shared" si="138"/>
        <v>#DIV/0!</v>
      </c>
      <c r="H359" s="319" t="b">
        <f t="shared" si="139"/>
        <v>0</v>
      </c>
      <c r="I359" s="319" t="e">
        <f t="shared" si="155"/>
        <v>#DIV/0!</v>
      </c>
      <c r="J359" s="320">
        <v>0</v>
      </c>
      <c r="K359" s="318">
        <v>0</v>
      </c>
      <c r="L359" s="319" t="e">
        <f t="shared" si="141"/>
        <v>#DIV/0!</v>
      </c>
      <c r="M359" s="319" t="b">
        <f t="shared" si="142"/>
        <v>0</v>
      </c>
      <c r="N359" s="319" t="e">
        <f t="shared" si="143"/>
        <v>#DIV/0!</v>
      </c>
      <c r="O359" s="320">
        <v>0</v>
      </c>
      <c r="P359" s="318">
        <v>0</v>
      </c>
      <c r="Q359" s="319" t="e">
        <f t="shared" si="144"/>
        <v>#DIV/0!</v>
      </c>
      <c r="R359" s="319" t="b">
        <f t="shared" si="145"/>
        <v>0</v>
      </c>
      <c r="S359" s="319" t="e">
        <f t="shared" si="146"/>
        <v>#DIV/0!</v>
      </c>
      <c r="T359" s="320">
        <v>0</v>
      </c>
      <c r="U359" s="318">
        <v>0</v>
      </c>
      <c r="V359" s="319" t="e">
        <f t="shared" si="147"/>
        <v>#DIV/0!</v>
      </c>
      <c r="W359" s="319" t="b">
        <f t="shared" si="148"/>
        <v>0</v>
      </c>
      <c r="X359" s="319" t="e">
        <f t="shared" si="149"/>
        <v>#DIV/0!</v>
      </c>
      <c r="Y359" s="319"/>
      <c r="Z359" s="320">
        <v>0</v>
      </c>
      <c r="AA359" s="319" t="e">
        <f t="shared" si="150"/>
        <v>#DIV/0!</v>
      </c>
      <c r="AB359" s="319" t="b">
        <f t="shared" si="151"/>
        <v>0</v>
      </c>
      <c r="AC359" s="319" t="e">
        <f t="shared" si="152"/>
        <v>#DIV/0!</v>
      </c>
      <c r="AD359" s="810"/>
      <c r="AE359" s="812">
        <f t="shared" si="153"/>
        <v>0</v>
      </c>
      <c r="AF359" s="812">
        <f t="shared" si="154"/>
        <v>0</v>
      </c>
    </row>
    <row r="360" spans="1:32" ht="15.75" hidden="1" customHeight="1">
      <c r="A360" s="439" t="s">
        <v>311</v>
      </c>
      <c r="B360" s="439">
        <f>'Aaro Inställningar'!B33</f>
        <v>0</v>
      </c>
      <c r="C360" s="43"/>
      <c r="D360" s="749">
        <f>'Aaro Inställningar'!C33</f>
        <v>0</v>
      </c>
      <c r="E360" s="320">
        <v>0</v>
      </c>
      <c r="F360" s="318">
        <v>0</v>
      </c>
      <c r="G360" s="319" t="e">
        <f t="shared" si="138"/>
        <v>#DIV/0!</v>
      </c>
      <c r="H360" s="319" t="b">
        <f t="shared" si="139"/>
        <v>0</v>
      </c>
      <c r="I360" s="319" t="e">
        <f t="shared" si="155"/>
        <v>#DIV/0!</v>
      </c>
      <c r="J360" s="320">
        <v>0</v>
      </c>
      <c r="K360" s="318">
        <v>0</v>
      </c>
      <c r="L360" s="319" t="e">
        <f t="shared" si="141"/>
        <v>#DIV/0!</v>
      </c>
      <c r="M360" s="319" t="b">
        <f t="shared" si="142"/>
        <v>0</v>
      </c>
      <c r="N360" s="319" t="e">
        <f t="shared" si="143"/>
        <v>#DIV/0!</v>
      </c>
      <c r="O360" s="320">
        <v>0</v>
      </c>
      <c r="P360" s="318">
        <v>0</v>
      </c>
      <c r="Q360" s="319" t="e">
        <f t="shared" si="144"/>
        <v>#DIV/0!</v>
      </c>
      <c r="R360" s="319" t="b">
        <f t="shared" si="145"/>
        <v>0</v>
      </c>
      <c r="S360" s="319" t="e">
        <f t="shared" si="146"/>
        <v>#DIV/0!</v>
      </c>
      <c r="T360" s="320">
        <v>0</v>
      </c>
      <c r="U360" s="318">
        <v>0</v>
      </c>
      <c r="V360" s="319" t="e">
        <f t="shared" si="147"/>
        <v>#DIV/0!</v>
      </c>
      <c r="W360" s="319" t="b">
        <f t="shared" si="148"/>
        <v>0</v>
      </c>
      <c r="X360" s="319" t="e">
        <f t="shared" si="149"/>
        <v>#DIV/0!</v>
      </c>
      <c r="Y360" s="319"/>
      <c r="Z360" s="320">
        <v>0</v>
      </c>
      <c r="AA360" s="319" t="e">
        <f t="shared" si="150"/>
        <v>#DIV/0!</v>
      </c>
      <c r="AB360" s="319" t="b">
        <f t="shared" si="151"/>
        <v>0</v>
      </c>
      <c r="AC360" s="319" t="e">
        <f t="shared" si="152"/>
        <v>#DIV/0!</v>
      </c>
      <c r="AD360" s="810"/>
      <c r="AE360" s="812">
        <f t="shared" si="153"/>
        <v>0</v>
      </c>
      <c r="AF360" s="812">
        <f t="shared" si="154"/>
        <v>0</v>
      </c>
    </row>
    <row r="361" spans="1:32" ht="15.75" customHeight="1">
      <c r="A361" s="439" t="s">
        <v>311</v>
      </c>
      <c r="B361" s="439" t="str">
        <f>'Aaro Inställningar'!B34</f>
        <v>TOTAL</v>
      </c>
      <c r="C361" s="36"/>
      <c r="D361" s="799" t="str">
        <f>'Aaro Inställningar'!C34</f>
        <v>Summa exkl Aibel</v>
      </c>
      <c r="E361" s="800">
        <f>SUM(E333:E360)</f>
        <v>88.715699700000528</v>
      </c>
      <c r="F361" s="801">
        <f>SUM(F333:F360)</f>
        <v>56.476841900000167</v>
      </c>
      <c r="G361" s="802">
        <f t="shared" si="138"/>
        <v>0.57083322500722655</v>
      </c>
      <c r="H361" s="802" t="b">
        <f t="shared" si="139"/>
        <v>0</v>
      </c>
      <c r="I361" s="802">
        <f t="shared" si="155"/>
        <v>0.57083322500722655</v>
      </c>
      <c r="J361" s="800">
        <f>SUM(J333:J360)</f>
        <v>133.06692300000017</v>
      </c>
      <c r="K361" s="801">
        <f>SUM(K333:K360)</f>
        <v>75.189078800000118</v>
      </c>
      <c r="L361" s="802">
        <f t="shared" si="141"/>
        <v>0.76976397535010044</v>
      </c>
      <c r="M361" s="802" t="b">
        <f t="shared" si="142"/>
        <v>0</v>
      </c>
      <c r="N361" s="802">
        <f t="shared" si="143"/>
        <v>0.76976397535010044</v>
      </c>
      <c r="O361" s="800">
        <f>SUM(O333:O360)</f>
        <v>133.06692300000051</v>
      </c>
      <c r="P361" s="801">
        <f>SUM(P333:P360)</f>
        <v>75.189078800000431</v>
      </c>
      <c r="Q361" s="802">
        <f t="shared" si="144"/>
        <v>0.76976397535009777</v>
      </c>
      <c r="R361" s="802" t="b">
        <f t="shared" si="145"/>
        <v>0</v>
      </c>
      <c r="S361" s="802">
        <f t="shared" si="146"/>
        <v>0.76976397535009777</v>
      </c>
      <c r="T361" s="800">
        <f>SUM(T333:T360)</f>
        <v>821.0055132</v>
      </c>
      <c r="U361" s="801">
        <f>SUM(U333:U360)</f>
        <v>763.12766900000065</v>
      </c>
      <c r="V361" s="802">
        <f t="shared" si="147"/>
        <v>7.5842937625158147E-2</v>
      </c>
      <c r="W361" s="802" t="b">
        <f t="shared" si="148"/>
        <v>0</v>
      </c>
      <c r="X361" s="802">
        <f t="shared" si="149"/>
        <v>7.5842937625158147E-2</v>
      </c>
      <c r="Y361" s="802"/>
      <c r="Z361" s="800">
        <f>SUM(Z333:Z360)</f>
        <v>1256.7770917000003</v>
      </c>
      <c r="AA361" s="803">
        <f t="shared" si="150"/>
        <v>0.64687658795922798</v>
      </c>
      <c r="AB361" s="803" t="b">
        <f t="shared" si="151"/>
        <v>0</v>
      </c>
      <c r="AC361" s="819">
        <f t="shared" si="152"/>
        <v>0.64687658795922798</v>
      </c>
      <c r="AD361" s="810"/>
      <c r="AE361" s="815">
        <f t="shared" si="153"/>
        <v>2.501949446170635E-2</v>
      </c>
      <c r="AF361" s="815">
        <f t="shared" si="154"/>
        <v>1.5492780485816522E-2</v>
      </c>
    </row>
    <row r="362" spans="1:32" ht="4.5" customHeight="1">
      <c r="A362" s="439"/>
      <c r="B362" s="439"/>
      <c r="C362" s="36"/>
      <c r="D362" s="804"/>
      <c r="E362" s="747"/>
      <c r="F362" s="792"/>
      <c r="G362" s="792"/>
      <c r="H362" s="792"/>
      <c r="I362" s="805"/>
      <c r="J362" s="747"/>
      <c r="K362" s="792"/>
      <c r="L362" s="792"/>
      <c r="M362" s="792"/>
      <c r="N362" s="805"/>
      <c r="O362" s="747"/>
      <c r="P362" s="792"/>
      <c r="Q362" s="792"/>
      <c r="R362" s="792"/>
      <c r="S362" s="805"/>
      <c r="T362" s="747"/>
      <c r="U362" s="792"/>
      <c r="V362" s="792"/>
      <c r="W362" s="792"/>
      <c r="X362" s="805"/>
      <c r="Y362" s="805"/>
      <c r="Z362" s="747"/>
      <c r="AA362" s="792"/>
      <c r="AB362" s="792"/>
      <c r="AC362" s="748"/>
      <c r="AD362" s="810"/>
      <c r="AE362" s="816"/>
      <c r="AF362" s="816"/>
    </row>
    <row r="363" spans="1:32" ht="20.25" customHeight="1">
      <c r="A363" s="439" t="s">
        <v>311</v>
      </c>
      <c r="B363" s="439" t="str">
        <f>'Aaro Inställningar'!B36</f>
        <v>AIBEL</v>
      </c>
      <c r="C363" s="43"/>
      <c r="D363" s="749" t="str">
        <f>'Aaro Inställningar'!C36</f>
        <v>Aibel</v>
      </c>
      <c r="E363" s="320">
        <v>45.708925200000103</v>
      </c>
      <c r="F363" s="318">
        <v>8.2041725000000696</v>
      </c>
      <c r="G363" s="319">
        <f t="shared" ref="G363:G406" si="156">IF(OR(E363&lt;0,F363&lt;0),"-",E363/F363-1)</f>
        <v>4.5714241990889048</v>
      </c>
      <c r="H363" s="319" t="b">
        <f t="shared" ref="H363:H406" si="157">IF(AND(E363&lt;0,F363&lt;0),-(E363/F363-1))</f>
        <v>0</v>
      </c>
      <c r="I363" s="319">
        <f t="shared" ref="I363:I406" si="158">IF(AND(E363&lt;0,F363&lt;0),+H363,G363)</f>
        <v>4.5714241990889048</v>
      </c>
      <c r="J363" s="320">
        <v>11.2069740000001</v>
      </c>
      <c r="K363" s="318">
        <v>-5.2475775999999401</v>
      </c>
      <c r="L363" s="319" t="str">
        <f t="shared" ref="L363:L406" si="159">IF(OR(J363&lt;0,K363&lt;0),"-",J363/K363-1)</f>
        <v>-</v>
      </c>
      <c r="M363" s="319" t="b">
        <f t="shared" ref="M363:M406" si="160">IF(AND(J363&lt;0,K363&lt;0),-(J363/K363-1))</f>
        <v>0</v>
      </c>
      <c r="N363" s="319" t="str">
        <f t="shared" ref="N363:N406" si="161">IF(AND(J363&lt;0,K363&lt;0),+M363,L363)</f>
        <v>-</v>
      </c>
      <c r="O363" s="320">
        <v>11.2069740000001</v>
      </c>
      <c r="P363" s="318">
        <v>-5.2475775999999099</v>
      </c>
      <c r="Q363" s="319" t="str">
        <f t="shared" ref="Q363:Q406" si="162">IF(OR(O363&lt;0,P363&lt;0),"-",O363/P363-1)</f>
        <v>-</v>
      </c>
      <c r="R363" s="319" t="b">
        <f t="shared" ref="R363:R406" si="163">IF(AND(O363&lt;0,P363&lt;0),-(O363/P363-1))</f>
        <v>0</v>
      </c>
      <c r="S363" s="319" t="str">
        <f t="shared" ref="S363:S406" si="164">IF(AND(O363&lt;0,P363&lt;0),+R363,Q363)</f>
        <v>-</v>
      </c>
      <c r="T363" s="320">
        <v>11.6447935000005</v>
      </c>
      <c r="U363" s="318">
        <v>-4.8097581000000096</v>
      </c>
      <c r="V363" s="319" t="str">
        <f t="shared" ref="V363:V406" si="165">IF(OR(T363&lt;0,U363&lt;0),"-",T363/U363-1)</f>
        <v>-</v>
      </c>
      <c r="W363" s="319" t="b">
        <f t="shared" ref="W363:W406" si="166">IF(AND(T363&lt;0,U363&lt;0),-(T363/U363-1))</f>
        <v>0</v>
      </c>
      <c r="X363" s="319" t="str">
        <f t="shared" ref="X363:X406" si="167">IF(AND(T363&lt;0,U363&lt;0),+W363,V363)</f>
        <v>-</v>
      </c>
      <c r="Y363" s="319"/>
      <c r="Z363" s="320">
        <v>-33.299540500000298</v>
      </c>
      <c r="AA363" s="319" t="str">
        <f t="shared" ref="AA363:AA406" si="168">IF(OR(U363&lt;0,Z363&lt;0),"-",Z363/U363-1)</f>
        <v>-</v>
      </c>
      <c r="AB363" s="319">
        <f t="shared" ref="AB363:AB406" si="169">IF(AND(U363&lt;0,Z363&lt;0),-(Z363/U363-1))</f>
        <v>-5.9233295745164876</v>
      </c>
      <c r="AC363" s="718">
        <f t="shared" ref="AC363:AC406" si="170">IF(AND(U363&lt;0,Z363&lt;0),+AB363,AA363)</f>
        <v>-5.9233295745164876</v>
      </c>
      <c r="AD363" s="810"/>
      <c r="AE363" s="812">
        <f t="shared" ref="AE363:AE406" si="171">IF(O38&lt;&gt;0,IF(O363&lt;&gt;0,O363/O38,""),0)</f>
        <v>1.8592240962754802E-2</v>
      </c>
      <c r="AF363" s="812">
        <f t="shared" ref="AF363:AF406" si="172">IF(P38&lt;&gt;0,IF(P363&lt;&gt;0,P363/P38,""),0)</f>
        <v>-6.378097467490817E-3</v>
      </c>
    </row>
    <row r="364" spans="1:32" ht="15.75" hidden="1" customHeight="1">
      <c r="A364" s="439" t="s">
        <v>311</v>
      </c>
      <c r="B364" s="439">
        <f>'Aaro Inställningar'!B37</f>
        <v>0</v>
      </c>
      <c r="C364" s="43"/>
      <c r="D364" s="749">
        <f>'Aaro Inställningar'!C37</f>
        <v>0</v>
      </c>
      <c r="E364" s="320">
        <v>0</v>
      </c>
      <c r="F364" s="318">
        <v>0</v>
      </c>
      <c r="G364" s="319" t="e">
        <f t="shared" si="156"/>
        <v>#DIV/0!</v>
      </c>
      <c r="H364" s="319" t="b">
        <f t="shared" si="157"/>
        <v>0</v>
      </c>
      <c r="I364" s="319" t="e">
        <f t="shared" si="158"/>
        <v>#DIV/0!</v>
      </c>
      <c r="J364" s="320">
        <v>0</v>
      </c>
      <c r="K364" s="318">
        <v>0</v>
      </c>
      <c r="L364" s="319" t="e">
        <f t="shared" si="159"/>
        <v>#DIV/0!</v>
      </c>
      <c r="M364" s="319" t="b">
        <f t="shared" si="160"/>
        <v>0</v>
      </c>
      <c r="N364" s="319" t="e">
        <f t="shared" si="161"/>
        <v>#DIV/0!</v>
      </c>
      <c r="O364" s="320">
        <v>0</v>
      </c>
      <c r="P364" s="318">
        <v>0</v>
      </c>
      <c r="Q364" s="319" t="e">
        <f t="shared" si="162"/>
        <v>#DIV/0!</v>
      </c>
      <c r="R364" s="319" t="b">
        <f t="shared" si="163"/>
        <v>0</v>
      </c>
      <c r="S364" s="319" t="e">
        <f t="shared" si="164"/>
        <v>#DIV/0!</v>
      </c>
      <c r="T364" s="320">
        <v>0</v>
      </c>
      <c r="U364" s="318">
        <v>0</v>
      </c>
      <c r="V364" s="319" t="e">
        <f t="shared" si="165"/>
        <v>#DIV/0!</v>
      </c>
      <c r="W364" s="319" t="b">
        <f t="shared" si="166"/>
        <v>0</v>
      </c>
      <c r="X364" s="319" t="e">
        <f t="shared" si="167"/>
        <v>#DIV/0!</v>
      </c>
      <c r="Y364" s="319"/>
      <c r="Z364" s="320">
        <v>0</v>
      </c>
      <c r="AA364" s="319" t="e">
        <f t="shared" si="168"/>
        <v>#DIV/0!</v>
      </c>
      <c r="AB364" s="319" t="b">
        <f t="shared" si="169"/>
        <v>0</v>
      </c>
      <c r="AC364" s="319" t="e">
        <f t="shared" si="170"/>
        <v>#DIV/0!</v>
      </c>
      <c r="AD364" s="810"/>
      <c r="AE364" s="812">
        <f t="shared" si="171"/>
        <v>0</v>
      </c>
      <c r="AF364" s="812">
        <f t="shared" si="172"/>
        <v>0</v>
      </c>
    </row>
    <row r="365" spans="1:32" ht="15.75" hidden="1" customHeight="1">
      <c r="A365" s="439" t="s">
        <v>311</v>
      </c>
      <c r="B365" s="439">
        <f>'Aaro Inställningar'!B38</f>
        <v>0</v>
      </c>
      <c r="C365" s="43"/>
      <c r="D365" s="749">
        <f>'Aaro Inställningar'!C38</f>
        <v>0</v>
      </c>
      <c r="E365" s="320">
        <v>0</v>
      </c>
      <c r="F365" s="318">
        <v>0</v>
      </c>
      <c r="G365" s="319" t="e">
        <f t="shared" si="156"/>
        <v>#DIV/0!</v>
      </c>
      <c r="H365" s="319" t="b">
        <f t="shared" si="157"/>
        <v>0</v>
      </c>
      <c r="I365" s="319" t="e">
        <f t="shared" si="158"/>
        <v>#DIV/0!</v>
      </c>
      <c r="J365" s="320">
        <v>0</v>
      </c>
      <c r="K365" s="318">
        <v>0</v>
      </c>
      <c r="L365" s="319" t="e">
        <f t="shared" si="159"/>
        <v>#DIV/0!</v>
      </c>
      <c r="M365" s="319" t="b">
        <f t="shared" si="160"/>
        <v>0</v>
      </c>
      <c r="N365" s="319" t="e">
        <f t="shared" si="161"/>
        <v>#DIV/0!</v>
      </c>
      <c r="O365" s="320">
        <v>0</v>
      </c>
      <c r="P365" s="318">
        <v>0</v>
      </c>
      <c r="Q365" s="319" t="e">
        <f t="shared" si="162"/>
        <v>#DIV/0!</v>
      </c>
      <c r="R365" s="319" t="b">
        <f t="shared" si="163"/>
        <v>0</v>
      </c>
      <c r="S365" s="319" t="e">
        <f t="shared" si="164"/>
        <v>#DIV/0!</v>
      </c>
      <c r="T365" s="320">
        <v>0</v>
      </c>
      <c r="U365" s="318">
        <v>0</v>
      </c>
      <c r="V365" s="319" t="e">
        <f t="shared" si="165"/>
        <v>#DIV/0!</v>
      </c>
      <c r="W365" s="319" t="b">
        <f t="shared" si="166"/>
        <v>0</v>
      </c>
      <c r="X365" s="319" t="e">
        <f t="shared" si="167"/>
        <v>#DIV/0!</v>
      </c>
      <c r="Y365" s="319"/>
      <c r="Z365" s="320">
        <v>0</v>
      </c>
      <c r="AA365" s="319" t="e">
        <f t="shared" si="168"/>
        <v>#DIV/0!</v>
      </c>
      <c r="AB365" s="319" t="b">
        <f t="shared" si="169"/>
        <v>0</v>
      </c>
      <c r="AC365" s="319" t="e">
        <f t="shared" si="170"/>
        <v>#DIV/0!</v>
      </c>
      <c r="AD365" s="810"/>
      <c r="AE365" s="812">
        <f t="shared" si="171"/>
        <v>0</v>
      </c>
      <c r="AF365" s="812">
        <f t="shared" si="172"/>
        <v>0</v>
      </c>
    </row>
    <row r="366" spans="1:32" ht="15.75" hidden="1" customHeight="1">
      <c r="A366" s="439" t="s">
        <v>311</v>
      </c>
      <c r="B366" s="439">
        <f>'Aaro Inställningar'!B39</f>
        <v>0</v>
      </c>
      <c r="C366" s="43"/>
      <c r="D366" s="749">
        <f>'Aaro Inställningar'!C39</f>
        <v>0</v>
      </c>
      <c r="E366" s="320">
        <v>0</v>
      </c>
      <c r="F366" s="318">
        <v>0</v>
      </c>
      <c r="G366" s="319" t="e">
        <f t="shared" si="156"/>
        <v>#DIV/0!</v>
      </c>
      <c r="H366" s="319" t="b">
        <f t="shared" si="157"/>
        <v>0</v>
      </c>
      <c r="I366" s="319" t="e">
        <f t="shared" si="158"/>
        <v>#DIV/0!</v>
      </c>
      <c r="J366" s="320">
        <v>0</v>
      </c>
      <c r="K366" s="318">
        <v>0</v>
      </c>
      <c r="L366" s="319" t="e">
        <f t="shared" si="159"/>
        <v>#DIV/0!</v>
      </c>
      <c r="M366" s="319" t="b">
        <f t="shared" si="160"/>
        <v>0</v>
      </c>
      <c r="N366" s="319" t="e">
        <f t="shared" si="161"/>
        <v>#DIV/0!</v>
      </c>
      <c r="O366" s="320">
        <v>0</v>
      </c>
      <c r="P366" s="318">
        <v>0</v>
      </c>
      <c r="Q366" s="319" t="e">
        <f t="shared" si="162"/>
        <v>#DIV/0!</v>
      </c>
      <c r="R366" s="319" t="b">
        <f t="shared" si="163"/>
        <v>0</v>
      </c>
      <c r="S366" s="319" t="e">
        <f t="shared" si="164"/>
        <v>#DIV/0!</v>
      </c>
      <c r="T366" s="320">
        <v>0</v>
      </c>
      <c r="U366" s="318">
        <v>0</v>
      </c>
      <c r="V366" s="319" t="e">
        <f t="shared" si="165"/>
        <v>#DIV/0!</v>
      </c>
      <c r="W366" s="319" t="b">
        <f t="shared" si="166"/>
        <v>0</v>
      </c>
      <c r="X366" s="319" t="e">
        <f t="shared" si="167"/>
        <v>#DIV/0!</v>
      </c>
      <c r="Y366" s="319"/>
      <c r="Z366" s="320">
        <v>0</v>
      </c>
      <c r="AA366" s="319" t="e">
        <f t="shared" si="168"/>
        <v>#DIV/0!</v>
      </c>
      <c r="AB366" s="319" t="b">
        <f t="shared" si="169"/>
        <v>0</v>
      </c>
      <c r="AC366" s="319" t="e">
        <f t="shared" si="170"/>
        <v>#DIV/0!</v>
      </c>
      <c r="AD366" s="810"/>
      <c r="AE366" s="812">
        <f t="shared" si="171"/>
        <v>0</v>
      </c>
      <c r="AF366" s="812">
        <f t="shared" si="172"/>
        <v>0</v>
      </c>
    </row>
    <row r="367" spans="1:32" ht="15.75" hidden="1" customHeight="1">
      <c r="A367" s="439" t="s">
        <v>311</v>
      </c>
      <c r="B367" s="439">
        <f>'Aaro Inställningar'!B40</f>
        <v>0</v>
      </c>
      <c r="C367" s="43"/>
      <c r="D367" s="749">
        <f>'Aaro Inställningar'!C40</f>
        <v>0</v>
      </c>
      <c r="E367" s="320">
        <v>0</v>
      </c>
      <c r="F367" s="318">
        <v>0</v>
      </c>
      <c r="G367" s="319" t="e">
        <f t="shared" si="156"/>
        <v>#DIV/0!</v>
      </c>
      <c r="H367" s="319" t="b">
        <f t="shared" si="157"/>
        <v>0</v>
      </c>
      <c r="I367" s="319" t="e">
        <f t="shared" si="158"/>
        <v>#DIV/0!</v>
      </c>
      <c r="J367" s="320">
        <v>0</v>
      </c>
      <c r="K367" s="318">
        <v>0</v>
      </c>
      <c r="L367" s="319" t="e">
        <f t="shared" si="159"/>
        <v>#DIV/0!</v>
      </c>
      <c r="M367" s="319" t="b">
        <f t="shared" si="160"/>
        <v>0</v>
      </c>
      <c r="N367" s="319" t="e">
        <f t="shared" si="161"/>
        <v>#DIV/0!</v>
      </c>
      <c r="O367" s="320">
        <v>0</v>
      </c>
      <c r="P367" s="318">
        <v>0</v>
      </c>
      <c r="Q367" s="319" t="e">
        <f t="shared" si="162"/>
        <v>#DIV/0!</v>
      </c>
      <c r="R367" s="319" t="b">
        <f t="shared" si="163"/>
        <v>0</v>
      </c>
      <c r="S367" s="319" t="e">
        <f t="shared" si="164"/>
        <v>#DIV/0!</v>
      </c>
      <c r="T367" s="320">
        <v>0</v>
      </c>
      <c r="U367" s="318">
        <v>0</v>
      </c>
      <c r="V367" s="319" t="e">
        <f t="shared" si="165"/>
        <v>#DIV/0!</v>
      </c>
      <c r="W367" s="319" t="b">
        <f t="shared" si="166"/>
        <v>0</v>
      </c>
      <c r="X367" s="319" t="e">
        <f t="shared" si="167"/>
        <v>#DIV/0!</v>
      </c>
      <c r="Y367" s="319"/>
      <c r="Z367" s="320">
        <v>0</v>
      </c>
      <c r="AA367" s="319" t="e">
        <f t="shared" si="168"/>
        <v>#DIV/0!</v>
      </c>
      <c r="AB367" s="319" t="b">
        <f t="shared" si="169"/>
        <v>0</v>
      </c>
      <c r="AC367" s="319" t="e">
        <f t="shared" si="170"/>
        <v>#DIV/0!</v>
      </c>
      <c r="AD367" s="810"/>
      <c r="AE367" s="812">
        <f t="shared" si="171"/>
        <v>0</v>
      </c>
      <c r="AF367" s="812">
        <f t="shared" si="172"/>
        <v>0</v>
      </c>
    </row>
    <row r="368" spans="1:32" ht="15.75" hidden="1" customHeight="1">
      <c r="A368" s="439" t="s">
        <v>311</v>
      </c>
      <c r="B368" s="439">
        <f>'Aaro Inställningar'!B41</f>
        <v>0</v>
      </c>
      <c r="C368" s="43"/>
      <c r="D368" s="749">
        <f>'Aaro Inställningar'!C41</f>
        <v>0</v>
      </c>
      <c r="E368" s="320">
        <v>0</v>
      </c>
      <c r="F368" s="318">
        <v>0</v>
      </c>
      <c r="G368" s="319" t="e">
        <f t="shared" si="156"/>
        <v>#DIV/0!</v>
      </c>
      <c r="H368" s="319" t="b">
        <f t="shared" si="157"/>
        <v>0</v>
      </c>
      <c r="I368" s="319" t="e">
        <f t="shared" si="158"/>
        <v>#DIV/0!</v>
      </c>
      <c r="J368" s="320">
        <v>0</v>
      </c>
      <c r="K368" s="318">
        <v>0</v>
      </c>
      <c r="L368" s="319" t="e">
        <f t="shared" si="159"/>
        <v>#DIV/0!</v>
      </c>
      <c r="M368" s="319" t="b">
        <f t="shared" si="160"/>
        <v>0</v>
      </c>
      <c r="N368" s="319" t="e">
        <f t="shared" si="161"/>
        <v>#DIV/0!</v>
      </c>
      <c r="O368" s="320">
        <v>0</v>
      </c>
      <c r="P368" s="318">
        <v>0</v>
      </c>
      <c r="Q368" s="319" t="e">
        <f t="shared" si="162"/>
        <v>#DIV/0!</v>
      </c>
      <c r="R368" s="319" t="b">
        <f t="shared" si="163"/>
        <v>0</v>
      </c>
      <c r="S368" s="319" t="e">
        <f t="shared" si="164"/>
        <v>#DIV/0!</v>
      </c>
      <c r="T368" s="320">
        <v>0</v>
      </c>
      <c r="U368" s="318">
        <v>0</v>
      </c>
      <c r="V368" s="319" t="e">
        <f t="shared" si="165"/>
        <v>#DIV/0!</v>
      </c>
      <c r="W368" s="319" t="b">
        <f t="shared" si="166"/>
        <v>0</v>
      </c>
      <c r="X368" s="319" t="e">
        <f t="shared" si="167"/>
        <v>#DIV/0!</v>
      </c>
      <c r="Y368" s="319"/>
      <c r="Z368" s="320">
        <v>0</v>
      </c>
      <c r="AA368" s="319" t="e">
        <f t="shared" si="168"/>
        <v>#DIV/0!</v>
      </c>
      <c r="AB368" s="319" t="b">
        <f t="shared" si="169"/>
        <v>0</v>
      </c>
      <c r="AC368" s="319" t="e">
        <f t="shared" si="170"/>
        <v>#DIV/0!</v>
      </c>
      <c r="AD368" s="810"/>
      <c r="AE368" s="812">
        <f t="shared" si="171"/>
        <v>0</v>
      </c>
      <c r="AF368" s="812">
        <f t="shared" si="172"/>
        <v>0</v>
      </c>
    </row>
    <row r="369" spans="1:32" ht="15.75" hidden="1" customHeight="1">
      <c r="A369" s="439" t="s">
        <v>311</v>
      </c>
      <c r="B369" s="439">
        <f>'Aaro Inställningar'!B42</f>
        <v>0</v>
      </c>
      <c r="C369" s="43"/>
      <c r="D369" s="749">
        <f>'Aaro Inställningar'!C42</f>
        <v>0</v>
      </c>
      <c r="E369" s="320">
        <v>0</v>
      </c>
      <c r="F369" s="318">
        <v>0</v>
      </c>
      <c r="G369" s="319" t="e">
        <f t="shared" si="156"/>
        <v>#DIV/0!</v>
      </c>
      <c r="H369" s="319" t="b">
        <f t="shared" si="157"/>
        <v>0</v>
      </c>
      <c r="I369" s="319" t="e">
        <f t="shared" si="158"/>
        <v>#DIV/0!</v>
      </c>
      <c r="J369" s="320">
        <v>0</v>
      </c>
      <c r="K369" s="318">
        <v>0</v>
      </c>
      <c r="L369" s="319" t="e">
        <f t="shared" si="159"/>
        <v>#DIV/0!</v>
      </c>
      <c r="M369" s="319" t="b">
        <f t="shared" si="160"/>
        <v>0</v>
      </c>
      <c r="N369" s="319" t="e">
        <f t="shared" si="161"/>
        <v>#DIV/0!</v>
      </c>
      <c r="O369" s="320">
        <v>0</v>
      </c>
      <c r="P369" s="318">
        <v>0</v>
      </c>
      <c r="Q369" s="319" t="e">
        <f t="shared" si="162"/>
        <v>#DIV/0!</v>
      </c>
      <c r="R369" s="319" t="b">
        <f t="shared" si="163"/>
        <v>0</v>
      </c>
      <c r="S369" s="319" t="e">
        <f t="shared" si="164"/>
        <v>#DIV/0!</v>
      </c>
      <c r="T369" s="320">
        <v>0</v>
      </c>
      <c r="U369" s="318">
        <v>0</v>
      </c>
      <c r="V369" s="319" t="e">
        <f t="shared" si="165"/>
        <v>#DIV/0!</v>
      </c>
      <c r="W369" s="319" t="b">
        <f t="shared" si="166"/>
        <v>0</v>
      </c>
      <c r="X369" s="319" t="e">
        <f t="shared" si="167"/>
        <v>#DIV/0!</v>
      </c>
      <c r="Y369" s="319"/>
      <c r="Z369" s="320">
        <v>0</v>
      </c>
      <c r="AA369" s="319" t="e">
        <f t="shared" si="168"/>
        <v>#DIV/0!</v>
      </c>
      <c r="AB369" s="319" t="b">
        <f t="shared" si="169"/>
        <v>0</v>
      </c>
      <c r="AC369" s="319" t="e">
        <f t="shared" si="170"/>
        <v>#DIV/0!</v>
      </c>
      <c r="AD369" s="810"/>
      <c r="AE369" s="812">
        <f t="shared" si="171"/>
        <v>0</v>
      </c>
      <c r="AF369" s="812">
        <f t="shared" si="172"/>
        <v>0</v>
      </c>
    </row>
    <row r="370" spans="1:32" ht="15.75" hidden="1" customHeight="1">
      <c r="A370" s="439" t="s">
        <v>311</v>
      </c>
      <c r="B370" s="439">
        <f>'Aaro Inställningar'!B43</f>
        <v>0</v>
      </c>
      <c r="C370" s="43"/>
      <c r="D370" s="749">
        <f>'Aaro Inställningar'!C43</f>
        <v>0</v>
      </c>
      <c r="E370" s="320">
        <v>0</v>
      </c>
      <c r="F370" s="318">
        <v>0</v>
      </c>
      <c r="G370" s="319" t="e">
        <f t="shared" si="156"/>
        <v>#DIV/0!</v>
      </c>
      <c r="H370" s="319" t="b">
        <f t="shared" si="157"/>
        <v>0</v>
      </c>
      <c r="I370" s="319" t="e">
        <f t="shared" si="158"/>
        <v>#DIV/0!</v>
      </c>
      <c r="J370" s="320">
        <v>0</v>
      </c>
      <c r="K370" s="318">
        <v>0</v>
      </c>
      <c r="L370" s="319" t="e">
        <f t="shared" si="159"/>
        <v>#DIV/0!</v>
      </c>
      <c r="M370" s="319" t="b">
        <f t="shared" si="160"/>
        <v>0</v>
      </c>
      <c r="N370" s="319" t="e">
        <f t="shared" si="161"/>
        <v>#DIV/0!</v>
      </c>
      <c r="O370" s="320">
        <v>0</v>
      </c>
      <c r="P370" s="318">
        <v>0</v>
      </c>
      <c r="Q370" s="319" t="e">
        <f t="shared" si="162"/>
        <v>#DIV/0!</v>
      </c>
      <c r="R370" s="319" t="b">
        <f t="shared" si="163"/>
        <v>0</v>
      </c>
      <c r="S370" s="319" t="e">
        <f t="shared" si="164"/>
        <v>#DIV/0!</v>
      </c>
      <c r="T370" s="320">
        <v>0</v>
      </c>
      <c r="U370" s="318">
        <v>0</v>
      </c>
      <c r="V370" s="319" t="e">
        <f t="shared" si="165"/>
        <v>#DIV/0!</v>
      </c>
      <c r="W370" s="319" t="b">
        <f t="shared" si="166"/>
        <v>0</v>
      </c>
      <c r="X370" s="319" t="e">
        <f t="shared" si="167"/>
        <v>#DIV/0!</v>
      </c>
      <c r="Y370" s="319"/>
      <c r="Z370" s="320">
        <v>0</v>
      </c>
      <c r="AA370" s="319" t="e">
        <f t="shared" si="168"/>
        <v>#DIV/0!</v>
      </c>
      <c r="AB370" s="319" t="b">
        <f t="shared" si="169"/>
        <v>0</v>
      </c>
      <c r="AC370" s="319" t="e">
        <f t="shared" si="170"/>
        <v>#DIV/0!</v>
      </c>
      <c r="AD370" s="810"/>
      <c r="AE370" s="812">
        <f t="shared" si="171"/>
        <v>0</v>
      </c>
      <c r="AF370" s="812">
        <f t="shared" si="172"/>
        <v>0</v>
      </c>
    </row>
    <row r="371" spans="1:32" ht="15.75" hidden="1" customHeight="1">
      <c r="A371" s="439" t="s">
        <v>311</v>
      </c>
      <c r="B371" s="439">
        <f>'Aaro Inställningar'!B44</f>
        <v>0</v>
      </c>
      <c r="C371" s="43"/>
      <c r="D371" s="749">
        <f>'Aaro Inställningar'!C44</f>
        <v>0</v>
      </c>
      <c r="E371" s="320">
        <v>0</v>
      </c>
      <c r="F371" s="318">
        <v>0</v>
      </c>
      <c r="G371" s="319" t="e">
        <f t="shared" si="156"/>
        <v>#DIV/0!</v>
      </c>
      <c r="H371" s="319" t="b">
        <f t="shared" si="157"/>
        <v>0</v>
      </c>
      <c r="I371" s="319" t="e">
        <f t="shared" si="158"/>
        <v>#DIV/0!</v>
      </c>
      <c r="J371" s="320">
        <v>0</v>
      </c>
      <c r="K371" s="318">
        <v>0</v>
      </c>
      <c r="L371" s="319" t="e">
        <f t="shared" si="159"/>
        <v>#DIV/0!</v>
      </c>
      <c r="M371" s="319" t="b">
        <f t="shared" si="160"/>
        <v>0</v>
      </c>
      <c r="N371" s="319" t="e">
        <f t="shared" si="161"/>
        <v>#DIV/0!</v>
      </c>
      <c r="O371" s="320">
        <v>0</v>
      </c>
      <c r="P371" s="318">
        <v>0</v>
      </c>
      <c r="Q371" s="319" t="e">
        <f t="shared" si="162"/>
        <v>#DIV/0!</v>
      </c>
      <c r="R371" s="319" t="b">
        <f t="shared" si="163"/>
        <v>0</v>
      </c>
      <c r="S371" s="319" t="e">
        <f t="shared" si="164"/>
        <v>#DIV/0!</v>
      </c>
      <c r="T371" s="320">
        <v>0</v>
      </c>
      <c r="U371" s="318">
        <v>0</v>
      </c>
      <c r="V371" s="319" t="e">
        <f t="shared" si="165"/>
        <v>#DIV/0!</v>
      </c>
      <c r="W371" s="319" t="b">
        <f t="shared" si="166"/>
        <v>0</v>
      </c>
      <c r="X371" s="319" t="e">
        <f t="shared" si="167"/>
        <v>#DIV/0!</v>
      </c>
      <c r="Y371" s="319"/>
      <c r="Z371" s="320">
        <v>0</v>
      </c>
      <c r="AA371" s="319" t="e">
        <f t="shared" si="168"/>
        <v>#DIV/0!</v>
      </c>
      <c r="AB371" s="319" t="b">
        <f t="shared" si="169"/>
        <v>0</v>
      </c>
      <c r="AC371" s="319" t="e">
        <f t="shared" si="170"/>
        <v>#DIV/0!</v>
      </c>
      <c r="AD371" s="810"/>
      <c r="AE371" s="812">
        <f t="shared" si="171"/>
        <v>0</v>
      </c>
      <c r="AF371" s="812">
        <f t="shared" si="172"/>
        <v>0</v>
      </c>
    </row>
    <row r="372" spans="1:32" ht="15.75" hidden="1" customHeight="1">
      <c r="A372" s="439" t="s">
        <v>311</v>
      </c>
      <c r="B372" s="439">
        <f>'Aaro Inställningar'!B45</f>
        <v>0</v>
      </c>
      <c r="C372" s="43"/>
      <c r="D372" s="749">
        <f>'Aaro Inställningar'!C45</f>
        <v>0</v>
      </c>
      <c r="E372" s="320">
        <v>0</v>
      </c>
      <c r="F372" s="318">
        <v>0</v>
      </c>
      <c r="G372" s="319" t="e">
        <f t="shared" si="156"/>
        <v>#DIV/0!</v>
      </c>
      <c r="H372" s="319" t="b">
        <f t="shared" si="157"/>
        <v>0</v>
      </c>
      <c r="I372" s="319" t="e">
        <f t="shared" si="158"/>
        <v>#DIV/0!</v>
      </c>
      <c r="J372" s="320">
        <v>0</v>
      </c>
      <c r="K372" s="318">
        <v>0</v>
      </c>
      <c r="L372" s="319" t="e">
        <f t="shared" si="159"/>
        <v>#DIV/0!</v>
      </c>
      <c r="M372" s="319" t="b">
        <f t="shared" si="160"/>
        <v>0</v>
      </c>
      <c r="N372" s="319" t="e">
        <f t="shared" si="161"/>
        <v>#DIV/0!</v>
      </c>
      <c r="O372" s="320">
        <v>0</v>
      </c>
      <c r="P372" s="318">
        <v>0</v>
      </c>
      <c r="Q372" s="319" t="e">
        <f t="shared" si="162"/>
        <v>#DIV/0!</v>
      </c>
      <c r="R372" s="319" t="b">
        <f t="shared" si="163"/>
        <v>0</v>
      </c>
      <c r="S372" s="319" t="e">
        <f t="shared" si="164"/>
        <v>#DIV/0!</v>
      </c>
      <c r="T372" s="320">
        <v>0</v>
      </c>
      <c r="U372" s="318">
        <v>0</v>
      </c>
      <c r="V372" s="319" t="e">
        <f t="shared" si="165"/>
        <v>#DIV/0!</v>
      </c>
      <c r="W372" s="319" t="b">
        <f t="shared" si="166"/>
        <v>0</v>
      </c>
      <c r="X372" s="319" t="e">
        <f t="shared" si="167"/>
        <v>#DIV/0!</v>
      </c>
      <c r="Y372" s="319"/>
      <c r="Z372" s="320">
        <v>0</v>
      </c>
      <c r="AA372" s="319" t="e">
        <f t="shared" si="168"/>
        <v>#DIV/0!</v>
      </c>
      <c r="AB372" s="319" t="b">
        <f t="shared" si="169"/>
        <v>0</v>
      </c>
      <c r="AC372" s="319" t="e">
        <f t="shared" si="170"/>
        <v>#DIV/0!</v>
      </c>
      <c r="AD372" s="810"/>
      <c r="AE372" s="812">
        <f t="shared" si="171"/>
        <v>0</v>
      </c>
      <c r="AF372" s="812">
        <f t="shared" si="172"/>
        <v>0</v>
      </c>
    </row>
    <row r="373" spans="1:32" ht="15.75" hidden="1" customHeight="1">
      <c r="A373" s="439" t="s">
        <v>311</v>
      </c>
      <c r="B373" s="439">
        <f>'Aaro Inställningar'!B46</f>
        <v>0</v>
      </c>
      <c r="C373" s="43"/>
      <c r="D373" s="749">
        <f>'Aaro Inställningar'!C46</f>
        <v>0</v>
      </c>
      <c r="E373" s="320">
        <v>0</v>
      </c>
      <c r="F373" s="318">
        <v>0</v>
      </c>
      <c r="G373" s="319" t="e">
        <f t="shared" si="156"/>
        <v>#DIV/0!</v>
      </c>
      <c r="H373" s="319" t="b">
        <f t="shared" si="157"/>
        <v>0</v>
      </c>
      <c r="I373" s="319" t="e">
        <f t="shared" si="158"/>
        <v>#DIV/0!</v>
      </c>
      <c r="J373" s="320">
        <v>0</v>
      </c>
      <c r="K373" s="318">
        <v>0</v>
      </c>
      <c r="L373" s="319" t="e">
        <f t="shared" si="159"/>
        <v>#DIV/0!</v>
      </c>
      <c r="M373" s="319" t="b">
        <f t="shared" si="160"/>
        <v>0</v>
      </c>
      <c r="N373" s="319" t="e">
        <f t="shared" si="161"/>
        <v>#DIV/0!</v>
      </c>
      <c r="O373" s="320">
        <v>0</v>
      </c>
      <c r="P373" s="318">
        <v>0</v>
      </c>
      <c r="Q373" s="319" t="e">
        <f t="shared" si="162"/>
        <v>#DIV/0!</v>
      </c>
      <c r="R373" s="319" t="b">
        <f t="shared" si="163"/>
        <v>0</v>
      </c>
      <c r="S373" s="319" t="e">
        <f t="shared" si="164"/>
        <v>#DIV/0!</v>
      </c>
      <c r="T373" s="320">
        <v>0</v>
      </c>
      <c r="U373" s="318">
        <v>0</v>
      </c>
      <c r="V373" s="319" t="e">
        <f t="shared" si="165"/>
        <v>#DIV/0!</v>
      </c>
      <c r="W373" s="319" t="b">
        <f t="shared" si="166"/>
        <v>0</v>
      </c>
      <c r="X373" s="319" t="e">
        <f t="shared" si="167"/>
        <v>#DIV/0!</v>
      </c>
      <c r="Y373" s="319"/>
      <c r="Z373" s="320">
        <v>0</v>
      </c>
      <c r="AA373" s="319" t="e">
        <f t="shared" si="168"/>
        <v>#DIV/0!</v>
      </c>
      <c r="AB373" s="319" t="b">
        <f t="shared" si="169"/>
        <v>0</v>
      </c>
      <c r="AC373" s="319" t="e">
        <f t="shared" si="170"/>
        <v>#DIV/0!</v>
      </c>
      <c r="AD373" s="810"/>
      <c r="AE373" s="812">
        <f t="shared" si="171"/>
        <v>0</v>
      </c>
      <c r="AF373" s="812">
        <f t="shared" si="172"/>
        <v>0</v>
      </c>
    </row>
    <row r="374" spans="1:32" ht="15.75" hidden="1" customHeight="1">
      <c r="A374" s="439" t="s">
        <v>311</v>
      </c>
      <c r="B374" s="439">
        <f>'Aaro Inställningar'!B47</f>
        <v>0</v>
      </c>
      <c r="C374" s="43"/>
      <c r="D374" s="749">
        <f>'Aaro Inställningar'!C47</f>
        <v>0</v>
      </c>
      <c r="E374" s="320">
        <v>0</v>
      </c>
      <c r="F374" s="318">
        <v>0</v>
      </c>
      <c r="G374" s="319" t="e">
        <f t="shared" si="156"/>
        <v>#DIV/0!</v>
      </c>
      <c r="H374" s="319" t="b">
        <f t="shared" si="157"/>
        <v>0</v>
      </c>
      <c r="I374" s="319" t="e">
        <f t="shared" si="158"/>
        <v>#DIV/0!</v>
      </c>
      <c r="J374" s="320">
        <v>0</v>
      </c>
      <c r="K374" s="318">
        <v>0</v>
      </c>
      <c r="L374" s="319" t="e">
        <f t="shared" si="159"/>
        <v>#DIV/0!</v>
      </c>
      <c r="M374" s="319" t="b">
        <f t="shared" si="160"/>
        <v>0</v>
      </c>
      <c r="N374" s="319" t="e">
        <f t="shared" si="161"/>
        <v>#DIV/0!</v>
      </c>
      <c r="O374" s="320">
        <v>0</v>
      </c>
      <c r="P374" s="318">
        <v>0</v>
      </c>
      <c r="Q374" s="319" t="e">
        <f t="shared" si="162"/>
        <v>#DIV/0!</v>
      </c>
      <c r="R374" s="319" t="b">
        <f t="shared" si="163"/>
        <v>0</v>
      </c>
      <c r="S374" s="319" t="e">
        <f t="shared" si="164"/>
        <v>#DIV/0!</v>
      </c>
      <c r="T374" s="320">
        <v>0</v>
      </c>
      <c r="U374" s="318">
        <v>0</v>
      </c>
      <c r="V374" s="319" t="e">
        <f t="shared" si="165"/>
        <v>#DIV/0!</v>
      </c>
      <c r="W374" s="319" t="b">
        <f t="shared" si="166"/>
        <v>0</v>
      </c>
      <c r="X374" s="319" t="e">
        <f t="shared" si="167"/>
        <v>#DIV/0!</v>
      </c>
      <c r="Y374" s="319"/>
      <c r="Z374" s="320">
        <v>0</v>
      </c>
      <c r="AA374" s="319" t="e">
        <f t="shared" si="168"/>
        <v>#DIV/0!</v>
      </c>
      <c r="AB374" s="319" t="b">
        <f t="shared" si="169"/>
        <v>0</v>
      </c>
      <c r="AC374" s="319" t="e">
        <f t="shared" si="170"/>
        <v>#DIV/0!</v>
      </c>
      <c r="AD374" s="810"/>
      <c r="AE374" s="812">
        <f t="shared" si="171"/>
        <v>0</v>
      </c>
      <c r="AF374" s="812">
        <f t="shared" si="172"/>
        <v>0</v>
      </c>
    </row>
    <row r="375" spans="1:32" ht="15.75" hidden="1" customHeight="1">
      <c r="A375" s="439" t="s">
        <v>311</v>
      </c>
      <c r="B375" s="439">
        <f>'Aaro Inställningar'!B48</f>
        <v>0</v>
      </c>
      <c r="C375" s="43"/>
      <c r="D375" s="749">
        <f>'Aaro Inställningar'!C48</f>
        <v>0</v>
      </c>
      <c r="E375" s="320">
        <v>0</v>
      </c>
      <c r="F375" s="318">
        <v>0</v>
      </c>
      <c r="G375" s="319" t="e">
        <f t="shared" si="156"/>
        <v>#DIV/0!</v>
      </c>
      <c r="H375" s="319" t="b">
        <f t="shared" si="157"/>
        <v>0</v>
      </c>
      <c r="I375" s="319" t="e">
        <f t="shared" si="158"/>
        <v>#DIV/0!</v>
      </c>
      <c r="J375" s="320">
        <v>0</v>
      </c>
      <c r="K375" s="318">
        <v>0</v>
      </c>
      <c r="L375" s="319" t="e">
        <f t="shared" si="159"/>
        <v>#DIV/0!</v>
      </c>
      <c r="M375" s="319" t="b">
        <f t="shared" si="160"/>
        <v>0</v>
      </c>
      <c r="N375" s="319" t="e">
        <f t="shared" si="161"/>
        <v>#DIV/0!</v>
      </c>
      <c r="O375" s="320">
        <v>0</v>
      </c>
      <c r="P375" s="318">
        <v>0</v>
      </c>
      <c r="Q375" s="319" t="e">
        <f t="shared" si="162"/>
        <v>#DIV/0!</v>
      </c>
      <c r="R375" s="319" t="b">
        <f t="shared" si="163"/>
        <v>0</v>
      </c>
      <c r="S375" s="319" t="e">
        <f t="shared" si="164"/>
        <v>#DIV/0!</v>
      </c>
      <c r="T375" s="320">
        <v>0</v>
      </c>
      <c r="U375" s="318">
        <v>0</v>
      </c>
      <c r="V375" s="319" t="e">
        <f t="shared" si="165"/>
        <v>#DIV/0!</v>
      </c>
      <c r="W375" s="319" t="b">
        <f t="shared" si="166"/>
        <v>0</v>
      </c>
      <c r="X375" s="319" t="e">
        <f t="shared" si="167"/>
        <v>#DIV/0!</v>
      </c>
      <c r="Y375" s="319"/>
      <c r="Z375" s="320">
        <v>0</v>
      </c>
      <c r="AA375" s="319" t="e">
        <f t="shared" si="168"/>
        <v>#DIV/0!</v>
      </c>
      <c r="AB375" s="319" t="b">
        <f t="shared" si="169"/>
        <v>0</v>
      </c>
      <c r="AC375" s="319" t="e">
        <f t="shared" si="170"/>
        <v>#DIV/0!</v>
      </c>
      <c r="AD375" s="810"/>
      <c r="AE375" s="812">
        <f t="shared" si="171"/>
        <v>0</v>
      </c>
      <c r="AF375" s="812">
        <f t="shared" si="172"/>
        <v>0</v>
      </c>
    </row>
    <row r="376" spans="1:32" ht="15.75" hidden="1" customHeight="1">
      <c r="A376" s="439" t="s">
        <v>311</v>
      </c>
      <c r="B376" s="439">
        <f>'Aaro Inställningar'!B49</f>
        <v>0</v>
      </c>
      <c r="C376" s="43"/>
      <c r="D376" s="749">
        <f>'Aaro Inställningar'!C49</f>
        <v>0</v>
      </c>
      <c r="E376" s="320">
        <v>0</v>
      </c>
      <c r="F376" s="318">
        <v>0</v>
      </c>
      <c r="G376" s="319" t="e">
        <f t="shared" si="156"/>
        <v>#DIV/0!</v>
      </c>
      <c r="H376" s="319" t="b">
        <f t="shared" si="157"/>
        <v>0</v>
      </c>
      <c r="I376" s="319" t="e">
        <f t="shared" si="158"/>
        <v>#DIV/0!</v>
      </c>
      <c r="J376" s="320">
        <v>0</v>
      </c>
      <c r="K376" s="318">
        <v>0</v>
      </c>
      <c r="L376" s="319" t="e">
        <f t="shared" si="159"/>
        <v>#DIV/0!</v>
      </c>
      <c r="M376" s="319" t="b">
        <f t="shared" si="160"/>
        <v>0</v>
      </c>
      <c r="N376" s="319" t="e">
        <f t="shared" si="161"/>
        <v>#DIV/0!</v>
      </c>
      <c r="O376" s="320">
        <v>0</v>
      </c>
      <c r="P376" s="318">
        <v>0</v>
      </c>
      <c r="Q376" s="319" t="e">
        <f t="shared" si="162"/>
        <v>#DIV/0!</v>
      </c>
      <c r="R376" s="319" t="b">
        <f t="shared" si="163"/>
        <v>0</v>
      </c>
      <c r="S376" s="319" t="e">
        <f t="shared" si="164"/>
        <v>#DIV/0!</v>
      </c>
      <c r="T376" s="320">
        <v>0</v>
      </c>
      <c r="U376" s="318">
        <v>0</v>
      </c>
      <c r="V376" s="319" t="e">
        <f t="shared" si="165"/>
        <v>#DIV/0!</v>
      </c>
      <c r="W376" s="319" t="b">
        <f t="shared" si="166"/>
        <v>0</v>
      </c>
      <c r="X376" s="319" t="e">
        <f t="shared" si="167"/>
        <v>#DIV/0!</v>
      </c>
      <c r="Y376" s="319"/>
      <c r="Z376" s="320">
        <v>0</v>
      </c>
      <c r="AA376" s="319" t="e">
        <f t="shared" si="168"/>
        <v>#DIV/0!</v>
      </c>
      <c r="AB376" s="319" t="b">
        <f t="shared" si="169"/>
        <v>0</v>
      </c>
      <c r="AC376" s="319" t="e">
        <f t="shared" si="170"/>
        <v>#DIV/0!</v>
      </c>
      <c r="AD376" s="810"/>
      <c r="AE376" s="812">
        <f t="shared" si="171"/>
        <v>0</v>
      </c>
      <c r="AF376" s="812">
        <f t="shared" si="172"/>
        <v>0</v>
      </c>
    </row>
    <row r="377" spans="1:32" ht="15.75" hidden="1" customHeight="1">
      <c r="A377" s="439" t="s">
        <v>311</v>
      </c>
      <c r="B377" s="439">
        <f>'Aaro Inställningar'!B50</f>
        <v>0</v>
      </c>
      <c r="C377" s="43"/>
      <c r="D377" s="749">
        <f>'Aaro Inställningar'!C50</f>
        <v>0</v>
      </c>
      <c r="E377" s="320">
        <v>0</v>
      </c>
      <c r="F377" s="318">
        <v>0</v>
      </c>
      <c r="G377" s="319" t="e">
        <f t="shared" si="156"/>
        <v>#DIV/0!</v>
      </c>
      <c r="H377" s="319" t="b">
        <f t="shared" si="157"/>
        <v>0</v>
      </c>
      <c r="I377" s="319" t="e">
        <f t="shared" si="158"/>
        <v>#DIV/0!</v>
      </c>
      <c r="J377" s="320">
        <v>0</v>
      </c>
      <c r="K377" s="318">
        <v>0</v>
      </c>
      <c r="L377" s="319" t="e">
        <f t="shared" si="159"/>
        <v>#DIV/0!</v>
      </c>
      <c r="M377" s="319" t="b">
        <f t="shared" si="160"/>
        <v>0</v>
      </c>
      <c r="N377" s="319" t="e">
        <f t="shared" si="161"/>
        <v>#DIV/0!</v>
      </c>
      <c r="O377" s="320">
        <v>0</v>
      </c>
      <c r="P377" s="318">
        <v>0</v>
      </c>
      <c r="Q377" s="319" t="e">
        <f t="shared" si="162"/>
        <v>#DIV/0!</v>
      </c>
      <c r="R377" s="319" t="b">
        <f t="shared" si="163"/>
        <v>0</v>
      </c>
      <c r="S377" s="319" t="e">
        <f t="shared" si="164"/>
        <v>#DIV/0!</v>
      </c>
      <c r="T377" s="320">
        <v>0</v>
      </c>
      <c r="U377" s="318">
        <v>0</v>
      </c>
      <c r="V377" s="319" t="e">
        <f t="shared" si="165"/>
        <v>#DIV/0!</v>
      </c>
      <c r="W377" s="319" t="b">
        <f t="shared" si="166"/>
        <v>0</v>
      </c>
      <c r="X377" s="319" t="e">
        <f t="shared" si="167"/>
        <v>#DIV/0!</v>
      </c>
      <c r="Y377" s="319"/>
      <c r="Z377" s="320">
        <v>0</v>
      </c>
      <c r="AA377" s="319" t="e">
        <f t="shared" si="168"/>
        <v>#DIV/0!</v>
      </c>
      <c r="AB377" s="319" t="b">
        <f t="shared" si="169"/>
        <v>0</v>
      </c>
      <c r="AC377" s="319" t="e">
        <f t="shared" si="170"/>
        <v>#DIV/0!</v>
      </c>
      <c r="AD377" s="810"/>
      <c r="AE377" s="812">
        <f t="shared" si="171"/>
        <v>0</v>
      </c>
      <c r="AF377" s="812">
        <f t="shared" si="172"/>
        <v>0</v>
      </c>
    </row>
    <row r="378" spans="1:32" ht="15.75" hidden="1" customHeight="1">
      <c r="A378" s="439" t="s">
        <v>311</v>
      </c>
      <c r="B378" s="439">
        <f>'Aaro Inställningar'!B51</f>
        <v>0</v>
      </c>
      <c r="C378" s="43"/>
      <c r="D378" s="749">
        <f>'Aaro Inställningar'!C51</f>
        <v>0</v>
      </c>
      <c r="E378" s="320">
        <v>0</v>
      </c>
      <c r="F378" s="318">
        <v>0</v>
      </c>
      <c r="G378" s="319" t="e">
        <f t="shared" si="156"/>
        <v>#DIV/0!</v>
      </c>
      <c r="H378" s="319" t="b">
        <f t="shared" si="157"/>
        <v>0</v>
      </c>
      <c r="I378" s="319" t="e">
        <f t="shared" si="158"/>
        <v>#DIV/0!</v>
      </c>
      <c r="J378" s="320">
        <v>0</v>
      </c>
      <c r="K378" s="318">
        <v>0</v>
      </c>
      <c r="L378" s="319" t="e">
        <f t="shared" si="159"/>
        <v>#DIV/0!</v>
      </c>
      <c r="M378" s="319" t="b">
        <f t="shared" si="160"/>
        <v>0</v>
      </c>
      <c r="N378" s="319" t="e">
        <f t="shared" si="161"/>
        <v>#DIV/0!</v>
      </c>
      <c r="O378" s="320">
        <v>0</v>
      </c>
      <c r="P378" s="318">
        <v>0</v>
      </c>
      <c r="Q378" s="319" t="e">
        <f t="shared" si="162"/>
        <v>#DIV/0!</v>
      </c>
      <c r="R378" s="319" t="b">
        <f t="shared" si="163"/>
        <v>0</v>
      </c>
      <c r="S378" s="319" t="e">
        <f t="shared" si="164"/>
        <v>#DIV/0!</v>
      </c>
      <c r="T378" s="320">
        <v>0</v>
      </c>
      <c r="U378" s="318">
        <v>0</v>
      </c>
      <c r="V378" s="319" t="e">
        <f t="shared" si="165"/>
        <v>#DIV/0!</v>
      </c>
      <c r="W378" s="319" t="b">
        <f t="shared" si="166"/>
        <v>0</v>
      </c>
      <c r="X378" s="319" t="e">
        <f t="shared" si="167"/>
        <v>#DIV/0!</v>
      </c>
      <c r="Y378" s="319"/>
      <c r="Z378" s="320">
        <v>0</v>
      </c>
      <c r="AA378" s="319" t="e">
        <f t="shared" si="168"/>
        <v>#DIV/0!</v>
      </c>
      <c r="AB378" s="319" t="b">
        <f t="shared" si="169"/>
        <v>0</v>
      </c>
      <c r="AC378" s="319" t="e">
        <f t="shared" si="170"/>
        <v>#DIV/0!</v>
      </c>
      <c r="AD378" s="810"/>
      <c r="AE378" s="812">
        <f t="shared" si="171"/>
        <v>0</v>
      </c>
      <c r="AF378" s="812">
        <f t="shared" si="172"/>
        <v>0</v>
      </c>
    </row>
    <row r="379" spans="1:32" ht="15.75" hidden="1" customHeight="1">
      <c r="A379" s="439" t="s">
        <v>311</v>
      </c>
      <c r="B379" s="439">
        <f>'Aaro Inställningar'!B52</f>
        <v>0</v>
      </c>
      <c r="C379" s="43"/>
      <c r="D379" s="749">
        <f>'Aaro Inställningar'!C52</f>
        <v>0</v>
      </c>
      <c r="E379" s="320">
        <v>0</v>
      </c>
      <c r="F379" s="318">
        <v>0</v>
      </c>
      <c r="G379" s="319" t="e">
        <f t="shared" si="156"/>
        <v>#DIV/0!</v>
      </c>
      <c r="H379" s="319" t="b">
        <f t="shared" si="157"/>
        <v>0</v>
      </c>
      <c r="I379" s="319" t="e">
        <f t="shared" si="158"/>
        <v>#DIV/0!</v>
      </c>
      <c r="J379" s="320">
        <v>0</v>
      </c>
      <c r="K379" s="318">
        <v>0</v>
      </c>
      <c r="L379" s="319" t="e">
        <f t="shared" si="159"/>
        <v>#DIV/0!</v>
      </c>
      <c r="M379" s="319" t="b">
        <f t="shared" si="160"/>
        <v>0</v>
      </c>
      <c r="N379" s="319" t="e">
        <f t="shared" si="161"/>
        <v>#DIV/0!</v>
      </c>
      <c r="O379" s="320">
        <v>0</v>
      </c>
      <c r="P379" s="318">
        <v>0</v>
      </c>
      <c r="Q379" s="319" t="e">
        <f t="shared" si="162"/>
        <v>#DIV/0!</v>
      </c>
      <c r="R379" s="319" t="b">
        <f t="shared" si="163"/>
        <v>0</v>
      </c>
      <c r="S379" s="319" t="e">
        <f t="shared" si="164"/>
        <v>#DIV/0!</v>
      </c>
      <c r="T379" s="320">
        <v>0</v>
      </c>
      <c r="U379" s="318">
        <v>0</v>
      </c>
      <c r="V379" s="319" t="e">
        <f t="shared" si="165"/>
        <v>#DIV/0!</v>
      </c>
      <c r="W379" s="319" t="b">
        <f t="shared" si="166"/>
        <v>0</v>
      </c>
      <c r="X379" s="319" t="e">
        <f t="shared" si="167"/>
        <v>#DIV/0!</v>
      </c>
      <c r="Y379" s="319"/>
      <c r="Z379" s="320">
        <v>0</v>
      </c>
      <c r="AA379" s="319" t="e">
        <f t="shared" si="168"/>
        <v>#DIV/0!</v>
      </c>
      <c r="AB379" s="319" t="b">
        <f t="shared" si="169"/>
        <v>0</v>
      </c>
      <c r="AC379" s="319" t="e">
        <f t="shared" si="170"/>
        <v>#DIV/0!</v>
      </c>
      <c r="AD379" s="810"/>
      <c r="AE379" s="812">
        <f t="shared" si="171"/>
        <v>0</v>
      </c>
      <c r="AF379" s="812">
        <f t="shared" si="172"/>
        <v>0</v>
      </c>
    </row>
    <row r="380" spans="1:32" ht="15.75" hidden="1" customHeight="1">
      <c r="A380" s="439" t="s">
        <v>311</v>
      </c>
      <c r="B380" s="439">
        <f>'Aaro Inställningar'!B53</f>
        <v>0</v>
      </c>
      <c r="C380" s="43"/>
      <c r="D380" s="749">
        <f>'Aaro Inställningar'!C53</f>
        <v>0</v>
      </c>
      <c r="E380" s="320">
        <v>0</v>
      </c>
      <c r="F380" s="318">
        <v>0</v>
      </c>
      <c r="G380" s="319" t="e">
        <f t="shared" si="156"/>
        <v>#DIV/0!</v>
      </c>
      <c r="H380" s="319" t="b">
        <f t="shared" si="157"/>
        <v>0</v>
      </c>
      <c r="I380" s="319" t="e">
        <f t="shared" si="158"/>
        <v>#DIV/0!</v>
      </c>
      <c r="J380" s="320">
        <v>0</v>
      </c>
      <c r="K380" s="318">
        <v>0</v>
      </c>
      <c r="L380" s="319" t="e">
        <f t="shared" si="159"/>
        <v>#DIV/0!</v>
      </c>
      <c r="M380" s="319" t="b">
        <f t="shared" si="160"/>
        <v>0</v>
      </c>
      <c r="N380" s="319" t="e">
        <f t="shared" si="161"/>
        <v>#DIV/0!</v>
      </c>
      <c r="O380" s="320">
        <v>0</v>
      </c>
      <c r="P380" s="318">
        <v>0</v>
      </c>
      <c r="Q380" s="319" t="e">
        <f t="shared" si="162"/>
        <v>#DIV/0!</v>
      </c>
      <c r="R380" s="319" t="b">
        <f t="shared" si="163"/>
        <v>0</v>
      </c>
      <c r="S380" s="319" t="e">
        <f t="shared" si="164"/>
        <v>#DIV/0!</v>
      </c>
      <c r="T380" s="320">
        <v>0</v>
      </c>
      <c r="U380" s="318">
        <v>0</v>
      </c>
      <c r="V380" s="319" t="e">
        <f t="shared" si="165"/>
        <v>#DIV/0!</v>
      </c>
      <c r="W380" s="319" t="b">
        <f t="shared" si="166"/>
        <v>0</v>
      </c>
      <c r="X380" s="319" t="e">
        <f t="shared" si="167"/>
        <v>#DIV/0!</v>
      </c>
      <c r="Y380" s="319"/>
      <c r="Z380" s="320">
        <v>0</v>
      </c>
      <c r="AA380" s="319" t="e">
        <f t="shared" si="168"/>
        <v>#DIV/0!</v>
      </c>
      <c r="AB380" s="319" t="b">
        <f t="shared" si="169"/>
        <v>0</v>
      </c>
      <c r="AC380" s="319" t="e">
        <f t="shared" si="170"/>
        <v>#DIV/0!</v>
      </c>
      <c r="AD380" s="810"/>
      <c r="AE380" s="812">
        <f t="shared" si="171"/>
        <v>0</v>
      </c>
      <c r="AF380" s="812">
        <f t="shared" si="172"/>
        <v>0</v>
      </c>
    </row>
    <row r="381" spans="1:32" ht="15.75" hidden="1" customHeight="1">
      <c r="A381" s="439" t="s">
        <v>311</v>
      </c>
      <c r="B381" s="439">
        <f>'Aaro Inställningar'!B54</f>
        <v>0</v>
      </c>
      <c r="C381" s="43"/>
      <c r="D381" s="749">
        <f>'Aaro Inställningar'!C54</f>
        <v>0</v>
      </c>
      <c r="E381" s="320">
        <v>0</v>
      </c>
      <c r="F381" s="318">
        <v>0</v>
      </c>
      <c r="G381" s="319" t="e">
        <f t="shared" si="156"/>
        <v>#DIV/0!</v>
      </c>
      <c r="H381" s="319" t="b">
        <f t="shared" si="157"/>
        <v>0</v>
      </c>
      <c r="I381" s="319" t="e">
        <f t="shared" si="158"/>
        <v>#DIV/0!</v>
      </c>
      <c r="J381" s="320">
        <v>0</v>
      </c>
      <c r="K381" s="318">
        <v>0</v>
      </c>
      <c r="L381" s="319" t="e">
        <f t="shared" si="159"/>
        <v>#DIV/0!</v>
      </c>
      <c r="M381" s="319" t="b">
        <f t="shared" si="160"/>
        <v>0</v>
      </c>
      <c r="N381" s="319" t="e">
        <f t="shared" si="161"/>
        <v>#DIV/0!</v>
      </c>
      <c r="O381" s="320">
        <v>0</v>
      </c>
      <c r="P381" s="318">
        <v>0</v>
      </c>
      <c r="Q381" s="319" t="e">
        <f t="shared" si="162"/>
        <v>#DIV/0!</v>
      </c>
      <c r="R381" s="319" t="b">
        <f t="shared" si="163"/>
        <v>0</v>
      </c>
      <c r="S381" s="319" t="e">
        <f t="shared" si="164"/>
        <v>#DIV/0!</v>
      </c>
      <c r="T381" s="320">
        <v>0</v>
      </c>
      <c r="U381" s="318">
        <v>0</v>
      </c>
      <c r="V381" s="319" t="e">
        <f t="shared" si="165"/>
        <v>#DIV/0!</v>
      </c>
      <c r="W381" s="319" t="b">
        <f t="shared" si="166"/>
        <v>0</v>
      </c>
      <c r="X381" s="319" t="e">
        <f t="shared" si="167"/>
        <v>#DIV/0!</v>
      </c>
      <c r="Y381" s="319"/>
      <c r="Z381" s="320">
        <v>0</v>
      </c>
      <c r="AA381" s="319" t="e">
        <f t="shared" si="168"/>
        <v>#DIV/0!</v>
      </c>
      <c r="AB381" s="319" t="b">
        <f t="shared" si="169"/>
        <v>0</v>
      </c>
      <c r="AC381" s="319" t="e">
        <f t="shared" si="170"/>
        <v>#DIV/0!</v>
      </c>
      <c r="AD381" s="810"/>
      <c r="AE381" s="812">
        <f t="shared" si="171"/>
        <v>0</v>
      </c>
      <c r="AF381" s="812">
        <f t="shared" si="172"/>
        <v>0</v>
      </c>
    </row>
    <row r="382" spans="1:32" ht="15.75" hidden="1" customHeight="1">
      <c r="A382" s="439" t="s">
        <v>311</v>
      </c>
      <c r="B382" s="439">
        <f>'Aaro Inställningar'!B55</f>
        <v>0</v>
      </c>
      <c r="C382" s="43"/>
      <c r="D382" s="749">
        <f>'Aaro Inställningar'!C55</f>
        <v>0</v>
      </c>
      <c r="E382" s="320">
        <v>0</v>
      </c>
      <c r="F382" s="318">
        <v>0</v>
      </c>
      <c r="G382" s="319" t="e">
        <f t="shared" si="156"/>
        <v>#DIV/0!</v>
      </c>
      <c r="H382" s="319" t="b">
        <f t="shared" si="157"/>
        <v>0</v>
      </c>
      <c r="I382" s="319" t="e">
        <f t="shared" si="158"/>
        <v>#DIV/0!</v>
      </c>
      <c r="J382" s="320">
        <v>0</v>
      </c>
      <c r="K382" s="318">
        <v>0</v>
      </c>
      <c r="L382" s="319" t="e">
        <f t="shared" si="159"/>
        <v>#DIV/0!</v>
      </c>
      <c r="M382" s="319" t="b">
        <f t="shared" si="160"/>
        <v>0</v>
      </c>
      <c r="N382" s="319" t="e">
        <f t="shared" si="161"/>
        <v>#DIV/0!</v>
      </c>
      <c r="O382" s="320">
        <v>0</v>
      </c>
      <c r="P382" s="318">
        <v>0</v>
      </c>
      <c r="Q382" s="319" t="e">
        <f t="shared" si="162"/>
        <v>#DIV/0!</v>
      </c>
      <c r="R382" s="319" t="b">
        <f t="shared" si="163"/>
        <v>0</v>
      </c>
      <c r="S382" s="319" t="e">
        <f t="shared" si="164"/>
        <v>#DIV/0!</v>
      </c>
      <c r="T382" s="320">
        <v>0</v>
      </c>
      <c r="U382" s="318">
        <v>0</v>
      </c>
      <c r="V382" s="319" t="e">
        <f t="shared" si="165"/>
        <v>#DIV/0!</v>
      </c>
      <c r="W382" s="319" t="b">
        <f t="shared" si="166"/>
        <v>0</v>
      </c>
      <c r="X382" s="319" t="e">
        <f t="shared" si="167"/>
        <v>#DIV/0!</v>
      </c>
      <c r="Y382" s="319"/>
      <c r="Z382" s="320">
        <v>0</v>
      </c>
      <c r="AA382" s="319" t="e">
        <f t="shared" si="168"/>
        <v>#DIV/0!</v>
      </c>
      <c r="AB382" s="319" t="b">
        <f t="shared" si="169"/>
        <v>0</v>
      </c>
      <c r="AC382" s="319" t="e">
        <f t="shared" si="170"/>
        <v>#DIV/0!</v>
      </c>
      <c r="AD382" s="810"/>
      <c r="AE382" s="812">
        <f t="shared" si="171"/>
        <v>0</v>
      </c>
      <c r="AF382" s="812">
        <f t="shared" si="172"/>
        <v>0</v>
      </c>
    </row>
    <row r="383" spans="1:32" ht="15.75" hidden="1" customHeight="1">
      <c r="A383" s="439" t="s">
        <v>311</v>
      </c>
      <c r="B383" s="439">
        <f>'Aaro Inställningar'!B56</f>
        <v>0</v>
      </c>
      <c r="C383" s="43"/>
      <c r="D383" s="749">
        <f>'Aaro Inställningar'!C56</f>
        <v>0</v>
      </c>
      <c r="E383" s="320">
        <v>0</v>
      </c>
      <c r="F383" s="318">
        <v>0</v>
      </c>
      <c r="G383" s="319" t="e">
        <f t="shared" si="156"/>
        <v>#DIV/0!</v>
      </c>
      <c r="H383" s="319" t="b">
        <f t="shared" si="157"/>
        <v>0</v>
      </c>
      <c r="I383" s="319" t="e">
        <f t="shared" si="158"/>
        <v>#DIV/0!</v>
      </c>
      <c r="J383" s="320">
        <v>0</v>
      </c>
      <c r="K383" s="318">
        <v>0</v>
      </c>
      <c r="L383" s="319" t="e">
        <f t="shared" si="159"/>
        <v>#DIV/0!</v>
      </c>
      <c r="M383" s="319" t="b">
        <f t="shared" si="160"/>
        <v>0</v>
      </c>
      <c r="N383" s="319" t="e">
        <f t="shared" si="161"/>
        <v>#DIV/0!</v>
      </c>
      <c r="O383" s="320">
        <v>0</v>
      </c>
      <c r="P383" s="318">
        <v>0</v>
      </c>
      <c r="Q383" s="319" t="e">
        <f t="shared" si="162"/>
        <v>#DIV/0!</v>
      </c>
      <c r="R383" s="319" t="b">
        <f t="shared" si="163"/>
        <v>0</v>
      </c>
      <c r="S383" s="319" t="e">
        <f t="shared" si="164"/>
        <v>#DIV/0!</v>
      </c>
      <c r="T383" s="320">
        <v>0</v>
      </c>
      <c r="U383" s="318">
        <v>0</v>
      </c>
      <c r="V383" s="319" t="e">
        <f t="shared" si="165"/>
        <v>#DIV/0!</v>
      </c>
      <c r="W383" s="319" t="b">
        <f t="shared" si="166"/>
        <v>0</v>
      </c>
      <c r="X383" s="319" t="e">
        <f t="shared" si="167"/>
        <v>#DIV/0!</v>
      </c>
      <c r="Y383" s="319"/>
      <c r="Z383" s="320">
        <v>0</v>
      </c>
      <c r="AA383" s="319" t="e">
        <f t="shared" si="168"/>
        <v>#DIV/0!</v>
      </c>
      <c r="AB383" s="319" t="b">
        <f t="shared" si="169"/>
        <v>0</v>
      </c>
      <c r="AC383" s="748" t="e">
        <f t="shared" si="170"/>
        <v>#DIV/0!</v>
      </c>
      <c r="AD383" s="810"/>
      <c r="AE383" s="812">
        <f t="shared" si="171"/>
        <v>0</v>
      </c>
      <c r="AF383" s="812">
        <f t="shared" si="172"/>
        <v>0</v>
      </c>
    </row>
    <row r="384" spans="1:32" ht="16.8">
      <c r="A384" s="439" t="s">
        <v>311</v>
      </c>
      <c r="B384" s="439">
        <f>'Aaro Inställningar'!B57</f>
        <v>0</v>
      </c>
      <c r="C384" s="36"/>
      <c r="D384" s="799" t="str">
        <f>'Aaro Inställningar'!C57</f>
        <v>Aibel</v>
      </c>
      <c r="E384" s="800">
        <f>SUM(E363:E383)</f>
        <v>45.708925200000103</v>
      </c>
      <c r="F384" s="801">
        <f>SUM(F363:F383)</f>
        <v>8.2041725000000696</v>
      </c>
      <c r="G384" s="802">
        <f t="shared" si="156"/>
        <v>4.5714241990889048</v>
      </c>
      <c r="H384" s="802" t="b">
        <f t="shared" si="157"/>
        <v>0</v>
      </c>
      <c r="I384" s="802">
        <f t="shared" si="158"/>
        <v>4.5714241990889048</v>
      </c>
      <c r="J384" s="800">
        <f>SUM(J363:J383)</f>
        <v>11.2069740000001</v>
      </c>
      <c r="K384" s="801">
        <f>SUM(K363:K383)</f>
        <v>-5.2475775999999401</v>
      </c>
      <c r="L384" s="802" t="str">
        <f t="shared" si="159"/>
        <v>-</v>
      </c>
      <c r="M384" s="802" t="b">
        <f t="shared" si="160"/>
        <v>0</v>
      </c>
      <c r="N384" s="802" t="str">
        <f t="shared" si="161"/>
        <v>-</v>
      </c>
      <c r="O384" s="800">
        <f>SUM(O363:O383)</f>
        <v>11.2069740000001</v>
      </c>
      <c r="P384" s="801">
        <f>SUM(P363:P383)</f>
        <v>-5.2475775999999099</v>
      </c>
      <c r="Q384" s="802" t="str">
        <f t="shared" si="162"/>
        <v>-</v>
      </c>
      <c r="R384" s="802" t="b">
        <f t="shared" si="163"/>
        <v>0</v>
      </c>
      <c r="S384" s="802" t="str">
        <f t="shared" si="164"/>
        <v>-</v>
      </c>
      <c r="T384" s="800">
        <f>SUM(T363:T383)</f>
        <v>11.6447935000005</v>
      </c>
      <c r="U384" s="801">
        <f>SUM(U363:U383)</f>
        <v>-4.8097581000000096</v>
      </c>
      <c r="V384" s="802" t="str">
        <f t="shared" si="165"/>
        <v>-</v>
      </c>
      <c r="W384" s="802" t="b">
        <f t="shared" si="166"/>
        <v>0</v>
      </c>
      <c r="X384" s="802" t="str">
        <f t="shared" si="167"/>
        <v>-</v>
      </c>
      <c r="Y384" s="802"/>
      <c r="Z384" s="800">
        <f>SUM(Z363:Z383)</f>
        <v>-33.299540500000298</v>
      </c>
      <c r="AA384" s="803" t="str">
        <f t="shared" si="168"/>
        <v>-</v>
      </c>
      <c r="AB384" s="803">
        <f t="shared" si="169"/>
        <v>-5.9233295745164876</v>
      </c>
      <c r="AC384" s="819">
        <f t="shared" si="170"/>
        <v>-5.9233295745164876</v>
      </c>
      <c r="AD384" s="810"/>
      <c r="AE384" s="815">
        <f t="shared" si="171"/>
        <v>1.8592240962754802E-2</v>
      </c>
      <c r="AF384" s="815">
        <f t="shared" si="172"/>
        <v>-6.378097467490817E-3</v>
      </c>
    </row>
    <row r="385" spans="1:32" ht="15.75" hidden="1" customHeight="1">
      <c r="A385" s="439" t="s">
        <v>311</v>
      </c>
      <c r="B385" s="439">
        <f>'Aaro Inställningar'!B58</f>
        <v>0</v>
      </c>
      <c r="C385" s="36"/>
      <c r="D385" s="749">
        <f>'Aaro Inställningar'!C58</f>
        <v>0</v>
      </c>
      <c r="E385" s="320">
        <v>0</v>
      </c>
      <c r="F385" s="318">
        <v>0</v>
      </c>
      <c r="G385" s="802" t="e">
        <f t="shared" si="156"/>
        <v>#DIV/0!</v>
      </c>
      <c r="H385" s="802" t="b">
        <f t="shared" si="157"/>
        <v>0</v>
      </c>
      <c r="I385" s="802" t="e">
        <f t="shared" si="158"/>
        <v>#DIV/0!</v>
      </c>
      <c r="J385" s="320">
        <v>0</v>
      </c>
      <c r="K385" s="318">
        <v>0</v>
      </c>
      <c r="L385" s="802" t="e">
        <f t="shared" si="159"/>
        <v>#DIV/0!</v>
      </c>
      <c r="M385" s="802" t="b">
        <f t="shared" si="160"/>
        <v>0</v>
      </c>
      <c r="N385" s="319" t="e">
        <f t="shared" si="161"/>
        <v>#DIV/0!</v>
      </c>
      <c r="O385" s="320">
        <v>0</v>
      </c>
      <c r="P385" s="318">
        <v>0</v>
      </c>
      <c r="Q385" s="802" t="e">
        <f t="shared" si="162"/>
        <v>#DIV/0!</v>
      </c>
      <c r="R385" s="802" t="b">
        <f t="shared" si="163"/>
        <v>0</v>
      </c>
      <c r="S385" s="319" t="e">
        <f t="shared" si="164"/>
        <v>#DIV/0!</v>
      </c>
      <c r="T385" s="320">
        <v>0</v>
      </c>
      <c r="U385" s="318">
        <v>0</v>
      </c>
      <c r="V385" s="802" t="e">
        <f t="shared" si="165"/>
        <v>#DIV/0!</v>
      </c>
      <c r="W385" s="802" t="b">
        <f t="shared" si="166"/>
        <v>0</v>
      </c>
      <c r="X385" s="319" t="e">
        <f t="shared" si="167"/>
        <v>#DIV/0!</v>
      </c>
      <c r="Y385" s="319"/>
      <c r="Z385" s="320">
        <v>0</v>
      </c>
      <c r="AA385" s="319" t="e">
        <f t="shared" si="168"/>
        <v>#DIV/0!</v>
      </c>
      <c r="AB385" s="319" t="b">
        <f t="shared" si="169"/>
        <v>0</v>
      </c>
      <c r="AC385" s="319" t="e">
        <f t="shared" si="170"/>
        <v>#DIV/0!</v>
      </c>
      <c r="AD385" s="810"/>
      <c r="AE385" s="812">
        <f t="shared" si="171"/>
        <v>0</v>
      </c>
      <c r="AF385" s="812">
        <f t="shared" si="172"/>
        <v>0</v>
      </c>
    </row>
    <row r="386" spans="1:32" ht="15.75" hidden="1" customHeight="1">
      <c r="A386" s="439" t="s">
        <v>311</v>
      </c>
      <c r="B386" s="439">
        <f>'Aaro Inställningar'!B59</f>
        <v>0</v>
      </c>
      <c r="C386" s="43"/>
      <c r="D386" s="749">
        <f>'Aaro Inställningar'!C59</f>
        <v>0</v>
      </c>
      <c r="E386" s="320">
        <v>0</v>
      </c>
      <c r="F386" s="318">
        <v>0</v>
      </c>
      <c r="G386" s="802" t="e">
        <f t="shared" si="156"/>
        <v>#DIV/0!</v>
      </c>
      <c r="H386" s="802" t="b">
        <f t="shared" si="157"/>
        <v>0</v>
      </c>
      <c r="I386" s="802" t="e">
        <f t="shared" si="158"/>
        <v>#DIV/0!</v>
      </c>
      <c r="J386" s="320">
        <v>0</v>
      </c>
      <c r="K386" s="318">
        <v>0</v>
      </c>
      <c r="L386" s="802" t="e">
        <f t="shared" si="159"/>
        <v>#DIV/0!</v>
      </c>
      <c r="M386" s="802" t="b">
        <f t="shared" si="160"/>
        <v>0</v>
      </c>
      <c r="N386" s="319" t="e">
        <f t="shared" si="161"/>
        <v>#DIV/0!</v>
      </c>
      <c r="O386" s="320">
        <v>0</v>
      </c>
      <c r="P386" s="318">
        <v>0</v>
      </c>
      <c r="Q386" s="802" t="e">
        <f t="shared" si="162"/>
        <v>#DIV/0!</v>
      </c>
      <c r="R386" s="802" t="b">
        <f t="shared" si="163"/>
        <v>0</v>
      </c>
      <c r="S386" s="319" t="e">
        <f t="shared" si="164"/>
        <v>#DIV/0!</v>
      </c>
      <c r="T386" s="320">
        <v>0</v>
      </c>
      <c r="U386" s="318">
        <v>0</v>
      </c>
      <c r="V386" s="802" t="e">
        <f t="shared" si="165"/>
        <v>#DIV/0!</v>
      </c>
      <c r="W386" s="802" t="b">
        <f t="shared" si="166"/>
        <v>0</v>
      </c>
      <c r="X386" s="319" t="e">
        <f t="shared" si="167"/>
        <v>#DIV/0!</v>
      </c>
      <c r="Y386" s="319"/>
      <c r="Z386" s="320">
        <v>0</v>
      </c>
      <c r="AA386" s="319" t="e">
        <f t="shared" si="168"/>
        <v>#DIV/0!</v>
      </c>
      <c r="AB386" s="319" t="b">
        <f t="shared" si="169"/>
        <v>0</v>
      </c>
      <c r="AC386" s="319" t="e">
        <f t="shared" si="170"/>
        <v>#DIV/0!</v>
      </c>
      <c r="AD386" s="810"/>
      <c r="AE386" s="812">
        <f t="shared" si="171"/>
        <v>0</v>
      </c>
      <c r="AF386" s="812">
        <f t="shared" si="172"/>
        <v>0</v>
      </c>
    </row>
    <row r="387" spans="1:32" ht="15.75" hidden="1" customHeight="1">
      <c r="A387" s="439" t="s">
        <v>311</v>
      </c>
      <c r="B387" s="439">
        <f>'Aaro Inställningar'!B60</f>
        <v>0</v>
      </c>
      <c r="C387" s="43"/>
      <c r="D387" s="749">
        <f>'Aaro Inställningar'!C60</f>
        <v>0</v>
      </c>
      <c r="E387" s="320">
        <v>0</v>
      </c>
      <c r="F387" s="318">
        <v>0</v>
      </c>
      <c r="G387" s="802" t="e">
        <f t="shared" si="156"/>
        <v>#DIV/0!</v>
      </c>
      <c r="H387" s="802" t="b">
        <f t="shared" si="157"/>
        <v>0</v>
      </c>
      <c r="I387" s="802" t="e">
        <f t="shared" si="158"/>
        <v>#DIV/0!</v>
      </c>
      <c r="J387" s="320">
        <v>0</v>
      </c>
      <c r="K387" s="318">
        <v>0</v>
      </c>
      <c r="L387" s="802" t="e">
        <f t="shared" si="159"/>
        <v>#DIV/0!</v>
      </c>
      <c r="M387" s="802" t="b">
        <f t="shared" si="160"/>
        <v>0</v>
      </c>
      <c r="N387" s="319" t="e">
        <f t="shared" si="161"/>
        <v>#DIV/0!</v>
      </c>
      <c r="O387" s="320">
        <v>0</v>
      </c>
      <c r="P387" s="318">
        <v>0</v>
      </c>
      <c r="Q387" s="802" t="e">
        <f t="shared" si="162"/>
        <v>#DIV/0!</v>
      </c>
      <c r="R387" s="802" t="b">
        <f t="shared" si="163"/>
        <v>0</v>
      </c>
      <c r="S387" s="319" t="e">
        <f t="shared" si="164"/>
        <v>#DIV/0!</v>
      </c>
      <c r="T387" s="320">
        <v>0</v>
      </c>
      <c r="U387" s="318">
        <v>0</v>
      </c>
      <c r="V387" s="802" t="e">
        <f t="shared" si="165"/>
        <v>#DIV/0!</v>
      </c>
      <c r="W387" s="802" t="b">
        <f t="shared" si="166"/>
        <v>0</v>
      </c>
      <c r="X387" s="319" t="e">
        <f t="shared" si="167"/>
        <v>#DIV/0!</v>
      </c>
      <c r="Y387" s="319"/>
      <c r="Z387" s="320">
        <v>0</v>
      </c>
      <c r="AA387" s="319" t="e">
        <f t="shared" si="168"/>
        <v>#DIV/0!</v>
      </c>
      <c r="AB387" s="319" t="b">
        <f t="shared" si="169"/>
        <v>0</v>
      </c>
      <c r="AC387" s="319" t="e">
        <f t="shared" si="170"/>
        <v>#DIV/0!</v>
      </c>
      <c r="AD387" s="810"/>
      <c r="AE387" s="812">
        <f t="shared" si="171"/>
        <v>0</v>
      </c>
      <c r="AF387" s="812">
        <f t="shared" si="172"/>
        <v>0</v>
      </c>
    </row>
    <row r="388" spans="1:32" ht="15.75" hidden="1" customHeight="1">
      <c r="A388" s="439" t="s">
        <v>311</v>
      </c>
      <c r="B388" s="439">
        <f>'Aaro Inställningar'!B61</f>
        <v>0</v>
      </c>
      <c r="C388" s="43"/>
      <c r="D388" s="749">
        <f>'Aaro Inställningar'!C61</f>
        <v>0</v>
      </c>
      <c r="E388" s="320">
        <v>0</v>
      </c>
      <c r="F388" s="318">
        <v>0</v>
      </c>
      <c r="G388" s="802" t="e">
        <f t="shared" si="156"/>
        <v>#DIV/0!</v>
      </c>
      <c r="H388" s="802" t="b">
        <f t="shared" si="157"/>
        <v>0</v>
      </c>
      <c r="I388" s="802" t="e">
        <f t="shared" si="158"/>
        <v>#DIV/0!</v>
      </c>
      <c r="J388" s="320">
        <v>0</v>
      </c>
      <c r="K388" s="318">
        <v>0</v>
      </c>
      <c r="L388" s="802" t="e">
        <f t="shared" si="159"/>
        <v>#DIV/0!</v>
      </c>
      <c r="M388" s="802" t="b">
        <f t="shared" si="160"/>
        <v>0</v>
      </c>
      <c r="N388" s="319" t="e">
        <f t="shared" si="161"/>
        <v>#DIV/0!</v>
      </c>
      <c r="O388" s="320">
        <v>0</v>
      </c>
      <c r="P388" s="318">
        <v>0</v>
      </c>
      <c r="Q388" s="802" t="e">
        <f t="shared" si="162"/>
        <v>#DIV/0!</v>
      </c>
      <c r="R388" s="802" t="b">
        <f t="shared" si="163"/>
        <v>0</v>
      </c>
      <c r="S388" s="319" t="e">
        <f t="shared" si="164"/>
        <v>#DIV/0!</v>
      </c>
      <c r="T388" s="320">
        <v>0</v>
      </c>
      <c r="U388" s="318">
        <v>0</v>
      </c>
      <c r="V388" s="802" t="e">
        <f t="shared" si="165"/>
        <v>#DIV/0!</v>
      </c>
      <c r="W388" s="802" t="b">
        <f t="shared" si="166"/>
        <v>0</v>
      </c>
      <c r="X388" s="319" t="e">
        <f t="shared" si="167"/>
        <v>#DIV/0!</v>
      </c>
      <c r="Y388" s="319"/>
      <c r="Z388" s="320">
        <v>0</v>
      </c>
      <c r="AA388" s="319" t="e">
        <f t="shared" si="168"/>
        <v>#DIV/0!</v>
      </c>
      <c r="AB388" s="319" t="b">
        <f t="shared" si="169"/>
        <v>0</v>
      </c>
      <c r="AC388" s="319" t="e">
        <f t="shared" si="170"/>
        <v>#DIV/0!</v>
      </c>
      <c r="AD388" s="810"/>
      <c r="AE388" s="812">
        <f t="shared" si="171"/>
        <v>0</v>
      </c>
      <c r="AF388" s="812">
        <f t="shared" si="172"/>
        <v>0</v>
      </c>
    </row>
    <row r="389" spans="1:32" ht="15.75" hidden="1" customHeight="1">
      <c r="A389" s="439" t="s">
        <v>311</v>
      </c>
      <c r="B389" s="439">
        <f>'Aaro Inställningar'!B62</f>
        <v>0</v>
      </c>
      <c r="C389" s="43"/>
      <c r="D389" s="749">
        <f>'Aaro Inställningar'!C62</f>
        <v>0</v>
      </c>
      <c r="E389" s="320">
        <v>0</v>
      </c>
      <c r="F389" s="318">
        <v>0</v>
      </c>
      <c r="G389" s="802" t="e">
        <f t="shared" si="156"/>
        <v>#DIV/0!</v>
      </c>
      <c r="H389" s="802" t="b">
        <f t="shared" si="157"/>
        <v>0</v>
      </c>
      <c r="I389" s="802" t="e">
        <f t="shared" si="158"/>
        <v>#DIV/0!</v>
      </c>
      <c r="J389" s="320">
        <v>0</v>
      </c>
      <c r="K389" s="318">
        <v>0</v>
      </c>
      <c r="L389" s="802" t="e">
        <f t="shared" si="159"/>
        <v>#DIV/0!</v>
      </c>
      <c r="M389" s="802" t="b">
        <f t="shared" si="160"/>
        <v>0</v>
      </c>
      <c r="N389" s="319" t="e">
        <f t="shared" si="161"/>
        <v>#DIV/0!</v>
      </c>
      <c r="O389" s="320">
        <v>0</v>
      </c>
      <c r="P389" s="318">
        <v>0</v>
      </c>
      <c r="Q389" s="802" t="e">
        <f t="shared" si="162"/>
        <v>#DIV/0!</v>
      </c>
      <c r="R389" s="802" t="b">
        <f t="shared" si="163"/>
        <v>0</v>
      </c>
      <c r="S389" s="319" t="e">
        <f t="shared" si="164"/>
        <v>#DIV/0!</v>
      </c>
      <c r="T389" s="320">
        <v>0</v>
      </c>
      <c r="U389" s="318">
        <v>0</v>
      </c>
      <c r="V389" s="802" t="e">
        <f t="shared" si="165"/>
        <v>#DIV/0!</v>
      </c>
      <c r="W389" s="802" t="b">
        <f t="shared" si="166"/>
        <v>0</v>
      </c>
      <c r="X389" s="319" t="e">
        <f t="shared" si="167"/>
        <v>#DIV/0!</v>
      </c>
      <c r="Y389" s="319"/>
      <c r="Z389" s="320">
        <v>0</v>
      </c>
      <c r="AA389" s="319" t="e">
        <f t="shared" si="168"/>
        <v>#DIV/0!</v>
      </c>
      <c r="AB389" s="319" t="b">
        <f t="shared" si="169"/>
        <v>0</v>
      </c>
      <c r="AC389" s="319" t="e">
        <f t="shared" si="170"/>
        <v>#DIV/0!</v>
      </c>
      <c r="AD389" s="810"/>
      <c r="AE389" s="812">
        <f t="shared" si="171"/>
        <v>0</v>
      </c>
      <c r="AF389" s="812">
        <f t="shared" si="172"/>
        <v>0</v>
      </c>
    </row>
    <row r="390" spans="1:32" ht="15.75" hidden="1" customHeight="1">
      <c r="A390" s="439" t="s">
        <v>311</v>
      </c>
      <c r="B390" s="439">
        <f>'Aaro Inställningar'!B63</f>
        <v>0</v>
      </c>
      <c r="C390" s="43"/>
      <c r="D390" s="749">
        <f>'Aaro Inställningar'!C63</f>
        <v>0</v>
      </c>
      <c r="E390" s="320">
        <v>0</v>
      </c>
      <c r="F390" s="318">
        <v>0</v>
      </c>
      <c r="G390" s="802" t="e">
        <f t="shared" si="156"/>
        <v>#DIV/0!</v>
      </c>
      <c r="H390" s="802" t="b">
        <f t="shared" si="157"/>
        <v>0</v>
      </c>
      <c r="I390" s="802" t="e">
        <f t="shared" si="158"/>
        <v>#DIV/0!</v>
      </c>
      <c r="J390" s="320">
        <v>0</v>
      </c>
      <c r="K390" s="318">
        <v>0</v>
      </c>
      <c r="L390" s="802" t="e">
        <f t="shared" si="159"/>
        <v>#DIV/0!</v>
      </c>
      <c r="M390" s="802" t="b">
        <f t="shared" si="160"/>
        <v>0</v>
      </c>
      <c r="N390" s="319" t="e">
        <f t="shared" si="161"/>
        <v>#DIV/0!</v>
      </c>
      <c r="O390" s="320">
        <v>0</v>
      </c>
      <c r="P390" s="318">
        <v>0</v>
      </c>
      <c r="Q390" s="802" t="e">
        <f t="shared" si="162"/>
        <v>#DIV/0!</v>
      </c>
      <c r="R390" s="802" t="b">
        <f t="shared" si="163"/>
        <v>0</v>
      </c>
      <c r="S390" s="319" t="e">
        <f t="shared" si="164"/>
        <v>#DIV/0!</v>
      </c>
      <c r="T390" s="320">
        <v>0</v>
      </c>
      <c r="U390" s="318">
        <v>0</v>
      </c>
      <c r="V390" s="802" t="e">
        <f t="shared" si="165"/>
        <v>#DIV/0!</v>
      </c>
      <c r="W390" s="802" t="b">
        <f t="shared" si="166"/>
        <v>0</v>
      </c>
      <c r="X390" s="319" t="e">
        <f t="shared" si="167"/>
        <v>#DIV/0!</v>
      </c>
      <c r="Y390" s="319"/>
      <c r="Z390" s="320">
        <v>0</v>
      </c>
      <c r="AA390" s="319" t="e">
        <f t="shared" si="168"/>
        <v>#DIV/0!</v>
      </c>
      <c r="AB390" s="319" t="b">
        <f t="shared" si="169"/>
        <v>0</v>
      </c>
      <c r="AC390" s="319" t="e">
        <f t="shared" si="170"/>
        <v>#DIV/0!</v>
      </c>
      <c r="AD390" s="810"/>
      <c r="AE390" s="812">
        <f t="shared" si="171"/>
        <v>0</v>
      </c>
      <c r="AF390" s="812">
        <f t="shared" si="172"/>
        <v>0</v>
      </c>
    </row>
    <row r="391" spans="1:32" ht="15.75" hidden="1" customHeight="1">
      <c r="A391" s="439" t="s">
        <v>311</v>
      </c>
      <c r="B391" s="439">
        <f>'Aaro Inställningar'!B64</f>
        <v>0</v>
      </c>
      <c r="C391" s="43"/>
      <c r="D391" s="749">
        <f>'Aaro Inställningar'!C64</f>
        <v>0</v>
      </c>
      <c r="E391" s="320">
        <v>0</v>
      </c>
      <c r="F391" s="318">
        <v>0</v>
      </c>
      <c r="G391" s="802" t="e">
        <f t="shared" si="156"/>
        <v>#DIV/0!</v>
      </c>
      <c r="H391" s="802" t="b">
        <f t="shared" si="157"/>
        <v>0</v>
      </c>
      <c r="I391" s="802" t="e">
        <f t="shared" si="158"/>
        <v>#DIV/0!</v>
      </c>
      <c r="J391" s="320">
        <v>0</v>
      </c>
      <c r="K391" s="318">
        <v>0</v>
      </c>
      <c r="L391" s="802" t="e">
        <f t="shared" si="159"/>
        <v>#DIV/0!</v>
      </c>
      <c r="M391" s="802" t="b">
        <f t="shared" si="160"/>
        <v>0</v>
      </c>
      <c r="N391" s="319" t="e">
        <f t="shared" si="161"/>
        <v>#DIV/0!</v>
      </c>
      <c r="O391" s="320">
        <v>0</v>
      </c>
      <c r="P391" s="318">
        <v>0</v>
      </c>
      <c r="Q391" s="802" t="e">
        <f t="shared" si="162"/>
        <v>#DIV/0!</v>
      </c>
      <c r="R391" s="802" t="b">
        <f t="shared" si="163"/>
        <v>0</v>
      </c>
      <c r="S391" s="319" t="e">
        <f t="shared" si="164"/>
        <v>#DIV/0!</v>
      </c>
      <c r="T391" s="320">
        <v>0</v>
      </c>
      <c r="U391" s="318">
        <v>0</v>
      </c>
      <c r="V391" s="802" t="e">
        <f t="shared" si="165"/>
        <v>#DIV/0!</v>
      </c>
      <c r="W391" s="802" t="b">
        <f t="shared" si="166"/>
        <v>0</v>
      </c>
      <c r="X391" s="319" t="e">
        <f t="shared" si="167"/>
        <v>#DIV/0!</v>
      </c>
      <c r="Y391" s="319"/>
      <c r="Z391" s="320">
        <v>0</v>
      </c>
      <c r="AA391" s="319" t="e">
        <f t="shared" si="168"/>
        <v>#DIV/0!</v>
      </c>
      <c r="AB391" s="319" t="b">
        <f t="shared" si="169"/>
        <v>0</v>
      </c>
      <c r="AC391" s="319" t="e">
        <f t="shared" si="170"/>
        <v>#DIV/0!</v>
      </c>
      <c r="AD391" s="810"/>
      <c r="AE391" s="812">
        <f t="shared" si="171"/>
        <v>0</v>
      </c>
      <c r="AF391" s="812">
        <f t="shared" si="172"/>
        <v>0</v>
      </c>
    </row>
    <row r="392" spans="1:32" ht="15.75" hidden="1" customHeight="1">
      <c r="A392" s="439" t="s">
        <v>311</v>
      </c>
      <c r="B392" s="439">
        <f>'Aaro Inställningar'!B65</f>
        <v>0</v>
      </c>
      <c r="C392" s="43"/>
      <c r="D392" s="749">
        <f>'Aaro Inställningar'!C65</f>
        <v>0</v>
      </c>
      <c r="E392" s="320">
        <v>0</v>
      </c>
      <c r="F392" s="318">
        <v>0</v>
      </c>
      <c r="G392" s="802" t="e">
        <f t="shared" si="156"/>
        <v>#DIV/0!</v>
      </c>
      <c r="H392" s="802" t="b">
        <f t="shared" si="157"/>
        <v>0</v>
      </c>
      <c r="I392" s="802" t="e">
        <f t="shared" si="158"/>
        <v>#DIV/0!</v>
      </c>
      <c r="J392" s="320">
        <v>0</v>
      </c>
      <c r="K392" s="318">
        <v>0</v>
      </c>
      <c r="L392" s="802" t="e">
        <f t="shared" si="159"/>
        <v>#DIV/0!</v>
      </c>
      <c r="M392" s="802" t="b">
        <f t="shared" si="160"/>
        <v>0</v>
      </c>
      <c r="N392" s="319" t="e">
        <f t="shared" si="161"/>
        <v>#DIV/0!</v>
      </c>
      <c r="O392" s="320">
        <v>0</v>
      </c>
      <c r="P392" s="318">
        <v>0</v>
      </c>
      <c r="Q392" s="802" t="e">
        <f t="shared" si="162"/>
        <v>#DIV/0!</v>
      </c>
      <c r="R392" s="802" t="b">
        <f t="shared" si="163"/>
        <v>0</v>
      </c>
      <c r="S392" s="319" t="e">
        <f t="shared" si="164"/>
        <v>#DIV/0!</v>
      </c>
      <c r="T392" s="320">
        <v>0</v>
      </c>
      <c r="U392" s="318">
        <v>0</v>
      </c>
      <c r="V392" s="802" t="e">
        <f t="shared" si="165"/>
        <v>#DIV/0!</v>
      </c>
      <c r="W392" s="802" t="b">
        <f t="shared" si="166"/>
        <v>0</v>
      </c>
      <c r="X392" s="319" t="e">
        <f t="shared" si="167"/>
        <v>#DIV/0!</v>
      </c>
      <c r="Y392" s="319"/>
      <c r="Z392" s="320">
        <v>0</v>
      </c>
      <c r="AA392" s="319" t="e">
        <f t="shared" si="168"/>
        <v>#DIV/0!</v>
      </c>
      <c r="AB392" s="319" t="b">
        <f t="shared" si="169"/>
        <v>0</v>
      </c>
      <c r="AC392" s="319" t="e">
        <f t="shared" si="170"/>
        <v>#DIV/0!</v>
      </c>
      <c r="AD392" s="810"/>
      <c r="AE392" s="812">
        <f t="shared" si="171"/>
        <v>0</v>
      </c>
      <c r="AF392" s="812">
        <f t="shared" si="172"/>
        <v>0</v>
      </c>
    </row>
    <row r="393" spans="1:32" ht="15.75" hidden="1" customHeight="1">
      <c r="A393" s="439" t="s">
        <v>311</v>
      </c>
      <c r="B393" s="439">
        <f>'Aaro Inställningar'!B66</f>
        <v>0</v>
      </c>
      <c r="C393" s="43"/>
      <c r="D393" s="749">
        <f>'Aaro Inställningar'!C66</f>
        <v>0</v>
      </c>
      <c r="E393" s="320">
        <v>0</v>
      </c>
      <c r="F393" s="318">
        <v>0</v>
      </c>
      <c r="G393" s="802" t="e">
        <f t="shared" si="156"/>
        <v>#DIV/0!</v>
      </c>
      <c r="H393" s="802" t="b">
        <f t="shared" si="157"/>
        <v>0</v>
      </c>
      <c r="I393" s="802" t="e">
        <f t="shared" si="158"/>
        <v>#DIV/0!</v>
      </c>
      <c r="J393" s="320">
        <v>0</v>
      </c>
      <c r="K393" s="318">
        <v>0</v>
      </c>
      <c r="L393" s="802" t="e">
        <f t="shared" si="159"/>
        <v>#DIV/0!</v>
      </c>
      <c r="M393" s="802" t="b">
        <f t="shared" si="160"/>
        <v>0</v>
      </c>
      <c r="N393" s="319" t="e">
        <f t="shared" si="161"/>
        <v>#DIV/0!</v>
      </c>
      <c r="O393" s="320">
        <v>0</v>
      </c>
      <c r="P393" s="318">
        <v>0</v>
      </c>
      <c r="Q393" s="802" t="e">
        <f t="shared" si="162"/>
        <v>#DIV/0!</v>
      </c>
      <c r="R393" s="802" t="b">
        <f t="shared" si="163"/>
        <v>0</v>
      </c>
      <c r="S393" s="319" t="e">
        <f t="shared" si="164"/>
        <v>#DIV/0!</v>
      </c>
      <c r="T393" s="320">
        <v>0</v>
      </c>
      <c r="U393" s="318">
        <v>0</v>
      </c>
      <c r="V393" s="802" t="e">
        <f t="shared" si="165"/>
        <v>#DIV/0!</v>
      </c>
      <c r="W393" s="802" t="b">
        <f t="shared" si="166"/>
        <v>0</v>
      </c>
      <c r="X393" s="319" t="e">
        <f t="shared" si="167"/>
        <v>#DIV/0!</v>
      </c>
      <c r="Y393" s="319"/>
      <c r="Z393" s="320">
        <v>0</v>
      </c>
      <c r="AA393" s="319" t="e">
        <f t="shared" si="168"/>
        <v>#DIV/0!</v>
      </c>
      <c r="AB393" s="319" t="b">
        <f t="shared" si="169"/>
        <v>0</v>
      </c>
      <c r="AC393" s="319" t="e">
        <f t="shared" si="170"/>
        <v>#DIV/0!</v>
      </c>
      <c r="AD393" s="810"/>
      <c r="AE393" s="812">
        <f t="shared" si="171"/>
        <v>0</v>
      </c>
      <c r="AF393" s="812">
        <f t="shared" si="172"/>
        <v>0</v>
      </c>
    </row>
    <row r="394" spans="1:32" ht="15.75" hidden="1" customHeight="1">
      <c r="A394" s="439" t="s">
        <v>311</v>
      </c>
      <c r="B394" s="439">
        <f>'Aaro Inställningar'!B67</f>
        <v>0</v>
      </c>
      <c r="C394" s="43"/>
      <c r="D394" s="749">
        <f>'Aaro Inställningar'!C67</f>
        <v>0</v>
      </c>
      <c r="E394" s="320">
        <v>0</v>
      </c>
      <c r="F394" s="318">
        <v>0</v>
      </c>
      <c r="G394" s="802" t="e">
        <f t="shared" si="156"/>
        <v>#DIV/0!</v>
      </c>
      <c r="H394" s="802" t="b">
        <f t="shared" si="157"/>
        <v>0</v>
      </c>
      <c r="I394" s="802" t="e">
        <f t="shared" si="158"/>
        <v>#DIV/0!</v>
      </c>
      <c r="J394" s="320">
        <v>0</v>
      </c>
      <c r="K394" s="318">
        <v>0</v>
      </c>
      <c r="L394" s="802" t="e">
        <f t="shared" si="159"/>
        <v>#DIV/0!</v>
      </c>
      <c r="M394" s="802" t="b">
        <f t="shared" si="160"/>
        <v>0</v>
      </c>
      <c r="N394" s="319" t="e">
        <f t="shared" si="161"/>
        <v>#DIV/0!</v>
      </c>
      <c r="O394" s="320">
        <v>0</v>
      </c>
      <c r="P394" s="318">
        <v>0</v>
      </c>
      <c r="Q394" s="802" t="e">
        <f t="shared" si="162"/>
        <v>#DIV/0!</v>
      </c>
      <c r="R394" s="802" t="b">
        <f t="shared" si="163"/>
        <v>0</v>
      </c>
      <c r="S394" s="319" t="e">
        <f t="shared" si="164"/>
        <v>#DIV/0!</v>
      </c>
      <c r="T394" s="320">
        <v>0</v>
      </c>
      <c r="U394" s="318">
        <v>0</v>
      </c>
      <c r="V394" s="802" t="e">
        <f t="shared" si="165"/>
        <v>#DIV/0!</v>
      </c>
      <c r="W394" s="802" t="b">
        <f t="shared" si="166"/>
        <v>0</v>
      </c>
      <c r="X394" s="319" t="e">
        <f t="shared" si="167"/>
        <v>#DIV/0!</v>
      </c>
      <c r="Y394" s="319"/>
      <c r="Z394" s="320">
        <v>0</v>
      </c>
      <c r="AA394" s="319" t="e">
        <f t="shared" si="168"/>
        <v>#DIV/0!</v>
      </c>
      <c r="AB394" s="319" t="b">
        <f t="shared" si="169"/>
        <v>0</v>
      </c>
      <c r="AC394" s="319" t="e">
        <f t="shared" si="170"/>
        <v>#DIV/0!</v>
      </c>
      <c r="AD394" s="810"/>
      <c r="AE394" s="812">
        <f t="shared" si="171"/>
        <v>0</v>
      </c>
      <c r="AF394" s="812">
        <f t="shared" si="172"/>
        <v>0</v>
      </c>
    </row>
    <row r="395" spans="1:32" ht="15.75" hidden="1" customHeight="1">
      <c r="A395" s="439" t="s">
        <v>311</v>
      </c>
      <c r="B395" s="439">
        <f>'Aaro Inställningar'!B68</f>
        <v>0</v>
      </c>
      <c r="C395" s="43"/>
      <c r="D395" s="749">
        <f>'Aaro Inställningar'!C68</f>
        <v>0</v>
      </c>
      <c r="E395" s="320">
        <v>0</v>
      </c>
      <c r="F395" s="318">
        <v>0</v>
      </c>
      <c r="G395" s="802" t="e">
        <f t="shared" si="156"/>
        <v>#DIV/0!</v>
      </c>
      <c r="H395" s="802" t="b">
        <f t="shared" si="157"/>
        <v>0</v>
      </c>
      <c r="I395" s="802" t="e">
        <f t="shared" si="158"/>
        <v>#DIV/0!</v>
      </c>
      <c r="J395" s="320">
        <v>0</v>
      </c>
      <c r="K395" s="318">
        <v>0</v>
      </c>
      <c r="L395" s="802" t="e">
        <f t="shared" si="159"/>
        <v>#DIV/0!</v>
      </c>
      <c r="M395" s="802" t="b">
        <f t="shared" si="160"/>
        <v>0</v>
      </c>
      <c r="N395" s="319" t="e">
        <f t="shared" si="161"/>
        <v>#DIV/0!</v>
      </c>
      <c r="O395" s="320">
        <v>0</v>
      </c>
      <c r="P395" s="318">
        <v>0</v>
      </c>
      <c r="Q395" s="802" t="e">
        <f t="shared" si="162"/>
        <v>#DIV/0!</v>
      </c>
      <c r="R395" s="802" t="b">
        <f t="shared" si="163"/>
        <v>0</v>
      </c>
      <c r="S395" s="319" t="e">
        <f t="shared" si="164"/>
        <v>#DIV/0!</v>
      </c>
      <c r="T395" s="320">
        <v>0</v>
      </c>
      <c r="U395" s="318">
        <v>0</v>
      </c>
      <c r="V395" s="802" t="e">
        <f t="shared" si="165"/>
        <v>#DIV/0!</v>
      </c>
      <c r="W395" s="802" t="b">
        <f t="shared" si="166"/>
        <v>0</v>
      </c>
      <c r="X395" s="319" t="e">
        <f t="shared" si="167"/>
        <v>#DIV/0!</v>
      </c>
      <c r="Y395" s="319"/>
      <c r="Z395" s="320">
        <v>0</v>
      </c>
      <c r="AA395" s="319" t="e">
        <f t="shared" si="168"/>
        <v>#DIV/0!</v>
      </c>
      <c r="AB395" s="319" t="b">
        <f t="shared" si="169"/>
        <v>0</v>
      </c>
      <c r="AC395" s="319" t="e">
        <f t="shared" si="170"/>
        <v>#DIV/0!</v>
      </c>
      <c r="AD395" s="810"/>
      <c r="AE395" s="812">
        <f t="shared" si="171"/>
        <v>0</v>
      </c>
      <c r="AF395" s="812">
        <f t="shared" si="172"/>
        <v>0</v>
      </c>
    </row>
    <row r="396" spans="1:32" ht="15.75" hidden="1" customHeight="1">
      <c r="A396" s="439" t="s">
        <v>311</v>
      </c>
      <c r="B396" s="439">
        <f>'Aaro Inställningar'!B69</f>
        <v>0</v>
      </c>
      <c r="C396" s="43"/>
      <c r="D396" s="749">
        <f>'Aaro Inställningar'!C69</f>
        <v>0</v>
      </c>
      <c r="E396" s="320">
        <v>0</v>
      </c>
      <c r="F396" s="318">
        <v>0</v>
      </c>
      <c r="G396" s="802" t="e">
        <f t="shared" si="156"/>
        <v>#DIV/0!</v>
      </c>
      <c r="H396" s="802" t="b">
        <f t="shared" si="157"/>
        <v>0</v>
      </c>
      <c r="I396" s="802" t="e">
        <f t="shared" si="158"/>
        <v>#DIV/0!</v>
      </c>
      <c r="J396" s="320">
        <v>0</v>
      </c>
      <c r="K396" s="318">
        <v>0</v>
      </c>
      <c r="L396" s="802" t="e">
        <f t="shared" si="159"/>
        <v>#DIV/0!</v>
      </c>
      <c r="M396" s="802" t="b">
        <f t="shared" si="160"/>
        <v>0</v>
      </c>
      <c r="N396" s="319" t="e">
        <f t="shared" si="161"/>
        <v>#DIV/0!</v>
      </c>
      <c r="O396" s="320">
        <v>0</v>
      </c>
      <c r="P396" s="318">
        <v>0</v>
      </c>
      <c r="Q396" s="802" t="e">
        <f t="shared" si="162"/>
        <v>#DIV/0!</v>
      </c>
      <c r="R396" s="802" t="b">
        <f t="shared" si="163"/>
        <v>0</v>
      </c>
      <c r="S396" s="319" t="e">
        <f t="shared" si="164"/>
        <v>#DIV/0!</v>
      </c>
      <c r="T396" s="320">
        <v>0</v>
      </c>
      <c r="U396" s="318">
        <v>0</v>
      </c>
      <c r="V396" s="802" t="e">
        <f t="shared" si="165"/>
        <v>#DIV/0!</v>
      </c>
      <c r="W396" s="802" t="b">
        <f t="shared" si="166"/>
        <v>0</v>
      </c>
      <c r="X396" s="319" t="e">
        <f t="shared" si="167"/>
        <v>#DIV/0!</v>
      </c>
      <c r="Y396" s="319"/>
      <c r="Z396" s="320">
        <v>0</v>
      </c>
      <c r="AA396" s="319" t="e">
        <f t="shared" si="168"/>
        <v>#DIV/0!</v>
      </c>
      <c r="AB396" s="319" t="b">
        <f t="shared" si="169"/>
        <v>0</v>
      </c>
      <c r="AC396" s="319" t="e">
        <f t="shared" si="170"/>
        <v>#DIV/0!</v>
      </c>
      <c r="AD396" s="810"/>
      <c r="AE396" s="812">
        <f t="shared" si="171"/>
        <v>0</v>
      </c>
      <c r="AF396" s="812">
        <f t="shared" si="172"/>
        <v>0</v>
      </c>
    </row>
    <row r="397" spans="1:32" ht="15.75" hidden="1" customHeight="1">
      <c r="A397" s="439" t="s">
        <v>311</v>
      </c>
      <c r="B397" s="439">
        <f>'Aaro Inställningar'!B70</f>
        <v>0</v>
      </c>
      <c r="C397" s="43"/>
      <c r="D397" s="749">
        <f>'Aaro Inställningar'!C70</f>
        <v>0</v>
      </c>
      <c r="E397" s="320">
        <v>0</v>
      </c>
      <c r="F397" s="318">
        <v>0</v>
      </c>
      <c r="G397" s="802" t="e">
        <f t="shared" si="156"/>
        <v>#DIV/0!</v>
      </c>
      <c r="H397" s="802" t="b">
        <f t="shared" si="157"/>
        <v>0</v>
      </c>
      <c r="I397" s="802" t="e">
        <f t="shared" si="158"/>
        <v>#DIV/0!</v>
      </c>
      <c r="J397" s="320">
        <v>0</v>
      </c>
      <c r="K397" s="318">
        <v>0</v>
      </c>
      <c r="L397" s="802" t="e">
        <f t="shared" si="159"/>
        <v>#DIV/0!</v>
      </c>
      <c r="M397" s="802" t="b">
        <f t="shared" si="160"/>
        <v>0</v>
      </c>
      <c r="N397" s="319" t="e">
        <f t="shared" si="161"/>
        <v>#DIV/0!</v>
      </c>
      <c r="O397" s="320">
        <v>0</v>
      </c>
      <c r="P397" s="318">
        <v>0</v>
      </c>
      <c r="Q397" s="802" t="e">
        <f t="shared" si="162"/>
        <v>#DIV/0!</v>
      </c>
      <c r="R397" s="802" t="b">
        <f t="shared" si="163"/>
        <v>0</v>
      </c>
      <c r="S397" s="319" t="e">
        <f t="shared" si="164"/>
        <v>#DIV/0!</v>
      </c>
      <c r="T397" s="320">
        <v>0</v>
      </c>
      <c r="U397" s="318">
        <v>0</v>
      </c>
      <c r="V397" s="802" t="e">
        <f t="shared" si="165"/>
        <v>#DIV/0!</v>
      </c>
      <c r="W397" s="802" t="b">
        <f t="shared" si="166"/>
        <v>0</v>
      </c>
      <c r="X397" s="319" t="e">
        <f t="shared" si="167"/>
        <v>#DIV/0!</v>
      </c>
      <c r="Y397" s="319"/>
      <c r="Z397" s="320">
        <v>0</v>
      </c>
      <c r="AA397" s="319" t="e">
        <f t="shared" si="168"/>
        <v>#DIV/0!</v>
      </c>
      <c r="AB397" s="319" t="b">
        <f t="shared" si="169"/>
        <v>0</v>
      </c>
      <c r="AC397" s="319" t="e">
        <f t="shared" si="170"/>
        <v>#DIV/0!</v>
      </c>
      <c r="AD397" s="810"/>
      <c r="AE397" s="812">
        <f t="shared" si="171"/>
        <v>0</v>
      </c>
      <c r="AF397" s="812">
        <f t="shared" si="172"/>
        <v>0</v>
      </c>
    </row>
    <row r="398" spans="1:32" ht="15.75" hidden="1" customHeight="1">
      <c r="A398" s="439" t="s">
        <v>311</v>
      </c>
      <c r="B398" s="439">
        <f>'Aaro Inställningar'!B71</f>
        <v>0</v>
      </c>
      <c r="C398" s="43"/>
      <c r="D398" s="749">
        <f>'Aaro Inställningar'!C71</f>
        <v>0</v>
      </c>
      <c r="E398" s="320">
        <v>0</v>
      </c>
      <c r="F398" s="318">
        <v>0</v>
      </c>
      <c r="G398" s="802" t="e">
        <f t="shared" si="156"/>
        <v>#DIV/0!</v>
      </c>
      <c r="H398" s="802" t="b">
        <f t="shared" si="157"/>
        <v>0</v>
      </c>
      <c r="I398" s="802" t="e">
        <f t="shared" si="158"/>
        <v>#DIV/0!</v>
      </c>
      <c r="J398" s="320">
        <v>0</v>
      </c>
      <c r="K398" s="318">
        <v>0</v>
      </c>
      <c r="L398" s="802" t="e">
        <f t="shared" si="159"/>
        <v>#DIV/0!</v>
      </c>
      <c r="M398" s="802" t="b">
        <f t="shared" si="160"/>
        <v>0</v>
      </c>
      <c r="N398" s="319" t="e">
        <f t="shared" si="161"/>
        <v>#DIV/0!</v>
      </c>
      <c r="O398" s="320">
        <v>0</v>
      </c>
      <c r="P398" s="318">
        <v>0</v>
      </c>
      <c r="Q398" s="802" t="e">
        <f t="shared" si="162"/>
        <v>#DIV/0!</v>
      </c>
      <c r="R398" s="802" t="b">
        <f t="shared" si="163"/>
        <v>0</v>
      </c>
      <c r="S398" s="319" t="e">
        <f t="shared" si="164"/>
        <v>#DIV/0!</v>
      </c>
      <c r="T398" s="320">
        <v>0</v>
      </c>
      <c r="U398" s="318">
        <v>0</v>
      </c>
      <c r="V398" s="802" t="e">
        <f t="shared" si="165"/>
        <v>#DIV/0!</v>
      </c>
      <c r="W398" s="802" t="b">
        <f t="shared" si="166"/>
        <v>0</v>
      </c>
      <c r="X398" s="319" t="e">
        <f t="shared" si="167"/>
        <v>#DIV/0!</v>
      </c>
      <c r="Y398" s="319"/>
      <c r="Z398" s="320">
        <v>0</v>
      </c>
      <c r="AA398" s="319" t="e">
        <f t="shared" si="168"/>
        <v>#DIV/0!</v>
      </c>
      <c r="AB398" s="319" t="b">
        <f t="shared" si="169"/>
        <v>0</v>
      </c>
      <c r="AC398" s="319" t="e">
        <f t="shared" si="170"/>
        <v>#DIV/0!</v>
      </c>
      <c r="AD398" s="810"/>
      <c r="AE398" s="812">
        <f t="shared" si="171"/>
        <v>0</v>
      </c>
      <c r="AF398" s="812">
        <f t="shared" si="172"/>
        <v>0</v>
      </c>
    </row>
    <row r="399" spans="1:32" ht="15.75" hidden="1" customHeight="1">
      <c r="A399" s="439" t="s">
        <v>311</v>
      </c>
      <c r="B399" s="439">
        <f>'Aaro Inställningar'!B72</f>
        <v>0</v>
      </c>
      <c r="C399" s="43"/>
      <c r="D399" s="749">
        <f>'Aaro Inställningar'!C72</f>
        <v>0</v>
      </c>
      <c r="E399" s="320">
        <v>0</v>
      </c>
      <c r="F399" s="318">
        <v>0</v>
      </c>
      <c r="G399" s="802" t="e">
        <f t="shared" si="156"/>
        <v>#DIV/0!</v>
      </c>
      <c r="H399" s="802" t="b">
        <f t="shared" si="157"/>
        <v>0</v>
      </c>
      <c r="I399" s="802" t="e">
        <f t="shared" si="158"/>
        <v>#DIV/0!</v>
      </c>
      <c r="J399" s="320">
        <v>0</v>
      </c>
      <c r="K399" s="318">
        <v>0</v>
      </c>
      <c r="L399" s="802" t="e">
        <f t="shared" si="159"/>
        <v>#DIV/0!</v>
      </c>
      <c r="M399" s="802" t="b">
        <f t="shared" si="160"/>
        <v>0</v>
      </c>
      <c r="N399" s="319" t="e">
        <f t="shared" si="161"/>
        <v>#DIV/0!</v>
      </c>
      <c r="O399" s="320">
        <v>0</v>
      </c>
      <c r="P399" s="318">
        <v>0</v>
      </c>
      <c r="Q399" s="802" t="e">
        <f t="shared" si="162"/>
        <v>#DIV/0!</v>
      </c>
      <c r="R399" s="802" t="b">
        <f t="shared" si="163"/>
        <v>0</v>
      </c>
      <c r="S399" s="319" t="e">
        <f t="shared" si="164"/>
        <v>#DIV/0!</v>
      </c>
      <c r="T399" s="320">
        <v>0</v>
      </c>
      <c r="U399" s="318">
        <v>0</v>
      </c>
      <c r="V399" s="802" t="e">
        <f t="shared" si="165"/>
        <v>#DIV/0!</v>
      </c>
      <c r="W399" s="802" t="b">
        <f t="shared" si="166"/>
        <v>0</v>
      </c>
      <c r="X399" s="319" t="e">
        <f t="shared" si="167"/>
        <v>#DIV/0!</v>
      </c>
      <c r="Y399" s="319"/>
      <c r="Z399" s="320">
        <v>0</v>
      </c>
      <c r="AA399" s="319" t="e">
        <f t="shared" si="168"/>
        <v>#DIV/0!</v>
      </c>
      <c r="AB399" s="319" t="b">
        <f t="shared" si="169"/>
        <v>0</v>
      </c>
      <c r="AC399" s="319" t="e">
        <f t="shared" si="170"/>
        <v>#DIV/0!</v>
      </c>
      <c r="AD399" s="810"/>
      <c r="AE399" s="812">
        <f t="shared" si="171"/>
        <v>0</v>
      </c>
      <c r="AF399" s="812">
        <f t="shared" si="172"/>
        <v>0</v>
      </c>
    </row>
    <row r="400" spans="1:32" ht="15.75" hidden="1" customHeight="1">
      <c r="A400" s="439" t="s">
        <v>311</v>
      </c>
      <c r="B400" s="439">
        <f>'Aaro Inställningar'!B73</f>
        <v>0</v>
      </c>
      <c r="C400" s="43"/>
      <c r="D400" s="749">
        <f>'Aaro Inställningar'!C73</f>
        <v>0</v>
      </c>
      <c r="E400" s="320">
        <v>0</v>
      </c>
      <c r="F400" s="318">
        <v>0</v>
      </c>
      <c r="G400" s="802" t="e">
        <f t="shared" si="156"/>
        <v>#DIV/0!</v>
      </c>
      <c r="H400" s="802" t="b">
        <f t="shared" si="157"/>
        <v>0</v>
      </c>
      <c r="I400" s="802" t="e">
        <f t="shared" si="158"/>
        <v>#DIV/0!</v>
      </c>
      <c r="J400" s="320">
        <v>0</v>
      </c>
      <c r="K400" s="318">
        <v>0</v>
      </c>
      <c r="L400" s="802" t="e">
        <f t="shared" si="159"/>
        <v>#DIV/0!</v>
      </c>
      <c r="M400" s="802" t="b">
        <f t="shared" si="160"/>
        <v>0</v>
      </c>
      <c r="N400" s="319" t="e">
        <f t="shared" si="161"/>
        <v>#DIV/0!</v>
      </c>
      <c r="O400" s="320">
        <v>0</v>
      </c>
      <c r="P400" s="318">
        <v>0</v>
      </c>
      <c r="Q400" s="802" t="e">
        <f t="shared" si="162"/>
        <v>#DIV/0!</v>
      </c>
      <c r="R400" s="802" t="b">
        <f t="shared" si="163"/>
        <v>0</v>
      </c>
      <c r="S400" s="319" t="e">
        <f t="shared" si="164"/>
        <v>#DIV/0!</v>
      </c>
      <c r="T400" s="320">
        <v>0</v>
      </c>
      <c r="U400" s="318">
        <v>0</v>
      </c>
      <c r="V400" s="802" t="e">
        <f t="shared" si="165"/>
        <v>#DIV/0!</v>
      </c>
      <c r="W400" s="802" t="b">
        <f t="shared" si="166"/>
        <v>0</v>
      </c>
      <c r="X400" s="319" t="e">
        <f t="shared" si="167"/>
        <v>#DIV/0!</v>
      </c>
      <c r="Y400" s="319"/>
      <c r="Z400" s="320">
        <v>0</v>
      </c>
      <c r="AA400" s="319" t="e">
        <f t="shared" si="168"/>
        <v>#DIV/0!</v>
      </c>
      <c r="AB400" s="319" t="b">
        <f t="shared" si="169"/>
        <v>0</v>
      </c>
      <c r="AC400" s="319" t="e">
        <f t="shared" si="170"/>
        <v>#DIV/0!</v>
      </c>
      <c r="AD400" s="810"/>
      <c r="AE400" s="812">
        <f t="shared" si="171"/>
        <v>0</v>
      </c>
      <c r="AF400" s="812">
        <f t="shared" si="172"/>
        <v>0</v>
      </c>
    </row>
    <row r="401" spans="1:32" ht="15.75" hidden="1" customHeight="1">
      <c r="A401" s="439" t="s">
        <v>311</v>
      </c>
      <c r="B401" s="439">
        <f>'Aaro Inställningar'!B74</f>
        <v>0</v>
      </c>
      <c r="C401" s="43"/>
      <c r="D401" s="749">
        <f>'Aaro Inställningar'!C74</f>
        <v>0</v>
      </c>
      <c r="E401" s="320">
        <v>0</v>
      </c>
      <c r="F401" s="318">
        <v>0</v>
      </c>
      <c r="G401" s="802" t="e">
        <f t="shared" si="156"/>
        <v>#DIV/0!</v>
      </c>
      <c r="H401" s="802" t="b">
        <f t="shared" si="157"/>
        <v>0</v>
      </c>
      <c r="I401" s="802" t="e">
        <f t="shared" si="158"/>
        <v>#DIV/0!</v>
      </c>
      <c r="J401" s="320">
        <v>0</v>
      </c>
      <c r="K401" s="318">
        <v>0</v>
      </c>
      <c r="L401" s="802" t="e">
        <f t="shared" si="159"/>
        <v>#DIV/0!</v>
      </c>
      <c r="M401" s="802" t="b">
        <f t="shared" si="160"/>
        <v>0</v>
      </c>
      <c r="N401" s="319" t="e">
        <f t="shared" si="161"/>
        <v>#DIV/0!</v>
      </c>
      <c r="O401" s="320">
        <v>0</v>
      </c>
      <c r="P401" s="318">
        <v>0</v>
      </c>
      <c r="Q401" s="802" t="e">
        <f t="shared" si="162"/>
        <v>#DIV/0!</v>
      </c>
      <c r="R401" s="802" t="b">
        <f t="shared" si="163"/>
        <v>0</v>
      </c>
      <c r="S401" s="319" t="e">
        <f t="shared" si="164"/>
        <v>#DIV/0!</v>
      </c>
      <c r="T401" s="320">
        <v>0</v>
      </c>
      <c r="U401" s="318">
        <v>0</v>
      </c>
      <c r="V401" s="802" t="e">
        <f t="shared" si="165"/>
        <v>#DIV/0!</v>
      </c>
      <c r="W401" s="802" t="b">
        <f t="shared" si="166"/>
        <v>0</v>
      </c>
      <c r="X401" s="319" t="e">
        <f t="shared" si="167"/>
        <v>#DIV/0!</v>
      </c>
      <c r="Y401" s="319"/>
      <c r="Z401" s="320">
        <v>0</v>
      </c>
      <c r="AA401" s="319" t="e">
        <f t="shared" si="168"/>
        <v>#DIV/0!</v>
      </c>
      <c r="AB401" s="319" t="b">
        <f t="shared" si="169"/>
        <v>0</v>
      </c>
      <c r="AC401" s="319" t="e">
        <f t="shared" si="170"/>
        <v>#DIV/0!</v>
      </c>
      <c r="AD401" s="810"/>
      <c r="AE401" s="812">
        <f t="shared" si="171"/>
        <v>0</v>
      </c>
      <c r="AF401" s="812">
        <f t="shared" si="172"/>
        <v>0</v>
      </c>
    </row>
    <row r="402" spans="1:32" ht="15.75" hidden="1" customHeight="1">
      <c r="A402" s="439" t="s">
        <v>311</v>
      </c>
      <c r="B402" s="439">
        <f>'Aaro Inställningar'!B75</f>
        <v>0</v>
      </c>
      <c r="C402" s="43"/>
      <c r="D402" s="749">
        <f>'Aaro Inställningar'!C75</f>
        <v>0</v>
      </c>
      <c r="E402" s="320">
        <v>0</v>
      </c>
      <c r="F402" s="318">
        <v>0</v>
      </c>
      <c r="G402" s="802" t="e">
        <f t="shared" si="156"/>
        <v>#DIV/0!</v>
      </c>
      <c r="H402" s="802" t="b">
        <f t="shared" si="157"/>
        <v>0</v>
      </c>
      <c r="I402" s="802" t="e">
        <f t="shared" si="158"/>
        <v>#DIV/0!</v>
      </c>
      <c r="J402" s="320">
        <v>0</v>
      </c>
      <c r="K402" s="318">
        <v>0</v>
      </c>
      <c r="L402" s="802" t="e">
        <f t="shared" si="159"/>
        <v>#DIV/0!</v>
      </c>
      <c r="M402" s="802" t="b">
        <f t="shared" si="160"/>
        <v>0</v>
      </c>
      <c r="N402" s="319" t="e">
        <f t="shared" si="161"/>
        <v>#DIV/0!</v>
      </c>
      <c r="O402" s="320">
        <v>0</v>
      </c>
      <c r="P402" s="318">
        <v>0</v>
      </c>
      <c r="Q402" s="802" t="e">
        <f t="shared" si="162"/>
        <v>#DIV/0!</v>
      </c>
      <c r="R402" s="802" t="b">
        <f t="shared" si="163"/>
        <v>0</v>
      </c>
      <c r="S402" s="319" t="e">
        <f t="shared" si="164"/>
        <v>#DIV/0!</v>
      </c>
      <c r="T402" s="320">
        <v>0</v>
      </c>
      <c r="U402" s="318">
        <v>0</v>
      </c>
      <c r="V402" s="802" t="e">
        <f t="shared" si="165"/>
        <v>#DIV/0!</v>
      </c>
      <c r="W402" s="802" t="b">
        <f t="shared" si="166"/>
        <v>0</v>
      </c>
      <c r="X402" s="319" t="e">
        <f t="shared" si="167"/>
        <v>#DIV/0!</v>
      </c>
      <c r="Y402" s="319"/>
      <c r="Z402" s="320">
        <v>0</v>
      </c>
      <c r="AA402" s="319" t="e">
        <f t="shared" si="168"/>
        <v>#DIV/0!</v>
      </c>
      <c r="AB402" s="319" t="b">
        <f t="shared" si="169"/>
        <v>0</v>
      </c>
      <c r="AC402" s="319" t="e">
        <f t="shared" si="170"/>
        <v>#DIV/0!</v>
      </c>
      <c r="AD402" s="810"/>
      <c r="AE402" s="812">
        <f t="shared" si="171"/>
        <v>0</v>
      </c>
      <c r="AF402" s="812">
        <f t="shared" si="172"/>
        <v>0</v>
      </c>
    </row>
    <row r="403" spans="1:32" ht="15.75" hidden="1" customHeight="1">
      <c r="A403" s="439" t="s">
        <v>311</v>
      </c>
      <c r="B403" s="439">
        <f>'Aaro Inställningar'!B76</f>
        <v>0</v>
      </c>
      <c r="C403" s="43"/>
      <c r="D403" s="749">
        <f>'Aaro Inställningar'!C76</f>
        <v>0</v>
      </c>
      <c r="E403" s="320">
        <v>0</v>
      </c>
      <c r="F403" s="318">
        <v>0</v>
      </c>
      <c r="G403" s="802" t="e">
        <f t="shared" si="156"/>
        <v>#DIV/0!</v>
      </c>
      <c r="H403" s="802" t="b">
        <f t="shared" si="157"/>
        <v>0</v>
      </c>
      <c r="I403" s="802" t="e">
        <f t="shared" si="158"/>
        <v>#DIV/0!</v>
      </c>
      <c r="J403" s="320">
        <v>0</v>
      </c>
      <c r="K403" s="318">
        <v>0</v>
      </c>
      <c r="L403" s="802" t="e">
        <f t="shared" si="159"/>
        <v>#DIV/0!</v>
      </c>
      <c r="M403" s="802" t="b">
        <f t="shared" si="160"/>
        <v>0</v>
      </c>
      <c r="N403" s="319" t="e">
        <f t="shared" si="161"/>
        <v>#DIV/0!</v>
      </c>
      <c r="O403" s="320">
        <v>0</v>
      </c>
      <c r="P403" s="318">
        <v>0</v>
      </c>
      <c r="Q403" s="802" t="e">
        <f t="shared" si="162"/>
        <v>#DIV/0!</v>
      </c>
      <c r="R403" s="802" t="b">
        <f t="shared" si="163"/>
        <v>0</v>
      </c>
      <c r="S403" s="319" t="e">
        <f t="shared" si="164"/>
        <v>#DIV/0!</v>
      </c>
      <c r="T403" s="320">
        <v>0</v>
      </c>
      <c r="U403" s="318">
        <v>0</v>
      </c>
      <c r="V403" s="802" t="e">
        <f t="shared" si="165"/>
        <v>#DIV/0!</v>
      </c>
      <c r="W403" s="802" t="b">
        <f t="shared" si="166"/>
        <v>0</v>
      </c>
      <c r="X403" s="319" t="e">
        <f t="shared" si="167"/>
        <v>#DIV/0!</v>
      </c>
      <c r="Y403" s="319"/>
      <c r="Z403" s="320">
        <v>0</v>
      </c>
      <c r="AA403" s="319" t="e">
        <f t="shared" si="168"/>
        <v>#DIV/0!</v>
      </c>
      <c r="AB403" s="319" t="b">
        <f t="shared" si="169"/>
        <v>0</v>
      </c>
      <c r="AC403" s="319" t="e">
        <f t="shared" si="170"/>
        <v>#DIV/0!</v>
      </c>
      <c r="AD403" s="810"/>
      <c r="AE403" s="812">
        <f t="shared" si="171"/>
        <v>0</v>
      </c>
      <c r="AF403" s="812">
        <f t="shared" si="172"/>
        <v>0</v>
      </c>
    </row>
    <row r="404" spans="1:32" ht="15.75" hidden="1" customHeight="1">
      <c r="A404" s="439" t="s">
        <v>311</v>
      </c>
      <c r="B404" s="439">
        <f>'Aaro Inställningar'!B78</f>
        <v>0</v>
      </c>
      <c r="C404" s="43"/>
      <c r="D404" s="749">
        <f>'Aaro Inställningar'!C77</f>
        <v>0</v>
      </c>
      <c r="E404" s="320">
        <v>0</v>
      </c>
      <c r="F404" s="318">
        <v>0</v>
      </c>
      <c r="G404" s="802" t="e">
        <f t="shared" si="156"/>
        <v>#DIV/0!</v>
      </c>
      <c r="H404" s="802" t="b">
        <f t="shared" si="157"/>
        <v>0</v>
      </c>
      <c r="I404" s="802" t="e">
        <f t="shared" si="158"/>
        <v>#DIV/0!</v>
      </c>
      <c r="J404" s="320">
        <v>0</v>
      </c>
      <c r="K404" s="318">
        <v>0</v>
      </c>
      <c r="L404" s="802" t="e">
        <f t="shared" si="159"/>
        <v>#DIV/0!</v>
      </c>
      <c r="M404" s="802" t="b">
        <f t="shared" si="160"/>
        <v>0</v>
      </c>
      <c r="N404" s="319" t="e">
        <f t="shared" si="161"/>
        <v>#DIV/0!</v>
      </c>
      <c r="O404" s="320">
        <v>0</v>
      </c>
      <c r="P404" s="318">
        <v>0</v>
      </c>
      <c r="Q404" s="802" t="e">
        <f t="shared" si="162"/>
        <v>#DIV/0!</v>
      </c>
      <c r="R404" s="802" t="b">
        <f t="shared" si="163"/>
        <v>0</v>
      </c>
      <c r="S404" s="319" t="e">
        <f t="shared" si="164"/>
        <v>#DIV/0!</v>
      </c>
      <c r="T404" s="320">
        <v>0</v>
      </c>
      <c r="U404" s="318">
        <v>0</v>
      </c>
      <c r="V404" s="802" t="e">
        <f t="shared" si="165"/>
        <v>#DIV/0!</v>
      </c>
      <c r="W404" s="802" t="b">
        <f t="shared" si="166"/>
        <v>0</v>
      </c>
      <c r="X404" s="319" t="e">
        <f t="shared" si="167"/>
        <v>#DIV/0!</v>
      </c>
      <c r="Y404" s="319"/>
      <c r="Z404" s="320">
        <v>0</v>
      </c>
      <c r="AA404" s="319" t="e">
        <f t="shared" si="168"/>
        <v>#DIV/0!</v>
      </c>
      <c r="AB404" s="319" t="b">
        <f t="shared" si="169"/>
        <v>0</v>
      </c>
      <c r="AC404" s="319" t="e">
        <f t="shared" si="170"/>
        <v>#DIV/0!</v>
      </c>
      <c r="AD404" s="810"/>
      <c r="AE404" s="812">
        <f t="shared" si="171"/>
        <v>0</v>
      </c>
      <c r="AF404" s="812">
        <f t="shared" si="172"/>
        <v>0</v>
      </c>
    </row>
    <row r="405" spans="1:32" ht="15.75" hidden="1" customHeight="1">
      <c r="A405" s="439" t="s">
        <v>311</v>
      </c>
      <c r="B405" s="439">
        <f>'Aaro Inställningar'!B79</f>
        <v>0</v>
      </c>
      <c r="C405" s="43"/>
      <c r="D405" s="749">
        <f>'Aaro Inställningar'!C78</f>
        <v>0</v>
      </c>
      <c r="E405" s="320">
        <v>0</v>
      </c>
      <c r="F405" s="318">
        <v>0</v>
      </c>
      <c r="G405" s="802" t="e">
        <f t="shared" si="156"/>
        <v>#DIV/0!</v>
      </c>
      <c r="H405" s="802" t="b">
        <f t="shared" si="157"/>
        <v>0</v>
      </c>
      <c r="I405" s="802" t="e">
        <f t="shared" si="158"/>
        <v>#DIV/0!</v>
      </c>
      <c r="J405" s="320">
        <v>0</v>
      </c>
      <c r="K405" s="318">
        <v>0</v>
      </c>
      <c r="L405" s="802" t="e">
        <f t="shared" si="159"/>
        <v>#DIV/0!</v>
      </c>
      <c r="M405" s="802" t="b">
        <f t="shared" si="160"/>
        <v>0</v>
      </c>
      <c r="N405" s="319" t="e">
        <f t="shared" si="161"/>
        <v>#DIV/0!</v>
      </c>
      <c r="O405" s="320">
        <v>0</v>
      </c>
      <c r="P405" s="318">
        <v>0</v>
      </c>
      <c r="Q405" s="802" t="e">
        <f t="shared" si="162"/>
        <v>#DIV/0!</v>
      </c>
      <c r="R405" s="802" t="b">
        <f t="shared" si="163"/>
        <v>0</v>
      </c>
      <c r="S405" s="319" t="e">
        <f t="shared" si="164"/>
        <v>#DIV/0!</v>
      </c>
      <c r="T405" s="320">
        <v>0</v>
      </c>
      <c r="U405" s="318">
        <v>0</v>
      </c>
      <c r="V405" s="802" t="e">
        <f t="shared" si="165"/>
        <v>#DIV/0!</v>
      </c>
      <c r="W405" s="802" t="b">
        <f t="shared" si="166"/>
        <v>0</v>
      </c>
      <c r="X405" s="319" t="e">
        <f t="shared" si="167"/>
        <v>#DIV/0!</v>
      </c>
      <c r="Y405" s="319"/>
      <c r="Z405" s="320">
        <v>0</v>
      </c>
      <c r="AA405" s="319" t="e">
        <f t="shared" si="168"/>
        <v>#DIV/0!</v>
      </c>
      <c r="AB405" s="319" t="b">
        <f t="shared" si="169"/>
        <v>0</v>
      </c>
      <c r="AC405" s="319" t="e">
        <f t="shared" si="170"/>
        <v>#DIV/0!</v>
      </c>
      <c r="AD405" s="810"/>
      <c r="AE405" s="812">
        <f t="shared" si="171"/>
        <v>0</v>
      </c>
      <c r="AF405" s="812">
        <f t="shared" si="172"/>
        <v>0</v>
      </c>
    </row>
    <row r="406" spans="1:32" ht="15.75" hidden="1" customHeight="1">
      <c r="A406" s="439" t="s">
        <v>311</v>
      </c>
      <c r="B406" s="439">
        <f>'Aaro Inställningar'!B80</f>
        <v>0</v>
      </c>
      <c r="C406" s="43"/>
      <c r="D406" s="799" t="str">
        <f>'Aaro Inställningar'!C80</f>
        <v>SUMMA FRÅGETECKEN</v>
      </c>
      <c r="E406" s="800">
        <f>SUM(E385:E405)</f>
        <v>0</v>
      </c>
      <c r="F406" s="801">
        <f>SUM(F385:F405)</f>
        <v>0</v>
      </c>
      <c r="G406" s="802" t="e">
        <f t="shared" si="156"/>
        <v>#DIV/0!</v>
      </c>
      <c r="H406" s="802" t="b">
        <f t="shared" si="157"/>
        <v>0</v>
      </c>
      <c r="I406" s="802" t="e">
        <f t="shared" si="158"/>
        <v>#DIV/0!</v>
      </c>
      <c r="J406" s="800">
        <f>SUM(J385:J405)</f>
        <v>0</v>
      </c>
      <c r="K406" s="801">
        <f>SUM(K385:K405)</f>
        <v>0</v>
      </c>
      <c r="L406" s="802" t="e">
        <f t="shared" si="159"/>
        <v>#DIV/0!</v>
      </c>
      <c r="M406" s="802" t="b">
        <f t="shared" si="160"/>
        <v>0</v>
      </c>
      <c r="N406" s="802" t="e">
        <f t="shared" si="161"/>
        <v>#DIV/0!</v>
      </c>
      <c r="O406" s="800">
        <f>SUM(O385:O405)</f>
        <v>0</v>
      </c>
      <c r="P406" s="801">
        <f>SUM(P385:P405)</f>
        <v>0</v>
      </c>
      <c r="Q406" s="802" t="e">
        <f t="shared" si="162"/>
        <v>#DIV/0!</v>
      </c>
      <c r="R406" s="802" t="b">
        <f t="shared" si="163"/>
        <v>0</v>
      </c>
      <c r="S406" s="802" t="e">
        <f t="shared" si="164"/>
        <v>#DIV/0!</v>
      </c>
      <c r="T406" s="800">
        <f>SUM(T385:T405)</f>
        <v>0</v>
      </c>
      <c r="U406" s="801">
        <f>SUM(U385:U405)</f>
        <v>0</v>
      </c>
      <c r="V406" s="802" t="e">
        <f t="shared" si="165"/>
        <v>#DIV/0!</v>
      </c>
      <c r="W406" s="802" t="b">
        <f t="shared" si="166"/>
        <v>0</v>
      </c>
      <c r="X406" s="802" t="e">
        <f t="shared" si="167"/>
        <v>#DIV/0!</v>
      </c>
      <c r="Y406" s="802"/>
      <c r="Z406" s="800">
        <f>SUM(Z385:Z405)</f>
        <v>0</v>
      </c>
      <c r="AA406" s="803" t="e">
        <f t="shared" si="168"/>
        <v>#DIV/0!</v>
      </c>
      <c r="AB406" s="803" t="b">
        <f t="shared" si="169"/>
        <v>0</v>
      </c>
      <c r="AC406" s="819" t="e">
        <f t="shared" si="170"/>
        <v>#DIV/0!</v>
      </c>
      <c r="AD406" s="810"/>
      <c r="AE406" s="815">
        <f t="shared" si="171"/>
        <v>0</v>
      </c>
      <c r="AF406" s="815">
        <f t="shared" si="172"/>
        <v>0</v>
      </c>
    </row>
    <row r="407" spans="1:32" ht="11.25" customHeight="1">
      <c r="A407" s="439"/>
      <c r="B407" s="439"/>
      <c r="C407" s="36"/>
      <c r="D407" s="806"/>
      <c r="E407" s="776"/>
      <c r="F407" s="807"/>
      <c r="G407" s="802"/>
      <c r="H407" s="802"/>
      <c r="I407" s="919"/>
      <c r="J407" s="776"/>
      <c r="K407" s="807"/>
      <c r="L407" s="802"/>
      <c r="M407" s="802"/>
      <c r="N407" s="753"/>
      <c r="O407" s="776"/>
      <c r="P407" s="807"/>
      <c r="Q407" s="802"/>
      <c r="R407" s="802"/>
      <c r="S407" s="753"/>
      <c r="T407" s="776"/>
      <c r="U407" s="807"/>
      <c r="V407" s="802"/>
      <c r="W407" s="802"/>
      <c r="X407" s="753"/>
      <c r="Y407" s="753"/>
      <c r="Z407" s="776"/>
      <c r="AA407" s="807"/>
      <c r="AB407" s="807"/>
      <c r="AC407" s="718"/>
      <c r="AD407" s="810"/>
      <c r="AE407" s="817"/>
      <c r="AF407" s="817"/>
    </row>
    <row r="408" spans="1:32" ht="16.5" customHeight="1">
      <c r="A408" s="439" t="s">
        <v>311</v>
      </c>
      <c r="B408" s="439">
        <f>'Aaro Inställningar'!B82</f>
        <v>0</v>
      </c>
      <c r="C408" s="36"/>
      <c r="D408" s="760" t="str">
        <f>'Aaro Inställningar'!C82</f>
        <v>Summa totalt</v>
      </c>
      <c r="E408" s="774">
        <f>+E406+E384+E361</f>
        <v>134.42462490000062</v>
      </c>
      <c r="F408" s="808">
        <f>+F406+F384+F361</f>
        <v>64.681014400000237</v>
      </c>
      <c r="G408" s="802">
        <f>IF(OR(E408&lt;0,F408&lt;0),"-",E408/F408-1)</f>
        <v>1.0782702025774062</v>
      </c>
      <c r="H408" s="802" t="b">
        <f>IF(AND(E408&lt;0,F408&lt;0),-(E408/F408-1))</f>
        <v>0</v>
      </c>
      <c r="I408" s="809">
        <f>IF(AND(E408&lt;0,F408&lt;0),+H408,G408)</f>
        <v>1.0782702025774062</v>
      </c>
      <c r="J408" s="774">
        <f>+J406+J384+J361</f>
        <v>144.27389700000026</v>
      </c>
      <c r="K408" s="808">
        <f>+K406+K384+K361</f>
        <v>69.941501200000175</v>
      </c>
      <c r="L408" s="802">
        <f>IF(OR(J408&lt;0,K408&lt;0),"-",J408/K408-1)</f>
        <v>1.0627795303884597</v>
      </c>
      <c r="M408" s="802" t="b">
        <f>IF(AND(J408&lt;0,K408&lt;0),-(J408/K408-1))</f>
        <v>0</v>
      </c>
      <c r="N408" s="809">
        <f>IF(AND(J408&lt;0,K408&lt;0),+M408,L408)</f>
        <v>1.0627795303884597</v>
      </c>
      <c r="O408" s="774">
        <f>+O406+O384+O361</f>
        <v>144.2738970000006</v>
      </c>
      <c r="P408" s="808">
        <f>+P406+P384+P361</f>
        <v>69.941501200000516</v>
      </c>
      <c r="Q408" s="802">
        <f>IF(OR(O408&lt;0,P408&lt;0),"-",O408/P408-1)</f>
        <v>1.0627795303884549</v>
      </c>
      <c r="R408" s="802" t="b">
        <f>IF(AND(O408&lt;0,P408&lt;0),-(O408/P408-1))</f>
        <v>0</v>
      </c>
      <c r="S408" s="809">
        <f>IF(AND(O408&lt;0,P408&lt;0),+R408,Q408)</f>
        <v>1.0627795303884549</v>
      </c>
      <c r="T408" s="774">
        <f>+T406+T384+T361</f>
        <v>832.65030670000044</v>
      </c>
      <c r="U408" s="808">
        <f>+U406+U384+U361</f>
        <v>758.3179109000007</v>
      </c>
      <c r="V408" s="802">
        <f>IF(OR(T408&lt;0,U408&lt;0),"-",T408/U408-1)</f>
        <v>9.8022735229581048E-2</v>
      </c>
      <c r="W408" s="802" t="b">
        <f>IF(AND(T408&lt;0,U408&lt;0),-(T408/U408-1))</f>
        <v>0</v>
      </c>
      <c r="X408" s="809">
        <f>IF(AND(T408&lt;0,U408&lt;0),+W408,V408)</f>
        <v>9.8022735229581048E-2</v>
      </c>
      <c r="Y408" s="809"/>
      <c r="Z408" s="774">
        <f>+Z406+Z384+Z361</f>
        <v>1223.4775511999999</v>
      </c>
      <c r="AA408" s="810">
        <f>IF(OR(U408&lt;0,Z408&lt;0),"-",Z408/U408-1)</f>
        <v>0.61340980295181202</v>
      </c>
      <c r="AB408" s="810" t="b">
        <f>IF(AND(U408&lt;0,Z408&lt;0),-(Z408/U408-1))</f>
        <v>0</v>
      </c>
      <c r="AC408" s="819">
        <f>IF(AND(U408&lt;0,Z408&lt;0),+AB408,AA408)</f>
        <v>0.61340980295181202</v>
      </c>
      <c r="AD408" s="810"/>
      <c r="AE408" s="818">
        <f>IF(O83&lt;&gt;0,IF(O408&lt;&gt;0,O408/O83,""),0)</f>
        <v>2.4365213163274904E-2</v>
      </c>
      <c r="AF408" s="818">
        <f>IF(P83&lt;&gt;0,IF(P408&lt;&gt;0,P408/P83,""),0)</f>
        <v>1.2322499275957358E-2</v>
      </c>
    </row>
    <row r="410" spans="1:32">
      <c r="AD410" s="78"/>
      <c r="AE410" s="78"/>
      <c r="AF410" s="78"/>
    </row>
  </sheetData>
  <mergeCells count="4">
    <mergeCell ref="AE89:AF89"/>
    <mergeCell ref="AE251:AF251"/>
    <mergeCell ref="AE169:AF169"/>
    <mergeCell ref="AE331:AF331"/>
  </mergeCells>
  <pageMargins left="0.70866141732283472" right="0.11811023622047245" top="0.55118110236220474" bottom="0.35433070866141736" header="0.31496062992125984" footer="0.31496062992125984"/>
  <pageSetup paperSize="9" scale="60" fitToHeight="0" orientation="landscape" r:id="rId1"/>
  <headerFooter alignWithMargins="0">
    <oddFooter>&amp;LRatos Ekonomi/150422&amp;R&amp;P/&amp;N</oddFooter>
  </headerFooter>
  <rowBreaks count="2" manualBreakCount="2">
    <brk id="85" min="2" max="31" man="1"/>
    <brk id="247" min="2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"/>
  <sheetViews>
    <sheetView showGridLines="0" showZeros="0" topLeftCell="B4" zoomScale="96" zoomScaleNormal="96" zoomScaleSheetLayoutView="90" workbookViewId="0"/>
  </sheetViews>
  <sheetFormatPr defaultColWidth="9.109375" defaultRowHeight="13.8" outlineLevelRow="1" outlineLevelCol="1"/>
  <cols>
    <col min="1" max="1" width="14.6640625" style="475" hidden="1" customWidth="1" outlineLevel="1"/>
    <col min="2" max="2" width="2.5546875" style="34" customWidth="1" collapsed="1"/>
    <col min="3" max="3" width="28" style="34" customWidth="1"/>
    <col min="4" max="8" width="11.44140625" style="34" hidden="1" customWidth="1"/>
    <col min="9" max="10" width="11.88671875" style="34" customWidth="1"/>
    <col min="11" max="12" width="11.44140625" style="34" hidden="1" customWidth="1"/>
    <col min="13" max="13" width="11.6640625" style="34" customWidth="1"/>
    <col min="14" max="15" width="15.6640625" style="34" customWidth="1"/>
    <col min="16" max="16" width="11.44140625" style="34" hidden="1" customWidth="1"/>
    <col min="17" max="17" width="1.5546875" style="34" hidden="1" customWidth="1"/>
    <col min="18" max="18" width="12.5546875" style="34" customWidth="1"/>
    <col min="19" max="20" width="15.6640625" style="34" customWidth="1"/>
    <col min="21" max="23" width="11.44140625" style="34" hidden="1" customWidth="1"/>
    <col min="24" max="24" width="12.5546875" style="34" customWidth="1"/>
    <col min="25" max="26" width="15.6640625" style="34" customWidth="1"/>
    <col min="27" max="29" width="11.44140625" style="34" hidden="1" customWidth="1"/>
    <col min="30" max="30" width="12.5546875" style="34" customWidth="1"/>
    <col min="31" max="32" width="11" style="34" customWidth="1"/>
    <col min="33" max="33" width="3.6640625" style="34" customWidth="1"/>
    <col min="34" max="34" width="9.109375" style="34"/>
    <col min="35" max="37" width="11" style="34" customWidth="1"/>
    <col min="38" max="38" width="9.109375" style="34"/>
    <col min="39" max="41" width="11" style="34" customWidth="1"/>
    <col min="42" max="42" width="9.109375" style="34"/>
    <col min="43" max="44" width="12.44140625" style="34" customWidth="1"/>
    <col min="45" max="16384" width="9.109375" style="34"/>
  </cols>
  <sheetData>
    <row r="1" spans="1:33" s="475" customFormat="1" hidden="1" outlineLevel="1">
      <c r="A1" s="474"/>
      <c r="B1" s="474"/>
      <c r="C1" s="474"/>
      <c r="I1" s="475" t="s">
        <v>339</v>
      </c>
      <c r="J1" s="475" t="s">
        <v>339</v>
      </c>
      <c r="K1" s="475" t="s">
        <v>371</v>
      </c>
      <c r="L1" s="475" t="s">
        <v>371</v>
      </c>
      <c r="M1" s="475" t="s">
        <v>339</v>
      </c>
      <c r="N1" s="475" t="s">
        <v>372</v>
      </c>
      <c r="O1" s="475" t="s">
        <v>373</v>
      </c>
      <c r="R1" s="475" t="s">
        <v>374</v>
      </c>
      <c r="S1" s="475" t="s">
        <v>372</v>
      </c>
      <c r="T1" s="475" t="s">
        <v>373</v>
      </c>
      <c r="X1" s="475" t="s">
        <v>374</v>
      </c>
      <c r="Y1" s="475" t="s">
        <v>372</v>
      </c>
      <c r="Z1" s="475" t="s">
        <v>373</v>
      </c>
      <c r="AD1" s="475" t="s">
        <v>374</v>
      </c>
    </row>
    <row r="2" spans="1:33" s="557" customFormat="1" hidden="1" outlineLevel="1">
      <c r="A2" s="555" t="str">
        <f>'Meny Aaro'!D11</f>
        <v>MSEK</v>
      </c>
      <c r="B2" s="555"/>
      <c r="C2" s="555"/>
      <c r="I2" s="489" t="s">
        <v>561</v>
      </c>
      <c r="J2" s="489" t="s">
        <v>562</v>
      </c>
      <c r="M2" s="489" t="s">
        <v>564</v>
      </c>
      <c r="N2" s="489" t="s">
        <v>585</v>
      </c>
      <c r="O2" s="489" t="s">
        <v>585</v>
      </c>
      <c r="R2" s="489" t="s">
        <v>585</v>
      </c>
      <c r="S2" s="489" t="s">
        <v>586</v>
      </c>
      <c r="T2" s="489" t="s">
        <v>586</v>
      </c>
      <c r="X2" s="489" t="s">
        <v>586</v>
      </c>
      <c r="Y2" s="489" t="s">
        <v>587</v>
      </c>
      <c r="Z2" s="489" t="s">
        <v>587</v>
      </c>
      <c r="AD2" s="489" t="s">
        <v>587</v>
      </c>
    </row>
    <row r="3" spans="1:33" ht="6" hidden="1" customHeight="1" outlineLevel="1">
      <c r="A3" s="551"/>
      <c r="B3" s="36"/>
      <c r="C3" s="3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X3" s="35"/>
      <c r="Y3" s="35"/>
      <c r="Z3" s="35"/>
      <c r="AA3" s="35"/>
      <c r="AB3" s="35"/>
      <c r="AD3" s="35"/>
    </row>
    <row r="4" spans="1:33" ht="28.2" collapsed="1">
      <c r="A4" s="551" t="s">
        <v>307</v>
      </c>
      <c r="B4" s="36"/>
      <c r="C4" s="96" t="s">
        <v>221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40"/>
      <c r="X4" s="35"/>
      <c r="Y4" s="35"/>
      <c r="Z4" s="35"/>
      <c r="AA4" s="35"/>
      <c r="AB4" s="35"/>
      <c r="AC4" s="40"/>
      <c r="AD4" s="35"/>
      <c r="AE4" s="40"/>
      <c r="AF4" s="40"/>
      <c r="AG4" s="40"/>
    </row>
    <row r="5" spans="1:33" ht="10.5" customHeight="1">
      <c r="A5" s="551"/>
      <c r="B5" s="36"/>
      <c r="C5" s="41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42"/>
      <c r="T5" s="35"/>
      <c r="U5" s="35"/>
      <c r="V5" s="35"/>
      <c r="W5" s="40"/>
      <c r="X5" s="35"/>
      <c r="Y5" s="42"/>
      <c r="Z5" s="35"/>
      <c r="AA5" s="35"/>
      <c r="AB5" s="35"/>
      <c r="AC5" s="40"/>
      <c r="AD5" s="35"/>
      <c r="AE5" s="40"/>
      <c r="AF5" s="40"/>
      <c r="AG5" s="40"/>
    </row>
    <row r="6" spans="1:33" ht="19.2">
      <c r="A6" s="474">
        <v>100</v>
      </c>
      <c r="B6" s="36"/>
      <c r="C6" s="602" t="str">
        <f>VVAL</f>
        <v>Mkr</v>
      </c>
      <c r="D6" s="603"/>
      <c r="E6" s="604"/>
      <c r="F6" s="604"/>
      <c r="G6" s="604"/>
      <c r="H6" s="604"/>
      <c r="I6" s="604"/>
      <c r="J6" s="604"/>
      <c r="K6" s="604"/>
      <c r="L6" s="604"/>
      <c r="M6" s="604"/>
      <c r="N6" s="1040" t="s">
        <v>218</v>
      </c>
      <c r="O6" s="1041"/>
      <c r="P6" s="1041"/>
      <c r="Q6" s="1041"/>
      <c r="R6" s="1041"/>
      <c r="S6" s="1040" t="s">
        <v>218</v>
      </c>
      <c r="T6" s="1041"/>
      <c r="U6" s="1041"/>
      <c r="V6" s="1041"/>
      <c r="W6" s="1041"/>
      <c r="X6" s="1042"/>
      <c r="Y6" s="1043" t="s">
        <v>218</v>
      </c>
      <c r="Z6" s="1041"/>
      <c r="AA6" s="1041"/>
      <c r="AB6" s="1041"/>
      <c r="AC6" s="1041"/>
      <c r="AD6" s="1044"/>
      <c r="AE6" s="40"/>
      <c r="AF6" s="40"/>
      <c r="AG6" s="40"/>
    </row>
    <row r="7" spans="1:33" ht="16.5" customHeight="1">
      <c r="A7" s="552"/>
      <c r="B7" s="43"/>
      <c r="C7" s="605"/>
      <c r="D7" s="327">
        <v>2014</v>
      </c>
      <c r="E7" s="327">
        <v>2013</v>
      </c>
      <c r="F7" s="327"/>
      <c r="G7" s="327"/>
      <c r="H7" s="327" t="s">
        <v>3</v>
      </c>
      <c r="I7" s="1039" t="s">
        <v>164</v>
      </c>
      <c r="J7" s="1039"/>
      <c r="K7" s="1039"/>
      <c r="L7" s="1039"/>
      <c r="M7" s="1039"/>
      <c r="N7" s="1038" t="str">
        <f>'Meny Aaro'!I58</f>
        <v>2015  kv 1</v>
      </c>
      <c r="O7" s="1039"/>
      <c r="P7" s="1039"/>
      <c r="Q7" s="1039"/>
      <c r="R7" s="1039"/>
      <c r="S7" s="1038" t="str">
        <f>'Meny Aaro'!J58</f>
        <v>2014  kv 1</v>
      </c>
      <c r="T7" s="1039"/>
      <c r="U7" s="1039"/>
      <c r="V7" s="1039"/>
      <c r="W7" s="1039"/>
      <c r="X7" s="1039"/>
      <c r="Y7" s="1038" t="str">
        <f>"Helår "&amp;VFGÅR</f>
        <v>Helår 2014</v>
      </c>
      <c r="Z7" s="1039"/>
      <c r="AA7" s="1039"/>
      <c r="AB7" s="1039"/>
      <c r="AC7" s="1039"/>
      <c r="AD7" s="1045"/>
      <c r="AE7" s="1037"/>
      <c r="AF7" s="1037"/>
      <c r="AG7" s="40"/>
    </row>
    <row r="8" spans="1:33" ht="57.75" customHeight="1">
      <c r="A8" s="553" t="s">
        <v>17</v>
      </c>
      <c r="B8" s="48"/>
      <c r="C8" s="605"/>
      <c r="D8" s="327" t="s">
        <v>163</v>
      </c>
      <c r="E8" s="327" t="s">
        <v>163</v>
      </c>
      <c r="F8" s="327"/>
      <c r="G8" s="327"/>
      <c r="H8" s="327"/>
      <c r="I8" s="329" t="str">
        <f>'Aaro Inställningar'!H14</f>
        <v>2015-03-31</v>
      </c>
      <c r="J8" s="329" t="str">
        <f>'Aaro Inställningar'!H15</f>
        <v>2014-03-31</v>
      </c>
      <c r="K8" s="327"/>
      <c r="L8" s="327"/>
      <c r="M8" s="329" t="str">
        <f>CONCATENATE(VFGÅR,"-12-31")</f>
        <v>2014-12-31</v>
      </c>
      <c r="N8" s="330" t="s">
        <v>219</v>
      </c>
      <c r="O8" s="331" t="s">
        <v>220</v>
      </c>
      <c r="P8" s="332" t="s">
        <v>556</v>
      </c>
      <c r="Q8" s="332" t="s">
        <v>553</v>
      </c>
      <c r="R8" s="331" t="s">
        <v>6</v>
      </c>
      <c r="S8" s="330" t="s">
        <v>219</v>
      </c>
      <c r="T8" s="331" t="s">
        <v>220</v>
      </c>
      <c r="U8" s="332" t="s">
        <v>556</v>
      </c>
      <c r="V8" s="332" t="s">
        <v>553</v>
      </c>
      <c r="W8" s="334" t="s">
        <v>6</v>
      </c>
      <c r="X8" s="331" t="s">
        <v>6</v>
      </c>
      <c r="Y8" s="330" t="s">
        <v>219</v>
      </c>
      <c r="Z8" s="331" t="s">
        <v>220</v>
      </c>
      <c r="AA8" s="327"/>
      <c r="AB8" s="327"/>
      <c r="AC8" s="327" t="e">
        <f>IF(#REF!="",#REF!,#REF!)</f>
        <v>#REF!</v>
      </c>
      <c r="AD8" s="610" t="s">
        <v>6</v>
      </c>
      <c r="AE8" s="49"/>
      <c r="AF8" s="49"/>
      <c r="AG8" s="40"/>
    </row>
    <row r="9" spans="1:33" ht="15.75" customHeight="1">
      <c r="A9" s="554" t="str">
        <f>'Aaro Inställningar'!G20</f>
        <v>AHIAS</v>
      </c>
      <c r="B9" s="44"/>
      <c r="C9" s="606" t="str">
        <f>'Aaro Inställningar'!H20</f>
        <v>AH Industries</v>
      </c>
      <c r="D9" s="318">
        <v>101.11532370099999</v>
      </c>
      <c r="E9" s="318">
        <v>94.658000625000099</v>
      </c>
      <c r="F9" s="319">
        <v>6.8217404058442205E-2</v>
      </c>
      <c r="G9" s="319" t="b">
        <v>0</v>
      </c>
      <c r="H9" s="319">
        <v>6.8217404058442205E-2</v>
      </c>
      <c r="I9" s="320">
        <v>313.15691090000001</v>
      </c>
      <c r="J9" s="556">
        <v>374.7988843</v>
      </c>
      <c r="K9" s="321"/>
      <c r="L9" s="321"/>
      <c r="M9" s="556">
        <v>323.28060379999999</v>
      </c>
      <c r="N9" s="320">
        <v>5.8308410999999802</v>
      </c>
      <c r="O9" s="320">
        <v>0.41675839999999598</v>
      </c>
      <c r="P9" s="319"/>
      <c r="Q9" s="319"/>
      <c r="R9" s="318">
        <v>6.2475994999999998</v>
      </c>
      <c r="S9" s="320">
        <v>4.4784093</v>
      </c>
      <c r="T9" s="320">
        <v>-11.648616000000001</v>
      </c>
      <c r="U9" s="319"/>
      <c r="V9" s="319"/>
      <c r="W9" s="318"/>
      <c r="X9" s="556">
        <v>-7.1702066999999996</v>
      </c>
      <c r="Y9" s="320">
        <v>25.617209199999898</v>
      </c>
      <c r="Z9" s="320">
        <v>33.820281000000001</v>
      </c>
      <c r="AA9" s="319">
        <v>67</v>
      </c>
      <c r="AB9" s="319">
        <v>27</v>
      </c>
      <c r="AC9" s="318">
        <v>40</v>
      </c>
      <c r="AD9" s="611">
        <v>59.437490199999999</v>
      </c>
      <c r="AE9" s="55"/>
      <c r="AF9" s="56"/>
      <c r="AG9" s="40"/>
    </row>
    <row r="10" spans="1:33" ht="15.75" customHeight="1">
      <c r="A10" s="554" t="str">
        <f>'Aaro Inställningar'!G21</f>
        <v>AIBEL</v>
      </c>
      <c r="B10" s="44"/>
      <c r="C10" s="606" t="str">
        <f>'Aaro Inställningar'!H21</f>
        <v>Aibel</v>
      </c>
      <c r="D10" s="318">
        <v>237.41228034</v>
      </c>
      <c r="E10" s="318">
        <v>226.17413450699999</v>
      </c>
      <c r="F10" s="319">
        <v>4.96880240417268E-2</v>
      </c>
      <c r="G10" s="319" t="b">
        <v>0</v>
      </c>
      <c r="H10" s="319">
        <v>4.96880240417268E-2</v>
      </c>
      <c r="I10" s="320">
        <v>4549.1474760999999</v>
      </c>
      <c r="J10" s="318">
        <v>4296.6398175000004</v>
      </c>
      <c r="K10" s="318"/>
      <c r="L10" s="318"/>
      <c r="M10" s="318">
        <v>4787.9364845</v>
      </c>
      <c r="N10" s="320">
        <v>159.84153040000001</v>
      </c>
      <c r="O10" s="320">
        <v>131.04750430000001</v>
      </c>
      <c r="P10" s="333"/>
      <c r="Q10" s="333"/>
      <c r="R10" s="318">
        <v>290.88903470000002</v>
      </c>
      <c r="S10" s="320">
        <v>135.45944700000101</v>
      </c>
      <c r="T10" s="320">
        <v>-199.90554159999999</v>
      </c>
      <c r="U10" s="319"/>
      <c r="V10" s="319"/>
      <c r="W10" s="318"/>
      <c r="X10" s="318">
        <v>-64.446094599999498</v>
      </c>
      <c r="Y10" s="320">
        <v>-258.15791529999802</v>
      </c>
      <c r="Z10" s="320">
        <v>-533.49491079999996</v>
      </c>
      <c r="AA10" s="319">
        <v>-946.26900000000001</v>
      </c>
      <c r="AB10" s="319">
        <v>99.45</v>
      </c>
      <c r="AC10" s="318">
        <v>-1045.7</v>
      </c>
      <c r="AD10" s="612">
        <v>-791.65282609999804</v>
      </c>
      <c r="AE10" s="53"/>
      <c r="AF10" s="53"/>
      <c r="AG10" s="40"/>
    </row>
    <row r="11" spans="1:33" ht="15.75" customHeight="1">
      <c r="A11" s="554" t="str">
        <f>'Aaro Inställningar'!G22</f>
        <v>ARCUS</v>
      </c>
      <c r="B11" s="44"/>
      <c r="C11" s="606" t="str">
        <f>'Aaro Inställningar'!H22</f>
        <v>Arcus-Gruppen</v>
      </c>
      <c r="D11" s="318">
        <v>25.876999999999999</v>
      </c>
      <c r="E11" s="318">
        <v>17.975000000000001</v>
      </c>
      <c r="F11" s="319">
        <v>0.43961057023643901</v>
      </c>
      <c r="G11" s="319" t="b">
        <v>0</v>
      </c>
      <c r="H11" s="319">
        <v>0.43961057023643901</v>
      </c>
      <c r="I11" s="320">
        <v>1433.4979291</v>
      </c>
      <c r="J11" s="318">
        <v>1346.9736369</v>
      </c>
      <c r="K11" s="318"/>
      <c r="L11" s="318"/>
      <c r="M11" s="318">
        <v>1100.2437702</v>
      </c>
      <c r="N11" s="320">
        <v>-52.9769705</v>
      </c>
      <c r="O11" s="320">
        <v>-154.7268163</v>
      </c>
      <c r="P11" s="333"/>
      <c r="Q11" s="333"/>
      <c r="R11" s="318">
        <v>-207.70378679999999</v>
      </c>
      <c r="S11" s="320">
        <v>-58.590369699999997</v>
      </c>
      <c r="T11" s="320">
        <v>-81.376522199999997</v>
      </c>
      <c r="U11" s="319"/>
      <c r="V11" s="319"/>
      <c r="W11" s="318"/>
      <c r="X11" s="318">
        <v>-139.96689190000001</v>
      </c>
      <c r="Y11" s="320">
        <v>87.041469699999993</v>
      </c>
      <c r="Z11" s="320">
        <v>68.254404399999999</v>
      </c>
      <c r="AA11" s="319">
        <v>-36</v>
      </c>
      <c r="AB11" s="319">
        <v>70</v>
      </c>
      <c r="AC11" s="318">
        <v>-106</v>
      </c>
      <c r="AD11" s="612">
        <v>155.29587409999999</v>
      </c>
      <c r="AE11" s="55"/>
      <c r="AF11" s="55"/>
      <c r="AG11" s="40"/>
    </row>
    <row r="12" spans="1:33" ht="15.75" customHeight="1">
      <c r="A12" s="554" t="str">
        <f>'Aaro Inställningar'!G23</f>
        <v>BIOLIN</v>
      </c>
      <c r="B12" s="44"/>
      <c r="C12" s="606" t="str">
        <f>'Aaro Inställningar'!H23</f>
        <v>Biolin Scientific</v>
      </c>
      <c r="D12" s="318">
        <v>314.28800000000001</v>
      </c>
      <c r="E12" s="318">
        <v>313.60000000000002</v>
      </c>
      <c r="F12" s="319">
        <v>2.1938775510206301E-3</v>
      </c>
      <c r="G12" s="319" t="b">
        <v>0</v>
      </c>
      <c r="H12" s="319">
        <v>2.1938775510206301E-3</v>
      </c>
      <c r="I12" s="320">
        <v>137.58304999999999</v>
      </c>
      <c r="J12" s="318">
        <v>136.23699999999999</v>
      </c>
      <c r="K12" s="318"/>
      <c r="L12" s="318"/>
      <c r="M12" s="318">
        <v>142.67099999999999</v>
      </c>
      <c r="N12" s="320">
        <v>-0.247700000000006</v>
      </c>
      <c r="O12" s="320">
        <v>10.962</v>
      </c>
      <c r="P12" s="333"/>
      <c r="Q12" s="333"/>
      <c r="R12" s="318">
        <v>10.7143</v>
      </c>
      <c r="S12" s="320" t="s">
        <v>514</v>
      </c>
      <c r="T12" s="320" t="s">
        <v>514</v>
      </c>
      <c r="U12" s="319"/>
      <c r="V12" s="319"/>
      <c r="W12" s="318"/>
      <c r="X12" s="318" t="s">
        <v>514</v>
      </c>
      <c r="Y12" s="320" t="s">
        <v>514</v>
      </c>
      <c r="Z12" s="320" t="s">
        <v>514</v>
      </c>
      <c r="AA12" s="319">
        <v>0</v>
      </c>
      <c r="AB12" s="319"/>
      <c r="AC12" s="318"/>
      <c r="AD12" s="612" t="s">
        <v>514</v>
      </c>
      <c r="AE12" s="53"/>
      <c r="AF12" s="53"/>
      <c r="AG12" s="40"/>
    </row>
    <row r="13" spans="1:33" ht="15.75" customHeight="1">
      <c r="A13" s="554" t="str">
        <f>'Aaro Inställningar'!G24</f>
        <v>BISNODE</v>
      </c>
      <c r="B13" s="44"/>
      <c r="C13" s="606" t="str">
        <f>'Aaro Inställningar'!H24</f>
        <v>Bisnode</v>
      </c>
      <c r="D13" s="318">
        <v>93.903000000000006</v>
      </c>
      <c r="E13" s="318">
        <v>69.683999999999997</v>
      </c>
      <c r="F13" s="319">
        <v>0.34755467539176899</v>
      </c>
      <c r="G13" s="319" t="b">
        <v>0</v>
      </c>
      <c r="H13" s="319">
        <v>0.34755467539176899</v>
      </c>
      <c r="I13" s="320">
        <v>1964.2368346999999</v>
      </c>
      <c r="J13" s="318">
        <v>1890.23</v>
      </c>
      <c r="K13" s="318"/>
      <c r="L13" s="318"/>
      <c r="M13" s="318">
        <v>1982.8019999999999</v>
      </c>
      <c r="N13" s="320">
        <v>30.5692001</v>
      </c>
      <c r="O13" s="320">
        <v>18.920000000000002</v>
      </c>
      <c r="P13" s="333"/>
      <c r="Q13" s="333"/>
      <c r="R13" s="318">
        <v>49.489200099999898</v>
      </c>
      <c r="S13" s="320">
        <v>31.895000000000099</v>
      </c>
      <c r="T13" s="320">
        <v>-7.7729999999999997</v>
      </c>
      <c r="U13" s="319"/>
      <c r="V13" s="319"/>
      <c r="W13" s="318"/>
      <c r="X13" s="318">
        <v>24.122000000000099</v>
      </c>
      <c r="Y13" s="320">
        <v>250.42099999999999</v>
      </c>
      <c r="Z13" s="320">
        <v>-11.17</v>
      </c>
      <c r="AA13" s="319">
        <v>89</v>
      </c>
      <c r="AB13" s="319">
        <v>106</v>
      </c>
      <c r="AC13" s="318">
        <v>-17</v>
      </c>
      <c r="AD13" s="612">
        <v>239.251</v>
      </c>
      <c r="AE13" s="55"/>
      <c r="AF13" s="55"/>
      <c r="AG13" s="40"/>
    </row>
    <row r="14" spans="1:33" ht="15.75" customHeight="1">
      <c r="A14" s="554" t="str">
        <f>'Aaro Inställningar'!G25</f>
        <v>DIAB</v>
      </c>
      <c r="B14" s="44"/>
      <c r="C14" s="606" t="str">
        <f>'Aaro Inställningar'!H25</f>
        <v>DIAB</v>
      </c>
      <c r="D14" s="318">
        <v>176.88800000000001</v>
      </c>
      <c r="E14" s="318">
        <v>197.917</v>
      </c>
      <c r="F14" s="319">
        <v>-0.10625161052360201</v>
      </c>
      <c r="G14" s="319" t="b">
        <v>0</v>
      </c>
      <c r="H14" s="319">
        <v>-0.10625161052360201</v>
      </c>
      <c r="I14" s="320">
        <v>833.83799999999997</v>
      </c>
      <c r="J14" s="318">
        <v>747.62699999999995</v>
      </c>
      <c r="K14" s="318"/>
      <c r="L14" s="318"/>
      <c r="M14" s="318">
        <v>800.40800000000002</v>
      </c>
      <c r="N14" s="320">
        <v>49.658999999999999</v>
      </c>
      <c r="O14" s="320">
        <v>-54.195</v>
      </c>
      <c r="P14" s="333"/>
      <c r="Q14" s="333"/>
      <c r="R14" s="318">
        <v>-4.5359999999999703</v>
      </c>
      <c r="S14" s="320">
        <v>-0.27999999999999697</v>
      </c>
      <c r="T14" s="320">
        <v>-40.655999999999999</v>
      </c>
      <c r="U14" s="319"/>
      <c r="V14" s="319"/>
      <c r="W14" s="318"/>
      <c r="X14" s="318">
        <v>-40.936</v>
      </c>
      <c r="Y14" s="320">
        <v>20.5429999999998</v>
      </c>
      <c r="Z14" s="320">
        <v>-45.938000000000002</v>
      </c>
      <c r="AA14" s="319">
        <v>-50</v>
      </c>
      <c r="AB14" s="319">
        <v>17</v>
      </c>
      <c r="AC14" s="318">
        <v>-67</v>
      </c>
      <c r="AD14" s="612">
        <v>-25.395000000000099</v>
      </c>
      <c r="AE14" s="53"/>
      <c r="AF14" s="53"/>
      <c r="AG14" s="40"/>
    </row>
    <row r="15" spans="1:33" ht="15.75" customHeight="1">
      <c r="A15" s="554" t="str">
        <f>'Aaro Inställningar'!G26</f>
        <v>EMGR</v>
      </c>
      <c r="B15" s="44"/>
      <c r="C15" s="606" t="str">
        <f>'Aaro Inställningar'!H26</f>
        <v>Euromaint</v>
      </c>
      <c r="D15" s="318">
        <v>116.55981490000001</v>
      </c>
      <c r="E15" s="318">
        <v>112.0062159</v>
      </c>
      <c r="F15" s="319">
        <v>4.0654877619160597E-2</v>
      </c>
      <c r="G15" s="319" t="b">
        <v>0</v>
      </c>
      <c r="H15" s="319">
        <v>4.0654877619160597E-2</v>
      </c>
      <c r="I15" s="320">
        <v>552.58100000000002</v>
      </c>
      <c r="J15" s="318">
        <v>566.32399999999996</v>
      </c>
      <c r="K15" s="318"/>
      <c r="L15" s="318"/>
      <c r="M15" s="318">
        <v>514.11599999999999</v>
      </c>
      <c r="N15" s="320">
        <v>3.9840000000000302</v>
      </c>
      <c r="O15" s="320">
        <v>-40.045000000000002</v>
      </c>
      <c r="P15" s="333"/>
      <c r="Q15" s="333"/>
      <c r="R15" s="318">
        <v>-36.061</v>
      </c>
      <c r="S15" s="320">
        <v>1.75599999999996</v>
      </c>
      <c r="T15" s="320">
        <v>-19.603000000000002</v>
      </c>
      <c r="U15" s="319"/>
      <c r="V15" s="319"/>
      <c r="W15" s="318"/>
      <c r="X15" s="318">
        <v>-17.847000000000001</v>
      </c>
      <c r="Y15" s="320">
        <v>19.4080000000003</v>
      </c>
      <c r="Z15" s="320">
        <v>4.4379999999999997</v>
      </c>
      <c r="AA15" s="319">
        <v>-7</v>
      </c>
      <c r="AB15" s="319">
        <v>28</v>
      </c>
      <c r="AC15" s="318">
        <v>-35</v>
      </c>
      <c r="AD15" s="612">
        <v>23.846</v>
      </c>
      <c r="AE15" s="55"/>
      <c r="AF15" s="55"/>
      <c r="AG15" s="40"/>
    </row>
    <row r="16" spans="1:33" ht="15.75" customHeight="1">
      <c r="A16" s="554" t="str">
        <f>'Aaro Inställningar'!G27</f>
        <v>GSHYDRO</v>
      </c>
      <c r="B16" s="44"/>
      <c r="C16" s="606" t="str">
        <f>'Aaro Inställningar'!H27</f>
        <v>GS-Hydro</v>
      </c>
      <c r="D16" s="318">
        <v>15.154</v>
      </c>
      <c r="E16" s="318">
        <v>18.797000000000001</v>
      </c>
      <c r="F16" s="319">
        <v>-0.19380752247699001</v>
      </c>
      <c r="G16" s="319" t="b">
        <v>0</v>
      </c>
      <c r="H16" s="319">
        <v>-0.19380752247699001</v>
      </c>
      <c r="I16" s="320">
        <v>383.86472459999999</v>
      </c>
      <c r="J16" s="318">
        <v>395.46569899999997</v>
      </c>
      <c r="K16" s="318"/>
      <c r="L16" s="318"/>
      <c r="M16" s="318">
        <v>404.78937000000002</v>
      </c>
      <c r="N16" s="320">
        <v>0.14069550000006401</v>
      </c>
      <c r="O16" s="320">
        <v>15.542162899999999</v>
      </c>
      <c r="P16" s="333"/>
      <c r="Q16" s="333"/>
      <c r="R16" s="318">
        <v>15.6828584000001</v>
      </c>
      <c r="S16" s="320">
        <v>9.8852555000000102</v>
      </c>
      <c r="T16" s="320">
        <v>28.290448699999999</v>
      </c>
      <c r="U16" s="319"/>
      <c r="V16" s="319"/>
      <c r="W16" s="318"/>
      <c r="X16" s="318">
        <v>38.175704199999998</v>
      </c>
      <c r="Y16" s="320">
        <v>83.153848800000006</v>
      </c>
      <c r="Z16" s="320">
        <v>-3.6114296000000001</v>
      </c>
      <c r="AA16" s="319">
        <v>63</v>
      </c>
      <c r="AB16" s="319">
        <v>59</v>
      </c>
      <c r="AC16" s="318">
        <v>4</v>
      </c>
      <c r="AD16" s="612">
        <v>79.542419199999998</v>
      </c>
      <c r="AE16" s="53"/>
      <c r="AF16" s="53"/>
      <c r="AG16" s="40"/>
    </row>
    <row r="17" spans="1:33" ht="15.75" customHeight="1">
      <c r="A17" s="554" t="str">
        <f>'Aaro Inställningar'!G28</f>
        <v>HAFA</v>
      </c>
      <c r="B17" s="44"/>
      <c r="C17" s="606" t="str">
        <f>'Aaro Inställningar'!H28</f>
        <v>Hafa Bathroom Group</v>
      </c>
      <c r="D17" s="318">
        <v>424.95632612600002</v>
      </c>
      <c r="E17" s="318">
        <v>365.42367300500001</v>
      </c>
      <c r="F17" s="319">
        <v>0.16291405707638801</v>
      </c>
      <c r="G17" s="319" t="b">
        <v>0</v>
      </c>
      <c r="H17" s="319">
        <v>0.16291405707638801</v>
      </c>
      <c r="I17" s="320">
        <v>42.734000000000002</v>
      </c>
      <c r="J17" s="318">
        <v>62.722999999999999</v>
      </c>
      <c r="K17" s="318"/>
      <c r="L17" s="318"/>
      <c r="M17" s="318">
        <v>40.296999999999997</v>
      </c>
      <c r="N17" s="320">
        <v>2.0550000000000002</v>
      </c>
      <c r="O17" s="320">
        <v>-5.3650000000000002</v>
      </c>
      <c r="P17" s="333"/>
      <c r="Q17" s="333"/>
      <c r="R17" s="318">
        <v>-3.31</v>
      </c>
      <c r="S17" s="320">
        <v>2.258</v>
      </c>
      <c r="T17" s="320">
        <v>-9.6760000000000002</v>
      </c>
      <c r="U17" s="319"/>
      <c r="V17" s="319"/>
      <c r="W17" s="318"/>
      <c r="X17" s="318">
        <v>-7.4180000000000099</v>
      </c>
      <c r="Y17" s="320">
        <v>-6.9419999999999797</v>
      </c>
      <c r="Z17" s="320">
        <v>7.5090000000000003</v>
      </c>
      <c r="AA17" s="319">
        <v>-4</v>
      </c>
      <c r="AB17" s="319">
        <v>-5</v>
      </c>
      <c r="AC17" s="318">
        <v>1</v>
      </c>
      <c r="AD17" s="612">
        <v>0.56700000000003303</v>
      </c>
      <c r="AE17" s="55"/>
      <c r="AF17" s="55"/>
      <c r="AG17" s="40"/>
    </row>
    <row r="18" spans="1:33" ht="15.75" customHeight="1">
      <c r="A18" s="554" t="str">
        <f>'Aaro Inställningar'!G29</f>
        <v>HENT</v>
      </c>
      <c r="B18" s="44"/>
      <c r="C18" s="606" t="str">
        <f>'Aaro Inställningar'!H29</f>
        <v>HENT</v>
      </c>
      <c r="D18" s="318">
        <v>143.11600000000001</v>
      </c>
      <c r="E18" s="318">
        <v>127.47</v>
      </c>
      <c r="F18" s="319">
        <v>0.122742606103398</v>
      </c>
      <c r="G18" s="319" t="b">
        <v>0</v>
      </c>
      <c r="H18" s="319">
        <v>0.122742606103398</v>
      </c>
      <c r="I18" s="320">
        <v>-626.02837179999995</v>
      </c>
      <c r="J18" s="318">
        <v>-544.91137349999997</v>
      </c>
      <c r="K18" s="318"/>
      <c r="L18" s="318"/>
      <c r="M18" s="318">
        <v>-487.43289249999998</v>
      </c>
      <c r="N18" s="320">
        <v>67.546872400000197</v>
      </c>
      <c r="O18" s="320">
        <v>144.70141810000001</v>
      </c>
      <c r="P18" s="333"/>
      <c r="Q18" s="333"/>
      <c r="R18" s="318">
        <v>212.2482905</v>
      </c>
      <c r="S18" s="320">
        <v>57.503838999999999</v>
      </c>
      <c r="T18" s="320">
        <v>68.668284799999995</v>
      </c>
      <c r="U18" s="319"/>
      <c r="V18" s="319"/>
      <c r="W18" s="318"/>
      <c r="X18" s="318">
        <v>126.17212379999999</v>
      </c>
      <c r="Y18" s="320">
        <v>178.02228580000099</v>
      </c>
      <c r="Z18" s="320">
        <v>-79.775031599999906</v>
      </c>
      <c r="AA18" s="319">
        <v>12</v>
      </c>
      <c r="AB18" s="319">
        <v>123</v>
      </c>
      <c r="AC18" s="318">
        <v>-111</v>
      </c>
      <c r="AD18" s="612">
        <v>98.247254200000796</v>
      </c>
      <c r="AE18" s="53"/>
      <c r="AF18" s="53"/>
      <c r="AG18" s="40"/>
    </row>
    <row r="19" spans="1:33" ht="15.75" customHeight="1">
      <c r="A19" s="554" t="str">
        <f>'Aaro Inställningar'!G30</f>
        <v>HLDISP</v>
      </c>
      <c r="B19" s="44"/>
      <c r="C19" s="606" t="str">
        <f>'Aaro Inställningar'!H30</f>
        <v xml:space="preserve">HL Display </v>
      </c>
      <c r="D19" s="318">
        <v>496.8</v>
      </c>
      <c r="E19" s="318">
        <v>393.32100000000003</v>
      </c>
      <c r="F19" s="319">
        <v>0.263090452836233</v>
      </c>
      <c r="G19" s="319" t="b">
        <v>0</v>
      </c>
      <c r="H19" s="319">
        <v>0.263090452836233</v>
      </c>
      <c r="I19" s="320">
        <v>666.71100000000001</v>
      </c>
      <c r="J19" s="318">
        <v>695.49800000000005</v>
      </c>
      <c r="K19" s="318"/>
      <c r="L19" s="318"/>
      <c r="M19" s="318">
        <v>634.79999999999995</v>
      </c>
      <c r="N19" s="320">
        <v>-2.41700000000003</v>
      </c>
      <c r="O19" s="320">
        <v>-13.882</v>
      </c>
      <c r="P19" s="333"/>
      <c r="Q19" s="333"/>
      <c r="R19" s="318">
        <v>-16.299000000000099</v>
      </c>
      <c r="S19" s="320">
        <v>8.6470000000000606</v>
      </c>
      <c r="T19" s="320">
        <v>-45.024999999999999</v>
      </c>
      <c r="U19" s="319"/>
      <c r="V19" s="319"/>
      <c r="W19" s="318"/>
      <c r="X19" s="318">
        <v>-36.3780000000001</v>
      </c>
      <c r="Y19" s="320">
        <v>65.822000000000202</v>
      </c>
      <c r="Z19" s="320">
        <v>16.353999999999999</v>
      </c>
      <c r="AA19" s="319">
        <v>1</v>
      </c>
      <c r="AB19" s="319">
        <v>57</v>
      </c>
      <c r="AC19" s="318">
        <v>-56</v>
      </c>
      <c r="AD19" s="612">
        <v>82.1760000000003</v>
      </c>
      <c r="AE19" s="55"/>
      <c r="AF19" s="55"/>
      <c r="AG19" s="40"/>
    </row>
    <row r="20" spans="1:33" ht="15.75" customHeight="1">
      <c r="A20" s="554" t="str">
        <f>'Aaro Inställningar'!G31</f>
        <v>INWIDO</v>
      </c>
      <c r="B20" s="44"/>
      <c r="C20" s="606" t="str">
        <f>'Aaro Inställningar'!H31</f>
        <v>Inwido</v>
      </c>
      <c r="D20" s="318">
        <v>58.927331961</v>
      </c>
      <c r="E20" s="318">
        <v>51.655189328999903</v>
      </c>
      <c r="F20" s="319">
        <v>0.14078242140751299</v>
      </c>
      <c r="G20" s="319" t="b">
        <v>0</v>
      </c>
      <c r="H20" s="319">
        <v>0.14078242140751299</v>
      </c>
      <c r="I20" s="320">
        <v>1274.8720000000001</v>
      </c>
      <c r="J20" s="318">
        <v>1256.7919999999999</v>
      </c>
      <c r="K20" s="318"/>
      <c r="L20" s="318"/>
      <c r="M20" s="318">
        <v>1130.98</v>
      </c>
      <c r="N20" s="320">
        <v>38.571999999999797</v>
      </c>
      <c r="O20" s="320">
        <v>-168.202</v>
      </c>
      <c r="P20" s="333"/>
      <c r="Q20" s="333"/>
      <c r="R20" s="318">
        <v>-129.63</v>
      </c>
      <c r="S20" s="320">
        <v>-62.806999999999903</v>
      </c>
      <c r="T20" s="320">
        <v>-135.179</v>
      </c>
      <c r="U20" s="319"/>
      <c r="V20" s="319"/>
      <c r="W20" s="318"/>
      <c r="X20" s="318">
        <v>-197.98599999999999</v>
      </c>
      <c r="Y20" s="320">
        <v>294.58699999999999</v>
      </c>
      <c r="Z20" s="320">
        <v>15.005000000000001</v>
      </c>
      <c r="AA20" s="319">
        <v>0</v>
      </c>
      <c r="AB20" s="319">
        <v>160</v>
      </c>
      <c r="AC20" s="318">
        <v>-160</v>
      </c>
      <c r="AD20" s="612">
        <v>309.59199999999998</v>
      </c>
      <c r="AE20" s="53"/>
      <c r="AF20" s="53"/>
      <c r="AG20" s="40"/>
    </row>
    <row r="21" spans="1:33" ht="15.75" customHeight="1">
      <c r="A21" s="554" t="str">
        <f>'Aaro Inställningar'!G32</f>
        <v>JOTUL</v>
      </c>
      <c r="B21" s="44"/>
      <c r="C21" s="606" t="str">
        <f>'Aaro Inställningar'!H32</f>
        <v>Jøtul</v>
      </c>
      <c r="D21" s="318">
        <v>28.25</v>
      </c>
      <c r="E21" s="318">
        <v>25.082000000000001</v>
      </c>
      <c r="F21" s="319">
        <v>0.12630571724742801</v>
      </c>
      <c r="G21" s="319" t="b">
        <v>0</v>
      </c>
      <c r="H21" s="319">
        <v>0.12630571724742801</v>
      </c>
      <c r="I21" s="320">
        <v>558.13023380000004</v>
      </c>
      <c r="J21" s="318">
        <v>570.70655829999998</v>
      </c>
      <c r="K21" s="318"/>
      <c r="L21" s="318"/>
      <c r="M21" s="318">
        <v>564.80981970000005</v>
      </c>
      <c r="N21" s="320">
        <v>-12.545707800000001</v>
      </c>
      <c r="O21" s="320">
        <v>-6.5031933000000004</v>
      </c>
      <c r="P21" s="333"/>
      <c r="Q21" s="333"/>
      <c r="R21" s="318">
        <v>-19.048901100000101</v>
      </c>
      <c r="S21" s="320">
        <v>-15.6612066</v>
      </c>
      <c r="T21" s="320">
        <v>-37.765740399999999</v>
      </c>
      <c r="U21" s="319"/>
      <c r="V21" s="319"/>
      <c r="W21" s="318"/>
      <c r="X21" s="318">
        <v>-53.426946999999998</v>
      </c>
      <c r="Y21" s="320">
        <v>-6.5920866000001404</v>
      </c>
      <c r="Z21" s="320">
        <v>-10.2383785</v>
      </c>
      <c r="AA21" s="319">
        <v>-118</v>
      </c>
      <c r="AB21" s="319">
        <v>-35</v>
      </c>
      <c r="AC21" s="318">
        <v>-83</v>
      </c>
      <c r="AD21" s="612">
        <v>-16.8304651000002</v>
      </c>
      <c r="AE21" s="55"/>
      <c r="AF21" s="55"/>
      <c r="AG21" s="40"/>
    </row>
    <row r="22" spans="1:33" ht="15.75" customHeight="1">
      <c r="A22" s="554" t="str">
        <f>'Aaro Inställningar'!G33</f>
        <v>KVD</v>
      </c>
      <c r="B22" s="44"/>
      <c r="C22" s="606" t="str">
        <f>'Aaro Inställningar'!H33</f>
        <v xml:space="preserve">KVD </v>
      </c>
      <c r="D22" s="318">
        <v>97.850999999999999</v>
      </c>
      <c r="E22" s="318">
        <v>92.915000000000006</v>
      </c>
      <c r="F22" s="319">
        <v>5.31238228488407E-2</v>
      </c>
      <c r="G22" s="319" t="b">
        <v>0</v>
      </c>
      <c r="H22" s="319">
        <v>5.31238228488407E-2</v>
      </c>
      <c r="I22" s="320">
        <v>179.42099999999999</v>
      </c>
      <c r="J22" s="318">
        <v>198.82400000000001</v>
      </c>
      <c r="K22" s="318"/>
      <c r="L22" s="318"/>
      <c r="M22" s="318">
        <v>176.24</v>
      </c>
      <c r="N22" s="320">
        <v>1.1800000000000299</v>
      </c>
      <c r="O22" s="320">
        <v>-1.036</v>
      </c>
      <c r="P22" s="333"/>
      <c r="Q22" s="333"/>
      <c r="R22" s="318">
        <v>0.144000000000025</v>
      </c>
      <c r="S22" s="320">
        <v>4.6289999999999996</v>
      </c>
      <c r="T22" s="320">
        <v>2.8439999999999999</v>
      </c>
      <c r="U22" s="319"/>
      <c r="V22" s="319"/>
      <c r="W22" s="318"/>
      <c r="X22" s="318">
        <v>7.4730000000000096</v>
      </c>
      <c r="Y22" s="320">
        <v>29.297000000000001</v>
      </c>
      <c r="Z22" s="320">
        <v>10.039</v>
      </c>
      <c r="AA22" s="319">
        <v>17</v>
      </c>
      <c r="AB22" s="319">
        <v>18</v>
      </c>
      <c r="AC22" s="318">
        <v>-1</v>
      </c>
      <c r="AD22" s="612">
        <v>39.335999999999999</v>
      </c>
      <c r="AE22" s="53"/>
      <c r="AF22" s="53"/>
      <c r="AG22" s="40"/>
    </row>
    <row r="23" spans="1:33" ht="15.75" customHeight="1">
      <c r="A23" s="554" t="str">
        <f>'Aaro Inställningar'!G34</f>
        <v>LEDIL</v>
      </c>
      <c r="B23" s="44"/>
      <c r="C23" s="606" t="str">
        <f>'Aaro Inställningar'!H34</f>
        <v>Ledil</v>
      </c>
      <c r="D23" s="318">
        <v>22.033339600000001</v>
      </c>
      <c r="E23" s="318">
        <v>19.6033711</v>
      </c>
      <c r="F23" s="319">
        <v>0.123956664779967</v>
      </c>
      <c r="G23" s="319" t="b">
        <v>0</v>
      </c>
      <c r="H23" s="319">
        <v>0.123956664779967</v>
      </c>
      <c r="I23" s="320">
        <v>215.17747299999999</v>
      </c>
      <c r="J23" s="318" t="s">
        <v>514</v>
      </c>
      <c r="K23" s="318"/>
      <c r="L23" s="318"/>
      <c r="M23" s="318">
        <v>189.529729</v>
      </c>
      <c r="N23" s="320">
        <v>18.496768400000001</v>
      </c>
      <c r="O23" s="320">
        <v>-27.135472100000001</v>
      </c>
      <c r="P23" s="333"/>
      <c r="Q23" s="333"/>
      <c r="R23" s="318">
        <v>-8.6387037000000095</v>
      </c>
      <c r="S23" s="320" t="s">
        <v>514</v>
      </c>
      <c r="T23" s="320" t="s">
        <v>514</v>
      </c>
      <c r="U23" s="319"/>
      <c r="V23" s="319"/>
      <c r="W23" s="318"/>
      <c r="X23" s="318" t="s">
        <v>514</v>
      </c>
      <c r="Y23" s="320" t="s">
        <v>514</v>
      </c>
      <c r="Z23" s="320" t="s">
        <v>514</v>
      </c>
      <c r="AA23" s="319">
        <v>37</v>
      </c>
      <c r="AB23" s="319">
        <v>50</v>
      </c>
      <c r="AC23" s="318">
        <v>-13</v>
      </c>
      <c r="AD23" s="612" t="s">
        <v>514</v>
      </c>
      <c r="AE23" s="55"/>
      <c r="AF23" s="55"/>
      <c r="AG23" s="40"/>
    </row>
    <row r="24" spans="1:33" ht="15.75" customHeight="1">
      <c r="A24" s="554" t="str">
        <f>'Aaro Inställningar'!G35</f>
        <v>MCC</v>
      </c>
      <c r="B24" s="44"/>
      <c r="C24" s="606" t="str">
        <f>'Aaro Inställningar'!H35</f>
        <v>Mobile Climate Control</v>
      </c>
      <c r="D24" s="318">
        <v>179.364</v>
      </c>
      <c r="E24" s="318">
        <v>162.03299999999999</v>
      </c>
      <c r="F24" s="319">
        <v>0.10695969339579101</v>
      </c>
      <c r="G24" s="319" t="b">
        <v>0</v>
      </c>
      <c r="H24" s="319">
        <v>0.10695969339579101</v>
      </c>
      <c r="I24" s="320">
        <v>481.50599999999997</v>
      </c>
      <c r="J24" s="318">
        <v>482.553</v>
      </c>
      <c r="K24" s="318"/>
      <c r="L24" s="318"/>
      <c r="M24" s="318">
        <v>464.928</v>
      </c>
      <c r="N24" s="320">
        <v>20.004000000000001</v>
      </c>
      <c r="O24" s="320">
        <v>-39.29</v>
      </c>
      <c r="P24" s="333"/>
      <c r="Q24" s="333"/>
      <c r="R24" s="318">
        <v>-19.286000000000001</v>
      </c>
      <c r="S24" s="320">
        <v>2.5960000000000201</v>
      </c>
      <c r="T24" s="320">
        <v>-18.132000000000001</v>
      </c>
      <c r="U24" s="319"/>
      <c r="V24" s="319"/>
      <c r="W24" s="318"/>
      <c r="X24" s="318">
        <v>-15.536</v>
      </c>
      <c r="Y24" s="320">
        <v>65.382000000000005</v>
      </c>
      <c r="Z24" s="320">
        <v>5.194</v>
      </c>
      <c r="AA24" s="319">
        <v>56</v>
      </c>
      <c r="AB24" s="319">
        <v>58</v>
      </c>
      <c r="AC24" s="318">
        <v>-2</v>
      </c>
      <c r="AD24" s="612">
        <v>70.575999999999894</v>
      </c>
      <c r="AE24" s="53"/>
      <c r="AF24" s="53"/>
      <c r="AG24" s="40"/>
    </row>
    <row r="25" spans="1:33" ht="15.75" customHeight="1">
      <c r="A25" s="554" t="str">
        <f>'Aaro Inställningar'!G36</f>
        <v>NEBULA</v>
      </c>
      <c r="B25" s="44"/>
      <c r="C25" s="606" t="str">
        <f>'Aaro Inställningar'!H36</f>
        <v>Nebula</v>
      </c>
      <c r="D25" s="318">
        <v>179.364</v>
      </c>
      <c r="E25" s="318">
        <v>162.03299999999999</v>
      </c>
      <c r="F25" s="319">
        <v>1.1069596933957899</v>
      </c>
      <c r="G25" s="319" t="b">
        <v>0</v>
      </c>
      <c r="H25" s="319">
        <v>1.1069596933957899</v>
      </c>
      <c r="I25" s="320">
        <v>260.70340770000001</v>
      </c>
      <c r="J25" s="318">
        <v>306.42216079999997</v>
      </c>
      <c r="K25" s="318"/>
      <c r="L25" s="318"/>
      <c r="M25" s="318">
        <v>292.70629550000001</v>
      </c>
      <c r="N25" s="320">
        <v>14.9138074</v>
      </c>
      <c r="O25" s="320">
        <v>14.5010162</v>
      </c>
      <c r="P25" s="333"/>
      <c r="Q25" s="333"/>
      <c r="R25" s="318">
        <v>29.414823599999998</v>
      </c>
      <c r="S25" s="320">
        <v>17.261517900000001</v>
      </c>
      <c r="T25" s="320">
        <v>8.8391029000000003</v>
      </c>
      <c r="U25" s="319"/>
      <c r="V25" s="319"/>
      <c r="W25" s="318"/>
      <c r="X25" s="318">
        <v>26.100620800000002</v>
      </c>
      <c r="Y25" s="320">
        <v>75.257826399999999</v>
      </c>
      <c r="Z25" s="320">
        <v>-9.8791247999999996</v>
      </c>
      <c r="AA25" s="319">
        <v>56</v>
      </c>
      <c r="AB25" s="319">
        <v>58</v>
      </c>
      <c r="AC25" s="318">
        <v>-1</v>
      </c>
      <c r="AD25" s="612">
        <v>65.378701599999999</v>
      </c>
      <c r="AE25" s="53"/>
      <c r="AF25" s="53"/>
      <c r="AG25" s="40"/>
    </row>
    <row r="26" spans="1:33" ht="15.75" customHeight="1">
      <c r="A26" s="554" t="str">
        <f>'Aaro Inställningar'!G37</f>
        <v>NCGHO</v>
      </c>
      <c r="B26" s="44"/>
      <c r="C26" s="606" t="str">
        <f>'Aaro Inställningar'!H37</f>
        <v>Nordic Cinema Group</v>
      </c>
      <c r="D26" s="318">
        <v>179.364</v>
      </c>
      <c r="E26" s="318">
        <v>162.03299999999999</v>
      </c>
      <c r="F26" s="319">
        <v>2.1069596933957899</v>
      </c>
      <c r="G26" s="319" t="b">
        <v>0</v>
      </c>
      <c r="H26" s="319">
        <v>2.1069596933957899</v>
      </c>
      <c r="I26" s="320">
        <v>1836.597</v>
      </c>
      <c r="J26" s="318">
        <v>2003.748</v>
      </c>
      <c r="K26" s="318"/>
      <c r="L26" s="318"/>
      <c r="M26" s="318">
        <v>1843.74</v>
      </c>
      <c r="N26" s="320">
        <v>-48.293828000000097</v>
      </c>
      <c r="O26" s="320">
        <v>174.292</v>
      </c>
      <c r="P26" s="333"/>
      <c r="Q26" s="333"/>
      <c r="R26" s="318">
        <v>125.998172</v>
      </c>
      <c r="S26" s="320">
        <v>-30.310000000000102</v>
      </c>
      <c r="T26" s="320">
        <v>6.2430000000000101</v>
      </c>
      <c r="U26" s="319"/>
      <c r="V26" s="319"/>
      <c r="W26" s="318"/>
      <c r="X26" s="318">
        <v>-24.067</v>
      </c>
      <c r="Y26" s="320">
        <v>-180.523</v>
      </c>
      <c r="Z26" s="320">
        <v>427.90499999999997</v>
      </c>
      <c r="AA26" s="319">
        <v>56</v>
      </c>
      <c r="AB26" s="319">
        <v>58</v>
      </c>
      <c r="AC26" s="318">
        <v>0</v>
      </c>
      <c r="AD26" s="612">
        <v>247.38200000000001</v>
      </c>
      <c r="AE26" s="53"/>
      <c r="AF26" s="53"/>
      <c r="AG26" s="40"/>
    </row>
    <row r="27" spans="1:33" ht="16.8" hidden="1">
      <c r="A27" s="554"/>
      <c r="B27" s="44"/>
      <c r="C27" s="606">
        <f>'Aaro Inställningar'!H38</f>
        <v>0</v>
      </c>
      <c r="D27" s="318">
        <v>179.364</v>
      </c>
      <c r="E27" s="318">
        <v>162.03299999999999</v>
      </c>
      <c r="F27" s="319">
        <v>3.1069596933957899</v>
      </c>
      <c r="G27" s="319" t="b">
        <v>0</v>
      </c>
      <c r="H27" s="319">
        <v>3.1069596933957899</v>
      </c>
      <c r="I27" s="320">
        <v>15057.729668100001</v>
      </c>
      <c r="J27" s="318">
        <v>14260.642818</v>
      </c>
      <c r="K27" s="318"/>
      <c r="L27" s="318"/>
      <c r="M27" s="318">
        <v>14906.8451802</v>
      </c>
      <c r="N27" s="320">
        <v>296.31250899999799</v>
      </c>
      <c r="O27" s="320">
        <v>2.3781999999528099E-3</v>
      </c>
      <c r="P27" s="333"/>
      <c r="Q27" s="333"/>
      <c r="R27" s="318">
        <v>296.31488719999902</v>
      </c>
      <c r="S27" s="320">
        <v>578.437948599999</v>
      </c>
      <c r="T27" s="320">
        <v>-546.99319920000005</v>
      </c>
      <c r="U27" s="319"/>
      <c r="V27" s="319"/>
      <c r="W27" s="318"/>
      <c r="X27" s="318">
        <v>31.444749399998798</v>
      </c>
      <c r="Y27" s="320">
        <v>844.94911249999996</v>
      </c>
      <c r="Z27" s="320">
        <v>-125.3295878</v>
      </c>
      <c r="AA27" s="319">
        <v>56</v>
      </c>
      <c r="AB27" s="319">
        <v>58</v>
      </c>
      <c r="AC27" s="318">
        <v>1</v>
      </c>
      <c r="AD27" s="612">
        <v>719.61952469999903</v>
      </c>
      <c r="AE27" s="53"/>
      <c r="AF27" s="53"/>
      <c r="AG27" s="40"/>
    </row>
    <row r="28" spans="1:33" ht="16.8" hidden="1">
      <c r="A28" s="554"/>
      <c r="B28" s="44"/>
      <c r="C28" s="606">
        <f>'Aaro Inställningar'!H39</f>
        <v>0</v>
      </c>
      <c r="D28" s="318">
        <v>179.364</v>
      </c>
      <c r="E28" s="318">
        <v>162.03299999999999</v>
      </c>
      <c r="F28" s="319">
        <v>4.1069596933957904</v>
      </c>
      <c r="G28" s="319" t="b">
        <v>0</v>
      </c>
      <c r="H28" s="319">
        <v>4.1069596933957904</v>
      </c>
      <c r="I28" s="320">
        <v>15057.729668100001</v>
      </c>
      <c r="J28" s="318">
        <v>14260.642818</v>
      </c>
      <c r="K28" s="318"/>
      <c r="L28" s="318"/>
      <c r="M28" s="318">
        <v>14906.8451802</v>
      </c>
      <c r="N28" s="320">
        <v>296.31250899999799</v>
      </c>
      <c r="O28" s="320">
        <v>2.3781999999528099E-3</v>
      </c>
      <c r="P28" s="333"/>
      <c r="Q28" s="333"/>
      <c r="R28" s="318">
        <v>296.31488719999902</v>
      </c>
      <c r="S28" s="320">
        <v>578.437948599999</v>
      </c>
      <c r="T28" s="320">
        <v>-546.99319920000005</v>
      </c>
      <c r="U28" s="319"/>
      <c r="V28" s="319"/>
      <c r="W28" s="318"/>
      <c r="X28" s="318">
        <v>31.444749399998798</v>
      </c>
      <c r="Y28" s="320">
        <v>844.94911249999996</v>
      </c>
      <c r="Z28" s="320">
        <v>-125.3295878</v>
      </c>
      <c r="AA28" s="319">
        <v>56</v>
      </c>
      <c r="AB28" s="319">
        <v>58</v>
      </c>
      <c r="AC28" s="318">
        <v>2</v>
      </c>
      <c r="AD28" s="612">
        <v>719.61952469999903</v>
      </c>
      <c r="AE28" s="53"/>
      <c r="AF28" s="53"/>
      <c r="AG28" s="40"/>
    </row>
    <row r="29" spans="1:33" ht="16.8" hidden="1">
      <c r="A29" s="554"/>
      <c r="B29" s="44"/>
      <c r="C29" s="606">
        <f>'Aaro Inställningar'!H40</f>
        <v>0</v>
      </c>
      <c r="D29" s="318">
        <v>179.364</v>
      </c>
      <c r="E29" s="318">
        <v>162.03299999999999</v>
      </c>
      <c r="F29" s="319">
        <v>5.1069596933957904</v>
      </c>
      <c r="G29" s="319" t="b">
        <v>0</v>
      </c>
      <c r="H29" s="319">
        <v>5.1069596933957904</v>
      </c>
      <c r="I29" s="320">
        <v>15057.729668100001</v>
      </c>
      <c r="J29" s="318">
        <v>14260.642818</v>
      </c>
      <c r="K29" s="318"/>
      <c r="L29" s="318"/>
      <c r="M29" s="318">
        <v>14906.8451802</v>
      </c>
      <c r="N29" s="320">
        <v>296.31250899999799</v>
      </c>
      <c r="O29" s="320">
        <v>2.3781999999528099E-3</v>
      </c>
      <c r="P29" s="333"/>
      <c r="Q29" s="333"/>
      <c r="R29" s="318">
        <v>296.31488719999902</v>
      </c>
      <c r="S29" s="320">
        <v>578.437948599999</v>
      </c>
      <c r="T29" s="320">
        <v>-546.99319920000005</v>
      </c>
      <c r="U29" s="319"/>
      <c r="V29" s="319"/>
      <c r="W29" s="318"/>
      <c r="X29" s="318">
        <v>31.444749399998798</v>
      </c>
      <c r="Y29" s="320">
        <v>844.94911249999996</v>
      </c>
      <c r="Z29" s="320">
        <v>-125.3295878</v>
      </c>
      <c r="AA29" s="319">
        <v>56</v>
      </c>
      <c r="AB29" s="319">
        <v>58</v>
      </c>
      <c r="AC29" s="318">
        <v>3</v>
      </c>
      <c r="AD29" s="612">
        <v>719.61952469999903</v>
      </c>
      <c r="AE29" s="53"/>
      <c r="AF29" s="53"/>
      <c r="AG29" s="40"/>
    </row>
    <row r="30" spans="1:33" ht="16.8" hidden="1">
      <c r="A30" s="554"/>
      <c r="B30" s="44"/>
      <c r="C30" s="606">
        <f>'Aaro Inställningar'!H41</f>
        <v>0</v>
      </c>
      <c r="D30" s="318">
        <v>179.364</v>
      </c>
      <c r="E30" s="318">
        <v>162.03299999999999</v>
      </c>
      <c r="F30" s="319">
        <v>6.1069596933957904</v>
      </c>
      <c r="G30" s="319" t="b">
        <v>0</v>
      </c>
      <c r="H30" s="319">
        <v>6.1069596933957904</v>
      </c>
      <c r="I30" s="320">
        <v>15057.729668100001</v>
      </c>
      <c r="J30" s="318">
        <v>14260.642818</v>
      </c>
      <c r="K30" s="318"/>
      <c r="L30" s="318"/>
      <c r="M30" s="318">
        <v>14906.8451802</v>
      </c>
      <c r="N30" s="320">
        <v>296.31250899999799</v>
      </c>
      <c r="O30" s="320">
        <v>2.3781999999528099E-3</v>
      </c>
      <c r="P30" s="333"/>
      <c r="Q30" s="333"/>
      <c r="R30" s="318">
        <v>296.31488719999902</v>
      </c>
      <c r="S30" s="320">
        <v>578.437948599999</v>
      </c>
      <c r="T30" s="320">
        <v>-546.99319920000005</v>
      </c>
      <c r="U30" s="319"/>
      <c r="V30" s="319"/>
      <c r="W30" s="318"/>
      <c r="X30" s="318">
        <v>31.444749399998798</v>
      </c>
      <c r="Y30" s="320">
        <v>844.94911249999996</v>
      </c>
      <c r="Z30" s="320">
        <v>-125.3295878</v>
      </c>
      <c r="AA30" s="319">
        <v>56</v>
      </c>
      <c r="AB30" s="319">
        <v>58</v>
      </c>
      <c r="AC30" s="318">
        <v>4</v>
      </c>
      <c r="AD30" s="612">
        <v>719.61952469999903</v>
      </c>
      <c r="AE30" s="53"/>
      <c r="AF30" s="53"/>
      <c r="AG30" s="40"/>
    </row>
    <row r="31" spans="1:33" ht="16.8" hidden="1">
      <c r="A31" s="554"/>
      <c r="B31" s="44"/>
      <c r="C31" s="606">
        <f>'Aaro Inställningar'!H42</f>
        <v>0</v>
      </c>
      <c r="D31" s="318">
        <v>179.364</v>
      </c>
      <c r="E31" s="318">
        <v>162.03299999999999</v>
      </c>
      <c r="F31" s="319">
        <v>7.1069596933957904</v>
      </c>
      <c r="G31" s="319" t="b">
        <v>0</v>
      </c>
      <c r="H31" s="319">
        <v>7.1069596933957904</v>
      </c>
      <c r="I31" s="320">
        <v>15057.729668100001</v>
      </c>
      <c r="J31" s="318">
        <v>14260.642818</v>
      </c>
      <c r="K31" s="318"/>
      <c r="L31" s="318"/>
      <c r="M31" s="318">
        <v>14906.8451802</v>
      </c>
      <c r="N31" s="320">
        <v>296.31250899999799</v>
      </c>
      <c r="O31" s="320">
        <v>2.3781999999528099E-3</v>
      </c>
      <c r="P31" s="333"/>
      <c r="Q31" s="333"/>
      <c r="R31" s="318">
        <v>296.31488719999902</v>
      </c>
      <c r="S31" s="320">
        <v>578.437948599999</v>
      </c>
      <c r="T31" s="320">
        <v>-546.99319920000005</v>
      </c>
      <c r="U31" s="319"/>
      <c r="V31" s="319"/>
      <c r="W31" s="318"/>
      <c r="X31" s="318">
        <v>31.444749399998798</v>
      </c>
      <c r="Y31" s="320">
        <v>844.94911249999996</v>
      </c>
      <c r="Z31" s="320">
        <v>-125.3295878</v>
      </c>
      <c r="AA31" s="319">
        <v>56</v>
      </c>
      <c r="AB31" s="319">
        <v>58</v>
      </c>
      <c r="AC31" s="318">
        <v>5</v>
      </c>
      <c r="AD31" s="612">
        <v>719.61952469999903</v>
      </c>
      <c r="AE31" s="53"/>
      <c r="AF31" s="53"/>
      <c r="AG31" s="40"/>
    </row>
    <row r="32" spans="1:33" ht="16.8" hidden="1">
      <c r="A32" s="554"/>
      <c r="B32" s="44"/>
      <c r="C32" s="606">
        <f>'Aaro Inställningar'!H43</f>
        <v>0</v>
      </c>
      <c r="D32" s="318">
        <v>179.364</v>
      </c>
      <c r="E32" s="318">
        <v>162.03299999999999</v>
      </c>
      <c r="F32" s="319">
        <v>8.1069596933957904</v>
      </c>
      <c r="G32" s="319" t="b">
        <v>0</v>
      </c>
      <c r="H32" s="319">
        <v>8.1069596933957904</v>
      </c>
      <c r="I32" s="320">
        <v>15057.729668100001</v>
      </c>
      <c r="J32" s="318">
        <v>14260.642818</v>
      </c>
      <c r="K32" s="318"/>
      <c r="L32" s="318"/>
      <c r="M32" s="318">
        <v>14906.8451802</v>
      </c>
      <c r="N32" s="320">
        <v>296.31250899999799</v>
      </c>
      <c r="O32" s="320">
        <v>2.3781999999528099E-3</v>
      </c>
      <c r="P32" s="333"/>
      <c r="Q32" s="333"/>
      <c r="R32" s="318">
        <v>296.31488719999902</v>
      </c>
      <c r="S32" s="320">
        <v>578.437948599999</v>
      </c>
      <c r="T32" s="320">
        <v>-546.99319920000005</v>
      </c>
      <c r="U32" s="319"/>
      <c r="V32" s="319"/>
      <c r="W32" s="318"/>
      <c r="X32" s="318">
        <v>31.444749399998798</v>
      </c>
      <c r="Y32" s="320">
        <v>844.94911249999996</v>
      </c>
      <c r="Z32" s="320">
        <v>-125.3295878</v>
      </c>
      <c r="AA32" s="319">
        <v>56</v>
      </c>
      <c r="AB32" s="319">
        <v>58</v>
      </c>
      <c r="AC32" s="318">
        <v>6</v>
      </c>
      <c r="AD32" s="612">
        <v>719.61952469999903</v>
      </c>
      <c r="AE32" s="53"/>
      <c r="AF32" s="53"/>
      <c r="AG32" s="40"/>
    </row>
    <row r="33" spans="1:37" ht="16.8" hidden="1">
      <c r="A33" s="554"/>
      <c r="B33" s="44"/>
      <c r="C33" s="606">
        <f>'Aaro Inställningar'!H44</f>
        <v>0</v>
      </c>
      <c r="D33" s="318">
        <v>179.364</v>
      </c>
      <c r="E33" s="318">
        <v>162.03299999999999</v>
      </c>
      <c r="F33" s="319">
        <v>9.1069596933957904</v>
      </c>
      <c r="G33" s="319" t="b">
        <v>0</v>
      </c>
      <c r="H33" s="319">
        <v>9.1069596933957904</v>
      </c>
      <c r="I33" s="320">
        <v>15057.729668100001</v>
      </c>
      <c r="J33" s="318">
        <v>14260.642818</v>
      </c>
      <c r="K33" s="318"/>
      <c r="L33" s="318"/>
      <c r="M33" s="318">
        <v>14906.8451802</v>
      </c>
      <c r="N33" s="320">
        <v>296.31250899999799</v>
      </c>
      <c r="O33" s="320">
        <v>2.3781999999528099E-3</v>
      </c>
      <c r="P33" s="333"/>
      <c r="Q33" s="333"/>
      <c r="R33" s="318">
        <v>296.31488719999902</v>
      </c>
      <c r="S33" s="320">
        <v>578.437948599999</v>
      </c>
      <c r="T33" s="320">
        <v>-546.99319920000005</v>
      </c>
      <c r="U33" s="319"/>
      <c r="V33" s="319"/>
      <c r="W33" s="318"/>
      <c r="X33" s="318">
        <v>31.444749399998798</v>
      </c>
      <c r="Y33" s="320">
        <v>844.94911249999996</v>
      </c>
      <c r="Z33" s="320">
        <v>-125.3295878</v>
      </c>
      <c r="AA33" s="319">
        <v>56</v>
      </c>
      <c r="AB33" s="319">
        <v>58</v>
      </c>
      <c r="AC33" s="318">
        <v>7</v>
      </c>
      <c r="AD33" s="612">
        <v>719.61952469999903</v>
      </c>
      <c r="AE33" s="53"/>
      <c r="AF33" s="53"/>
      <c r="AG33" s="40"/>
    </row>
    <row r="34" spans="1:37" ht="16.8" hidden="1">
      <c r="A34" s="554"/>
      <c r="B34" s="44"/>
      <c r="C34" s="606">
        <f>'Aaro Inställningar'!H45</f>
        <v>0</v>
      </c>
      <c r="D34" s="318">
        <v>179.364</v>
      </c>
      <c r="E34" s="318">
        <v>162.03299999999999</v>
      </c>
      <c r="F34" s="319">
        <v>10.106959693395799</v>
      </c>
      <c r="G34" s="319" t="b">
        <v>0</v>
      </c>
      <c r="H34" s="319">
        <v>10.106959693395799</v>
      </c>
      <c r="I34" s="320">
        <v>15057.729668100001</v>
      </c>
      <c r="J34" s="318">
        <v>14260.642818</v>
      </c>
      <c r="K34" s="318"/>
      <c r="L34" s="318"/>
      <c r="M34" s="318">
        <v>14906.8451802</v>
      </c>
      <c r="N34" s="320">
        <v>296.31250899999799</v>
      </c>
      <c r="O34" s="320">
        <v>2.3781999999528099E-3</v>
      </c>
      <c r="P34" s="333"/>
      <c r="Q34" s="333"/>
      <c r="R34" s="318">
        <v>296.31488719999902</v>
      </c>
      <c r="S34" s="320">
        <v>578.437948599999</v>
      </c>
      <c r="T34" s="320">
        <v>-546.99319920000005</v>
      </c>
      <c r="U34" s="319"/>
      <c r="V34" s="319"/>
      <c r="W34" s="318"/>
      <c r="X34" s="318">
        <v>31.444749399998798</v>
      </c>
      <c r="Y34" s="320">
        <v>844.94911249999996</v>
      </c>
      <c r="Z34" s="320">
        <v>-125.3295878</v>
      </c>
      <c r="AA34" s="319">
        <v>56</v>
      </c>
      <c r="AB34" s="319">
        <v>58</v>
      </c>
      <c r="AC34" s="318">
        <v>8</v>
      </c>
      <c r="AD34" s="612">
        <v>719.61952469999903</v>
      </c>
      <c r="AE34" s="53"/>
      <c r="AF34" s="53"/>
      <c r="AG34" s="40"/>
    </row>
    <row r="35" spans="1:37" ht="16.8" hidden="1">
      <c r="A35" s="554"/>
      <c r="B35" s="44"/>
      <c r="C35" s="606">
        <f>'Aaro Inställningar'!H46</f>
        <v>0</v>
      </c>
      <c r="D35" s="318">
        <v>179.364</v>
      </c>
      <c r="E35" s="318">
        <v>162.03299999999999</v>
      </c>
      <c r="F35" s="319">
        <v>11.106959693395799</v>
      </c>
      <c r="G35" s="319" t="b">
        <v>0</v>
      </c>
      <c r="H35" s="319">
        <v>11.106959693395799</v>
      </c>
      <c r="I35" s="320">
        <v>15057.729668100001</v>
      </c>
      <c r="J35" s="318">
        <v>14260.642818</v>
      </c>
      <c r="K35" s="318"/>
      <c r="L35" s="318"/>
      <c r="M35" s="318">
        <v>14906.8451802</v>
      </c>
      <c r="N35" s="320">
        <v>296.31250899999799</v>
      </c>
      <c r="O35" s="320">
        <v>2.3781999999528099E-3</v>
      </c>
      <c r="P35" s="333"/>
      <c r="Q35" s="333"/>
      <c r="R35" s="318">
        <v>296.31488719999902</v>
      </c>
      <c r="S35" s="320">
        <v>578.437948599999</v>
      </c>
      <c r="T35" s="320">
        <v>-546.99319920000005</v>
      </c>
      <c r="U35" s="319"/>
      <c r="V35" s="319"/>
      <c r="W35" s="318"/>
      <c r="X35" s="318">
        <v>31.444749399998798</v>
      </c>
      <c r="Y35" s="320">
        <v>844.94911249999996</v>
      </c>
      <c r="Z35" s="320">
        <v>-125.3295878</v>
      </c>
      <c r="AA35" s="319">
        <v>56</v>
      </c>
      <c r="AB35" s="319">
        <v>58</v>
      </c>
      <c r="AC35" s="318">
        <v>9</v>
      </c>
      <c r="AD35" s="612">
        <v>719.61952469999903</v>
      </c>
      <c r="AE35" s="53"/>
      <c r="AF35" s="53"/>
      <c r="AG35" s="40"/>
    </row>
    <row r="36" spans="1:37" ht="16.8" hidden="1">
      <c r="A36" s="554"/>
      <c r="B36" s="44"/>
      <c r="C36" s="607">
        <f>'Aaro Inställningar'!H47</f>
        <v>0</v>
      </c>
      <c r="D36" s="609">
        <v>179.364</v>
      </c>
      <c r="E36" s="609">
        <v>162.03299999999999</v>
      </c>
      <c r="F36" s="718">
        <v>12.106959693395799</v>
      </c>
      <c r="G36" s="718" t="b">
        <v>0</v>
      </c>
      <c r="H36" s="718">
        <v>12.106959693395799</v>
      </c>
      <c r="I36" s="608">
        <v>15057.729668100001</v>
      </c>
      <c r="J36" s="609">
        <v>14260.642818</v>
      </c>
      <c r="K36" s="609"/>
      <c r="L36" s="609"/>
      <c r="M36" s="609">
        <v>14906.8451802</v>
      </c>
      <c r="N36" s="608">
        <v>296.31250899999799</v>
      </c>
      <c r="O36" s="608">
        <v>2.3781999999528099E-3</v>
      </c>
      <c r="P36" s="719"/>
      <c r="Q36" s="719"/>
      <c r="R36" s="609">
        <v>296.31488719999902</v>
      </c>
      <c r="S36" s="608">
        <v>578.437948599999</v>
      </c>
      <c r="T36" s="608">
        <v>-546.99319920000005</v>
      </c>
      <c r="U36" s="718"/>
      <c r="V36" s="718"/>
      <c r="W36" s="609"/>
      <c r="X36" s="609">
        <v>31.444749399998798</v>
      </c>
      <c r="Y36" s="608">
        <v>844.94911249999996</v>
      </c>
      <c r="Z36" s="608">
        <v>-125.3295878</v>
      </c>
      <c r="AA36" s="718">
        <v>56</v>
      </c>
      <c r="AB36" s="718">
        <v>58</v>
      </c>
      <c r="AC36" s="609">
        <v>10</v>
      </c>
      <c r="AD36" s="613">
        <v>719.61952469999903</v>
      </c>
      <c r="AE36" s="55"/>
      <c r="AF36" s="55"/>
      <c r="AG36" s="40"/>
    </row>
    <row r="37" spans="1:37" ht="16.8">
      <c r="A37" s="551"/>
      <c r="B37" s="36"/>
      <c r="C37" s="720"/>
      <c r="D37" s="721"/>
      <c r="E37" s="721"/>
      <c r="F37" s="722"/>
      <c r="G37" s="722"/>
      <c r="H37" s="723"/>
      <c r="I37" s="721"/>
      <c r="J37" s="721"/>
      <c r="K37" s="722"/>
      <c r="L37" s="722"/>
      <c r="M37" s="721"/>
      <c r="N37" s="724"/>
      <c r="O37" s="725"/>
      <c r="P37" s="726"/>
      <c r="Q37" s="726"/>
      <c r="R37" s="725"/>
      <c r="S37" s="721"/>
      <c r="T37" s="721"/>
      <c r="U37" s="722"/>
      <c r="V37" s="722"/>
      <c r="W37" s="721"/>
      <c r="X37" s="721"/>
      <c r="Y37" s="721"/>
      <c r="Z37" s="721"/>
      <c r="AA37" s="722"/>
      <c r="AB37" s="722"/>
      <c r="AC37" s="721"/>
      <c r="AD37" s="721"/>
      <c r="AE37" s="71"/>
      <c r="AF37" s="71"/>
      <c r="AG37" s="51"/>
      <c r="AH37" s="63"/>
      <c r="AI37" s="63"/>
      <c r="AJ37" s="63"/>
      <c r="AK37" s="63"/>
    </row>
    <row r="38" spans="1:37" ht="16.8">
      <c r="A38" s="551"/>
      <c r="B38" s="36"/>
      <c r="C38" s="336"/>
      <c r="D38" s="335"/>
      <c r="E38" s="335"/>
      <c r="F38" s="335"/>
      <c r="G38" s="335"/>
      <c r="H38" s="337"/>
      <c r="I38" s="335"/>
      <c r="J38" s="335"/>
      <c r="K38" s="335"/>
      <c r="L38" s="335"/>
      <c r="M38" s="335"/>
      <c r="N38" s="338"/>
      <c r="O38" s="339"/>
      <c r="P38" s="339"/>
      <c r="Q38" s="339"/>
      <c r="R38" s="339"/>
      <c r="S38" s="335"/>
      <c r="T38" s="335"/>
      <c r="U38" s="335"/>
      <c r="V38" s="335"/>
      <c r="W38" s="340"/>
      <c r="X38" s="335"/>
      <c r="Y38" s="335"/>
      <c r="Z38" s="335"/>
      <c r="AA38" s="335"/>
      <c r="AB38" s="335"/>
      <c r="AC38" s="340"/>
      <c r="AD38" s="335"/>
      <c r="AE38" s="40"/>
      <c r="AF38" s="40"/>
      <c r="AG38" s="40"/>
    </row>
    <row r="39" spans="1:37" ht="16.8">
      <c r="A39" s="551"/>
      <c r="B39" s="36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40"/>
      <c r="AF39" s="40"/>
      <c r="AG39" s="40"/>
    </row>
    <row r="40" spans="1:37" ht="16.8">
      <c r="A40" s="551"/>
      <c r="B40" s="36"/>
      <c r="C40" s="259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40"/>
      <c r="AF40" s="40"/>
      <c r="AG40" s="40"/>
    </row>
    <row r="41" spans="1:37" ht="16.8">
      <c r="A41" s="551"/>
      <c r="B41" s="36"/>
      <c r="C41" s="259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40"/>
      <c r="AF41" s="40"/>
      <c r="AG41" s="40"/>
    </row>
  </sheetData>
  <mergeCells count="8">
    <mergeCell ref="I7:M7"/>
    <mergeCell ref="Y7:AD7"/>
    <mergeCell ref="AE7:AF7"/>
    <mergeCell ref="S7:X7"/>
    <mergeCell ref="N7:R7"/>
    <mergeCell ref="N6:R6"/>
    <mergeCell ref="S6:X6"/>
    <mergeCell ref="Y6:AD6"/>
  </mergeCells>
  <pageMargins left="0.70866141732283472" right="0.11811023622047245" top="0.74803149606299213" bottom="0.35433070866141736" header="0.23622047244094491" footer="0.15748031496062992"/>
  <pageSetup paperSize="9" scale="60" orientation="landscape" r:id="rId1"/>
  <headerFooter alignWithMargins="0">
    <oddFooter>&amp;LRatos Ekonomi/150422&amp;R&amp;P/&amp;N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5"/>
  <sheetViews>
    <sheetView showGridLines="0" showZeros="0" topLeftCell="C4" zoomScale="80" zoomScaleNormal="80" zoomScaleSheetLayoutView="82" workbookViewId="0"/>
  </sheetViews>
  <sheetFormatPr defaultColWidth="9.109375" defaultRowHeight="14.4" outlineLevelRow="1" outlineLevelCol="1"/>
  <cols>
    <col min="1" max="1" width="16.6640625" hidden="1" customWidth="1" outlineLevel="1"/>
    <col min="2" max="2" width="9.109375" style="34" hidden="1" customWidth="1" outlineLevel="1"/>
    <col min="3" max="3" width="2.6640625" style="34" customWidth="1" collapsed="1"/>
    <col min="4" max="4" width="43.6640625" style="79" customWidth="1"/>
    <col min="5" max="6" width="11.6640625" style="34" customWidth="1" outlineLevel="1"/>
    <col min="7" max="8" width="11.6640625" style="34" hidden="1" customWidth="1"/>
    <col min="9" max="13" width="11.6640625" style="34" customWidth="1"/>
    <col min="14" max="14" width="9.109375" style="34"/>
    <col min="15" max="17" width="11" style="34" customWidth="1"/>
    <col min="18" max="18" width="9.109375" style="34"/>
    <col min="19" max="21" width="11" style="34" customWidth="1"/>
    <col min="22" max="22" width="9.109375" style="34"/>
    <col min="23" max="24" width="12.44140625" style="34" customWidth="1"/>
    <col min="25" max="16384" width="9.109375" style="34"/>
  </cols>
  <sheetData>
    <row r="1" spans="1:15" s="475" customFormat="1" ht="15.75" hidden="1" customHeight="1" outlineLevel="1">
      <c r="A1" s="5"/>
      <c r="B1" s="584"/>
      <c r="C1" s="551"/>
      <c r="D1" s="490"/>
      <c r="E1" s="662" t="s">
        <v>557</v>
      </c>
      <c r="F1" s="662" t="s">
        <v>558</v>
      </c>
      <c r="G1" s="662" t="s">
        <v>559</v>
      </c>
      <c r="H1" s="662" t="s">
        <v>560</v>
      </c>
      <c r="I1" s="662" t="s">
        <v>561</v>
      </c>
      <c r="J1" s="662" t="s">
        <v>562</v>
      </c>
      <c r="K1" s="662" t="s">
        <v>563</v>
      </c>
      <c r="L1" s="662" t="s">
        <v>564</v>
      </c>
      <c r="M1" s="489" t="s">
        <v>565</v>
      </c>
    </row>
    <row r="2" spans="1:15" ht="15.75" hidden="1" customHeight="1" outlineLevel="1">
      <c r="A2" s="435">
        <v>100</v>
      </c>
    </row>
    <row r="3" spans="1:15" ht="15.75" hidden="1" customHeight="1" outlineLevel="1">
      <c r="A3" s="436" t="s">
        <v>307</v>
      </c>
      <c r="C3" s="36"/>
    </row>
    <row r="4" spans="1:15" ht="32.25" customHeight="1" collapsed="1">
      <c r="A4" s="436" t="str">
        <f>'Meny Aaro'!D11</f>
        <v>MSEK</v>
      </c>
      <c r="C4" s="36"/>
      <c r="D4" s="128" t="s">
        <v>117</v>
      </c>
      <c r="E4" s="35"/>
      <c r="F4" s="35"/>
      <c r="G4" s="35"/>
      <c r="H4" s="35"/>
      <c r="I4" s="35"/>
      <c r="J4" s="35"/>
      <c r="K4" s="35"/>
      <c r="L4" s="35"/>
      <c r="M4" s="40"/>
    </row>
    <row r="5" spans="1:15" ht="10.5" customHeight="1">
      <c r="B5" s="11"/>
      <c r="C5" s="36"/>
      <c r="D5" s="39"/>
      <c r="E5" s="35"/>
      <c r="F5" s="35"/>
      <c r="G5" s="35"/>
      <c r="H5" s="35"/>
      <c r="I5" s="35"/>
      <c r="J5" s="35"/>
      <c r="K5" s="35"/>
      <c r="L5" s="35"/>
      <c r="M5" s="40"/>
    </row>
    <row r="6" spans="1:15" ht="18">
      <c r="C6" s="36"/>
      <c r="D6" s="449" t="s">
        <v>208</v>
      </c>
      <c r="E6" s="461">
        <f>VÅR</f>
        <v>2015</v>
      </c>
      <c r="F6" s="461">
        <f>VFGÅR</f>
        <v>2014</v>
      </c>
      <c r="G6" s="461">
        <f>VÅR</f>
        <v>2015</v>
      </c>
      <c r="H6" s="461">
        <f>VFGÅR</f>
        <v>2014</v>
      </c>
      <c r="I6" s="346">
        <f>VÅR</f>
        <v>2015</v>
      </c>
      <c r="J6" s="346">
        <f>VFGÅR</f>
        <v>2014</v>
      </c>
      <c r="K6" s="346" t="str">
        <f>VLTM</f>
        <v>15/14</v>
      </c>
      <c r="L6" s="346">
        <f>VFGÅR</f>
        <v>2014</v>
      </c>
      <c r="M6" s="469">
        <f>VÅR</f>
        <v>2015</v>
      </c>
      <c r="O6" s="523"/>
    </row>
    <row r="7" spans="1:15" ht="15" customHeight="1">
      <c r="C7" s="36"/>
      <c r="D7" s="470"/>
      <c r="E7" s="461" t="str">
        <f>VMÅN</f>
        <v>mar</v>
      </c>
      <c r="F7" s="461" t="str">
        <f>VMÅN</f>
        <v>mar</v>
      </c>
      <c r="G7" s="461" t="str">
        <f>VKV</f>
        <v>kv 1</v>
      </c>
      <c r="H7" s="461" t="str">
        <f>G7</f>
        <v>kv 1</v>
      </c>
      <c r="I7" s="346" t="str">
        <f>NamnAcc</f>
        <v>kv 1</v>
      </c>
      <c r="J7" s="346" t="str">
        <f>I7</f>
        <v>kv 1</v>
      </c>
      <c r="K7" s="346" t="s">
        <v>8</v>
      </c>
      <c r="L7" s="346"/>
      <c r="M7" s="346" t="str">
        <f>'Aaro Inställningar'!H12</f>
        <v>Prognos mar</v>
      </c>
      <c r="O7" s="523"/>
    </row>
    <row r="8" spans="1:15" ht="15.75" customHeight="1">
      <c r="A8" s="1" t="s">
        <v>314</v>
      </c>
      <c r="B8" s="156" t="str">
        <f>'Aaro Inställningar'!B6</f>
        <v>AHIAS</v>
      </c>
      <c r="C8" s="43"/>
      <c r="D8" s="821" t="str">
        <f>'Aaro Inställningar'!C6</f>
        <v>AH Industries</v>
      </c>
      <c r="E8" s="320">
        <v>0</v>
      </c>
      <c r="F8" s="318">
        <v>0</v>
      </c>
      <c r="G8" s="320">
        <v>0</v>
      </c>
      <c r="H8" s="318">
        <v>0</v>
      </c>
      <c r="I8" s="320">
        <v>0</v>
      </c>
      <c r="J8" s="318">
        <v>0</v>
      </c>
      <c r="K8" s="320">
        <v>0.72243650000000004</v>
      </c>
      <c r="L8" s="318">
        <v>0.72243650000000004</v>
      </c>
      <c r="M8" s="320">
        <v>0</v>
      </c>
      <c r="O8" s="523"/>
    </row>
    <row r="9" spans="1:15" ht="15.75" customHeight="1">
      <c r="A9" s="1" t="s">
        <v>314</v>
      </c>
      <c r="B9" s="156" t="str">
        <f>'Aaro Inställningar'!B7</f>
        <v>ARCUS</v>
      </c>
      <c r="C9" s="36"/>
      <c r="D9" s="821" t="str">
        <f>'Aaro Inställningar'!C7</f>
        <v>Arcus-Gruppen</v>
      </c>
      <c r="E9" s="320">
        <v>-0.82578530000000006</v>
      </c>
      <c r="F9" s="318">
        <v>-2.6004076999999999</v>
      </c>
      <c r="G9" s="320">
        <v>-0.82578530000000006</v>
      </c>
      <c r="H9" s="318">
        <v>-2.6004076999999999</v>
      </c>
      <c r="I9" s="320">
        <v>-0.82578530000000006</v>
      </c>
      <c r="J9" s="318">
        <v>-2.6004076999999999</v>
      </c>
      <c r="K9" s="320">
        <v>8.1194103000000002</v>
      </c>
      <c r="L9" s="318">
        <v>6.3447879</v>
      </c>
      <c r="M9" s="320">
        <v>-16.107645000000002</v>
      </c>
      <c r="O9" s="523"/>
    </row>
    <row r="10" spans="1:15" ht="15.75" customHeight="1">
      <c r="A10" s="1" t="s">
        <v>314</v>
      </c>
      <c r="B10" s="156" t="str">
        <f>'Aaro Inställningar'!B8</f>
        <v>BIOLIN</v>
      </c>
      <c r="C10" s="36"/>
      <c r="D10" s="821" t="str">
        <f>'Aaro Inställningar'!C8</f>
        <v>Biolin Scientific</v>
      </c>
      <c r="E10" s="320">
        <v>4.0000000000000001E-3</v>
      </c>
      <c r="F10" s="318">
        <v>0</v>
      </c>
      <c r="G10" s="320">
        <v>-0.499</v>
      </c>
      <c r="H10" s="318">
        <v>0</v>
      </c>
      <c r="I10" s="320">
        <v>-0.499</v>
      </c>
      <c r="J10" s="318">
        <v>0</v>
      </c>
      <c r="K10" s="320">
        <v>-0.499</v>
      </c>
      <c r="L10" s="318">
        <v>0</v>
      </c>
      <c r="M10" s="320">
        <v>-0.499</v>
      </c>
      <c r="O10" s="523"/>
    </row>
    <row r="11" spans="1:15" ht="15.75" customHeight="1">
      <c r="A11" s="1" t="s">
        <v>314</v>
      </c>
      <c r="B11" s="156" t="str">
        <f>'Aaro Inställningar'!B9</f>
        <v>BISNODE</v>
      </c>
      <c r="C11" s="36"/>
      <c r="D11" s="821" t="str">
        <f>'Aaro Inställningar'!C9</f>
        <v>Bisnode</v>
      </c>
      <c r="E11" s="320">
        <v>-11.7</v>
      </c>
      <c r="F11" s="318">
        <v>-5</v>
      </c>
      <c r="G11" s="320">
        <v>-11.7</v>
      </c>
      <c r="H11" s="318">
        <v>-0.8</v>
      </c>
      <c r="I11" s="320">
        <v>-11.7</v>
      </c>
      <c r="J11" s="318">
        <v>-0.8</v>
      </c>
      <c r="K11" s="320">
        <v>-58.9</v>
      </c>
      <c r="L11" s="318">
        <v>-48</v>
      </c>
      <c r="M11" s="320">
        <v>-11.7</v>
      </c>
      <c r="O11" s="523"/>
    </row>
    <row r="12" spans="1:15" ht="15.75" customHeight="1">
      <c r="A12" s="1" t="s">
        <v>314</v>
      </c>
      <c r="B12" s="156" t="str">
        <f>'Aaro Inställningar'!B10</f>
        <v>DIAB</v>
      </c>
      <c r="C12" s="36"/>
      <c r="D12" s="821" t="str">
        <f>'Aaro Inställningar'!C10</f>
        <v>DIAB</v>
      </c>
      <c r="E12" s="320">
        <v>0</v>
      </c>
      <c r="F12" s="318">
        <v>0</v>
      </c>
      <c r="G12" s="320">
        <v>0</v>
      </c>
      <c r="H12" s="318">
        <v>0</v>
      </c>
      <c r="I12" s="320">
        <v>0</v>
      </c>
      <c r="J12" s="318">
        <v>0</v>
      </c>
      <c r="K12" s="320">
        <v>-23.4</v>
      </c>
      <c r="L12" s="318">
        <v>-23.4</v>
      </c>
      <c r="M12" s="320">
        <v>0</v>
      </c>
    </row>
    <row r="13" spans="1:15" ht="15.75" customHeight="1">
      <c r="A13" s="1" t="s">
        <v>314</v>
      </c>
      <c r="B13" s="156" t="str">
        <f>'Aaro Inställningar'!B11</f>
        <v>EMGR</v>
      </c>
      <c r="C13" s="36"/>
      <c r="D13" s="821" t="str">
        <f>'Aaro Inställningar'!C11</f>
        <v>Euromaint</v>
      </c>
      <c r="E13" s="320">
        <v>0</v>
      </c>
      <c r="F13" s="318">
        <v>-5.5</v>
      </c>
      <c r="G13" s="320">
        <v>0</v>
      </c>
      <c r="H13" s="318">
        <v>-8.4</v>
      </c>
      <c r="I13" s="320">
        <v>0</v>
      </c>
      <c r="J13" s="318">
        <v>-8.4</v>
      </c>
      <c r="K13" s="320">
        <v>-11.7</v>
      </c>
      <c r="L13" s="318">
        <v>-20.100000000000001</v>
      </c>
      <c r="M13" s="320">
        <v>0</v>
      </c>
    </row>
    <row r="14" spans="1:15" ht="15.75" customHeight="1">
      <c r="A14" s="1" t="s">
        <v>314</v>
      </c>
      <c r="B14" s="156" t="str">
        <f>'Aaro Inställningar'!B12</f>
        <v>GSHYDRO</v>
      </c>
      <c r="C14" s="36"/>
      <c r="D14" s="821" t="str">
        <f>'Aaro Inställningar'!C12</f>
        <v>GS-Hydro</v>
      </c>
      <c r="E14" s="320">
        <v>-2.5231393</v>
      </c>
      <c r="F14" s="318">
        <v>0</v>
      </c>
      <c r="G14" s="320">
        <v>-2.5231393</v>
      </c>
      <c r="H14" s="318">
        <v>0</v>
      </c>
      <c r="I14" s="320">
        <v>-2.5231393</v>
      </c>
      <c r="J14" s="318">
        <v>0</v>
      </c>
      <c r="K14" s="320">
        <v>-4.8246297</v>
      </c>
      <c r="L14" s="318">
        <v>-2.3014904</v>
      </c>
      <c r="M14" s="320">
        <v>-2.5231393</v>
      </c>
    </row>
    <row r="15" spans="1:15" ht="15.75" customHeight="1">
      <c r="A15" s="1" t="s">
        <v>314</v>
      </c>
      <c r="B15" s="156" t="str">
        <f>'Aaro Inställningar'!B13</f>
        <v>HAFA</v>
      </c>
      <c r="C15" s="36"/>
      <c r="D15" s="821" t="str">
        <f>'Aaro Inställningar'!C13</f>
        <v>Hafa Bathroom Group</v>
      </c>
      <c r="E15" s="320">
        <v>0.9</v>
      </c>
      <c r="F15" s="318">
        <v>0</v>
      </c>
      <c r="G15" s="320">
        <v>0.9</v>
      </c>
      <c r="H15" s="318">
        <v>0</v>
      </c>
      <c r="I15" s="320">
        <v>0.9</v>
      </c>
      <c r="J15" s="318">
        <v>0</v>
      </c>
      <c r="K15" s="320">
        <v>-5</v>
      </c>
      <c r="L15" s="318">
        <v>-5.9</v>
      </c>
      <c r="M15" s="320">
        <v>0.9</v>
      </c>
    </row>
    <row r="16" spans="1:15" ht="15.75" customHeight="1">
      <c r="A16" s="1" t="s">
        <v>314</v>
      </c>
      <c r="B16" s="156" t="str">
        <f>'Aaro Inställningar'!B14</f>
        <v>HENT</v>
      </c>
      <c r="C16" s="36"/>
      <c r="D16" s="821" t="str">
        <f>'Aaro Inställningar'!C14</f>
        <v>HENT</v>
      </c>
      <c r="E16" s="320">
        <v>0</v>
      </c>
      <c r="F16" s="318">
        <v>0.119905999999999</v>
      </c>
      <c r="G16" s="320">
        <v>0</v>
      </c>
      <c r="H16" s="318">
        <v>10.6815433</v>
      </c>
      <c r="I16" s="320">
        <v>0</v>
      </c>
      <c r="J16" s="318">
        <v>10.6815433</v>
      </c>
      <c r="K16" s="320">
        <v>-0.73730839999999997</v>
      </c>
      <c r="L16" s="318">
        <v>9.9442348999999997</v>
      </c>
      <c r="M16" s="320">
        <v>0</v>
      </c>
    </row>
    <row r="17" spans="1:13" ht="15.75" customHeight="1">
      <c r="A17" s="1" t="s">
        <v>314</v>
      </c>
      <c r="B17" s="156" t="str">
        <f>'Aaro Inställningar'!B15</f>
        <v>HLDISP</v>
      </c>
      <c r="C17" s="36"/>
      <c r="D17" s="821" t="str">
        <f>'Aaro Inställningar'!C15</f>
        <v xml:space="preserve">HL Display </v>
      </c>
      <c r="E17" s="320">
        <v>-0.79999999999999905</v>
      </c>
      <c r="F17" s="318">
        <v>0</v>
      </c>
      <c r="G17" s="320">
        <v>-12.1</v>
      </c>
      <c r="H17" s="318">
        <v>-3.2</v>
      </c>
      <c r="I17" s="320">
        <v>-12.1</v>
      </c>
      <c r="J17" s="318">
        <v>-3.2</v>
      </c>
      <c r="K17" s="320">
        <v>-26.5</v>
      </c>
      <c r="L17" s="318">
        <v>-17.600000000000001</v>
      </c>
      <c r="M17" s="320">
        <v>-55</v>
      </c>
    </row>
    <row r="18" spans="1:13" ht="15.75" customHeight="1">
      <c r="A18" s="1" t="s">
        <v>314</v>
      </c>
      <c r="B18" s="156" t="str">
        <f>'Aaro Inställningar'!B16</f>
        <v>INWIDO</v>
      </c>
      <c r="C18" s="36"/>
      <c r="D18" s="821" t="str">
        <f>'Aaro Inställningar'!C16</f>
        <v>Inwido</v>
      </c>
      <c r="E18" s="320">
        <v>0</v>
      </c>
      <c r="F18" s="318"/>
      <c r="G18" s="320">
        <v>0</v>
      </c>
      <c r="H18" s="318">
        <v>-74.86</v>
      </c>
      <c r="I18" s="320">
        <v>0</v>
      </c>
      <c r="J18" s="318">
        <v>-74.86</v>
      </c>
      <c r="K18" s="320">
        <v>-50.345999999999997</v>
      </c>
      <c r="L18" s="318">
        <v>-125.206</v>
      </c>
      <c r="M18" s="320">
        <v>-50</v>
      </c>
    </row>
    <row r="19" spans="1:13" ht="15.75" customHeight="1">
      <c r="A19" s="1" t="s">
        <v>314</v>
      </c>
      <c r="B19" s="156" t="str">
        <f>'Aaro Inställningar'!B17</f>
        <v>JOTUL</v>
      </c>
      <c r="C19" s="36"/>
      <c r="D19" s="821" t="str">
        <f>'Aaro Inställningar'!C17</f>
        <v>Jøtul</v>
      </c>
      <c r="E19" s="320">
        <v>-0.64202099999999995</v>
      </c>
      <c r="F19" s="318">
        <v>0</v>
      </c>
      <c r="G19" s="320">
        <v>-1.3959959</v>
      </c>
      <c r="H19" s="318">
        <v>0</v>
      </c>
      <c r="I19" s="320">
        <v>-1.3959959</v>
      </c>
      <c r="J19" s="318">
        <v>0</v>
      </c>
      <c r="K19" s="320">
        <v>-6.0805062000000003</v>
      </c>
      <c r="L19" s="318">
        <v>-4.6845103000000003</v>
      </c>
      <c r="M19" s="320">
        <v>-9.6645869999999992</v>
      </c>
    </row>
    <row r="20" spans="1:13" ht="15.75" customHeight="1">
      <c r="A20" s="1" t="s">
        <v>314</v>
      </c>
      <c r="B20" s="156" t="str">
        <f>'Aaro Inställningar'!B18</f>
        <v>KVD</v>
      </c>
      <c r="C20" s="36"/>
      <c r="D20" s="821" t="str">
        <f>'Aaro Inställningar'!C18</f>
        <v xml:space="preserve">KVD </v>
      </c>
      <c r="E20" s="320">
        <v>-1.073</v>
      </c>
      <c r="F20" s="318">
        <v>-0.26400000000000001</v>
      </c>
      <c r="G20" s="320">
        <v>-1.3129999999999999</v>
      </c>
      <c r="H20" s="318">
        <v>-0.26400000000000001</v>
      </c>
      <c r="I20" s="320">
        <v>-1.3129999999999999</v>
      </c>
      <c r="J20" s="318">
        <v>-0.26400000000000001</v>
      </c>
      <c r="K20" s="320">
        <v>-7.274</v>
      </c>
      <c r="L20" s="318">
        <v>-6.2249999999999996</v>
      </c>
      <c r="M20" s="320">
        <v>-3</v>
      </c>
    </row>
    <row r="21" spans="1:13" ht="15.75" customHeight="1">
      <c r="A21" s="1" t="s">
        <v>314</v>
      </c>
      <c r="B21" s="156" t="str">
        <f>'Aaro Inställningar'!B19</f>
        <v>LEDIL</v>
      </c>
      <c r="C21" s="36"/>
      <c r="D21" s="821" t="str">
        <f>'Aaro Inställningar'!C19</f>
        <v>Ledil</v>
      </c>
      <c r="E21" s="320">
        <v>0</v>
      </c>
      <c r="F21" s="318">
        <v>0</v>
      </c>
      <c r="G21" s="320">
        <v>0</v>
      </c>
      <c r="H21" s="318">
        <v>0</v>
      </c>
      <c r="I21" s="320">
        <v>0</v>
      </c>
      <c r="J21" s="318">
        <v>0</v>
      </c>
      <c r="K21" s="320">
        <v>-12.781003999999999</v>
      </c>
      <c r="L21" s="318">
        <v>-12.781003999999999</v>
      </c>
      <c r="M21" s="320">
        <v>-5.6278199999999998</v>
      </c>
    </row>
    <row r="22" spans="1:13" ht="15.75" customHeight="1">
      <c r="A22" s="1" t="s">
        <v>314</v>
      </c>
      <c r="B22" s="156" t="str">
        <f>'Aaro Inställningar'!B20</f>
        <v>MCC</v>
      </c>
      <c r="C22" s="36"/>
      <c r="D22" s="821" t="str">
        <f>'Aaro Inställningar'!C20</f>
        <v>Mobile Climate Control</v>
      </c>
      <c r="E22" s="320">
        <v>-0.60099999999999998</v>
      </c>
      <c r="F22" s="318">
        <v>0</v>
      </c>
      <c r="G22" s="320">
        <v>-0.82199999999999995</v>
      </c>
      <c r="H22" s="318">
        <v>0</v>
      </c>
      <c r="I22" s="320">
        <v>-0.82199999999999995</v>
      </c>
      <c r="J22" s="318">
        <v>0</v>
      </c>
      <c r="K22" s="320">
        <v>-1.9710000000000001</v>
      </c>
      <c r="L22" s="318">
        <v>-1.149</v>
      </c>
      <c r="M22" s="320">
        <v>-2.8889999999999998</v>
      </c>
    </row>
    <row r="23" spans="1:13" ht="15.75" customHeight="1">
      <c r="A23" s="1" t="s">
        <v>314</v>
      </c>
      <c r="B23" s="156" t="str">
        <f>'Aaro Inställningar'!B21</f>
        <v>NEBULA</v>
      </c>
      <c r="C23" s="36"/>
      <c r="D23" s="821" t="str">
        <f>'Aaro Inställningar'!C21</f>
        <v>Nebula</v>
      </c>
      <c r="E23" s="320">
        <v>-0.1031767</v>
      </c>
      <c r="F23" s="318">
        <v>-6.7500000000003701E-4</v>
      </c>
      <c r="G23" s="320">
        <v>-0.1031767</v>
      </c>
      <c r="H23" s="318">
        <v>-0.44328499999999998</v>
      </c>
      <c r="I23" s="320">
        <v>-0.1031767</v>
      </c>
      <c r="J23" s="318">
        <v>-0.44328499999999998</v>
      </c>
      <c r="K23" s="320">
        <v>-1.5156388999999999</v>
      </c>
      <c r="L23" s="318">
        <v>-1.8557471999999999</v>
      </c>
      <c r="M23" s="320">
        <v>-0.58154139999999999</v>
      </c>
    </row>
    <row r="24" spans="1:13" ht="15.75" customHeight="1">
      <c r="A24" s="1" t="s">
        <v>314</v>
      </c>
      <c r="B24" s="156" t="str">
        <f>'Aaro Inställningar'!B22</f>
        <v>NCGHO</v>
      </c>
      <c r="C24" s="36"/>
      <c r="D24" s="821" t="str">
        <f>'Aaro Inställningar'!C22</f>
        <v>Nordic Cinema Group</v>
      </c>
      <c r="E24" s="320">
        <v>-3.423</v>
      </c>
      <c r="F24" s="318">
        <v>0</v>
      </c>
      <c r="G24" s="320">
        <v>-7.4619999999999997</v>
      </c>
      <c r="H24" s="318">
        <v>0</v>
      </c>
      <c r="I24" s="320">
        <v>-7.4619999999999997</v>
      </c>
      <c r="J24" s="318">
        <v>0</v>
      </c>
      <c r="K24" s="320">
        <v>-10.715</v>
      </c>
      <c r="L24" s="318">
        <v>-3.2530000000000001</v>
      </c>
      <c r="M24" s="320">
        <v>-7.6619999999999999</v>
      </c>
    </row>
    <row r="25" spans="1:13" ht="15.75" hidden="1" customHeight="1">
      <c r="A25" s="1" t="s">
        <v>314</v>
      </c>
      <c r="B25" s="156">
        <f>'Aaro Inställningar'!B23</f>
        <v>0</v>
      </c>
      <c r="C25" s="36"/>
      <c r="D25" s="821">
        <f>'Aaro Inställningar'!C23</f>
        <v>0</v>
      </c>
      <c r="E25" s="320">
        <v>0</v>
      </c>
      <c r="F25" s="318">
        <v>0</v>
      </c>
      <c r="G25" s="320">
        <v>0</v>
      </c>
      <c r="H25" s="318">
        <v>0</v>
      </c>
      <c r="I25" s="320">
        <v>0</v>
      </c>
      <c r="J25" s="318">
        <v>0</v>
      </c>
      <c r="K25" s="320">
        <v>0</v>
      </c>
      <c r="L25" s="318">
        <v>0</v>
      </c>
      <c r="M25" s="320">
        <v>0</v>
      </c>
    </row>
    <row r="26" spans="1:13" ht="15.75" hidden="1" customHeight="1">
      <c r="A26" s="1" t="s">
        <v>314</v>
      </c>
      <c r="B26" s="156">
        <f>'Aaro Inställningar'!B24</f>
        <v>0</v>
      </c>
      <c r="C26" s="36"/>
      <c r="D26" s="821">
        <f>'Aaro Inställningar'!C24</f>
        <v>0</v>
      </c>
      <c r="E26" s="320">
        <v>0</v>
      </c>
      <c r="F26" s="318">
        <v>0</v>
      </c>
      <c r="G26" s="320">
        <v>0</v>
      </c>
      <c r="H26" s="318">
        <v>0</v>
      </c>
      <c r="I26" s="320">
        <v>0</v>
      </c>
      <c r="J26" s="318">
        <v>0</v>
      </c>
      <c r="K26" s="320">
        <v>0</v>
      </c>
      <c r="L26" s="318">
        <v>0</v>
      </c>
      <c r="M26" s="320">
        <v>0</v>
      </c>
    </row>
    <row r="27" spans="1:13" ht="15.75" hidden="1" customHeight="1">
      <c r="A27" s="1" t="s">
        <v>314</v>
      </c>
      <c r="B27" s="156">
        <f>'Aaro Inställningar'!B25</f>
        <v>0</v>
      </c>
      <c r="C27" s="36"/>
      <c r="D27" s="821">
        <f>'Aaro Inställningar'!C25</f>
        <v>0</v>
      </c>
      <c r="E27" s="320">
        <v>0</v>
      </c>
      <c r="F27" s="318">
        <v>0</v>
      </c>
      <c r="G27" s="320">
        <v>0</v>
      </c>
      <c r="H27" s="318">
        <v>0</v>
      </c>
      <c r="I27" s="320">
        <v>0</v>
      </c>
      <c r="J27" s="318">
        <v>0</v>
      </c>
      <c r="K27" s="320">
        <v>0</v>
      </c>
      <c r="L27" s="318">
        <v>0</v>
      </c>
      <c r="M27" s="320">
        <v>0</v>
      </c>
    </row>
    <row r="28" spans="1:13" ht="15.75" hidden="1" customHeight="1">
      <c r="A28" s="1" t="s">
        <v>314</v>
      </c>
      <c r="B28" s="156">
        <f>'Aaro Inställningar'!B26</f>
        <v>0</v>
      </c>
      <c r="C28" s="36"/>
      <c r="D28" s="821">
        <f>'Aaro Inställningar'!C26</f>
        <v>0</v>
      </c>
      <c r="E28" s="320">
        <v>0</v>
      </c>
      <c r="F28" s="318">
        <v>0</v>
      </c>
      <c r="G28" s="320">
        <v>0</v>
      </c>
      <c r="H28" s="318">
        <v>0</v>
      </c>
      <c r="I28" s="320">
        <v>0</v>
      </c>
      <c r="J28" s="318">
        <v>0</v>
      </c>
      <c r="K28" s="320">
        <v>0</v>
      </c>
      <c r="L28" s="318">
        <v>0</v>
      </c>
      <c r="M28" s="320">
        <v>0</v>
      </c>
    </row>
    <row r="29" spans="1:13" ht="15.75" hidden="1" customHeight="1">
      <c r="A29" s="1" t="s">
        <v>314</v>
      </c>
      <c r="B29" s="156">
        <f>'Aaro Inställningar'!B27</f>
        <v>0</v>
      </c>
      <c r="C29" s="36"/>
      <c r="D29" s="821">
        <f>'Aaro Inställningar'!C27</f>
        <v>0</v>
      </c>
      <c r="E29" s="320">
        <v>0</v>
      </c>
      <c r="F29" s="318">
        <v>0</v>
      </c>
      <c r="G29" s="320">
        <v>0</v>
      </c>
      <c r="H29" s="318">
        <v>0</v>
      </c>
      <c r="I29" s="320">
        <v>0</v>
      </c>
      <c r="J29" s="318">
        <v>0</v>
      </c>
      <c r="K29" s="320">
        <v>0</v>
      </c>
      <c r="L29" s="318">
        <v>0</v>
      </c>
      <c r="M29" s="320">
        <v>0</v>
      </c>
    </row>
    <row r="30" spans="1:13" ht="15.75" hidden="1" customHeight="1">
      <c r="A30" s="1" t="s">
        <v>314</v>
      </c>
      <c r="B30" s="156">
        <f>'Aaro Inställningar'!B28</f>
        <v>0</v>
      </c>
      <c r="C30" s="36"/>
      <c r="D30" s="821">
        <f>'Aaro Inställningar'!C28</f>
        <v>0</v>
      </c>
      <c r="E30" s="320">
        <v>0</v>
      </c>
      <c r="F30" s="318">
        <v>0</v>
      </c>
      <c r="G30" s="320">
        <v>0</v>
      </c>
      <c r="H30" s="318">
        <v>0</v>
      </c>
      <c r="I30" s="320">
        <v>0</v>
      </c>
      <c r="J30" s="318">
        <v>0</v>
      </c>
      <c r="K30" s="320">
        <v>0</v>
      </c>
      <c r="L30" s="318">
        <v>0</v>
      </c>
      <c r="M30" s="320">
        <v>0</v>
      </c>
    </row>
    <row r="31" spans="1:13" ht="15.75" hidden="1" customHeight="1">
      <c r="A31" s="1" t="s">
        <v>314</v>
      </c>
      <c r="B31" s="156">
        <f>'Aaro Inställningar'!B29</f>
        <v>0</v>
      </c>
      <c r="C31" s="36"/>
      <c r="D31" s="821">
        <f>'Aaro Inställningar'!C29</f>
        <v>0</v>
      </c>
      <c r="E31" s="320">
        <v>0</v>
      </c>
      <c r="F31" s="318">
        <v>0</v>
      </c>
      <c r="G31" s="320">
        <v>0</v>
      </c>
      <c r="H31" s="318">
        <v>0</v>
      </c>
      <c r="I31" s="320">
        <v>0</v>
      </c>
      <c r="J31" s="318">
        <v>0</v>
      </c>
      <c r="K31" s="320">
        <v>0</v>
      </c>
      <c r="L31" s="318">
        <v>0</v>
      </c>
      <c r="M31" s="320">
        <v>0</v>
      </c>
    </row>
    <row r="32" spans="1:13" ht="15.75" hidden="1" customHeight="1">
      <c r="A32" s="1" t="s">
        <v>314</v>
      </c>
      <c r="B32" s="156">
        <f>'Aaro Inställningar'!B30</f>
        <v>0</v>
      </c>
      <c r="C32" s="36"/>
      <c r="D32" s="821">
        <f>'Aaro Inställningar'!C30</f>
        <v>0</v>
      </c>
      <c r="E32" s="320">
        <v>0</v>
      </c>
      <c r="F32" s="318">
        <v>0</v>
      </c>
      <c r="G32" s="320">
        <v>0</v>
      </c>
      <c r="H32" s="318">
        <v>0</v>
      </c>
      <c r="I32" s="320">
        <v>0</v>
      </c>
      <c r="J32" s="318">
        <v>0</v>
      </c>
      <c r="K32" s="320">
        <v>0</v>
      </c>
      <c r="L32" s="318">
        <v>0</v>
      </c>
      <c r="M32" s="320">
        <v>0</v>
      </c>
    </row>
    <row r="33" spans="1:13" ht="15.75" hidden="1" customHeight="1">
      <c r="A33" s="1" t="s">
        <v>314</v>
      </c>
      <c r="B33" s="156">
        <f>'Aaro Inställningar'!B31</f>
        <v>0</v>
      </c>
      <c r="C33" s="36"/>
      <c r="D33" s="821">
        <f>'Aaro Inställningar'!C31</f>
        <v>0</v>
      </c>
      <c r="E33" s="320">
        <v>0</v>
      </c>
      <c r="F33" s="318">
        <v>0</v>
      </c>
      <c r="G33" s="320">
        <v>0</v>
      </c>
      <c r="H33" s="318">
        <v>0</v>
      </c>
      <c r="I33" s="320">
        <v>0</v>
      </c>
      <c r="J33" s="318">
        <v>0</v>
      </c>
      <c r="K33" s="320">
        <v>0</v>
      </c>
      <c r="L33" s="318">
        <v>0</v>
      </c>
      <c r="M33" s="320">
        <v>0</v>
      </c>
    </row>
    <row r="34" spans="1:13" ht="15.75" hidden="1" customHeight="1">
      <c r="A34" s="1" t="s">
        <v>314</v>
      </c>
      <c r="B34" s="156">
        <f>'Aaro Inställningar'!B32</f>
        <v>0</v>
      </c>
      <c r="C34" s="36"/>
      <c r="D34" s="821">
        <f>'Aaro Inställningar'!C32</f>
        <v>0</v>
      </c>
      <c r="E34" s="320">
        <v>0</v>
      </c>
      <c r="F34" s="318">
        <v>0</v>
      </c>
      <c r="G34" s="320">
        <v>0</v>
      </c>
      <c r="H34" s="318">
        <v>0</v>
      </c>
      <c r="I34" s="320">
        <v>0</v>
      </c>
      <c r="J34" s="318">
        <v>0</v>
      </c>
      <c r="K34" s="320">
        <v>0</v>
      </c>
      <c r="L34" s="318">
        <v>0</v>
      </c>
      <c r="M34" s="320">
        <v>0</v>
      </c>
    </row>
    <row r="35" spans="1:13" ht="15.75" hidden="1" customHeight="1">
      <c r="A35" s="1" t="s">
        <v>314</v>
      </c>
      <c r="B35" s="156">
        <f>'Aaro Inställningar'!B33</f>
        <v>0</v>
      </c>
      <c r="C35" s="36"/>
      <c r="D35" s="821">
        <f>'Aaro Inställningar'!C33</f>
        <v>0</v>
      </c>
      <c r="E35" s="320">
        <v>0</v>
      </c>
      <c r="F35" s="318">
        <v>0</v>
      </c>
      <c r="G35" s="320">
        <v>0</v>
      </c>
      <c r="H35" s="318">
        <v>0</v>
      </c>
      <c r="I35" s="320">
        <v>0</v>
      </c>
      <c r="J35" s="318">
        <v>0</v>
      </c>
      <c r="K35" s="320">
        <v>0</v>
      </c>
      <c r="L35" s="318">
        <v>0</v>
      </c>
      <c r="M35" s="320">
        <v>0</v>
      </c>
    </row>
    <row r="36" spans="1:13" s="126" customFormat="1" ht="16.8">
      <c r="A36" s="1" t="s">
        <v>314</v>
      </c>
      <c r="B36" s="468" t="str">
        <f>'Aaro Inställningar'!B34</f>
        <v>TOTAL</v>
      </c>
      <c r="C36" s="41"/>
      <c r="D36" s="799" t="str">
        <f>'Aaro Inställningar'!C34</f>
        <v>Summa exkl Aibel</v>
      </c>
      <c r="E36" s="800">
        <f t="shared" ref="E36:M36" si="0">SUM(E8:E35)</f>
        <v>-20.787122299999993</v>
      </c>
      <c r="F36" s="822">
        <f t="shared" si="0"/>
        <v>-13.2451767</v>
      </c>
      <c r="G36" s="800">
        <f t="shared" si="0"/>
        <v>-37.844097199999993</v>
      </c>
      <c r="H36" s="822">
        <f t="shared" si="0"/>
        <v>-79.886149399999994</v>
      </c>
      <c r="I36" s="800">
        <f t="shared" si="0"/>
        <v>-37.844097199999993</v>
      </c>
      <c r="J36" s="822">
        <f t="shared" si="0"/>
        <v>-79.886149399999994</v>
      </c>
      <c r="K36" s="800">
        <f t="shared" si="0"/>
        <v>-213.40224040000001</v>
      </c>
      <c r="L36" s="822">
        <f t="shared" si="0"/>
        <v>-255.44429259999998</v>
      </c>
      <c r="M36" s="800">
        <f t="shared" si="0"/>
        <v>-164.35473270000003</v>
      </c>
    </row>
    <row r="37" spans="1:13" ht="4.5" customHeight="1">
      <c r="A37" s="1"/>
      <c r="B37" s="156">
        <f>'Aaro Inställningar'!B35</f>
        <v>0</v>
      </c>
      <c r="C37" s="36"/>
      <c r="D37" s="804">
        <f>'Aaro Inställningar'!C35</f>
        <v>0</v>
      </c>
      <c r="E37" s="747"/>
      <c r="F37" s="823"/>
      <c r="G37" s="747"/>
      <c r="H37" s="823"/>
      <c r="I37" s="747"/>
      <c r="J37" s="823"/>
      <c r="K37" s="747"/>
      <c r="L37" s="823"/>
      <c r="M37" s="747"/>
    </row>
    <row r="38" spans="1:13" ht="19.5" customHeight="1">
      <c r="A38" s="1" t="s">
        <v>314</v>
      </c>
      <c r="B38" s="156" t="str">
        <f>'Aaro Inställningar'!B36</f>
        <v>AIBEL</v>
      </c>
      <c r="C38" s="36"/>
      <c r="D38" s="804" t="str">
        <f>'Aaro Inställningar'!C36</f>
        <v>Aibel</v>
      </c>
      <c r="E38" s="747">
        <v>-15.033802</v>
      </c>
      <c r="F38" s="792">
        <v>-64.102080000000001</v>
      </c>
      <c r="G38" s="747">
        <v>-15.033802</v>
      </c>
      <c r="H38" s="792">
        <v>-64.102080000000001</v>
      </c>
      <c r="I38" s="747">
        <v>-15.033802</v>
      </c>
      <c r="J38" s="792">
        <v>-64.102080000000001</v>
      </c>
      <c r="K38" s="747">
        <v>-412.846226</v>
      </c>
      <c r="L38" s="792">
        <v>-461.91450400000002</v>
      </c>
      <c r="M38" s="747">
        <v>-2.1476860000000002</v>
      </c>
    </row>
    <row r="39" spans="1:13" ht="16.8" hidden="1">
      <c r="A39" s="1" t="s">
        <v>314</v>
      </c>
      <c r="B39" s="156">
        <f>'Aaro Inställningar'!B37</f>
        <v>0</v>
      </c>
      <c r="C39" s="36"/>
      <c r="D39" s="821">
        <f>'Aaro Inställningar'!C37</f>
        <v>0</v>
      </c>
      <c r="E39" s="320">
        <v>0</v>
      </c>
      <c r="F39" s="318">
        <v>0</v>
      </c>
      <c r="G39" s="320">
        <v>0</v>
      </c>
      <c r="H39" s="318">
        <v>0</v>
      </c>
      <c r="I39" s="320">
        <v>0</v>
      </c>
      <c r="J39" s="318">
        <v>0</v>
      </c>
      <c r="K39" s="320">
        <v>0</v>
      </c>
      <c r="L39" s="318">
        <v>0</v>
      </c>
      <c r="M39" s="320">
        <v>0</v>
      </c>
    </row>
    <row r="40" spans="1:13" ht="16.8" hidden="1">
      <c r="A40" s="1" t="s">
        <v>314</v>
      </c>
      <c r="B40" s="156">
        <f>'Aaro Inställningar'!B38</f>
        <v>0</v>
      </c>
      <c r="C40" s="36"/>
      <c r="D40" s="821">
        <f>'Aaro Inställningar'!C38</f>
        <v>0</v>
      </c>
      <c r="E40" s="320">
        <v>0</v>
      </c>
      <c r="F40" s="318">
        <v>0</v>
      </c>
      <c r="G40" s="320">
        <v>0</v>
      </c>
      <c r="H40" s="318">
        <v>0</v>
      </c>
      <c r="I40" s="320">
        <v>0</v>
      </c>
      <c r="J40" s="318">
        <v>0</v>
      </c>
      <c r="K40" s="320">
        <v>0</v>
      </c>
      <c r="L40" s="318">
        <v>0</v>
      </c>
      <c r="M40" s="320">
        <v>0</v>
      </c>
    </row>
    <row r="41" spans="1:13" ht="16.8" hidden="1">
      <c r="A41" s="1" t="s">
        <v>314</v>
      </c>
      <c r="B41" s="156">
        <f>'Aaro Inställningar'!B39</f>
        <v>0</v>
      </c>
      <c r="C41" s="36"/>
      <c r="D41" s="821">
        <f>'Aaro Inställningar'!C39</f>
        <v>0</v>
      </c>
      <c r="E41" s="320">
        <v>0</v>
      </c>
      <c r="F41" s="318">
        <v>0</v>
      </c>
      <c r="G41" s="320">
        <v>0</v>
      </c>
      <c r="H41" s="318">
        <v>0</v>
      </c>
      <c r="I41" s="320">
        <v>0</v>
      </c>
      <c r="J41" s="318">
        <v>0</v>
      </c>
      <c r="K41" s="320">
        <v>0</v>
      </c>
      <c r="L41" s="318">
        <v>0</v>
      </c>
      <c r="M41" s="320">
        <v>0</v>
      </c>
    </row>
    <row r="42" spans="1:13" ht="16.8" hidden="1">
      <c r="A42" s="1" t="s">
        <v>314</v>
      </c>
      <c r="B42" s="156">
        <f>'Aaro Inställningar'!B40</f>
        <v>0</v>
      </c>
      <c r="C42" s="36"/>
      <c r="D42" s="821">
        <f>'Aaro Inställningar'!C40</f>
        <v>0</v>
      </c>
      <c r="E42" s="320">
        <v>0</v>
      </c>
      <c r="F42" s="318">
        <v>0</v>
      </c>
      <c r="G42" s="320">
        <v>0</v>
      </c>
      <c r="H42" s="318">
        <v>0</v>
      </c>
      <c r="I42" s="320">
        <v>0</v>
      </c>
      <c r="J42" s="318">
        <v>0</v>
      </c>
      <c r="K42" s="320">
        <v>0</v>
      </c>
      <c r="L42" s="318">
        <v>0</v>
      </c>
      <c r="M42" s="320">
        <v>0</v>
      </c>
    </row>
    <row r="43" spans="1:13" ht="16.8" hidden="1">
      <c r="A43" s="1" t="s">
        <v>314</v>
      </c>
      <c r="B43" s="156">
        <f>'Aaro Inställningar'!B41</f>
        <v>0</v>
      </c>
      <c r="C43" s="36"/>
      <c r="D43" s="821">
        <f>'Aaro Inställningar'!C41</f>
        <v>0</v>
      </c>
      <c r="E43" s="320">
        <v>0</v>
      </c>
      <c r="F43" s="318">
        <v>0</v>
      </c>
      <c r="G43" s="320">
        <v>0</v>
      </c>
      <c r="H43" s="318">
        <v>0</v>
      </c>
      <c r="I43" s="320">
        <v>0</v>
      </c>
      <c r="J43" s="318">
        <v>0</v>
      </c>
      <c r="K43" s="320">
        <v>0</v>
      </c>
      <c r="L43" s="318">
        <v>0</v>
      </c>
      <c r="M43" s="320">
        <v>0</v>
      </c>
    </row>
    <row r="44" spans="1:13" ht="16.8" hidden="1">
      <c r="A44" s="1" t="s">
        <v>314</v>
      </c>
      <c r="B44" s="156">
        <f>'Aaro Inställningar'!B42</f>
        <v>0</v>
      </c>
      <c r="C44" s="36"/>
      <c r="D44" s="821">
        <f>'Aaro Inställningar'!C42</f>
        <v>0</v>
      </c>
      <c r="E44" s="320">
        <v>0</v>
      </c>
      <c r="F44" s="318">
        <v>0</v>
      </c>
      <c r="G44" s="320">
        <v>0</v>
      </c>
      <c r="H44" s="318">
        <v>0</v>
      </c>
      <c r="I44" s="320">
        <v>0</v>
      </c>
      <c r="J44" s="318">
        <v>0</v>
      </c>
      <c r="K44" s="320">
        <v>0</v>
      </c>
      <c r="L44" s="318">
        <v>0</v>
      </c>
      <c r="M44" s="320">
        <v>0</v>
      </c>
    </row>
    <row r="45" spans="1:13" ht="16.8" hidden="1">
      <c r="A45" s="1" t="s">
        <v>314</v>
      </c>
      <c r="B45" s="156">
        <f>'Aaro Inställningar'!B43</f>
        <v>0</v>
      </c>
      <c r="C45" s="36"/>
      <c r="D45" s="821">
        <f>'Aaro Inställningar'!C43</f>
        <v>0</v>
      </c>
      <c r="E45" s="320">
        <v>0</v>
      </c>
      <c r="F45" s="318">
        <v>0</v>
      </c>
      <c r="G45" s="320">
        <v>0</v>
      </c>
      <c r="H45" s="318">
        <v>0</v>
      </c>
      <c r="I45" s="320">
        <v>0</v>
      </c>
      <c r="J45" s="318">
        <v>0</v>
      </c>
      <c r="K45" s="320">
        <v>0</v>
      </c>
      <c r="L45" s="318">
        <v>0</v>
      </c>
      <c r="M45" s="320">
        <v>0</v>
      </c>
    </row>
    <row r="46" spans="1:13" ht="16.8" hidden="1">
      <c r="A46" s="1" t="s">
        <v>314</v>
      </c>
      <c r="B46" s="156">
        <f>'Aaro Inställningar'!B44</f>
        <v>0</v>
      </c>
      <c r="C46" s="36"/>
      <c r="D46" s="821">
        <f>'Aaro Inställningar'!C44</f>
        <v>0</v>
      </c>
      <c r="E46" s="320">
        <v>0</v>
      </c>
      <c r="F46" s="318">
        <v>0</v>
      </c>
      <c r="G46" s="320">
        <v>0</v>
      </c>
      <c r="H46" s="318">
        <v>0</v>
      </c>
      <c r="I46" s="320">
        <v>0</v>
      </c>
      <c r="J46" s="318">
        <v>0</v>
      </c>
      <c r="K46" s="320">
        <v>0</v>
      </c>
      <c r="L46" s="318">
        <v>0</v>
      </c>
      <c r="M46" s="320">
        <v>0</v>
      </c>
    </row>
    <row r="47" spans="1:13" ht="16.8" hidden="1">
      <c r="A47" s="1" t="s">
        <v>314</v>
      </c>
      <c r="B47" s="156">
        <f>'Aaro Inställningar'!B45</f>
        <v>0</v>
      </c>
      <c r="C47" s="36"/>
      <c r="D47" s="821">
        <f>'Aaro Inställningar'!C45</f>
        <v>0</v>
      </c>
      <c r="E47" s="320">
        <v>0</v>
      </c>
      <c r="F47" s="318">
        <v>0</v>
      </c>
      <c r="G47" s="320">
        <v>0</v>
      </c>
      <c r="H47" s="318">
        <v>0</v>
      </c>
      <c r="I47" s="320">
        <v>0</v>
      </c>
      <c r="J47" s="318">
        <v>0</v>
      </c>
      <c r="K47" s="320">
        <v>0</v>
      </c>
      <c r="L47" s="318">
        <v>0</v>
      </c>
      <c r="M47" s="320">
        <v>0</v>
      </c>
    </row>
    <row r="48" spans="1:13" ht="16.8" hidden="1">
      <c r="A48" s="1" t="s">
        <v>314</v>
      </c>
      <c r="B48" s="156">
        <f>'Aaro Inställningar'!B46</f>
        <v>0</v>
      </c>
      <c r="C48" s="36"/>
      <c r="D48" s="821">
        <f>'Aaro Inställningar'!C46</f>
        <v>0</v>
      </c>
      <c r="E48" s="320">
        <v>0</v>
      </c>
      <c r="F48" s="318">
        <v>0</v>
      </c>
      <c r="G48" s="320">
        <v>0</v>
      </c>
      <c r="H48" s="318">
        <v>0</v>
      </c>
      <c r="I48" s="320">
        <v>0</v>
      </c>
      <c r="J48" s="318">
        <v>0</v>
      </c>
      <c r="K48" s="320">
        <v>0</v>
      </c>
      <c r="L48" s="318">
        <v>0</v>
      </c>
      <c r="M48" s="320">
        <v>0</v>
      </c>
    </row>
    <row r="49" spans="1:13" ht="16.8" hidden="1">
      <c r="A49" s="1" t="s">
        <v>314</v>
      </c>
      <c r="B49" s="156">
        <f>'Aaro Inställningar'!B47</f>
        <v>0</v>
      </c>
      <c r="C49" s="36"/>
      <c r="D49" s="821">
        <f>'Aaro Inställningar'!C47</f>
        <v>0</v>
      </c>
      <c r="E49" s="320">
        <v>0</v>
      </c>
      <c r="F49" s="318">
        <v>0</v>
      </c>
      <c r="G49" s="320">
        <v>0</v>
      </c>
      <c r="H49" s="318">
        <v>0</v>
      </c>
      <c r="I49" s="320">
        <v>0</v>
      </c>
      <c r="J49" s="318">
        <v>0</v>
      </c>
      <c r="K49" s="320">
        <v>0</v>
      </c>
      <c r="L49" s="318">
        <v>0</v>
      </c>
      <c r="M49" s="320">
        <v>0</v>
      </c>
    </row>
    <row r="50" spans="1:13" ht="16.8" hidden="1">
      <c r="A50" s="1" t="s">
        <v>314</v>
      </c>
      <c r="B50" s="156">
        <f>'Aaro Inställningar'!B48</f>
        <v>0</v>
      </c>
      <c r="C50" s="36"/>
      <c r="D50" s="821">
        <f>'Aaro Inställningar'!C48</f>
        <v>0</v>
      </c>
      <c r="E50" s="320">
        <v>0</v>
      </c>
      <c r="F50" s="318">
        <v>0</v>
      </c>
      <c r="G50" s="320">
        <v>0</v>
      </c>
      <c r="H50" s="318">
        <v>0</v>
      </c>
      <c r="I50" s="320">
        <v>0</v>
      </c>
      <c r="J50" s="318">
        <v>0</v>
      </c>
      <c r="K50" s="320">
        <v>0</v>
      </c>
      <c r="L50" s="318">
        <v>0</v>
      </c>
      <c r="M50" s="320">
        <v>0</v>
      </c>
    </row>
    <row r="51" spans="1:13" ht="16.8" hidden="1">
      <c r="A51" s="1" t="s">
        <v>314</v>
      </c>
      <c r="B51" s="156">
        <f>'Aaro Inställningar'!B49</f>
        <v>0</v>
      </c>
      <c r="C51" s="36"/>
      <c r="D51" s="821">
        <f>'Aaro Inställningar'!C49</f>
        <v>0</v>
      </c>
      <c r="E51" s="320">
        <v>0</v>
      </c>
      <c r="F51" s="318">
        <v>0</v>
      </c>
      <c r="G51" s="320">
        <v>0</v>
      </c>
      <c r="H51" s="318">
        <v>0</v>
      </c>
      <c r="I51" s="320">
        <v>0</v>
      </c>
      <c r="J51" s="318">
        <v>0</v>
      </c>
      <c r="K51" s="320">
        <v>0</v>
      </c>
      <c r="L51" s="318">
        <v>0</v>
      </c>
      <c r="M51" s="320">
        <v>0</v>
      </c>
    </row>
    <row r="52" spans="1:13" ht="16.8" hidden="1">
      <c r="A52" s="1" t="s">
        <v>314</v>
      </c>
      <c r="B52" s="156">
        <f>'Aaro Inställningar'!B50</f>
        <v>0</v>
      </c>
      <c r="C52" s="36"/>
      <c r="D52" s="821">
        <f>'Aaro Inställningar'!C50</f>
        <v>0</v>
      </c>
      <c r="E52" s="320">
        <v>0</v>
      </c>
      <c r="F52" s="318">
        <v>0</v>
      </c>
      <c r="G52" s="320">
        <v>0</v>
      </c>
      <c r="H52" s="318">
        <v>0</v>
      </c>
      <c r="I52" s="320">
        <v>0</v>
      </c>
      <c r="J52" s="318">
        <v>0</v>
      </c>
      <c r="K52" s="320">
        <v>0</v>
      </c>
      <c r="L52" s="318">
        <v>0</v>
      </c>
      <c r="M52" s="320">
        <v>0</v>
      </c>
    </row>
    <row r="53" spans="1:13" ht="16.8" hidden="1">
      <c r="A53" s="1" t="s">
        <v>314</v>
      </c>
      <c r="B53" s="156">
        <f>'Aaro Inställningar'!B51</f>
        <v>0</v>
      </c>
      <c r="C53" s="36"/>
      <c r="D53" s="821">
        <f>'Aaro Inställningar'!C51</f>
        <v>0</v>
      </c>
      <c r="E53" s="320">
        <v>0</v>
      </c>
      <c r="F53" s="318">
        <v>0</v>
      </c>
      <c r="G53" s="320">
        <v>0</v>
      </c>
      <c r="H53" s="318">
        <v>0</v>
      </c>
      <c r="I53" s="320">
        <v>0</v>
      </c>
      <c r="J53" s="318">
        <v>0</v>
      </c>
      <c r="K53" s="320">
        <v>0</v>
      </c>
      <c r="L53" s="318">
        <v>0</v>
      </c>
      <c r="M53" s="320">
        <v>0</v>
      </c>
    </row>
    <row r="54" spans="1:13" ht="16.8" hidden="1">
      <c r="A54" s="1" t="s">
        <v>314</v>
      </c>
      <c r="B54" s="156">
        <f>'Aaro Inställningar'!B52</f>
        <v>0</v>
      </c>
      <c r="C54" s="36"/>
      <c r="D54" s="821">
        <f>'Aaro Inställningar'!C52</f>
        <v>0</v>
      </c>
      <c r="E54" s="320">
        <v>0</v>
      </c>
      <c r="F54" s="318">
        <v>0</v>
      </c>
      <c r="G54" s="320">
        <v>0</v>
      </c>
      <c r="H54" s="318">
        <v>0</v>
      </c>
      <c r="I54" s="320">
        <v>0</v>
      </c>
      <c r="J54" s="318">
        <v>0</v>
      </c>
      <c r="K54" s="320">
        <v>0</v>
      </c>
      <c r="L54" s="318">
        <v>0</v>
      </c>
      <c r="M54" s="320">
        <v>0</v>
      </c>
    </row>
    <row r="55" spans="1:13" ht="16.8" hidden="1">
      <c r="A55" s="1" t="s">
        <v>314</v>
      </c>
      <c r="B55" s="156">
        <f>'Aaro Inställningar'!B53</f>
        <v>0</v>
      </c>
      <c r="C55" s="36"/>
      <c r="D55" s="821">
        <f>'Aaro Inställningar'!C53</f>
        <v>0</v>
      </c>
      <c r="E55" s="320">
        <v>0</v>
      </c>
      <c r="F55" s="318">
        <v>0</v>
      </c>
      <c r="G55" s="320">
        <v>0</v>
      </c>
      <c r="H55" s="318">
        <v>0</v>
      </c>
      <c r="I55" s="320">
        <v>0</v>
      </c>
      <c r="J55" s="318">
        <v>0</v>
      </c>
      <c r="K55" s="320">
        <v>0</v>
      </c>
      <c r="L55" s="318">
        <v>0</v>
      </c>
      <c r="M55" s="320">
        <v>0</v>
      </c>
    </row>
    <row r="56" spans="1:13" ht="16.8" hidden="1">
      <c r="A56" s="1" t="s">
        <v>314</v>
      </c>
      <c r="B56" s="156">
        <f>'Aaro Inställningar'!B54</f>
        <v>0</v>
      </c>
      <c r="C56" s="36"/>
      <c r="D56" s="821">
        <f>'Aaro Inställningar'!C54</f>
        <v>0</v>
      </c>
      <c r="E56" s="320">
        <v>0</v>
      </c>
      <c r="F56" s="318">
        <v>0</v>
      </c>
      <c r="G56" s="320">
        <v>0</v>
      </c>
      <c r="H56" s="318">
        <v>0</v>
      </c>
      <c r="I56" s="320">
        <v>0</v>
      </c>
      <c r="J56" s="318">
        <v>0</v>
      </c>
      <c r="K56" s="320">
        <v>0</v>
      </c>
      <c r="L56" s="318">
        <v>0</v>
      </c>
      <c r="M56" s="320">
        <v>0</v>
      </c>
    </row>
    <row r="57" spans="1:13" ht="16.8" hidden="1">
      <c r="A57" s="1" t="s">
        <v>314</v>
      </c>
      <c r="B57" s="156">
        <f>'Aaro Inställningar'!B55</f>
        <v>0</v>
      </c>
      <c r="C57" s="36"/>
      <c r="D57" s="821">
        <f>'Aaro Inställningar'!C55</f>
        <v>0</v>
      </c>
      <c r="E57" s="320">
        <v>0</v>
      </c>
      <c r="F57" s="318">
        <v>0</v>
      </c>
      <c r="G57" s="320">
        <v>0</v>
      </c>
      <c r="H57" s="318">
        <v>0</v>
      </c>
      <c r="I57" s="320">
        <v>0</v>
      </c>
      <c r="J57" s="318">
        <v>0</v>
      </c>
      <c r="K57" s="320">
        <v>0</v>
      </c>
      <c r="L57" s="318">
        <v>0</v>
      </c>
      <c r="M57" s="320">
        <v>0</v>
      </c>
    </row>
    <row r="58" spans="1:13" ht="16.8" hidden="1">
      <c r="A58" s="1" t="s">
        <v>314</v>
      </c>
      <c r="B58" s="156">
        <f>'Aaro Inställningar'!B56</f>
        <v>0</v>
      </c>
      <c r="C58" s="36"/>
      <c r="D58" s="821">
        <f>'Aaro Inställningar'!C56</f>
        <v>0</v>
      </c>
      <c r="E58" s="320">
        <v>0</v>
      </c>
      <c r="F58" s="318">
        <v>0</v>
      </c>
      <c r="G58" s="320">
        <v>0</v>
      </c>
      <c r="H58" s="318">
        <v>0</v>
      </c>
      <c r="I58" s="320">
        <v>0</v>
      </c>
      <c r="J58" s="318">
        <v>0</v>
      </c>
      <c r="K58" s="320">
        <v>0</v>
      </c>
      <c r="L58" s="318">
        <v>0</v>
      </c>
      <c r="M58" s="320">
        <v>0</v>
      </c>
    </row>
    <row r="59" spans="1:13" s="126" customFormat="1" ht="15.75" customHeight="1">
      <c r="A59" s="1" t="s">
        <v>314</v>
      </c>
      <c r="B59" s="468">
        <f>'Aaro Inställningar'!B57</f>
        <v>0</v>
      </c>
      <c r="C59" s="41"/>
      <c r="D59" s="799" t="str">
        <f>'Aaro Inställningar'!C57</f>
        <v>Aibel</v>
      </c>
      <c r="E59" s="800">
        <f t="shared" ref="E59:M59" si="1">SUM(E38:E58)</f>
        <v>-15.033802</v>
      </c>
      <c r="F59" s="801">
        <f t="shared" si="1"/>
        <v>-64.102080000000001</v>
      </c>
      <c r="G59" s="800">
        <f t="shared" si="1"/>
        <v>-15.033802</v>
      </c>
      <c r="H59" s="801">
        <f t="shared" si="1"/>
        <v>-64.102080000000001</v>
      </c>
      <c r="I59" s="800">
        <f t="shared" si="1"/>
        <v>-15.033802</v>
      </c>
      <c r="J59" s="801">
        <f t="shared" si="1"/>
        <v>-64.102080000000001</v>
      </c>
      <c r="K59" s="800">
        <f t="shared" si="1"/>
        <v>-412.846226</v>
      </c>
      <c r="L59" s="801">
        <f t="shared" si="1"/>
        <v>-461.91450400000002</v>
      </c>
      <c r="M59" s="800">
        <f t="shared" si="1"/>
        <v>-2.1476860000000002</v>
      </c>
    </row>
    <row r="60" spans="1:13" ht="16.8" hidden="1">
      <c r="A60" s="1" t="s">
        <v>314</v>
      </c>
      <c r="B60" s="156">
        <f>'Aaro Inställningar'!B58</f>
        <v>0</v>
      </c>
      <c r="C60" s="36"/>
      <c r="D60" s="821">
        <f>'Aaro Inställningar'!C58</f>
        <v>0</v>
      </c>
      <c r="E60" s="320">
        <v>0</v>
      </c>
      <c r="F60" s="318">
        <v>0</v>
      </c>
      <c r="G60" s="320">
        <v>0</v>
      </c>
      <c r="H60" s="318">
        <v>0</v>
      </c>
      <c r="I60" s="320">
        <v>0</v>
      </c>
      <c r="J60" s="318">
        <v>0</v>
      </c>
      <c r="K60" s="320">
        <v>0</v>
      </c>
      <c r="L60" s="318">
        <v>0</v>
      </c>
      <c r="M60" s="320">
        <v>0</v>
      </c>
    </row>
    <row r="61" spans="1:13" ht="16.8" hidden="1">
      <c r="A61" s="1" t="s">
        <v>314</v>
      </c>
      <c r="B61" s="156">
        <f>'Aaro Inställningar'!B59</f>
        <v>0</v>
      </c>
      <c r="C61" s="36"/>
      <c r="D61" s="821">
        <f>'Aaro Inställningar'!C59</f>
        <v>0</v>
      </c>
      <c r="E61" s="320">
        <v>0</v>
      </c>
      <c r="F61" s="318">
        <v>0</v>
      </c>
      <c r="G61" s="320">
        <v>0</v>
      </c>
      <c r="H61" s="318">
        <v>0</v>
      </c>
      <c r="I61" s="320">
        <v>0</v>
      </c>
      <c r="J61" s="318">
        <v>0</v>
      </c>
      <c r="K61" s="320">
        <v>0</v>
      </c>
      <c r="L61" s="318">
        <v>0</v>
      </c>
      <c r="M61" s="320">
        <v>0</v>
      </c>
    </row>
    <row r="62" spans="1:13" ht="16.8" hidden="1">
      <c r="A62" s="1" t="s">
        <v>314</v>
      </c>
      <c r="B62" s="156">
        <f>'Aaro Inställningar'!B60</f>
        <v>0</v>
      </c>
      <c r="C62" s="36"/>
      <c r="D62" s="821">
        <f>'Aaro Inställningar'!C60</f>
        <v>0</v>
      </c>
      <c r="E62" s="320">
        <v>0</v>
      </c>
      <c r="F62" s="318">
        <v>0</v>
      </c>
      <c r="G62" s="320">
        <v>0</v>
      </c>
      <c r="H62" s="318">
        <v>0</v>
      </c>
      <c r="I62" s="320">
        <v>0</v>
      </c>
      <c r="J62" s="318">
        <v>0</v>
      </c>
      <c r="K62" s="320">
        <v>0</v>
      </c>
      <c r="L62" s="318">
        <v>0</v>
      </c>
      <c r="M62" s="320">
        <v>0</v>
      </c>
    </row>
    <row r="63" spans="1:13" ht="16.8" hidden="1">
      <c r="A63" s="1" t="s">
        <v>314</v>
      </c>
      <c r="B63" s="156">
        <f>'Aaro Inställningar'!B61</f>
        <v>0</v>
      </c>
      <c r="C63" s="36"/>
      <c r="D63" s="821">
        <f>'Aaro Inställningar'!C61</f>
        <v>0</v>
      </c>
      <c r="E63" s="320">
        <v>0</v>
      </c>
      <c r="F63" s="318">
        <v>0</v>
      </c>
      <c r="G63" s="320">
        <v>0</v>
      </c>
      <c r="H63" s="318">
        <v>0</v>
      </c>
      <c r="I63" s="320">
        <v>0</v>
      </c>
      <c r="J63" s="318">
        <v>0</v>
      </c>
      <c r="K63" s="320">
        <v>0</v>
      </c>
      <c r="L63" s="318">
        <v>0</v>
      </c>
      <c r="M63" s="320">
        <v>0</v>
      </c>
    </row>
    <row r="64" spans="1:13" ht="16.8" hidden="1">
      <c r="A64" s="1" t="s">
        <v>314</v>
      </c>
      <c r="B64" s="156">
        <f>'Aaro Inställningar'!B62</f>
        <v>0</v>
      </c>
      <c r="C64" s="36"/>
      <c r="D64" s="821">
        <f>'Aaro Inställningar'!C62</f>
        <v>0</v>
      </c>
      <c r="E64" s="320">
        <v>0</v>
      </c>
      <c r="F64" s="318">
        <v>0</v>
      </c>
      <c r="G64" s="320">
        <v>0</v>
      </c>
      <c r="H64" s="318">
        <v>0</v>
      </c>
      <c r="I64" s="320">
        <v>0</v>
      </c>
      <c r="J64" s="318">
        <v>0</v>
      </c>
      <c r="K64" s="320">
        <v>0</v>
      </c>
      <c r="L64" s="318">
        <v>0</v>
      </c>
      <c r="M64" s="320">
        <v>0</v>
      </c>
    </row>
    <row r="65" spans="1:13" ht="16.8" hidden="1">
      <c r="A65" s="1" t="s">
        <v>314</v>
      </c>
      <c r="B65" s="156">
        <f>'Aaro Inställningar'!B63</f>
        <v>0</v>
      </c>
      <c r="C65" s="36"/>
      <c r="D65" s="821">
        <f>'Aaro Inställningar'!C63</f>
        <v>0</v>
      </c>
      <c r="E65" s="320">
        <v>0</v>
      </c>
      <c r="F65" s="318">
        <v>0</v>
      </c>
      <c r="G65" s="320">
        <v>0</v>
      </c>
      <c r="H65" s="318">
        <v>0</v>
      </c>
      <c r="I65" s="320">
        <v>0</v>
      </c>
      <c r="J65" s="318">
        <v>0</v>
      </c>
      <c r="K65" s="320">
        <v>0</v>
      </c>
      <c r="L65" s="318">
        <v>0</v>
      </c>
      <c r="M65" s="320">
        <v>0</v>
      </c>
    </row>
    <row r="66" spans="1:13" ht="16.8" hidden="1">
      <c r="A66" s="1" t="s">
        <v>314</v>
      </c>
      <c r="B66" s="156">
        <f>'Aaro Inställningar'!B64</f>
        <v>0</v>
      </c>
      <c r="C66" s="36"/>
      <c r="D66" s="821">
        <f>'Aaro Inställningar'!C64</f>
        <v>0</v>
      </c>
      <c r="E66" s="320">
        <v>0</v>
      </c>
      <c r="F66" s="318">
        <v>0</v>
      </c>
      <c r="G66" s="320">
        <v>0</v>
      </c>
      <c r="H66" s="318">
        <v>0</v>
      </c>
      <c r="I66" s="320">
        <v>0</v>
      </c>
      <c r="J66" s="318">
        <v>0</v>
      </c>
      <c r="K66" s="320">
        <v>0</v>
      </c>
      <c r="L66" s="318">
        <v>0</v>
      </c>
      <c r="M66" s="320">
        <v>0</v>
      </c>
    </row>
    <row r="67" spans="1:13" ht="16.8" hidden="1">
      <c r="A67" s="1" t="s">
        <v>314</v>
      </c>
      <c r="B67" s="156">
        <f>'Aaro Inställningar'!B65</f>
        <v>0</v>
      </c>
      <c r="C67" s="36"/>
      <c r="D67" s="821">
        <f>'Aaro Inställningar'!C65</f>
        <v>0</v>
      </c>
      <c r="E67" s="320">
        <v>0</v>
      </c>
      <c r="F67" s="318">
        <v>0</v>
      </c>
      <c r="G67" s="320">
        <v>0</v>
      </c>
      <c r="H67" s="318">
        <v>0</v>
      </c>
      <c r="I67" s="320">
        <v>0</v>
      </c>
      <c r="J67" s="318">
        <v>0</v>
      </c>
      <c r="K67" s="320">
        <v>0</v>
      </c>
      <c r="L67" s="318">
        <v>0</v>
      </c>
      <c r="M67" s="320">
        <v>0</v>
      </c>
    </row>
    <row r="68" spans="1:13" ht="16.8" hidden="1">
      <c r="A68" s="1" t="s">
        <v>314</v>
      </c>
      <c r="B68" s="156">
        <f>'Aaro Inställningar'!B66</f>
        <v>0</v>
      </c>
      <c r="C68" s="36"/>
      <c r="D68" s="821">
        <f>'Aaro Inställningar'!C66</f>
        <v>0</v>
      </c>
      <c r="E68" s="320">
        <v>0</v>
      </c>
      <c r="F68" s="318">
        <v>0</v>
      </c>
      <c r="G68" s="320">
        <v>0</v>
      </c>
      <c r="H68" s="318">
        <v>0</v>
      </c>
      <c r="I68" s="320">
        <v>0</v>
      </c>
      <c r="J68" s="318">
        <v>0</v>
      </c>
      <c r="K68" s="320">
        <v>0</v>
      </c>
      <c r="L68" s="318">
        <v>0</v>
      </c>
      <c r="M68" s="320">
        <v>0</v>
      </c>
    </row>
    <row r="69" spans="1:13" ht="16.8" hidden="1">
      <c r="A69" s="1" t="s">
        <v>314</v>
      </c>
      <c r="B69" s="156">
        <f>'Aaro Inställningar'!B67</f>
        <v>0</v>
      </c>
      <c r="C69" s="36"/>
      <c r="D69" s="821">
        <f>'Aaro Inställningar'!C67</f>
        <v>0</v>
      </c>
      <c r="E69" s="320">
        <v>0</v>
      </c>
      <c r="F69" s="318">
        <v>0</v>
      </c>
      <c r="G69" s="320">
        <v>0</v>
      </c>
      <c r="H69" s="318">
        <v>0</v>
      </c>
      <c r="I69" s="320">
        <v>0</v>
      </c>
      <c r="J69" s="318">
        <v>0</v>
      </c>
      <c r="K69" s="320">
        <v>0</v>
      </c>
      <c r="L69" s="318">
        <v>0</v>
      </c>
      <c r="M69" s="320">
        <v>0</v>
      </c>
    </row>
    <row r="70" spans="1:13" ht="16.8" hidden="1">
      <c r="A70" s="1" t="s">
        <v>314</v>
      </c>
      <c r="B70" s="156">
        <f>'Aaro Inställningar'!B68</f>
        <v>0</v>
      </c>
      <c r="C70" s="36"/>
      <c r="D70" s="821">
        <f>'Aaro Inställningar'!C68</f>
        <v>0</v>
      </c>
      <c r="E70" s="320">
        <v>0</v>
      </c>
      <c r="F70" s="318">
        <v>0</v>
      </c>
      <c r="G70" s="320">
        <v>0</v>
      </c>
      <c r="H70" s="318">
        <v>0</v>
      </c>
      <c r="I70" s="320">
        <v>0</v>
      </c>
      <c r="J70" s="318">
        <v>0</v>
      </c>
      <c r="K70" s="320">
        <v>0</v>
      </c>
      <c r="L70" s="318">
        <v>0</v>
      </c>
      <c r="M70" s="320">
        <v>0</v>
      </c>
    </row>
    <row r="71" spans="1:13" ht="16.8" hidden="1">
      <c r="A71" s="1" t="s">
        <v>314</v>
      </c>
      <c r="B71" s="156">
        <f>'Aaro Inställningar'!B69</f>
        <v>0</v>
      </c>
      <c r="C71" s="36"/>
      <c r="D71" s="821">
        <f>'Aaro Inställningar'!C69</f>
        <v>0</v>
      </c>
      <c r="E71" s="320">
        <v>0</v>
      </c>
      <c r="F71" s="318">
        <v>0</v>
      </c>
      <c r="G71" s="320">
        <v>0</v>
      </c>
      <c r="H71" s="318">
        <v>0</v>
      </c>
      <c r="I71" s="320">
        <v>0</v>
      </c>
      <c r="J71" s="318">
        <v>0</v>
      </c>
      <c r="K71" s="320">
        <v>0</v>
      </c>
      <c r="L71" s="318">
        <v>0</v>
      </c>
      <c r="M71" s="320">
        <v>0</v>
      </c>
    </row>
    <row r="72" spans="1:13" ht="16.8" hidden="1">
      <c r="A72" s="1" t="s">
        <v>314</v>
      </c>
      <c r="B72" s="156">
        <f>'Aaro Inställningar'!B70</f>
        <v>0</v>
      </c>
      <c r="C72" s="36"/>
      <c r="D72" s="821">
        <f>'Aaro Inställningar'!C70</f>
        <v>0</v>
      </c>
      <c r="E72" s="320">
        <v>0</v>
      </c>
      <c r="F72" s="318">
        <v>0</v>
      </c>
      <c r="G72" s="320">
        <v>0</v>
      </c>
      <c r="H72" s="318">
        <v>0</v>
      </c>
      <c r="I72" s="320">
        <v>0</v>
      </c>
      <c r="J72" s="318">
        <v>0</v>
      </c>
      <c r="K72" s="320">
        <v>0</v>
      </c>
      <c r="L72" s="318">
        <v>0</v>
      </c>
      <c r="M72" s="320">
        <v>0</v>
      </c>
    </row>
    <row r="73" spans="1:13" ht="16.8" hidden="1">
      <c r="A73" s="1" t="s">
        <v>314</v>
      </c>
      <c r="B73" s="156">
        <f>'Aaro Inställningar'!B71</f>
        <v>0</v>
      </c>
      <c r="C73" s="36"/>
      <c r="D73" s="821">
        <f>'Aaro Inställningar'!C71</f>
        <v>0</v>
      </c>
      <c r="E73" s="320">
        <v>0</v>
      </c>
      <c r="F73" s="318">
        <v>0</v>
      </c>
      <c r="G73" s="320">
        <v>0</v>
      </c>
      <c r="H73" s="318">
        <v>0</v>
      </c>
      <c r="I73" s="320">
        <v>0</v>
      </c>
      <c r="J73" s="318">
        <v>0</v>
      </c>
      <c r="K73" s="320">
        <v>0</v>
      </c>
      <c r="L73" s="318">
        <v>0</v>
      </c>
      <c r="M73" s="320">
        <v>0</v>
      </c>
    </row>
    <row r="74" spans="1:13" ht="16.8" hidden="1">
      <c r="A74" s="1" t="s">
        <v>314</v>
      </c>
      <c r="B74" s="156">
        <f>'Aaro Inställningar'!B72</f>
        <v>0</v>
      </c>
      <c r="C74" s="36"/>
      <c r="D74" s="821">
        <f>'Aaro Inställningar'!C72</f>
        <v>0</v>
      </c>
      <c r="E74" s="320">
        <v>0</v>
      </c>
      <c r="F74" s="318">
        <v>0</v>
      </c>
      <c r="G74" s="320">
        <v>0</v>
      </c>
      <c r="H74" s="318">
        <v>0</v>
      </c>
      <c r="I74" s="320">
        <v>0</v>
      </c>
      <c r="J74" s="318">
        <v>0</v>
      </c>
      <c r="K74" s="320">
        <v>0</v>
      </c>
      <c r="L74" s="318">
        <v>0</v>
      </c>
      <c r="M74" s="320">
        <v>0</v>
      </c>
    </row>
    <row r="75" spans="1:13" ht="16.8" hidden="1">
      <c r="A75" s="1" t="s">
        <v>314</v>
      </c>
      <c r="B75" s="156">
        <f>'Aaro Inställningar'!B73</f>
        <v>0</v>
      </c>
      <c r="C75" s="36"/>
      <c r="D75" s="821">
        <f>'Aaro Inställningar'!C73</f>
        <v>0</v>
      </c>
      <c r="E75" s="320">
        <v>0</v>
      </c>
      <c r="F75" s="318">
        <v>0</v>
      </c>
      <c r="G75" s="320">
        <v>0</v>
      </c>
      <c r="H75" s="318">
        <v>0</v>
      </c>
      <c r="I75" s="320">
        <v>0</v>
      </c>
      <c r="J75" s="318">
        <v>0</v>
      </c>
      <c r="K75" s="320">
        <v>0</v>
      </c>
      <c r="L75" s="318">
        <v>0</v>
      </c>
      <c r="M75" s="320">
        <v>0</v>
      </c>
    </row>
    <row r="76" spans="1:13" ht="16.8" hidden="1">
      <c r="A76" s="1" t="s">
        <v>314</v>
      </c>
      <c r="B76" s="156">
        <f>'Aaro Inställningar'!B74</f>
        <v>0</v>
      </c>
      <c r="C76" s="36"/>
      <c r="D76" s="821">
        <f>'Aaro Inställningar'!C74</f>
        <v>0</v>
      </c>
      <c r="E76" s="320">
        <v>0</v>
      </c>
      <c r="F76" s="318">
        <v>0</v>
      </c>
      <c r="G76" s="320">
        <v>0</v>
      </c>
      <c r="H76" s="318">
        <v>0</v>
      </c>
      <c r="I76" s="320">
        <v>0</v>
      </c>
      <c r="J76" s="318">
        <v>0</v>
      </c>
      <c r="K76" s="320">
        <v>0</v>
      </c>
      <c r="L76" s="318">
        <v>0</v>
      </c>
      <c r="M76" s="320">
        <v>0</v>
      </c>
    </row>
    <row r="77" spans="1:13" ht="16.8" hidden="1">
      <c r="A77" s="1" t="s">
        <v>314</v>
      </c>
      <c r="B77" s="156">
        <f>'Aaro Inställningar'!B75</f>
        <v>0</v>
      </c>
      <c r="C77" s="36"/>
      <c r="D77" s="821">
        <f>'Aaro Inställningar'!C75</f>
        <v>0</v>
      </c>
      <c r="E77" s="320">
        <v>0</v>
      </c>
      <c r="F77" s="318">
        <v>0</v>
      </c>
      <c r="G77" s="320">
        <v>0</v>
      </c>
      <c r="H77" s="318">
        <v>0</v>
      </c>
      <c r="I77" s="320">
        <v>0</v>
      </c>
      <c r="J77" s="318">
        <v>0</v>
      </c>
      <c r="K77" s="320">
        <v>0</v>
      </c>
      <c r="L77" s="318">
        <v>0</v>
      </c>
      <c r="M77" s="320">
        <v>0</v>
      </c>
    </row>
    <row r="78" spans="1:13" ht="16.8" hidden="1">
      <c r="A78" s="1" t="s">
        <v>314</v>
      </c>
      <c r="B78" s="156">
        <f>'Aaro Inställningar'!B76</f>
        <v>0</v>
      </c>
      <c r="C78" s="36"/>
      <c r="D78" s="821">
        <f>'Aaro Inställningar'!C76</f>
        <v>0</v>
      </c>
      <c r="E78" s="320">
        <v>0</v>
      </c>
      <c r="F78" s="318">
        <v>0</v>
      </c>
      <c r="G78" s="320">
        <v>0</v>
      </c>
      <c r="H78" s="318">
        <v>0</v>
      </c>
      <c r="I78" s="320">
        <v>0</v>
      </c>
      <c r="J78" s="318">
        <v>0</v>
      </c>
      <c r="K78" s="320">
        <v>0</v>
      </c>
      <c r="L78" s="318">
        <v>0</v>
      </c>
      <c r="M78" s="320">
        <v>0</v>
      </c>
    </row>
    <row r="79" spans="1:13" ht="16.8" hidden="1">
      <c r="A79" s="1" t="s">
        <v>314</v>
      </c>
      <c r="B79" s="156">
        <f>'Aaro Inställningar'!B77</f>
        <v>0</v>
      </c>
      <c r="C79" s="36"/>
      <c r="D79" s="821">
        <f>'Aaro Inställningar'!C77</f>
        <v>0</v>
      </c>
      <c r="E79" s="320">
        <v>0</v>
      </c>
      <c r="F79" s="318">
        <v>0</v>
      </c>
      <c r="G79" s="320">
        <v>0</v>
      </c>
      <c r="H79" s="318">
        <v>0</v>
      </c>
      <c r="I79" s="320">
        <v>0</v>
      </c>
      <c r="J79" s="318">
        <v>0</v>
      </c>
      <c r="K79" s="320">
        <v>0</v>
      </c>
      <c r="L79" s="318">
        <v>0</v>
      </c>
      <c r="M79" s="320">
        <v>0</v>
      </c>
    </row>
    <row r="80" spans="1:13" ht="16.8" hidden="1">
      <c r="A80" s="1" t="s">
        <v>314</v>
      </c>
      <c r="B80" s="156">
        <f>'Aaro Inställningar'!B78</f>
        <v>0</v>
      </c>
      <c r="C80" s="36"/>
      <c r="D80" s="821">
        <f>'Aaro Inställningar'!C78</f>
        <v>0</v>
      </c>
      <c r="E80" s="320">
        <v>0</v>
      </c>
      <c r="F80" s="318">
        <v>0</v>
      </c>
      <c r="G80" s="320">
        <v>0</v>
      </c>
      <c r="H80" s="318">
        <v>0</v>
      </c>
      <c r="I80" s="320">
        <v>0</v>
      </c>
      <c r="J80" s="318">
        <v>0</v>
      </c>
      <c r="K80" s="320">
        <v>0</v>
      </c>
      <c r="L80" s="318">
        <v>0</v>
      </c>
      <c r="M80" s="320">
        <v>0</v>
      </c>
    </row>
    <row r="81" spans="1:15" ht="16.8" hidden="1">
      <c r="A81" s="1" t="s">
        <v>314</v>
      </c>
      <c r="B81" s="156">
        <f>'Aaro Inställningar'!B79</f>
        <v>0</v>
      </c>
      <c r="C81" s="36"/>
      <c r="D81" s="821">
        <f>'Aaro Inställningar'!C79</f>
        <v>0</v>
      </c>
      <c r="E81" s="320">
        <v>0</v>
      </c>
      <c r="F81" s="318">
        <v>0</v>
      </c>
      <c r="G81" s="320">
        <v>0</v>
      </c>
      <c r="H81" s="318">
        <v>0</v>
      </c>
      <c r="I81" s="320">
        <v>0</v>
      </c>
      <c r="J81" s="318">
        <v>0</v>
      </c>
      <c r="K81" s="320">
        <v>0</v>
      </c>
      <c r="L81" s="318">
        <v>0</v>
      </c>
      <c r="M81" s="320">
        <v>0</v>
      </c>
    </row>
    <row r="82" spans="1:15" s="126" customFormat="1" ht="16.8" hidden="1">
      <c r="A82" s="1" t="s">
        <v>314</v>
      </c>
      <c r="B82" s="468">
        <f>'Aaro Inställningar'!B80</f>
        <v>0</v>
      </c>
      <c r="C82" s="41"/>
      <c r="D82" s="799" t="str">
        <f>'Aaro Inställningar'!C80</f>
        <v>SUMMA FRÅGETECKEN</v>
      </c>
      <c r="E82" s="800">
        <f t="shared" ref="E82:M82" si="2">SUM(E61:E81)</f>
        <v>0</v>
      </c>
      <c r="F82" s="801">
        <f t="shared" si="2"/>
        <v>0</v>
      </c>
      <c r="G82" s="800">
        <f t="shared" si="2"/>
        <v>0</v>
      </c>
      <c r="H82" s="801">
        <f t="shared" si="2"/>
        <v>0</v>
      </c>
      <c r="I82" s="800">
        <f t="shared" si="2"/>
        <v>0</v>
      </c>
      <c r="J82" s="801">
        <f t="shared" si="2"/>
        <v>0</v>
      </c>
      <c r="K82" s="800">
        <f t="shared" si="2"/>
        <v>0</v>
      </c>
      <c r="L82" s="801">
        <f t="shared" si="2"/>
        <v>0</v>
      </c>
      <c r="M82" s="800">
        <f t="shared" si="2"/>
        <v>0</v>
      </c>
    </row>
    <row r="83" spans="1:15" ht="11.25" customHeight="1">
      <c r="A83" s="1"/>
      <c r="B83" s="156"/>
      <c r="C83" s="36"/>
      <c r="D83" s="806"/>
      <c r="E83" s="776"/>
      <c r="F83" s="775"/>
      <c r="G83" s="776"/>
      <c r="H83" s="775"/>
      <c r="I83" s="776"/>
      <c r="J83" s="775"/>
      <c r="K83" s="776"/>
      <c r="L83" s="775"/>
      <c r="M83" s="776"/>
    </row>
    <row r="84" spans="1:15" s="126" customFormat="1" ht="16.8">
      <c r="A84" s="1" t="s">
        <v>314</v>
      </c>
      <c r="B84" s="468">
        <f>'Aaro Inställningar'!B82</f>
        <v>0</v>
      </c>
      <c r="C84" s="41"/>
      <c r="D84" s="760" t="str">
        <f>'Aaro Inställningar'!C82</f>
        <v>Summa totalt</v>
      </c>
      <c r="E84" s="774">
        <f t="shared" ref="E84:M84" si="3">+E36+E59+E82</f>
        <v>-35.820924299999994</v>
      </c>
      <c r="F84" s="808">
        <f t="shared" si="3"/>
        <v>-77.347256700000003</v>
      </c>
      <c r="G84" s="774">
        <f t="shared" si="3"/>
        <v>-52.877899199999995</v>
      </c>
      <c r="H84" s="808">
        <f t="shared" si="3"/>
        <v>-143.98822939999999</v>
      </c>
      <c r="I84" s="774">
        <f t="shared" si="3"/>
        <v>-52.877899199999995</v>
      </c>
      <c r="J84" s="808">
        <f t="shared" si="3"/>
        <v>-143.98822939999999</v>
      </c>
      <c r="K84" s="774">
        <f t="shared" si="3"/>
        <v>-626.24846639999998</v>
      </c>
      <c r="L84" s="808">
        <f t="shared" si="3"/>
        <v>-717.35879660000001</v>
      </c>
      <c r="M84" s="774">
        <f t="shared" si="3"/>
        <v>-166.50241870000002</v>
      </c>
    </row>
    <row r="85" spans="1:15" ht="14.25" customHeight="1">
      <c r="B85" s="13"/>
      <c r="C85" s="36"/>
      <c r="D85" s="760"/>
      <c r="E85" s="808"/>
      <c r="F85" s="773"/>
      <c r="G85" s="808"/>
      <c r="H85" s="773"/>
      <c r="I85" s="808"/>
      <c r="J85" s="773"/>
      <c r="K85" s="773"/>
      <c r="L85" s="773"/>
      <c r="M85" s="322"/>
    </row>
    <row r="86" spans="1:15" ht="16.8">
      <c r="C86" s="36"/>
      <c r="D86" s="824" t="s">
        <v>348</v>
      </c>
      <c r="E86" s="825">
        <f t="shared" ref="E86:M86" si="4">E6</f>
        <v>2015</v>
      </c>
      <c r="F86" s="825">
        <f t="shared" si="4"/>
        <v>2014</v>
      </c>
      <c r="G86" s="825">
        <f t="shared" si="4"/>
        <v>2015</v>
      </c>
      <c r="H86" s="825">
        <f t="shared" si="4"/>
        <v>2014</v>
      </c>
      <c r="I86" s="825">
        <f t="shared" si="4"/>
        <v>2015</v>
      </c>
      <c r="J86" s="825">
        <f t="shared" si="4"/>
        <v>2014</v>
      </c>
      <c r="K86" s="825" t="str">
        <f t="shared" si="4"/>
        <v>15/14</v>
      </c>
      <c r="L86" s="825">
        <f t="shared" si="4"/>
        <v>2014</v>
      </c>
      <c r="M86" s="826">
        <f t="shared" si="4"/>
        <v>2015</v>
      </c>
      <c r="O86" s="523"/>
    </row>
    <row r="87" spans="1:15" ht="15" customHeight="1">
      <c r="C87" s="36"/>
      <c r="D87" s="827"/>
      <c r="E87" s="825" t="str">
        <f t="shared" ref="E87:K87" si="5">E7</f>
        <v>mar</v>
      </c>
      <c r="F87" s="825" t="str">
        <f t="shared" si="5"/>
        <v>mar</v>
      </c>
      <c r="G87" s="825" t="str">
        <f t="shared" si="5"/>
        <v>kv 1</v>
      </c>
      <c r="H87" s="825" t="str">
        <f t="shared" si="5"/>
        <v>kv 1</v>
      </c>
      <c r="I87" s="825" t="str">
        <f t="shared" si="5"/>
        <v>kv 1</v>
      </c>
      <c r="J87" s="825" t="str">
        <f t="shared" si="5"/>
        <v>kv 1</v>
      </c>
      <c r="K87" s="825" t="str">
        <f t="shared" si="5"/>
        <v>LTM</v>
      </c>
      <c r="L87" s="825"/>
      <c r="M87" s="825" t="str">
        <f>M7</f>
        <v>Prognos mar</v>
      </c>
      <c r="O87" s="523"/>
    </row>
    <row r="88" spans="1:15" ht="15.75" customHeight="1">
      <c r="A88" s="1" t="s">
        <v>315</v>
      </c>
      <c r="B88" s="156" t="str">
        <f>'Aaro Inställningar'!B6</f>
        <v>AHIAS</v>
      </c>
      <c r="C88" s="43"/>
      <c r="D88" s="821" t="str">
        <f>'Aaro Inställningar'!C6</f>
        <v>AH Industries</v>
      </c>
      <c r="E88" s="320">
        <v>0</v>
      </c>
      <c r="F88" s="318">
        <v>0</v>
      </c>
      <c r="G88" s="320">
        <v>0</v>
      </c>
      <c r="H88" s="318">
        <v>0</v>
      </c>
      <c r="I88" s="320">
        <v>0</v>
      </c>
      <c r="J88" s="318">
        <v>0</v>
      </c>
      <c r="K88" s="320">
        <v>0</v>
      </c>
      <c r="L88" s="318">
        <v>0</v>
      </c>
      <c r="M88" s="320">
        <v>0</v>
      </c>
      <c r="O88" s="523"/>
    </row>
    <row r="89" spans="1:15" ht="15.75" customHeight="1">
      <c r="A89" s="1" t="s">
        <v>315</v>
      </c>
      <c r="B89" s="156" t="str">
        <f>'Aaro Inställningar'!B7</f>
        <v>ARCUS</v>
      </c>
      <c r="C89" s="36"/>
      <c r="D89" s="821" t="str">
        <f>'Aaro Inställningar'!C7</f>
        <v>Arcus-Gruppen</v>
      </c>
      <c r="E89" s="320">
        <v>-1.5033802000000001</v>
      </c>
      <c r="F89" s="318">
        <v>1.068368</v>
      </c>
      <c r="G89" s="320">
        <v>-1.5033802000000001</v>
      </c>
      <c r="H89" s="318">
        <v>1.068368</v>
      </c>
      <c r="I89" s="320">
        <v>-1.5033802000000001</v>
      </c>
      <c r="J89" s="318">
        <v>1.068368</v>
      </c>
      <c r="K89" s="320">
        <v>6.8157926</v>
      </c>
      <c r="L89" s="318">
        <v>9.3875408</v>
      </c>
      <c r="M89" s="320">
        <v>0</v>
      </c>
      <c r="O89" s="523"/>
    </row>
    <row r="90" spans="1:15" ht="15.75" customHeight="1">
      <c r="A90" s="1" t="s">
        <v>315</v>
      </c>
      <c r="B90" s="156" t="str">
        <f>'Aaro Inställningar'!B8</f>
        <v>BIOLIN</v>
      </c>
      <c r="C90" s="36"/>
      <c r="D90" s="821" t="str">
        <f>'Aaro Inställningar'!C8</f>
        <v>Biolin Scientific</v>
      </c>
      <c r="E90" s="320">
        <v>0</v>
      </c>
      <c r="F90" s="318">
        <v>0</v>
      </c>
      <c r="G90" s="320">
        <v>0</v>
      </c>
      <c r="H90" s="318">
        <v>0</v>
      </c>
      <c r="I90" s="320">
        <v>0</v>
      </c>
      <c r="J90" s="318">
        <v>0</v>
      </c>
      <c r="K90" s="320">
        <v>0</v>
      </c>
      <c r="L90" s="318">
        <v>0</v>
      </c>
      <c r="M90" s="320">
        <v>0</v>
      </c>
      <c r="O90" s="523"/>
    </row>
    <row r="91" spans="1:15" ht="15.75" customHeight="1">
      <c r="A91" s="1" t="s">
        <v>315</v>
      </c>
      <c r="B91" s="156" t="str">
        <f>'Aaro Inställningar'!B9</f>
        <v>BISNODE</v>
      </c>
      <c r="C91" s="36"/>
      <c r="D91" s="821" t="str">
        <f>'Aaro Inställningar'!C9</f>
        <v>Bisnode</v>
      </c>
      <c r="E91" s="320">
        <v>0</v>
      </c>
      <c r="F91" s="318">
        <v>0</v>
      </c>
      <c r="G91" s="320">
        <v>0</v>
      </c>
      <c r="H91" s="318">
        <v>0</v>
      </c>
      <c r="I91" s="320">
        <v>0</v>
      </c>
      <c r="J91" s="318">
        <v>0</v>
      </c>
      <c r="K91" s="320">
        <v>0</v>
      </c>
      <c r="L91" s="318">
        <v>0</v>
      </c>
      <c r="M91" s="320">
        <v>0</v>
      </c>
      <c r="O91" s="523"/>
    </row>
    <row r="92" spans="1:15" ht="15.75" customHeight="1">
      <c r="A92" s="1" t="s">
        <v>315</v>
      </c>
      <c r="B92" s="156" t="str">
        <f>'Aaro Inställningar'!B10</f>
        <v>DIAB</v>
      </c>
      <c r="C92" s="36"/>
      <c r="D92" s="821" t="str">
        <f>'Aaro Inställningar'!C10</f>
        <v>DIAB</v>
      </c>
      <c r="E92" s="320">
        <v>0</v>
      </c>
      <c r="F92" s="318">
        <v>0</v>
      </c>
      <c r="G92" s="320">
        <v>0</v>
      </c>
      <c r="H92" s="318">
        <v>0</v>
      </c>
      <c r="I92" s="320">
        <v>0</v>
      </c>
      <c r="J92" s="318">
        <v>0</v>
      </c>
      <c r="K92" s="320">
        <v>0</v>
      </c>
      <c r="L92" s="318">
        <v>0</v>
      </c>
      <c r="M92" s="320">
        <v>0</v>
      </c>
    </row>
    <row r="93" spans="1:15" ht="15.75" customHeight="1">
      <c r="A93" s="1" t="s">
        <v>315</v>
      </c>
      <c r="B93" s="156" t="str">
        <f>'Aaro Inställningar'!B11</f>
        <v>EMGR</v>
      </c>
      <c r="C93" s="36"/>
      <c r="D93" s="821" t="str">
        <f>'Aaro Inställningar'!C11</f>
        <v>Euromaint</v>
      </c>
      <c r="E93" s="320">
        <v>0</v>
      </c>
      <c r="F93" s="318">
        <v>0</v>
      </c>
      <c r="G93" s="320">
        <v>0</v>
      </c>
      <c r="H93" s="318">
        <v>0</v>
      </c>
      <c r="I93" s="320">
        <v>0</v>
      </c>
      <c r="J93" s="318">
        <v>0</v>
      </c>
      <c r="K93" s="320">
        <v>0</v>
      </c>
      <c r="L93" s="318">
        <v>0</v>
      </c>
      <c r="M93" s="320">
        <v>0</v>
      </c>
    </row>
    <row r="94" spans="1:15" ht="15.75" customHeight="1">
      <c r="A94" s="1" t="s">
        <v>315</v>
      </c>
      <c r="B94" s="156" t="str">
        <f>'Aaro Inställningar'!B12</f>
        <v>GSHYDRO</v>
      </c>
      <c r="C94" s="36"/>
      <c r="D94" s="821" t="str">
        <f>'Aaro Inställningar'!C12</f>
        <v>GS-Hydro</v>
      </c>
      <c r="E94" s="320">
        <v>0</v>
      </c>
      <c r="F94" s="318">
        <v>0</v>
      </c>
      <c r="G94" s="320">
        <v>0</v>
      </c>
      <c r="H94" s="318">
        <v>0</v>
      </c>
      <c r="I94" s="320">
        <v>0</v>
      </c>
      <c r="J94" s="318">
        <v>0</v>
      </c>
      <c r="K94" s="320">
        <v>0</v>
      </c>
      <c r="L94" s="318">
        <v>0</v>
      </c>
      <c r="M94" s="320">
        <v>0</v>
      </c>
    </row>
    <row r="95" spans="1:15" ht="15.75" customHeight="1">
      <c r="A95" s="1" t="s">
        <v>315</v>
      </c>
      <c r="B95" s="156" t="str">
        <f>'Aaro Inställningar'!B13</f>
        <v>HAFA</v>
      </c>
      <c r="C95" s="36"/>
      <c r="D95" s="821" t="str">
        <f>'Aaro Inställningar'!C13</f>
        <v>Hafa Bathroom Group</v>
      </c>
      <c r="E95" s="320">
        <v>0</v>
      </c>
      <c r="F95" s="318">
        <v>0</v>
      </c>
      <c r="G95" s="320">
        <v>0</v>
      </c>
      <c r="H95" s="318">
        <v>0</v>
      </c>
      <c r="I95" s="320">
        <v>0</v>
      </c>
      <c r="J95" s="318">
        <v>0</v>
      </c>
      <c r="K95" s="320">
        <v>0</v>
      </c>
      <c r="L95" s="318">
        <v>0</v>
      </c>
      <c r="M95" s="320">
        <v>0</v>
      </c>
    </row>
    <row r="96" spans="1:15" ht="15.75" customHeight="1">
      <c r="A96" s="1" t="s">
        <v>315</v>
      </c>
      <c r="B96" s="156" t="str">
        <f>'Aaro Inställningar'!B14</f>
        <v>HENT</v>
      </c>
      <c r="C96" s="36"/>
      <c r="D96" s="821" t="str">
        <f>'Aaro Inställningar'!C14</f>
        <v>HENT</v>
      </c>
      <c r="E96" s="320">
        <v>0</v>
      </c>
      <c r="F96" s="318">
        <v>0</v>
      </c>
      <c r="G96" s="320">
        <v>0</v>
      </c>
      <c r="H96" s="318">
        <v>0</v>
      </c>
      <c r="I96" s="320">
        <v>0</v>
      </c>
      <c r="J96" s="318">
        <v>0</v>
      </c>
      <c r="K96" s="320">
        <v>0</v>
      </c>
      <c r="L96" s="318">
        <v>0</v>
      </c>
      <c r="M96" s="320">
        <v>0</v>
      </c>
    </row>
    <row r="97" spans="1:13" ht="15.75" customHeight="1">
      <c r="A97" s="1" t="s">
        <v>315</v>
      </c>
      <c r="B97" s="156" t="str">
        <f>'Aaro Inställningar'!B15</f>
        <v>HLDISP</v>
      </c>
      <c r="C97" s="36"/>
      <c r="D97" s="821" t="str">
        <f>'Aaro Inställningar'!C15</f>
        <v xml:space="preserve">HL Display </v>
      </c>
      <c r="E97" s="320">
        <v>0</v>
      </c>
      <c r="F97" s="318">
        <v>-3.8</v>
      </c>
      <c r="G97" s="320">
        <v>0</v>
      </c>
      <c r="H97" s="318">
        <v>-3.8</v>
      </c>
      <c r="I97" s="320">
        <v>0</v>
      </c>
      <c r="J97" s="318">
        <v>-3.8</v>
      </c>
      <c r="K97" s="320">
        <v>-4.5999999999999996</v>
      </c>
      <c r="L97" s="318">
        <v>-8.4</v>
      </c>
      <c r="M97" s="320">
        <v>0</v>
      </c>
    </row>
    <row r="98" spans="1:13" ht="15.75" customHeight="1">
      <c r="A98" s="1" t="s">
        <v>315</v>
      </c>
      <c r="B98" s="156" t="str">
        <f>'Aaro Inställningar'!B16</f>
        <v>INWIDO</v>
      </c>
      <c r="C98" s="36"/>
      <c r="D98" s="821" t="str">
        <f>'Aaro Inställningar'!C16</f>
        <v>Inwido</v>
      </c>
      <c r="E98" s="320">
        <v>0</v>
      </c>
      <c r="F98" s="318">
        <v>0</v>
      </c>
      <c r="G98" s="320">
        <v>0</v>
      </c>
      <c r="H98" s="318">
        <v>0</v>
      </c>
      <c r="I98" s="320">
        <v>0</v>
      </c>
      <c r="J98" s="318">
        <v>0</v>
      </c>
      <c r="K98" s="320">
        <v>-51.381</v>
      </c>
      <c r="L98" s="318">
        <v>-51.381</v>
      </c>
      <c r="M98" s="320">
        <v>0</v>
      </c>
    </row>
    <row r="99" spans="1:13" ht="15.75" customHeight="1">
      <c r="A99" s="1" t="s">
        <v>315</v>
      </c>
      <c r="B99" s="156" t="str">
        <f>'Aaro Inställningar'!B17</f>
        <v>JOTUL</v>
      </c>
      <c r="C99" s="36"/>
      <c r="D99" s="821" t="str">
        <f>'Aaro Inställningar'!C17</f>
        <v>Jøtul</v>
      </c>
      <c r="E99" s="320">
        <v>0</v>
      </c>
      <c r="F99" s="318">
        <v>0</v>
      </c>
      <c r="G99" s="320">
        <v>0</v>
      </c>
      <c r="H99" s="318">
        <v>0</v>
      </c>
      <c r="I99" s="320">
        <v>0</v>
      </c>
      <c r="J99" s="318">
        <v>0</v>
      </c>
      <c r="K99" s="320">
        <v>-108.9421</v>
      </c>
      <c r="L99" s="318">
        <v>-108.9421</v>
      </c>
      <c r="M99" s="320">
        <v>0</v>
      </c>
    </row>
    <row r="100" spans="1:13" ht="15.75" customHeight="1">
      <c r="A100" s="1" t="s">
        <v>315</v>
      </c>
      <c r="B100" s="156" t="str">
        <f>'Aaro Inställningar'!B18</f>
        <v>KVD</v>
      </c>
      <c r="C100" s="36"/>
      <c r="D100" s="821" t="str">
        <f>'Aaro Inställningar'!C18</f>
        <v xml:space="preserve">KVD </v>
      </c>
      <c r="E100" s="320">
        <v>0</v>
      </c>
      <c r="F100" s="318">
        <v>0</v>
      </c>
      <c r="G100" s="320">
        <v>0</v>
      </c>
      <c r="H100" s="318">
        <v>0</v>
      </c>
      <c r="I100" s="320">
        <v>0</v>
      </c>
      <c r="J100" s="318">
        <v>0</v>
      </c>
      <c r="K100" s="320">
        <v>0</v>
      </c>
      <c r="L100" s="318">
        <v>0</v>
      </c>
      <c r="M100" s="320">
        <v>0</v>
      </c>
    </row>
    <row r="101" spans="1:13" ht="15.75" customHeight="1">
      <c r="A101" s="1" t="s">
        <v>315</v>
      </c>
      <c r="B101" s="156" t="str">
        <f>'Aaro Inställningar'!B19</f>
        <v>LEDIL</v>
      </c>
      <c r="C101" s="36"/>
      <c r="D101" s="821" t="str">
        <f>'Aaro Inställningar'!C19</f>
        <v>Ledil</v>
      </c>
      <c r="E101" s="320">
        <v>0</v>
      </c>
      <c r="F101" s="318">
        <v>0</v>
      </c>
      <c r="G101" s="320">
        <v>0</v>
      </c>
      <c r="H101" s="318">
        <v>0</v>
      </c>
      <c r="I101" s="320">
        <v>0</v>
      </c>
      <c r="J101" s="318">
        <v>0</v>
      </c>
      <c r="K101" s="320">
        <v>0</v>
      </c>
      <c r="L101" s="318">
        <v>0</v>
      </c>
      <c r="M101" s="320">
        <v>0</v>
      </c>
    </row>
    <row r="102" spans="1:13" ht="15.75" customHeight="1">
      <c r="A102" s="1" t="s">
        <v>315</v>
      </c>
      <c r="B102" s="156" t="str">
        <f>'Aaro Inställningar'!B20</f>
        <v>MCC</v>
      </c>
      <c r="C102" s="36"/>
      <c r="D102" s="821" t="str">
        <f>'Aaro Inställningar'!C20</f>
        <v>Mobile Climate Control</v>
      </c>
      <c r="E102" s="320">
        <v>0</v>
      </c>
      <c r="F102" s="318">
        <v>0</v>
      </c>
      <c r="G102" s="320">
        <v>0</v>
      </c>
      <c r="H102" s="318">
        <v>0</v>
      </c>
      <c r="I102" s="320">
        <v>0</v>
      </c>
      <c r="J102" s="318">
        <v>0</v>
      </c>
      <c r="K102" s="320">
        <v>0</v>
      </c>
      <c r="L102" s="318">
        <v>0</v>
      </c>
      <c r="M102" s="320">
        <v>0</v>
      </c>
    </row>
    <row r="103" spans="1:13" ht="15.75" customHeight="1">
      <c r="A103" s="1" t="s">
        <v>315</v>
      </c>
      <c r="B103" s="156" t="str">
        <f>'Aaro Inställningar'!B21</f>
        <v>NEBULA</v>
      </c>
      <c r="C103" s="36"/>
      <c r="D103" s="821" t="str">
        <f>'Aaro Inställningar'!C21</f>
        <v>Nebula</v>
      </c>
      <c r="E103" s="320">
        <v>0</v>
      </c>
      <c r="F103" s="318">
        <v>0</v>
      </c>
      <c r="G103" s="320">
        <v>0</v>
      </c>
      <c r="H103" s="318">
        <v>0</v>
      </c>
      <c r="I103" s="320">
        <v>0</v>
      </c>
      <c r="J103" s="318">
        <v>0</v>
      </c>
      <c r="K103" s="320">
        <v>0</v>
      </c>
      <c r="L103" s="318">
        <v>0</v>
      </c>
      <c r="M103" s="320">
        <v>0</v>
      </c>
    </row>
    <row r="104" spans="1:13" ht="15.75" customHeight="1">
      <c r="A104" s="1" t="s">
        <v>315</v>
      </c>
      <c r="B104" s="156" t="str">
        <f>'Aaro Inställningar'!B22</f>
        <v>NCGHO</v>
      </c>
      <c r="C104" s="36"/>
      <c r="D104" s="821" t="str">
        <f>'Aaro Inställningar'!C22</f>
        <v>Nordic Cinema Group</v>
      </c>
      <c r="E104" s="320">
        <v>0</v>
      </c>
      <c r="F104" s="318">
        <v>0</v>
      </c>
      <c r="G104" s="320">
        <v>0</v>
      </c>
      <c r="H104" s="318">
        <v>0</v>
      </c>
      <c r="I104" s="320">
        <v>0</v>
      </c>
      <c r="J104" s="318">
        <v>0</v>
      </c>
      <c r="K104" s="320">
        <v>0</v>
      </c>
      <c r="L104" s="318">
        <v>0</v>
      </c>
      <c r="M104" s="320">
        <v>0</v>
      </c>
    </row>
    <row r="105" spans="1:13" ht="15.75" hidden="1" customHeight="1">
      <c r="A105" s="1" t="s">
        <v>315</v>
      </c>
      <c r="B105" s="156">
        <f>'Aaro Inställningar'!B23</f>
        <v>0</v>
      </c>
      <c r="C105" s="36"/>
      <c r="D105" s="821">
        <f>'Aaro Inställningar'!C23</f>
        <v>0</v>
      </c>
      <c r="E105" s="320">
        <v>0</v>
      </c>
      <c r="F105" s="318">
        <v>0</v>
      </c>
      <c r="G105" s="320">
        <v>0</v>
      </c>
      <c r="H105" s="318">
        <v>0</v>
      </c>
      <c r="I105" s="320">
        <v>0</v>
      </c>
      <c r="J105" s="318">
        <v>0</v>
      </c>
      <c r="K105" s="320">
        <v>0</v>
      </c>
      <c r="L105" s="318">
        <v>0</v>
      </c>
      <c r="M105" s="320">
        <v>0</v>
      </c>
    </row>
    <row r="106" spans="1:13" ht="15.75" hidden="1" customHeight="1">
      <c r="A106" s="1" t="s">
        <v>315</v>
      </c>
      <c r="B106" s="156">
        <f>'Aaro Inställningar'!B24</f>
        <v>0</v>
      </c>
      <c r="C106" s="36"/>
      <c r="D106" s="821">
        <f>'Aaro Inställningar'!C24</f>
        <v>0</v>
      </c>
      <c r="E106" s="320">
        <v>0</v>
      </c>
      <c r="F106" s="318">
        <v>0</v>
      </c>
      <c r="G106" s="320">
        <v>0</v>
      </c>
      <c r="H106" s="318">
        <v>0</v>
      </c>
      <c r="I106" s="320">
        <v>0</v>
      </c>
      <c r="J106" s="318">
        <v>0</v>
      </c>
      <c r="K106" s="320">
        <v>0</v>
      </c>
      <c r="L106" s="318">
        <v>0</v>
      </c>
      <c r="M106" s="320">
        <v>0</v>
      </c>
    </row>
    <row r="107" spans="1:13" ht="15.75" hidden="1" customHeight="1">
      <c r="A107" s="1" t="s">
        <v>315</v>
      </c>
      <c r="B107" s="156">
        <f>'Aaro Inställningar'!B25</f>
        <v>0</v>
      </c>
      <c r="C107" s="36"/>
      <c r="D107" s="821">
        <f>'Aaro Inställningar'!C25</f>
        <v>0</v>
      </c>
      <c r="E107" s="320">
        <v>0</v>
      </c>
      <c r="F107" s="318">
        <v>0</v>
      </c>
      <c r="G107" s="320">
        <v>0</v>
      </c>
      <c r="H107" s="318">
        <v>0</v>
      </c>
      <c r="I107" s="320">
        <v>0</v>
      </c>
      <c r="J107" s="318">
        <v>0</v>
      </c>
      <c r="K107" s="320">
        <v>0</v>
      </c>
      <c r="L107" s="318">
        <v>0</v>
      </c>
      <c r="M107" s="320">
        <v>0</v>
      </c>
    </row>
    <row r="108" spans="1:13" ht="15.75" hidden="1" customHeight="1">
      <c r="A108" s="1" t="s">
        <v>315</v>
      </c>
      <c r="B108" s="156">
        <f>'Aaro Inställningar'!B26</f>
        <v>0</v>
      </c>
      <c r="C108" s="36"/>
      <c r="D108" s="821">
        <f>'Aaro Inställningar'!C26</f>
        <v>0</v>
      </c>
      <c r="E108" s="320">
        <v>0</v>
      </c>
      <c r="F108" s="318">
        <v>0</v>
      </c>
      <c r="G108" s="320">
        <v>0</v>
      </c>
      <c r="H108" s="318">
        <v>0</v>
      </c>
      <c r="I108" s="320">
        <v>0</v>
      </c>
      <c r="J108" s="318">
        <v>0</v>
      </c>
      <c r="K108" s="320">
        <v>0</v>
      </c>
      <c r="L108" s="318">
        <v>0</v>
      </c>
      <c r="M108" s="320">
        <v>0</v>
      </c>
    </row>
    <row r="109" spans="1:13" ht="15.75" hidden="1" customHeight="1">
      <c r="A109" s="1" t="s">
        <v>315</v>
      </c>
      <c r="B109" s="156">
        <f>'Aaro Inställningar'!B27</f>
        <v>0</v>
      </c>
      <c r="C109" s="36"/>
      <c r="D109" s="821">
        <f>'Aaro Inställningar'!C27</f>
        <v>0</v>
      </c>
      <c r="E109" s="320">
        <v>0</v>
      </c>
      <c r="F109" s="318">
        <v>0</v>
      </c>
      <c r="G109" s="320">
        <v>0</v>
      </c>
      <c r="H109" s="318">
        <v>0</v>
      </c>
      <c r="I109" s="320">
        <v>0</v>
      </c>
      <c r="J109" s="318">
        <v>0</v>
      </c>
      <c r="K109" s="320">
        <v>0</v>
      </c>
      <c r="L109" s="318">
        <v>0</v>
      </c>
      <c r="M109" s="320">
        <v>0</v>
      </c>
    </row>
    <row r="110" spans="1:13" ht="15.75" hidden="1" customHeight="1">
      <c r="A110" s="1" t="s">
        <v>315</v>
      </c>
      <c r="B110" s="156">
        <f>'Aaro Inställningar'!B28</f>
        <v>0</v>
      </c>
      <c r="C110" s="36"/>
      <c r="D110" s="821">
        <f>'Aaro Inställningar'!C28</f>
        <v>0</v>
      </c>
      <c r="E110" s="320">
        <v>0</v>
      </c>
      <c r="F110" s="318">
        <v>0</v>
      </c>
      <c r="G110" s="320">
        <v>0</v>
      </c>
      <c r="H110" s="318">
        <v>0</v>
      </c>
      <c r="I110" s="320">
        <v>0</v>
      </c>
      <c r="J110" s="318">
        <v>0</v>
      </c>
      <c r="K110" s="320">
        <v>0</v>
      </c>
      <c r="L110" s="318">
        <v>0</v>
      </c>
      <c r="M110" s="320">
        <v>0</v>
      </c>
    </row>
    <row r="111" spans="1:13" ht="15.75" hidden="1" customHeight="1">
      <c r="A111" s="1" t="s">
        <v>315</v>
      </c>
      <c r="B111" s="156">
        <f>'Aaro Inställningar'!B29</f>
        <v>0</v>
      </c>
      <c r="C111" s="36"/>
      <c r="D111" s="821">
        <f>'Aaro Inställningar'!C29</f>
        <v>0</v>
      </c>
      <c r="E111" s="320">
        <v>0</v>
      </c>
      <c r="F111" s="318">
        <v>0</v>
      </c>
      <c r="G111" s="320">
        <v>0</v>
      </c>
      <c r="H111" s="318">
        <v>0</v>
      </c>
      <c r="I111" s="320">
        <v>0</v>
      </c>
      <c r="J111" s="318">
        <v>0</v>
      </c>
      <c r="K111" s="320">
        <v>0</v>
      </c>
      <c r="L111" s="318">
        <v>0</v>
      </c>
      <c r="M111" s="320">
        <v>0</v>
      </c>
    </row>
    <row r="112" spans="1:13" ht="15.75" hidden="1" customHeight="1">
      <c r="A112" s="1" t="s">
        <v>315</v>
      </c>
      <c r="B112" s="156">
        <f>'Aaro Inställningar'!B30</f>
        <v>0</v>
      </c>
      <c r="C112" s="36"/>
      <c r="D112" s="821">
        <f>'Aaro Inställningar'!C30</f>
        <v>0</v>
      </c>
      <c r="E112" s="320">
        <v>0</v>
      </c>
      <c r="F112" s="318">
        <v>0</v>
      </c>
      <c r="G112" s="320">
        <v>0</v>
      </c>
      <c r="H112" s="318">
        <v>0</v>
      </c>
      <c r="I112" s="320">
        <v>0</v>
      </c>
      <c r="J112" s="318">
        <v>0</v>
      </c>
      <c r="K112" s="320">
        <v>0</v>
      </c>
      <c r="L112" s="318">
        <v>0</v>
      </c>
      <c r="M112" s="320">
        <v>0</v>
      </c>
    </row>
    <row r="113" spans="1:13" ht="15.75" hidden="1" customHeight="1">
      <c r="A113" s="1" t="s">
        <v>315</v>
      </c>
      <c r="B113" s="156">
        <f>'Aaro Inställningar'!B31</f>
        <v>0</v>
      </c>
      <c r="C113" s="36"/>
      <c r="D113" s="821">
        <f>'Aaro Inställningar'!C31</f>
        <v>0</v>
      </c>
      <c r="E113" s="320">
        <v>0</v>
      </c>
      <c r="F113" s="318">
        <v>0</v>
      </c>
      <c r="G113" s="320">
        <v>0</v>
      </c>
      <c r="H113" s="318">
        <v>0</v>
      </c>
      <c r="I113" s="320">
        <v>0</v>
      </c>
      <c r="J113" s="318">
        <v>0</v>
      </c>
      <c r="K113" s="320">
        <v>0</v>
      </c>
      <c r="L113" s="318">
        <v>0</v>
      </c>
      <c r="M113" s="320">
        <v>0</v>
      </c>
    </row>
    <row r="114" spans="1:13" ht="15.75" hidden="1" customHeight="1">
      <c r="A114" s="1" t="s">
        <v>315</v>
      </c>
      <c r="B114" s="156">
        <f>'Aaro Inställningar'!B32</f>
        <v>0</v>
      </c>
      <c r="C114" s="36"/>
      <c r="D114" s="821">
        <f>'Aaro Inställningar'!C32</f>
        <v>0</v>
      </c>
      <c r="E114" s="320">
        <v>0</v>
      </c>
      <c r="F114" s="318">
        <v>0</v>
      </c>
      <c r="G114" s="320">
        <v>0</v>
      </c>
      <c r="H114" s="318">
        <v>0</v>
      </c>
      <c r="I114" s="320">
        <v>0</v>
      </c>
      <c r="J114" s="318">
        <v>0</v>
      </c>
      <c r="K114" s="320">
        <v>0</v>
      </c>
      <c r="L114" s="318">
        <v>0</v>
      </c>
      <c r="M114" s="320">
        <v>0</v>
      </c>
    </row>
    <row r="115" spans="1:13" ht="15.75" hidden="1" customHeight="1">
      <c r="A115" s="1" t="s">
        <v>315</v>
      </c>
      <c r="B115" s="156">
        <f>'Aaro Inställningar'!B33</f>
        <v>0</v>
      </c>
      <c r="C115" s="36"/>
      <c r="D115" s="821">
        <f>'Aaro Inställningar'!C33</f>
        <v>0</v>
      </c>
      <c r="E115" s="320">
        <v>0</v>
      </c>
      <c r="F115" s="318">
        <v>0</v>
      </c>
      <c r="G115" s="320">
        <v>0</v>
      </c>
      <c r="H115" s="318">
        <v>0</v>
      </c>
      <c r="I115" s="320">
        <v>0</v>
      </c>
      <c r="J115" s="318">
        <v>0</v>
      </c>
      <c r="K115" s="320">
        <v>0</v>
      </c>
      <c r="L115" s="318">
        <v>0</v>
      </c>
      <c r="M115" s="320">
        <v>0</v>
      </c>
    </row>
    <row r="116" spans="1:13" s="126" customFormat="1" ht="16.8">
      <c r="A116" s="1" t="s">
        <v>315</v>
      </c>
      <c r="B116" s="468" t="str">
        <f>'Aaro Inställningar'!B34</f>
        <v>TOTAL</v>
      </c>
      <c r="C116" s="41"/>
      <c r="D116" s="799" t="str">
        <f>'Aaro Inställningar'!C34</f>
        <v>Summa exkl Aibel</v>
      </c>
      <c r="E116" s="800">
        <f t="shared" ref="E116:M116" si="6">SUM(E88:E115)</f>
        <v>-1.5033802000000001</v>
      </c>
      <c r="F116" s="822">
        <f t="shared" si="6"/>
        <v>-2.7316319999999998</v>
      </c>
      <c r="G116" s="800">
        <f t="shared" si="6"/>
        <v>-1.5033802000000001</v>
      </c>
      <c r="H116" s="822">
        <f t="shared" si="6"/>
        <v>-2.7316319999999998</v>
      </c>
      <c r="I116" s="800">
        <f t="shared" si="6"/>
        <v>-1.5033802000000001</v>
      </c>
      <c r="J116" s="822">
        <f t="shared" si="6"/>
        <v>-2.7316319999999998</v>
      </c>
      <c r="K116" s="800">
        <f t="shared" si="6"/>
        <v>-158.1073074</v>
      </c>
      <c r="L116" s="822">
        <f t="shared" si="6"/>
        <v>-159.33555920000001</v>
      </c>
      <c r="M116" s="800">
        <f t="shared" si="6"/>
        <v>0</v>
      </c>
    </row>
    <row r="117" spans="1:13" ht="4.5" customHeight="1">
      <c r="A117" s="1"/>
      <c r="B117" s="156"/>
      <c r="C117" s="36"/>
      <c r="D117" s="804"/>
      <c r="E117" s="747"/>
      <c r="F117" s="823"/>
      <c r="G117" s="747"/>
      <c r="H117" s="823"/>
      <c r="I117" s="747"/>
      <c r="J117" s="823"/>
      <c r="K117" s="747"/>
      <c r="L117" s="823"/>
      <c r="M117" s="747"/>
    </row>
    <row r="118" spans="1:13" ht="19.5" customHeight="1">
      <c r="A118" s="1" t="s">
        <v>315</v>
      </c>
      <c r="B118" s="156" t="str">
        <f>'Aaro Inställningar'!B36</f>
        <v>AIBEL</v>
      </c>
      <c r="C118" s="36"/>
      <c r="D118" s="804" t="str">
        <f>'Aaro Inställningar'!C36</f>
        <v>Aibel</v>
      </c>
      <c r="E118" s="747">
        <v>0</v>
      </c>
      <c r="F118" s="792">
        <v>0</v>
      </c>
      <c r="G118" s="747">
        <v>0</v>
      </c>
      <c r="H118" s="792">
        <v>0</v>
      </c>
      <c r="I118" s="747">
        <v>0</v>
      </c>
      <c r="J118" s="792">
        <v>0</v>
      </c>
      <c r="K118" s="747">
        <v>0</v>
      </c>
      <c r="L118" s="792">
        <v>0</v>
      </c>
      <c r="M118" s="747">
        <v>0</v>
      </c>
    </row>
    <row r="119" spans="1:13" ht="16.8" hidden="1">
      <c r="A119" s="1" t="s">
        <v>315</v>
      </c>
      <c r="B119" s="156">
        <f>'Aaro Inställningar'!B37</f>
        <v>0</v>
      </c>
      <c r="C119" s="36"/>
      <c r="D119" s="821">
        <f>'Aaro Inställningar'!C37</f>
        <v>0</v>
      </c>
      <c r="E119" s="320">
        <v>0</v>
      </c>
      <c r="F119" s="318">
        <v>0</v>
      </c>
      <c r="G119" s="320">
        <v>0</v>
      </c>
      <c r="H119" s="318">
        <v>0</v>
      </c>
      <c r="I119" s="320">
        <v>0</v>
      </c>
      <c r="J119" s="318">
        <v>0</v>
      </c>
      <c r="K119" s="320">
        <v>0</v>
      </c>
      <c r="L119" s="318">
        <v>0</v>
      </c>
      <c r="M119" s="320">
        <v>0</v>
      </c>
    </row>
    <row r="120" spans="1:13" ht="16.8" hidden="1">
      <c r="A120" s="1" t="s">
        <v>315</v>
      </c>
      <c r="B120" s="156">
        <f>'Aaro Inställningar'!B38</f>
        <v>0</v>
      </c>
      <c r="C120" s="36"/>
      <c r="D120" s="821">
        <f>'Aaro Inställningar'!C38</f>
        <v>0</v>
      </c>
      <c r="E120" s="320">
        <v>0</v>
      </c>
      <c r="F120" s="318">
        <v>0</v>
      </c>
      <c r="G120" s="320">
        <v>0</v>
      </c>
      <c r="H120" s="318">
        <v>0</v>
      </c>
      <c r="I120" s="320">
        <v>0</v>
      </c>
      <c r="J120" s="318">
        <v>0</v>
      </c>
      <c r="K120" s="320">
        <v>0</v>
      </c>
      <c r="L120" s="318">
        <v>0</v>
      </c>
      <c r="M120" s="320">
        <v>0</v>
      </c>
    </row>
    <row r="121" spans="1:13" ht="16.8" hidden="1">
      <c r="A121" s="1" t="s">
        <v>315</v>
      </c>
      <c r="B121" s="156">
        <f>'Aaro Inställningar'!B39</f>
        <v>0</v>
      </c>
      <c r="C121" s="36"/>
      <c r="D121" s="821">
        <f>'Aaro Inställningar'!C39</f>
        <v>0</v>
      </c>
      <c r="E121" s="320">
        <v>0</v>
      </c>
      <c r="F121" s="318">
        <v>0</v>
      </c>
      <c r="G121" s="320">
        <v>0</v>
      </c>
      <c r="H121" s="318">
        <v>0</v>
      </c>
      <c r="I121" s="320">
        <v>0</v>
      </c>
      <c r="J121" s="318">
        <v>0</v>
      </c>
      <c r="K121" s="320">
        <v>0</v>
      </c>
      <c r="L121" s="318">
        <v>0</v>
      </c>
      <c r="M121" s="320">
        <v>0</v>
      </c>
    </row>
    <row r="122" spans="1:13" ht="16.8" hidden="1">
      <c r="A122" s="1" t="s">
        <v>315</v>
      </c>
      <c r="B122" s="156">
        <f>'Aaro Inställningar'!B40</f>
        <v>0</v>
      </c>
      <c r="C122" s="36"/>
      <c r="D122" s="821">
        <f>'Aaro Inställningar'!C40</f>
        <v>0</v>
      </c>
      <c r="E122" s="320">
        <v>0</v>
      </c>
      <c r="F122" s="318">
        <v>0</v>
      </c>
      <c r="G122" s="320">
        <v>0</v>
      </c>
      <c r="H122" s="318">
        <v>0</v>
      </c>
      <c r="I122" s="320">
        <v>0</v>
      </c>
      <c r="J122" s="318">
        <v>0</v>
      </c>
      <c r="K122" s="320">
        <v>0</v>
      </c>
      <c r="L122" s="318">
        <v>0</v>
      </c>
      <c r="M122" s="320">
        <v>0</v>
      </c>
    </row>
    <row r="123" spans="1:13" ht="16.8" hidden="1">
      <c r="A123" s="1" t="s">
        <v>315</v>
      </c>
      <c r="B123" s="156">
        <f>'Aaro Inställningar'!B41</f>
        <v>0</v>
      </c>
      <c r="C123" s="36"/>
      <c r="D123" s="821">
        <f>'Aaro Inställningar'!C41</f>
        <v>0</v>
      </c>
      <c r="E123" s="320">
        <v>0</v>
      </c>
      <c r="F123" s="318">
        <v>0</v>
      </c>
      <c r="G123" s="320">
        <v>0</v>
      </c>
      <c r="H123" s="318">
        <v>0</v>
      </c>
      <c r="I123" s="320">
        <v>0</v>
      </c>
      <c r="J123" s="318">
        <v>0</v>
      </c>
      <c r="K123" s="320">
        <v>0</v>
      </c>
      <c r="L123" s="318">
        <v>0</v>
      </c>
      <c r="M123" s="320">
        <v>0</v>
      </c>
    </row>
    <row r="124" spans="1:13" ht="16.8" hidden="1">
      <c r="A124" s="1" t="s">
        <v>315</v>
      </c>
      <c r="B124" s="156">
        <f>'Aaro Inställningar'!B42</f>
        <v>0</v>
      </c>
      <c r="C124" s="36"/>
      <c r="D124" s="821">
        <f>'Aaro Inställningar'!C42</f>
        <v>0</v>
      </c>
      <c r="E124" s="320">
        <v>0</v>
      </c>
      <c r="F124" s="318">
        <v>0</v>
      </c>
      <c r="G124" s="320">
        <v>0</v>
      </c>
      <c r="H124" s="318">
        <v>0</v>
      </c>
      <c r="I124" s="320">
        <v>0</v>
      </c>
      <c r="J124" s="318">
        <v>0</v>
      </c>
      <c r="K124" s="320">
        <v>0</v>
      </c>
      <c r="L124" s="318">
        <v>0</v>
      </c>
      <c r="M124" s="320">
        <v>0</v>
      </c>
    </row>
    <row r="125" spans="1:13" ht="16.8" hidden="1">
      <c r="A125" s="1" t="s">
        <v>315</v>
      </c>
      <c r="B125" s="156">
        <f>'Aaro Inställningar'!B43</f>
        <v>0</v>
      </c>
      <c r="C125" s="36"/>
      <c r="D125" s="821">
        <f>'Aaro Inställningar'!C43</f>
        <v>0</v>
      </c>
      <c r="E125" s="320">
        <v>0</v>
      </c>
      <c r="F125" s="318">
        <v>0</v>
      </c>
      <c r="G125" s="320">
        <v>0</v>
      </c>
      <c r="H125" s="318">
        <v>0</v>
      </c>
      <c r="I125" s="320">
        <v>0</v>
      </c>
      <c r="J125" s="318">
        <v>0</v>
      </c>
      <c r="K125" s="320">
        <v>0</v>
      </c>
      <c r="L125" s="318">
        <v>0</v>
      </c>
      <c r="M125" s="320">
        <v>0</v>
      </c>
    </row>
    <row r="126" spans="1:13" ht="16.8" hidden="1">
      <c r="A126" s="1" t="s">
        <v>315</v>
      </c>
      <c r="B126" s="156">
        <f>'Aaro Inställningar'!B44</f>
        <v>0</v>
      </c>
      <c r="C126" s="36"/>
      <c r="D126" s="821">
        <f>'Aaro Inställningar'!C44</f>
        <v>0</v>
      </c>
      <c r="E126" s="320">
        <v>0</v>
      </c>
      <c r="F126" s="318">
        <v>0</v>
      </c>
      <c r="G126" s="320">
        <v>0</v>
      </c>
      <c r="H126" s="318">
        <v>0</v>
      </c>
      <c r="I126" s="320">
        <v>0</v>
      </c>
      <c r="J126" s="318">
        <v>0</v>
      </c>
      <c r="K126" s="320">
        <v>0</v>
      </c>
      <c r="L126" s="318">
        <v>0</v>
      </c>
      <c r="M126" s="320">
        <v>0</v>
      </c>
    </row>
    <row r="127" spans="1:13" ht="16.8" hidden="1">
      <c r="A127" s="1" t="s">
        <v>315</v>
      </c>
      <c r="B127" s="156">
        <f>'Aaro Inställningar'!B45</f>
        <v>0</v>
      </c>
      <c r="C127" s="36"/>
      <c r="D127" s="821">
        <f>'Aaro Inställningar'!C45</f>
        <v>0</v>
      </c>
      <c r="E127" s="320">
        <v>0</v>
      </c>
      <c r="F127" s="318">
        <v>0</v>
      </c>
      <c r="G127" s="320">
        <v>0</v>
      </c>
      <c r="H127" s="318">
        <v>0</v>
      </c>
      <c r="I127" s="320">
        <v>0</v>
      </c>
      <c r="J127" s="318">
        <v>0</v>
      </c>
      <c r="K127" s="320">
        <v>0</v>
      </c>
      <c r="L127" s="318">
        <v>0</v>
      </c>
      <c r="M127" s="320">
        <v>0</v>
      </c>
    </row>
    <row r="128" spans="1:13" ht="16.8" hidden="1">
      <c r="A128" s="1" t="s">
        <v>315</v>
      </c>
      <c r="B128" s="156">
        <f>'Aaro Inställningar'!B46</f>
        <v>0</v>
      </c>
      <c r="C128" s="36"/>
      <c r="D128" s="821">
        <f>'Aaro Inställningar'!C46</f>
        <v>0</v>
      </c>
      <c r="E128" s="320">
        <v>0</v>
      </c>
      <c r="F128" s="318">
        <v>0</v>
      </c>
      <c r="G128" s="320">
        <v>0</v>
      </c>
      <c r="H128" s="318">
        <v>0</v>
      </c>
      <c r="I128" s="320">
        <v>0</v>
      </c>
      <c r="J128" s="318">
        <v>0</v>
      </c>
      <c r="K128" s="320">
        <v>0</v>
      </c>
      <c r="L128" s="318">
        <v>0</v>
      </c>
      <c r="M128" s="320">
        <v>0</v>
      </c>
    </row>
    <row r="129" spans="1:13" ht="16.8" hidden="1">
      <c r="A129" s="1" t="s">
        <v>315</v>
      </c>
      <c r="B129" s="156">
        <f>'Aaro Inställningar'!B47</f>
        <v>0</v>
      </c>
      <c r="C129" s="36"/>
      <c r="D129" s="821">
        <f>'Aaro Inställningar'!C47</f>
        <v>0</v>
      </c>
      <c r="E129" s="320">
        <v>0</v>
      </c>
      <c r="F129" s="318">
        <v>0</v>
      </c>
      <c r="G129" s="320">
        <v>0</v>
      </c>
      <c r="H129" s="318">
        <v>0</v>
      </c>
      <c r="I129" s="320">
        <v>0</v>
      </c>
      <c r="J129" s="318">
        <v>0</v>
      </c>
      <c r="K129" s="320">
        <v>0</v>
      </c>
      <c r="L129" s="318">
        <v>0</v>
      </c>
      <c r="M129" s="320">
        <v>0</v>
      </c>
    </row>
    <row r="130" spans="1:13" ht="16.8" hidden="1">
      <c r="A130" s="1" t="s">
        <v>315</v>
      </c>
      <c r="B130" s="156">
        <f>'Aaro Inställningar'!B48</f>
        <v>0</v>
      </c>
      <c r="C130" s="36"/>
      <c r="D130" s="821">
        <f>'Aaro Inställningar'!C48</f>
        <v>0</v>
      </c>
      <c r="E130" s="320">
        <v>0</v>
      </c>
      <c r="F130" s="318">
        <v>0</v>
      </c>
      <c r="G130" s="320">
        <v>0</v>
      </c>
      <c r="H130" s="318">
        <v>0</v>
      </c>
      <c r="I130" s="320">
        <v>0</v>
      </c>
      <c r="J130" s="318">
        <v>0</v>
      </c>
      <c r="K130" s="320">
        <v>0</v>
      </c>
      <c r="L130" s="318">
        <v>0</v>
      </c>
      <c r="M130" s="320">
        <v>0</v>
      </c>
    </row>
    <row r="131" spans="1:13" ht="16.8" hidden="1">
      <c r="A131" s="1" t="s">
        <v>315</v>
      </c>
      <c r="B131" s="156">
        <f>'Aaro Inställningar'!B49</f>
        <v>0</v>
      </c>
      <c r="C131" s="36"/>
      <c r="D131" s="821">
        <f>'Aaro Inställningar'!C49</f>
        <v>0</v>
      </c>
      <c r="E131" s="320">
        <v>0</v>
      </c>
      <c r="F131" s="318">
        <v>0</v>
      </c>
      <c r="G131" s="320">
        <v>0</v>
      </c>
      <c r="H131" s="318">
        <v>0</v>
      </c>
      <c r="I131" s="320">
        <v>0</v>
      </c>
      <c r="J131" s="318">
        <v>0</v>
      </c>
      <c r="K131" s="320">
        <v>0</v>
      </c>
      <c r="L131" s="318">
        <v>0</v>
      </c>
      <c r="M131" s="320">
        <v>0</v>
      </c>
    </row>
    <row r="132" spans="1:13" ht="16.8" hidden="1">
      <c r="A132" s="1" t="s">
        <v>315</v>
      </c>
      <c r="B132" s="156">
        <f>'Aaro Inställningar'!B50</f>
        <v>0</v>
      </c>
      <c r="C132" s="36"/>
      <c r="D132" s="821">
        <f>'Aaro Inställningar'!C50</f>
        <v>0</v>
      </c>
      <c r="E132" s="320">
        <v>0</v>
      </c>
      <c r="F132" s="318">
        <v>0</v>
      </c>
      <c r="G132" s="320">
        <v>0</v>
      </c>
      <c r="H132" s="318">
        <v>0</v>
      </c>
      <c r="I132" s="320">
        <v>0</v>
      </c>
      <c r="J132" s="318">
        <v>0</v>
      </c>
      <c r="K132" s="320">
        <v>0</v>
      </c>
      <c r="L132" s="318">
        <v>0</v>
      </c>
      <c r="M132" s="320">
        <v>0</v>
      </c>
    </row>
    <row r="133" spans="1:13" ht="16.8" hidden="1">
      <c r="A133" s="1" t="s">
        <v>315</v>
      </c>
      <c r="B133" s="156">
        <f>'Aaro Inställningar'!B51</f>
        <v>0</v>
      </c>
      <c r="C133" s="36"/>
      <c r="D133" s="821">
        <f>'Aaro Inställningar'!C51</f>
        <v>0</v>
      </c>
      <c r="E133" s="320">
        <v>0</v>
      </c>
      <c r="F133" s="318">
        <v>0</v>
      </c>
      <c r="G133" s="320">
        <v>0</v>
      </c>
      <c r="H133" s="318">
        <v>0</v>
      </c>
      <c r="I133" s="320">
        <v>0</v>
      </c>
      <c r="J133" s="318">
        <v>0</v>
      </c>
      <c r="K133" s="320">
        <v>0</v>
      </c>
      <c r="L133" s="318">
        <v>0</v>
      </c>
      <c r="M133" s="320">
        <v>0</v>
      </c>
    </row>
    <row r="134" spans="1:13" ht="16.8" hidden="1">
      <c r="A134" s="1" t="s">
        <v>315</v>
      </c>
      <c r="B134" s="156">
        <f>'Aaro Inställningar'!B52</f>
        <v>0</v>
      </c>
      <c r="C134" s="36"/>
      <c r="D134" s="821">
        <f>'Aaro Inställningar'!C52</f>
        <v>0</v>
      </c>
      <c r="E134" s="320">
        <v>0</v>
      </c>
      <c r="F134" s="318">
        <v>0</v>
      </c>
      <c r="G134" s="320">
        <v>0</v>
      </c>
      <c r="H134" s="318">
        <v>0</v>
      </c>
      <c r="I134" s="320">
        <v>0</v>
      </c>
      <c r="J134" s="318">
        <v>0</v>
      </c>
      <c r="K134" s="320">
        <v>0</v>
      </c>
      <c r="L134" s="318">
        <v>0</v>
      </c>
      <c r="M134" s="320">
        <v>0</v>
      </c>
    </row>
    <row r="135" spans="1:13" ht="16.8" hidden="1">
      <c r="A135" s="1" t="s">
        <v>315</v>
      </c>
      <c r="B135" s="156">
        <f>'Aaro Inställningar'!B53</f>
        <v>0</v>
      </c>
      <c r="C135" s="36"/>
      <c r="D135" s="821">
        <f>'Aaro Inställningar'!C53</f>
        <v>0</v>
      </c>
      <c r="E135" s="320">
        <v>0</v>
      </c>
      <c r="F135" s="318">
        <v>0</v>
      </c>
      <c r="G135" s="320">
        <v>0</v>
      </c>
      <c r="H135" s="318">
        <v>0</v>
      </c>
      <c r="I135" s="320">
        <v>0</v>
      </c>
      <c r="J135" s="318">
        <v>0</v>
      </c>
      <c r="K135" s="320">
        <v>0</v>
      </c>
      <c r="L135" s="318">
        <v>0</v>
      </c>
      <c r="M135" s="320">
        <v>0</v>
      </c>
    </row>
    <row r="136" spans="1:13" ht="16.8" hidden="1">
      <c r="A136" s="1" t="s">
        <v>315</v>
      </c>
      <c r="B136" s="156">
        <f>'Aaro Inställningar'!B54</f>
        <v>0</v>
      </c>
      <c r="C136" s="36"/>
      <c r="D136" s="821">
        <f>'Aaro Inställningar'!C54</f>
        <v>0</v>
      </c>
      <c r="E136" s="320">
        <v>0</v>
      </c>
      <c r="F136" s="318">
        <v>0</v>
      </c>
      <c r="G136" s="320">
        <v>0</v>
      </c>
      <c r="H136" s="318">
        <v>0</v>
      </c>
      <c r="I136" s="320">
        <v>0</v>
      </c>
      <c r="J136" s="318">
        <v>0</v>
      </c>
      <c r="K136" s="320">
        <v>0</v>
      </c>
      <c r="L136" s="318">
        <v>0</v>
      </c>
      <c r="M136" s="320">
        <v>0</v>
      </c>
    </row>
    <row r="137" spans="1:13" ht="16.8" hidden="1">
      <c r="A137" s="1" t="s">
        <v>315</v>
      </c>
      <c r="B137" s="156">
        <f>'Aaro Inställningar'!B55</f>
        <v>0</v>
      </c>
      <c r="C137" s="36"/>
      <c r="D137" s="821">
        <f>'Aaro Inställningar'!C55</f>
        <v>0</v>
      </c>
      <c r="E137" s="320">
        <v>0</v>
      </c>
      <c r="F137" s="318">
        <v>0</v>
      </c>
      <c r="G137" s="320">
        <v>0</v>
      </c>
      <c r="H137" s="318">
        <v>0</v>
      </c>
      <c r="I137" s="320">
        <v>0</v>
      </c>
      <c r="J137" s="318">
        <v>0</v>
      </c>
      <c r="K137" s="320">
        <v>0</v>
      </c>
      <c r="L137" s="318">
        <v>0</v>
      </c>
      <c r="M137" s="320">
        <v>0</v>
      </c>
    </row>
    <row r="138" spans="1:13" ht="16.8" hidden="1">
      <c r="A138" s="1" t="s">
        <v>315</v>
      </c>
      <c r="B138" s="156">
        <f>'Aaro Inställningar'!B56</f>
        <v>0</v>
      </c>
      <c r="C138" s="36"/>
      <c r="D138" s="821">
        <f>'Aaro Inställningar'!C56</f>
        <v>0</v>
      </c>
      <c r="E138" s="320">
        <v>0</v>
      </c>
      <c r="F138" s="318">
        <v>0</v>
      </c>
      <c r="G138" s="320">
        <v>0</v>
      </c>
      <c r="H138" s="318">
        <v>0</v>
      </c>
      <c r="I138" s="320">
        <v>0</v>
      </c>
      <c r="J138" s="318">
        <v>0</v>
      </c>
      <c r="K138" s="320">
        <v>0</v>
      </c>
      <c r="L138" s="318">
        <v>0</v>
      </c>
      <c r="M138" s="320">
        <v>0</v>
      </c>
    </row>
    <row r="139" spans="1:13" s="126" customFormat="1" ht="15.75" customHeight="1">
      <c r="A139" s="1" t="s">
        <v>315</v>
      </c>
      <c r="B139" s="468">
        <f>'Aaro Inställningar'!B57</f>
        <v>0</v>
      </c>
      <c r="C139" s="41"/>
      <c r="D139" s="799" t="str">
        <f>'Aaro Inställningar'!C57</f>
        <v>Aibel</v>
      </c>
      <c r="E139" s="800">
        <f t="shared" ref="E139:M139" si="7">SUM(E118:E138)</f>
        <v>0</v>
      </c>
      <c r="F139" s="801">
        <f t="shared" si="7"/>
        <v>0</v>
      </c>
      <c r="G139" s="800">
        <f t="shared" si="7"/>
        <v>0</v>
      </c>
      <c r="H139" s="801">
        <f t="shared" si="7"/>
        <v>0</v>
      </c>
      <c r="I139" s="800">
        <f t="shared" si="7"/>
        <v>0</v>
      </c>
      <c r="J139" s="801">
        <f t="shared" si="7"/>
        <v>0</v>
      </c>
      <c r="K139" s="800">
        <f t="shared" si="7"/>
        <v>0</v>
      </c>
      <c r="L139" s="801">
        <f t="shared" si="7"/>
        <v>0</v>
      </c>
      <c r="M139" s="800">
        <f t="shared" si="7"/>
        <v>0</v>
      </c>
    </row>
    <row r="140" spans="1:13" ht="16.8" hidden="1">
      <c r="A140" s="1" t="s">
        <v>315</v>
      </c>
      <c r="B140" s="156">
        <f>'Aaro Inställningar'!B58</f>
        <v>0</v>
      </c>
      <c r="C140" s="36"/>
      <c r="D140" s="821">
        <f>'Aaro Inställningar'!C58</f>
        <v>0</v>
      </c>
      <c r="E140" s="320">
        <v>0</v>
      </c>
      <c r="F140" s="318">
        <v>0</v>
      </c>
      <c r="G140" s="320">
        <v>0</v>
      </c>
      <c r="H140" s="318">
        <v>0</v>
      </c>
      <c r="I140" s="320">
        <v>0</v>
      </c>
      <c r="J140" s="318">
        <v>0</v>
      </c>
      <c r="K140" s="320">
        <v>0</v>
      </c>
      <c r="L140" s="318">
        <v>0</v>
      </c>
      <c r="M140" s="320">
        <v>0</v>
      </c>
    </row>
    <row r="141" spans="1:13" ht="16.8" hidden="1">
      <c r="A141" s="1" t="s">
        <v>315</v>
      </c>
      <c r="B141" s="156">
        <f>'Aaro Inställningar'!B59</f>
        <v>0</v>
      </c>
      <c r="C141" s="36"/>
      <c r="D141" s="821">
        <f>'Aaro Inställningar'!C59</f>
        <v>0</v>
      </c>
      <c r="E141" s="320">
        <v>0</v>
      </c>
      <c r="F141" s="318">
        <v>0</v>
      </c>
      <c r="G141" s="320">
        <v>0</v>
      </c>
      <c r="H141" s="318">
        <v>0</v>
      </c>
      <c r="I141" s="320">
        <v>0</v>
      </c>
      <c r="J141" s="318">
        <v>0</v>
      </c>
      <c r="K141" s="320">
        <v>0</v>
      </c>
      <c r="L141" s="318">
        <v>0</v>
      </c>
      <c r="M141" s="320">
        <v>0</v>
      </c>
    </row>
    <row r="142" spans="1:13" ht="16.8" hidden="1">
      <c r="A142" s="1" t="s">
        <v>315</v>
      </c>
      <c r="B142" s="156">
        <f>'Aaro Inställningar'!B60</f>
        <v>0</v>
      </c>
      <c r="C142" s="36"/>
      <c r="D142" s="821">
        <f>'Aaro Inställningar'!C60</f>
        <v>0</v>
      </c>
      <c r="E142" s="320">
        <v>0</v>
      </c>
      <c r="F142" s="318">
        <v>0</v>
      </c>
      <c r="G142" s="320">
        <v>0</v>
      </c>
      <c r="H142" s="318">
        <v>0</v>
      </c>
      <c r="I142" s="320">
        <v>0</v>
      </c>
      <c r="J142" s="318">
        <v>0</v>
      </c>
      <c r="K142" s="320">
        <v>0</v>
      </c>
      <c r="L142" s="318">
        <v>0</v>
      </c>
      <c r="M142" s="320">
        <v>0</v>
      </c>
    </row>
    <row r="143" spans="1:13" ht="16.8" hidden="1">
      <c r="A143" s="1" t="s">
        <v>315</v>
      </c>
      <c r="B143" s="156">
        <f>'Aaro Inställningar'!B61</f>
        <v>0</v>
      </c>
      <c r="C143" s="36"/>
      <c r="D143" s="821">
        <f>'Aaro Inställningar'!C61</f>
        <v>0</v>
      </c>
      <c r="E143" s="320">
        <v>0</v>
      </c>
      <c r="F143" s="318">
        <v>0</v>
      </c>
      <c r="G143" s="320">
        <v>0</v>
      </c>
      <c r="H143" s="318">
        <v>0</v>
      </c>
      <c r="I143" s="320">
        <v>0</v>
      </c>
      <c r="J143" s="318">
        <v>0</v>
      </c>
      <c r="K143" s="320">
        <v>0</v>
      </c>
      <c r="L143" s="318">
        <v>0</v>
      </c>
      <c r="M143" s="320">
        <v>0</v>
      </c>
    </row>
    <row r="144" spans="1:13" ht="16.8" hidden="1">
      <c r="A144" s="1" t="s">
        <v>315</v>
      </c>
      <c r="B144" s="156">
        <f>'Aaro Inställningar'!B62</f>
        <v>0</v>
      </c>
      <c r="C144" s="36"/>
      <c r="D144" s="821">
        <f>'Aaro Inställningar'!C62</f>
        <v>0</v>
      </c>
      <c r="E144" s="320">
        <v>0</v>
      </c>
      <c r="F144" s="318">
        <v>0</v>
      </c>
      <c r="G144" s="320">
        <v>0</v>
      </c>
      <c r="H144" s="318">
        <v>0</v>
      </c>
      <c r="I144" s="320">
        <v>0</v>
      </c>
      <c r="J144" s="318">
        <v>0</v>
      </c>
      <c r="K144" s="320">
        <v>0</v>
      </c>
      <c r="L144" s="318">
        <v>0</v>
      </c>
      <c r="M144" s="320">
        <v>0</v>
      </c>
    </row>
    <row r="145" spans="1:13" ht="16.8" hidden="1">
      <c r="A145" s="1" t="s">
        <v>315</v>
      </c>
      <c r="B145" s="156">
        <f>'Aaro Inställningar'!B63</f>
        <v>0</v>
      </c>
      <c r="C145" s="36"/>
      <c r="D145" s="821">
        <f>'Aaro Inställningar'!C63</f>
        <v>0</v>
      </c>
      <c r="E145" s="320">
        <v>0</v>
      </c>
      <c r="F145" s="318">
        <v>0</v>
      </c>
      <c r="G145" s="320">
        <v>0</v>
      </c>
      <c r="H145" s="318">
        <v>0</v>
      </c>
      <c r="I145" s="320">
        <v>0</v>
      </c>
      <c r="J145" s="318">
        <v>0</v>
      </c>
      <c r="K145" s="320">
        <v>0</v>
      </c>
      <c r="L145" s="318">
        <v>0</v>
      </c>
      <c r="M145" s="320">
        <v>0</v>
      </c>
    </row>
    <row r="146" spans="1:13" ht="16.8" hidden="1">
      <c r="A146" s="1" t="s">
        <v>315</v>
      </c>
      <c r="B146" s="156">
        <f>'Aaro Inställningar'!B64</f>
        <v>0</v>
      </c>
      <c r="C146" s="36"/>
      <c r="D146" s="821">
        <f>'Aaro Inställningar'!C64</f>
        <v>0</v>
      </c>
      <c r="E146" s="320">
        <v>0</v>
      </c>
      <c r="F146" s="318">
        <v>0</v>
      </c>
      <c r="G146" s="320">
        <v>0</v>
      </c>
      <c r="H146" s="318">
        <v>0</v>
      </c>
      <c r="I146" s="320">
        <v>0</v>
      </c>
      <c r="J146" s="318">
        <v>0</v>
      </c>
      <c r="K146" s="320">
        <v>0</v>
      </c>
      <c r="L146" s="318">
        <v>0</v>
      </c>
      <c r="M146" s="320">
        <v>0</v>
      </c>
    </row>
    <row r="147" spans="1:13" ht="16.8" hidden="1">
      <c r="A147" s="1" t="s">
        <v>315</v>
      </c>
      <c r="B147" s="156">
        <f>'Aaro Inställningar'!B65</f>
        <v>0</v>
      </c>
      <c r="C147" s="36"/>
      <c r="D147" s="821">
        <f>'Aaro Inställningar'!C65</f>
        <v>0</v>
      </c>
      <c r="E147" s="320">
        <v>0</v>
      </c>
      <c r="F147" s="318">
        <v>0</v>
      </c>
      <c r="G147" s="320">
        <v>0</v>
      </c>
      <c r="H147" s="318">
        <v>0</v>
      </c>
      <c r="I147" s="320">
        <v>0</v>
      </c>
      <c r="J147" s="318">
        <v>0</v>
      </c>
      <c r="K147" s="320">
        <v>0</v>
      </c>
      <c r="L147" s="318">
        <v>0</v>
      </c>
      <c r="M147" s="320">
        <v>0</v>
      </c>
    </row>
    <row r="148" spans="1:13" ht="16.8" hidden="1">
      <c r="A148" s="1" t="s">
        <v>315</v>
      </c>
      <c r="B148" s="156">
        <f>'Aaro Inställningar'!B66</f>
        <v>0</v>
      </c>
      <c r="C148" s="36"/>
      <c r="D148" s="821">
        <f>'Aaro Inställningar'!C66</f>
        <v>0</v>
      </c>
      <c r="E148" s="320">
        <v>0</v>
      </c>
      <c r="F148" s="318">
        <v>0</v>
      </c>
      <c r="G148" s="320">
        <v>0</v>
      </c>
      <c r="H148" s="318">
        <v>0</v>
      </c>
      <c r="I148" s="320">
        <v>0</v>
      </c>
      <c r="J148" s="318">
        <v>0</v>
      </c>
      <c r="K148" s="320">
        <v>0</v>
      </c>
      <c r="L148" s="318">
        <v>0</v>
      </c>
      <c r="M148" s="320">
        <v>0</v>
      </c>
    </row>
    <row r="149" spans="1:13" ht="16.8" hidden="1">
      <c r="A149" s="1" t="s">
        <v>315</v>
      </c>
      <c r="B149" s="156">
        <f>'Aaro Inställningar'!B67</f>
        <v>0</v>
      </c>
      <c r="C149" s="36"/>
      <c r="D149" s="821">
        <f>'Aaro Inställningar'!C67</f>
        <v>0</v>
      </c>
      <c r="E149" s="320">
        <v>0</v>
      </c>
      <c r="F149" s="318">
        <v>0</v>
      </c>
      <c r="G149" s="320">
        <v>0</v>
      </c>
      <c r="H149" s="318">
        <v>0</v>
      </c>
      <c r="I149" s="320">
        <v>0</v>
      </c>
      <c r="J149" s="318">
        <v>0</v>
      </c>
      <c r="K149" s="320">
        <v>0</v>
      </c>
      <c r="L149" s="318">
        <v>0</v>
      </c>
      <c r="M149" s="320">
        <v>0</v>
      </c>
    </row>
    <row r="150" spans="1:13" ht="16.8" hidden="1">
      <c r="A150" s="1" t="s">
        <v>315</v>
      </c>
      <c r="B150" s="156">
        <f>'Aaro Inställningar'!B68</f>
        <v>0</v>
      </c>
      <c r="C150" s="36"/>
      <c r="D150" s="821">
        <f>'Aaro Inställningar'!C68</f>
        <v>0</v>
      </c>
      <c r="E150" s="320">
        <v>0</v>
      </c>
      <c r="F150" s="318">
        <v>0</v>
      </c>
      <c r="G150" s="320">
        <v>0</v>
      </c>
      <c r="H150" s="318">
        <v>0</v>
      </c>
      <c r="I150" s="320">
        <v>0</v>
      </c>
      <c r="J150" s="318">
        <v>0</v>
      </c>
      <c r="K150" s="320">
        <v>0</v>
      </c>
      <c r="L150" s="318">
        <v>0</v>
      </c>
      <c r="M150" s="320">
        <v>0</v>
      </c>
    </row>
    <row r="151" spans="1:13" ht="16.8" hidden="1">
      <c r="A151" s="1" t="s">
        <v>315</v>
      </c>
      <c r="B151" s="156">
        <f>'Aaro Inställningar'!B69</f>
        <v>0</v>
      </c>
      <c r="C151" s="36"/>
      <c r="D151" s="821">
        <f>'Aaro Inställningar'!C69</f>
        <v>0</v>
      </c>
      <c r="E151" s="320">
        <v>0</v>
      </c>
      <c r="F151" s="318">
        <v>0</v>
      </c>
      <c r="G151" s="320">
        <v>0</v>
      </c>
      <c r="H151" s="318">
        <v>0</v>
      </c>
      <c r="I151" s="320">
        <v>0</v>
      </c>
      <c r="J151" s="318">
        <v>0</v>
      </c>
      <c r="K151" s="320">
        <v>0</v>
      </c>
      <c r="L151" s="318">
        <v>0</v>
      </c>
      <c r="M151" s="320">
        <v>0</v>
      </c>
    </row>
    <row r="152" spans="1:13" ht="16.8" hidden="1">
      <c r="A152" s="1" t="s">
        <v>315</v>
      </c>
      <c r="B152" s="156">
        <f>'Aaro Inställningar'!B70</f>
        <v>0</v>
      </c>
      <c r="C152" s="36"/>
      <c r="D152" s="821">
        <f>'Aaro Inställningar'!C70</f>
        <v>0</v>
      </c>
      <c r="E152" s="320">
        <v>0</v>
      </c>
      <c r="F152" s="318">
        <v>0</v>
      </c>
      <c r="G152" s="320">
        <v>0</v>
      </c>
      <c r="H152" s="318">
        <v>0</v>
      </c>
      <c r="I152" s="320">
        <v>0</v>
      </c>
      <c r="J152" s="318">
        <v>0</v>
      </c>
      <c r="K152" s="320">
        <v>0</v>
      </c>
      <c r="L152" s="318">
        <v>0</v>
      </c>
      <c r="M152" s="320">
        <v>0</v>
      </c>
    </row>
    <row r="153" spans="1:13" ht="16.8" hidden="1">
      <c r="A153" s="1" t="s">
        <v>315</v>
      </c>
      <c r="B153" s="156">
        <f>'Aaro Inställningar'!B71</f>
        <v>0</v>
      </c>
      <c r="C153" s="36"/>
      <c r="D153" s="821">
        <f>'Aaro Inställningar'!C71</f>
        <v>0</v>
      </c>
      <c r="E153" s="320">
        <v>0</v>
      </c>
      <c r="F153" s="318">
        <v>0</v>
      </c>
      <c r="G153" s="320">
        <v>0</v>
      </c>
      <c r="H153" s="318">
        <v>0</v>
      </c>
      <c r="I153" s="320">
        <v>0</v>
      </c>
      <c r="J153" s="318">
        <v>0</v>
      </c>
      <c r="K153" s="320">
        <v>0</v>
      </c>
      <c r="L153" s="318">
        <v>0</v>
      </c>
      <c r="M153" s="320">
        <v>0</v>
      </c>
    </row>
    <row r="154" spans="1:13" ht="16.8" hidden="1">
      <c r="A154" s="1" t="s">
        <v>315</v>
      </c>
      <c r="B154" s="156">
        <f>'Aaro Inställningar'!B72</f>
        <v>0</v>
      </c>
      <c r="C154" s="36"/>
      <c r="D154" s="821">
        <f>'Aaro Inställningar'!C72</f>
        <v>0</v>
      </c>
      <c r="E154" s="320">
        <v>0</v>
      </c>
      <c r="F154" s="318">
        <v>0</v>
      </c>
      <c r="G154" s="320">
        <v>0</v>
      </c>
      <c r="H154" s="318">
        <v>0</v>
      </c>
      <c r="I154" s="320">
        <v>0</v>
      </c>
      <c r="J154" s="318">
        <v>0</v>
      </c>
      <c r="K154" s="320">
        <v>0</v>
      </c>
      <c r="L154" s="318">
        <v>0</v>
      </c>
      <c r="M154" s="320">
        <v>0</v>
      </c>
    </row>
    <row r="155" spans="1:13" ht="16.8" hidden="1">
      <c r="A155" s="1" t="s">
        <v>315</v>
      </c>
      <c r="B155" s="156">
        <f>'Aaro Inställningar'!B73</f>
        <v>0</v>
      </c>
      <c r="C155" s="36"/>
      <c r="D155" s="821">
        <f>'Aaro Inställningar'!C73</f>
        <v>0</v>
      </c>
      <c r="E155" s="320">
        <v>0</v>
      </c>
      <c r="F155" s="318">
        <v>0</v>
      </c>
      <c r="G155" s="320">
        <v>0</v>
      </c>
      <c r="H155" s="318">
        <v>0</v>
      </c>
      <c r="I155" s="320">
        <v>0</v>
      </c>
      <c r="J155" s="318">
        <v>0</v>
      </c>
      <c r="K155" s="320">
        <v>0</v>
      </c>
      <c r="L155" s="318">
        <v>0</v>
      </c>
      <c r="M155" s="320">
        <v>0</v>
      </c>
    </row>
    <row r="156" spans="1:13" ht="16.8" hidden="1">
      <c r="A156" s="1" t="s">
        <v>315</v>
      </c>
      <c r="B156" s="156">
        <f>'Aaro Inställningar'!B74</f>
        <v>0</v>
      </c>
      <c r="C156" s="36"/>
      <c r="D156" s="821">
        <f>'Aaro Inställningar'!C74</f>
        <v>0</v>
      </c>
      <c r="E156" s="320">
        <v>0</v>
      </c>
      <c r="F156" s="318">
        <v>0</v>
      </c>
      <c r="G156" s="320">
        <v>0</v>
      </c>
      <c r="H156" s="318">
        <v>0</v>
      </c>
      <c r="I156" s="320">
        <v>0</v>
      </c>
      <c r="J156" s="318">
        <v>0</v>
      </c>
      <c r="K156" s="320">
        <v>0</v>
      </c>
      <c r="L156" s="318">
        <v>0</v>
      </c>
      <c r="M156" s="320">
        <v>0</v>
      </c>
    </row>
    <row r="157" spans="1:13" ht="16.8" hidden="1">
      <c r="A157" s="1" t="s">
        <v>315</v>
      </c>
      <c r="B157" s="156">
        <f>'Aaro Inställningar'!B75</f>
        <v>0</v>
      </c>
      <c r="C157" s="36"/>
      <c r="D157" s="821">
        <f>'Aaro Inställningar'!C75</f>
        <v>0</v>
      </c>
      <c r="E157" s="320">
        <v>0</v>
      </c>
      <c r="F157" s="318">
        <v>0</v>
      </c>
      <c r="G157" s="320">
        <v>0</v>
      </c>
      <c r="H157" s="318">
        <v>0</v>
      </c>
      <c r="I157" s="320">
        <v>0</v>
      </c>
      <c r="J157" s="318">
        <v>0</v>
      </c>
      <c r="K157" s="320">
        <v>0</v>
      </c>
      <c r="L157" s="318">
        <v>0</v>
      </c>
      <c r="M157" s="320">
        <v>0</v>
      </c>
    </row>
    <row r="158" spans="1:13" ht="16.8" hidden="1">
      <c r="A158" s="1" t="s">
        <v>315</v>
      </c>
      <c r="B158" s="156">
        <f>'Aaro Inställningar'!B76</f>
        <v>0</v>
      </c>
      <c r="C158" s="36"/>
      <c r="D158" s="821">
        <f>'Aaro Inställningar'!C76</f>
        <v>0</v>
      </c>
      <c r="E158" s="320">
        <v>0</v>
      </c>
      <c r="F158" s="318">
        <v>0</v>
      </c>
      <c r="G158" s="320">
        <v>0</v>
      </c>
      <c r="H158" s="318">
        <v>0</v>
      </c>
      <c r="I158" s="320">
        <v>0</v>
      </c>
      <c r="J158" s="318">
        <v>0</v>
      </c>
      <c r="K158" s="320">
        <v>0</v>
      </c>
      <c r="L158" s="318">
        <v>0</v>
      </c>
      <c r="M158" s="320">
        <v>0</v>
      </c>
    </row>
    <row r="159" spans="1:13" ht="16.8" hidden="1">
      <c r="A159" s="1" t="s">
        <v>315</v>
      </c>
      <c r="B159" s="156">
        <f>'Aaro Inställningar'!B77</f>
        <v>0</v>
      </c>
      <c r="C159" s="36"/>
      <c r="D159" s="821">
        <f>'Aaro Inställningar'!C77</f>
        <v>0</v>
      </c>
      <c r="E159" s="320">
        <v>0</v>
      </c>
      <c r="F159" s="318">
        <v>0</v>
      </c>
      <c r="G159" s="320">
        <v>0</v>
      </c>
      <c r="H159" s="318">
        <v>0</v>
      </c>
      <c r="I159" s="320">
        <v>0</v>
      </c>
      <c r="J159" s="318">
        <v>0</v>
      </c>
      <c r="K159" s="320">
        <v>0</v>
      </c>
      <c r="L159" s="318">
        <v>0</v>
      </c>
      <c r="M159" s="320">
        <v>0</v>
      </c>
    </row>
    <row r="160" spans="1:13" ht="16.8" hidden="1">
      <c r="A160" s="1" t="s">
        <v>315</v>
      </c>
      <c r="B160" s="156">
        <f>'Aaro Inställningar'!B78</f>
        <v>0</v>
      </c>
      <c r="C160" s="36"/>
      <c r="D160" s="821">
        <f>'Aaro Inställningar'!C78</f>
        <v>0</v>
      </c>
      <c r="E160" s="320">
        <v>0</v>
      </c>
      <c r="F160" s="318">
        <v>0</v>
      </c>
      <c r="G160" s="320">
        <v>0</v>
      </c>
      <c r="H160" s="318">
        <v>0</v>
      </c>
      <c r="I160" s="320">
        <v>0</v>
      </c>
      <c r="J160" s="318">
        <v>0</v>
      </c>
      <c r="K160" s="320">
        <v>0</v>
      </c>
      <c r="L160" s="318">
        <v>0</v>
      </c>
      <c r="M160" s="320">
        <v>0</v>
      </c>
    </row>
    <row r="161" spans="1:15" ht="16.8" hidden="1">
      <c r="A161" s="1" t="s">
        <v>315</v>
      </c>
      <c r="B161" s="156">
        <f>'Aaro Inställningar'!B79</f>
        <v>0</v>
      </c>
      <c r="C161" s="36"/>
      <c r="D161" s="821">
        <f>'Aaro Inställningar'!C79</f>
        <v>0</v>
      </c>
      <c r="E161" s="320">
        <v>0</v>
      </c>
      <c r="F161" s="318">
        <v>0</v>
      </c>
      <c r="G161" s="320">
        <v>0</v>
      </c>
      <c r="H161" s="318">
        <v>0</v>
      </c>
      <c r="I161" s="320">
        <v>0</v>
      </c>
      <c r="J161" s="318">
        <v>0</v>
      </c>
      <c r="K161" s="320">
        <v>0</v>
      </c>
      <c r="L161" s="318">
        <v>0</v>
      </c>
      <c r="M161" s="320">
        <v>0</v>
      </c>
    </row>
    <row r="162" spans="1:15" s="126" customFormat="1" ht="16.8" hidden="1">
      <c r="A162" s="1" t="s">
        <v>315</v>
      </c>
      <c r="B162" s="468">
        <f>'Aaro Inställningar'!B80</f>
        <v>0</v>
      </c>
      <c r="C162" s="41"/>
      <c r="D162" s="799" t="str">
        <f>'Aaro Inställningar'!C80</f>
        <v>SUMMA FRÅGETECKEN</v>
      </c>
      <c r="E162" s="800">
        <f t="shared" ref="E162:M162" si="8">SUM(E141:E161)</f>
        <v>0</v>
      </c>
      <c r="F162" s="801">
        <f t="shared" si="8"/>
        <v>0</v>
      </c>
      <c r="G162" s="800">
        <f t="shared" si="8"/>
        <v>0</v>
      </c>
      <c r="H162" s="801">
        <f t="shared" si="8"/>
        <v>0</v>
      </c>
      <c r="I162" s="800">
        <f t="shared" si="8"/>
        <v>0</v>
      </c>
      <c r="J162" s="801">
        <f t="shared" si="8"/>
        <v>0</v>
      </c>
      <c r="K162" s="800">
        <f t="shared" si="8"/>
        <v>0</v>
      </c>
      <c r="L162" s="801">
        <f t="shared" si="8"/>
        <v>0</v>
      </c>
      <c r="M162" s="800">
        <f t="shared" si="8"/>
        <v>0</v>
      </c>
    </row>
    <row r="163" spans="1:15" ht="11.25" customHeight="1">
      <c r="A163" s="1" t="s">
        <v>315</v>
      </c>
      <c r="B163" s="156"/>
      <c r="C163" s="36"/>
      <c r="D163" s="806"/>
      <c r="E163" s="776"/>
      <c r="F163" s="775"/>
      <c r="G163" s="776"/>
      <c r="H163" s="775"/>
      <c r="I163" s="776"/>
      <c r="J163" s="775"/>
      <c r="K163" s="776"/>
      <c r="L163" s="775"/>
      <c r="M163" s="776"/>
    </row>
    <row r="164" spans="1:15" s="126" customFormat="1" ht="16.8">
      <c r="A164" s="1" t="s">
        <v>315</v>
      </c>
      <c r="B164" s="468">
        <f>'Aaro Inställningar'!B82</f>
        <v>0</v>
      </c>
      <c r="C164" s="41"/>
      <c r="D164" s="760" t="str">
        <f>'Aaro Inställningar'!C82</f>
        <v>Summa totalt</v>
      </c>
      <c r="E164" s="774">
        <f t="shared" ref="E164:M164" si="9">+E116+E139+E162</f>
        <v>-1.5033802000000001</v>
      </c>
      <c r="F164" s="808">
        <f t="shared" si="9"/>
        <v>-2.7316319999999998</v>
      </c>
      <c r="G164" s="774">
        <f t="shared" si="9"/>
        <v>-1.5033802000000001</v>
      </c>
      <c r="H164" s="808">
        <f t="shared" si="9"/>
        <v>-2.7316319999999998</v>
      </c>
      <c r="I164" s="774">
        <f t="shared" si="9"/>
        <v>-1.5033802000000001</v>
      </c>
      <c r="J164" s="808">
        <f t="shared" si="9"/>
        <v>-2.7316319999999998</v>
      </c>
      <c r="K164" s="774">
        <f t="shared" si="9"/>
        <v>-158.1073074</v>
      </c>
      <c r="L164" s="808">
        <f t="shared" si="9"/>
        <v>-159.33555920000001</v>
      </c>
      <c r="M164" s="774">
        <f t="shared" si="9"/>
        <v>0</v>
      </c>
    </row>
    <row r="165" spans="1:15" s="126" customFormat="1" ht="16.8">
      <c r="A165" s="1"/>
      <c r="B165" s="468"/>
      <c r="D165" s="879"/>
      <c r="E165" s="773"/>
      <c r="F165" s="773"/>
      <c r="G165" s="773"/>
      <c r="H165" s="773"/>
      <c r="I165" s="773"/>
      <c r="J165" s="773"/>
      <c r="K165" s="773"/>
      <c r="L165" s="773"/>
      <c r="M165" s="773"/>
    </row>
    <row r="166" spans="1:15" ht="14.25" customHeight="1">
      <c r="B166" s="11"/>
      <c r="C166" s="36"/>
      <c r="D166" s="449" t="str">
        <f>VVAL</f>
        <v>Mkr</v>
      </c>
      <c r="E166" s="341"/>
      <c r="F166" s="341"/>
      <c r="G166" s="341"/>
      <c r="H166" s="341"/>
      <c r="I166" s="341"/>
      <c r="J166" s="341"/>
      <c r="K166" s="341"/>
      <c r="L166" s="341"/>
      <c r="M166" s="341"/>
    </row>
    <row r="167" spans="1:15" ht="15" customHeight="1">
      <c r="B167" s="13"/>
      <c r="C167" s="36"/>
      <c r="D167" s="470" t="s">
        <v>209</v>
      </c>
      <c r="E167" s="461">
        <f t="shared" ref="E167:M167" si="10">E6</f>
        <v>2015</v>
      </c>
      <c r="F167" s="461">
        <f t="shared" si="10"/>
        <v>2014</v>
      </c>
      <c r="G167" s="461">
        <f t="shared" si="10"/>
        <v>2015</v>
      </c>
      <c r="H167" s="461">
        <f t="shared" si="10"/>
        <v>2014</v>
      </c>
      <c r="I167" s="461">
        <f t="shared" si="10"/>
        <v>2015</v>
      </c>
      <c r="J167" s="461">
        <f t="shared" si="10"/>
        <v>2014</v>
      </c>
      <c r="K167" s="461" t="str">
        <f t="shared" si="10"/>
        <v>15/14</v>
      </c>
      <c r="L167" s="461">
        <f t="shared" si="10"/>
        <v>2014</v>
      </c>
      <c r="M167" s="461">
        <f t="shared" si="10"/>
        <v>2015</v>
      </c>
    </row>
    <row r="168" spans="1:15" ht="15" customHeight="1">
      <c r="B168" s="13"/>
      <c r="D168" s="470"/>
      <c r="E168" s="461" t="str">
        <f t="shared" ref="E168:M168" si="11">E7</f>
        <v>mar</v>
      </c>
      <c r="F168" s="461" t="str">
        <f t="shared" si="11"/>
        <v>mar</v>
      </c>
      <c r="G168" s="461" t="str">
        <f t="shared" si="11"/>
        <v>kv 1</v>
      </c>
      <c r="H168" s="461" t="str">
        <f t="shared" si="11"/>
        <v>kv 1</v>
      </c>
      <c r="I168" s="461" t="str">
        <f t="shared" si="11"/>
        <v>kv 1</v>
      </c>
      <c r="J168" s="461" t="str">
        <f t="shared" si="11"/>
        <v>kv 1</v>
      </c>
      <c r="K168" s="461" t="str">
        <f t="shared" si="11"/>
        <v>LTM</v>
      </c>
      <c r="L168" s="461">
        <f t="shared" si="11"/>
        <v>0</v>
      </c>
      <c r="M168" s="461" t="str">
        <f t="shared" si="11"/>
        <v>Prognos mar</v>
      </c>
    </row>
    <row r="169" spans="1:15" ht="15.75" customHeight="1">
      <c r="A169" s="1" t="s">
        <v>316</v>
      </c>
      <c r="B169" s="156" t="e">
        <f>'Aaro Inställningar'!#REF!</f>
        <v>#REF!</v>
      </c>
      <c r="C169" s="43"/>
      <c r="D169" s="471" t="str">
        <f t="shared" ref="D169:D200" si="12">D8</f>
        <v>AH Industries</v>
      </c>
      <c r="E169" s="85">
        <f t="shared" ref="E169:M169" si="13">E8+E88</f>
        <v>0</v>
      </c>
      <c r="F169" s="83">
        <f t="shared" si="13"/>
        <v>0</v>
      </c>
      <c r="G169" s="85">
        <f t="shared" si="13"/>
        <v>0</v>
      </c>
      <c r="H169" s="83">
        <f t="shared" si="13"/>
        <v>0</v>
      </c>
      <c r="I169" s="85">
        <f t="shared" si="13"/>
        <v>0</v>
      </c>
      <c r="J169" s="83">
        <f t="shared" si="13"/>
        <v>0</v>
      </c>
      <c r="K169" s="85">
        <f t="shared" si="13"/>
        <v>0.72243650000000004</v>
      </c>
      <c r="L169" s="83">
        <f t="shared" si="13"/>
        <v>0.72243650000000004</v>
      </c>
      <c r="M169" s="85">
        <f t="shared" si="13"/>
        <v>0</v>
      </c>
      <c r="O169" s="523"/>
    </row>
    <row r="170" spans="1:15">
      <c r="A170" s="1" t="s">
        <v>316</v>
      </c>
      <c r="B170" s="156" t="e">
        <f>'Aaro Inställningar'!#REF!</f>
        <v>#REF!</v>
      </c>
      <c r="C170" s="36"/>
      <c r="D170" s="471" t="str">
        <f t="shared" si="12"/>
        <v>Arcus-Gruppen</v>
      </c>
      <c r="E170" s="85">
        <f t="shared" ref="E170:M170" si="14">E9+E89</f>
        <v>-2.3291655000000002</v>
      </c>
      <c r="F170" s="83">
        <f t="shared" si="14"/>
        <v>-1.5320396999999999</v>
      </c>
      <c r="G170" s="85">
        <f t="shared" si="14"/>
        <v>-2.3291655000000002</v>
      </c>
      <c r="H170" s="83">
        <f t="shared" si="14"/>
        <v>-1.5320396999999999</v>
      </c>
      <c r="I170" s="85">
        <f t="shared" si="14"/>
        <v>-2.3291655000000002</v>
      </c>
      <c r="J170" s="83">
        <f t="shared" si="14"/>
        <v>-1.5320396999999999</v>
      </c>
      <c r="K170" s="85">
        <f t="shared" si="14"/>
        <v>14.9352029</v>
      </c>
      <c r="L170" s="83">
        <f t="shared" si="14"/>
        <v>15.7323287</v>
      </c>
      <c r="M170" s="85">
        <f t="shared" si="14"/>
        <v>-16.107645000000002</v>
      </c>
      <c r="O170" s="523"/>
    </row>
    <row r="171" spans="1:15">
      <c r="A171" s="1" t="s">
        <v>316</v>
      </c>
      <c r="B171" s="156" t="e">
        <f>'Aaro Inställningar'!#REF!</f>
        <v>#REF!</v>
      </c>
      <c r="C171" s="36"/>
      <c r="D171" s="471" t="str">
        <f t="shared" si="12"/>
        <v>Biolin Scientific</v>
      </c>
      <c r="E171" s="85">
        <f t="shared" ref="E171:M171" si="15">E10+E90</f>
        <v>4.0000000000000001E-3</v>
      </c>
      <c r="F171" s="83">
        <f t="shared" si="15"/>
        <v>0</v>
      </c>
      <c r="G171" s="85">
        <f t="shared" si="15"/>
        <v>-0.499</v>
      </c>
      <c r="H171" s="83">
        <f t="shared" si="15"/>
        <v>0</v>
      </c>
      <c r="I171" s="85">
        <f t="shared" si="15"/>
        <v>-0.499</v>
      </c>
      <c r="J171" s="83">
        <f t="shared" si="15"/>
        <v>0</v>
      </c>
      <c r="K171" s="85">
        <f t="shared" si="15"/>
        <v>-0.499</v>
      </c>
      <c r="L171" s="83">
        <f t="shared" si="15"/>
        <v>0</v>
      </c>
      <c r="M171" s="85">
        <f t="shared" si="15"/>
        <v>-0.499</v>
      </c>
      <c r="O171" s="523"/>
    </row>
    <row r="172" spans="1:15">
      <c r="A172" s="1" t="s">
        <v>316</v>
      </c>
      <c r="B172" s="156" t="e">
        <f>'Aaro Inställningar'!#REF!</f>
        <v>#REF!</v>
      </c>
      <c r="C172" s="36"/>
      <c r="D172" s="471" t="str">
        <f t="shared" si="12"/>
        <v>Bisnode</v>
      </c>
      <c r="E172" s="85">
        <f t="shared" ref="E172:M172" si="16">E11+E91</f>
        <v>-11.7</v>
      </c>
      <c r="F172" s="83">
        <f t="shared" si="16"/>
        <v>-5</v>
      </c>
      <c r="G172" s="85">
        <f t="shared" si="16"/>
        <v>-11.7</v>
      </c>
      <c r="H172" s="83">
        <f t="shared" si="16"/>
        <v>-0.8</v>
      </c>
      <c r="I172" s="85">
        <f t="shared" si="16"/>
        <v>-11.7</v>
      </c>
      <c r="J172" s="83">
        <f t="shared" si="16"/>
        <v>-0.8</v>
      </c>
      <c r="K172" s="85">
        <f t="shared" si="16"/>
        <v>-58.9</v>
      </c>
      <c r="L172" s="83">
        <f t="shared" si="16"/>
        <v>-48</v>
      </c>
      <c r="M172" s="85">
        <f t="shared" si="16"/>
        <v>-11.7</v>
      </c>
      <c r="O172" s="523"/>
    </row>
    <row r="173" spans="1:15">
      <c r="A173" s="1" t="s">
        <v>316</v>
      </c>
      <c r="B173" s="156" t="e">
        <f>'Aaro Inställningar'!#REF!</f>
        <v>#REF!</v>
      </c>
      <c r="C173" s="36"/>
      <c r="D173" s="471" t="str">
        <f t="shared" si="12"/>
        <v>DIAB</v>
      </c>
      <c r="E173" s="85">
        <f t="shared" ref="E173:M173" si="17">E12+E92</f>
        <v>0</v>
      </c>
      <c r="F173" s="83">
        <f t="shared" si="17"/>
        <v>0</v>
      </c>
      <c r="G173" s="85">
        <f t="shared" si="17"/>
        <v>0</v>
      </c>
      <c r="H173" s="83">
        <f t="shared" si="17"/>
        <v>0</v>
      </c>
      <c r="I173" s="85">
        <f t="shared" si="17"/>
        <v>0</v>
      </c>
      <c r="J173" s="83">
        <f t="shared" si="17"/>
        <v>0</v>
      </c>
      <c r="K173" s="85">
        <f t="shared" si="17"/>
        <v>-23.4</v>
      </c>
      <c r="L173" s="83">
        <f t="shared" si="17"/>
        <v>-23.4</v>
      </c>
      <c r="M173" s="85">
        <f t="shared" si="17"/>
        <v>0</v>
      </c>
    </row>
    <row r="174" spans="1:15">
      <c r="A174" s="1" t="s">
        <v>316</v>
      </c>
      <c r="B174" s="156" t="e">
        <f>'Aaro Inställningar'!#REF!</f>
        <v>#REF!</v>
      </c>
      <c r="C174" s="36"/>
      <c r="D174" s="471" t="str">
        <f t="shared" si="12"/>
        <v>Euromaint</v>
      </c>
      <c r="E174" s="85">
        <f t="shared" ref="E174:M174" si="18">E13+E93</f>
        <v>0</v>
      </c>
      <c r="F174" s="83">
        <f t="shared" si="18"/>
        <v>-5.5</v>
      </c>
      <c r="G174" s="85">
        <f t="shared" si="18"/>
        <v>0</v>
      </c>
      <c r="H174" s="83">
        <f t="shared" si="18"/>
        <v>-8.4</v>
      </c>
      <c r="I174" s="85">
        <f t="shared" si="18"/>
        <v>0</v>
      </c>
      <c r="J174" s="83">
        <f t="shared" si="18"/>
        <v>-8.4</v>
      </c>
      <c r="K174" s="85">
        <f t="shared" si="18"/>
        <v>-11.7</v>
      </c>
      <c r="L174" s="83">
        <f t="shared" si="18"/>
        <v>-20.100000000000001</v>
      </c>
      <c r="M174" s="85">
        <f t="shared" si="18"/>
        <v>0</v>
      </c>
    </row>
    <row r="175" spans="1:15">
      <c r="A175" s="1" t="s">
        <v>316</v>
      </c>
      <c r="B175" s="156" t="e">
        <f>'Aaro Inställningar'!#REF!</f>
        <v>#REF!</v>
      </c>
      <c r="C175" s="36"/>
      <c r="D175" s="471" t="str">
        <f t="shared" si="12"/>
        <v>GS-Hydro</v>
      </c>
      <c r="E175" s="85">
        <f t="shared" ref="E175:M175" si="19">E14+E94</f>
        <v>-2.5231393</v>
      </c>
      <c r="F175" s="83">
        <f t="shared" si="19"/>
        <v>0</v>
      </c>
      <c r="G175" s="85">
        <f t="shared" si="19"/>
        <v>-2.5231393</v>
      </c>
      <c r="H175" s="83">
        <f t="shared" si="19"/>
        <v>0</v>
      </c>
      <c r="I175" s="85">
        <f t="shared" si="19"/>
        <v>-2.5231393</v>
      </c>
      <c r="J175" s="83">
        <f t="shared" si="19"/>
        <v>0</v>
      </c>
      <c r="K175" s="85">
        <f t="shared" si="19"/>
        <v>-4.8246297</v>
      </c>
      <c r="L175" s="83">
        <f t="shared" si="19"/>
        <v>-2.3014904</v>
      </c>
      <c r="M175" s="85">
        <f t="shared" si="19"/>
        <v>-2.5231393</v>
      </c>
    </row>
    <row r="176" spans="1:15">
      <c r="A176" s="1" t="s">
        <v>316</v>
      </c>
      <c r="B176" s="156" t="e">
        <f>'Aaro Inställningar'!#REF!</f>
        <v>#REF!</v>
      </c>
      <c r="C176" s="36"/>
      <c r="D176" s="471" t="str">
        <f t="shared" si="12"/>
        <v>Hafa Bathroom Group</v>
      </c>
      <c r="E176" s="85">
        <f t="shared" ref="E176:M176" si="20">E15+E95</f>
        <v>0.9</v>
      </c>
      <c r="F176" s="83">
        <f t="shared" si="20"/>
        <v>0</v>
      </c>
      <c r="G176" s="85">
        <f t="shared" si="20"/>
        <v>0.9</v>
      </c>
      <c r="H176" s="83">
        <f t="shared" si="20"/>
        <v>0</v>
      </c>
      <c r="I176" s="85">
        <f t="shared" si="20"/>
        <v>0.9</v>
      </c>
      <c r="J176" s="83">
        <f t="shared" si="20"/>
        <v>0</v>
      </c>
      <c r="K176" s="85">
        <f t="shared" si="20"/>
        <v>-5</v>
      </c>
      <c r="L176" s="83">
        <f t="shared" si="20"/>
        <v>-5.9</v>
      </c>
      <c r="M176" s="85">
        <f t="shared" si="20"/>
        <v>0.9</v>
      </c>
    </row>
    <row r="177" spans="1:13" ht="15.75" customHeight="1">
      <c r="A177" s="1" t="s">
        <v>316</v>
      </c>
      <c r="B177" s="156" t="e">
        <f>'Aaro Inställningar'!#REF!</f>
        <v>#REF!</v>
      </c>
      <c r="C177" s="36"/>
      <c r="D177" s="471" t="str">
        <f t="shared" si="12"/>
        <v>HENT</v>
      </c>
      <c r="E177" s="85">
        <f t="shared" ref="E177:M177" si="21">E16+E96</f>
        <v>0</v>
      </c>
      <c r="F177" s="83">
        <f t="shared" si="21"/>
        <v>0.119905999999999</v>
      </c>
      <c r="G177" s="85">
        <f t="shared" si="21"/>
        <v>0</v>
      </c>
      <c r="H177" s="83">
        <f t="shared" si="21"/>
        <v>10.6815433</v>
      </c>
      <c r="I177" s="85">
        <f t="shared" si="21"/>
        <v>0</v>
      </c>
      <c r="J177" s="83">
        <f t="shared" si="21"/>
        <v>10.6815433</v>
      </c>
      <c r="K177" s="85">
        <f t="shared" si="21"/>
        <v>-0.73730839999999997</v>
      </c>
      <c r="L177" s="83">
        <f t="shared" si="21"/>
        <v>9.9442348999999997</v>
      </c>
      <c r="M177" s="85">
        <f t="shared" si="21"/>
        <v>0</v>
      </c>
    </row>
    <row r="178" spans="1:13">
      <c r="A178" s="1" t="s">
        <v>316</v>
      </c>
      <c r="B178" s="156" t="e">
        <f>'Aaro Inställningar'!#REF!</f>
        <v>#REF!</v>
      </c>
      <c r="C178" s="36"/>
      <c r="D178" s="471" t="str">
        <f t="shared" si="12"/>
        <v xml:space="preserve">HL Display </v>
      </c>
      <c r="E178" s="85">
        <f t="shared" ref="E178:M178" si="22">E17+E97</f>
        <v>-0.79999999999999905</v>
      </c>
      <c r="F178" s="83">
        <f t="shared" si="22"/>
        <v>-3.8</v>
      </c>
      <c r="G178" s="85">
        <f t="shared" si="22"/>
        <v>-12.1</v>
      </c>
      <c r="H178" s="83">
        <f t="shared" si="22"/>
        <v>-7</v>
      </c>
      <c r="I178" s="85">
        <f t="shared" si="22"/>
        <v>-12.1</v>
      </c>
      <c r="J178" s="83">
        <f t="shared" si="22"/>
        <v>-7</v>
      </c>
      <c r="K178" s="85">
        <f t="shared" si="22"/>
        <v>-31.1</v>
      </c>
      <c r="L178" s="83">
        <f t="shared" si="22"/>
        <v>-26</v>
      </c>
      <c r="M178" s="85">
        <f t="shared" si="22"/>
        <v>-55</v>
      </c>
    </row>
    <row r="179" spans="1:13">
      <c r="A179" s="1" t="s">
        <v>316</v>
      </c>
      <c r="B179" s="156" t="e">
        <f>'Aaro Inställningar'!#REF!</f>
        <v>#REF!</v>
      </c>
      <c r="C179" s="36"/>
      <c r="D179" s="471" t="str">
        <f t="shared" si="12"/>
        <v>Inwido</v>
      </c>
      <c r="E179" s="85">
        <f t="shared" ref="E179:M179" si="23">E18+E98</f>
        <v>0</v>
      </c>
      <c r="F179" s="83">
        <f t="shared" si="23"/>
        <v>0</v>
      </c>
      <c r="G179" s="85">
        <f t="shared" si="23"/>
        <v>0</v>
      </c>
      <c r="H179" s="83">
        <f t="shared" si="23"/>
        <v>-74.86</v>
      </c>
      <c r="I179" s="85">
        <f t="shared" si="23"/>
        <v>0</v>
      </c>
      <c r="J179" s="83">
        <f t="shared" si="23"/>
        <v>-74.86</v>
      </c>
      <c r="K179" s="85">
        <f t="shared" si="23"/>
        <v>-101.727</v>
      </c>
      <c r="L179" s="83">
        <f t="shared" si="23"/>
        <v>-176.58699999999999</v>
      </c>
      <c r="M179" s="85">
        <f t="shared" si="23"/>
        <v>-50</v>
      </c>
    </row>
    <row r="180" spans="1:13">
      <c r="A180" s="1" t="s">
        <v>316</v>
      </c>
      <c r="B180" s="156" t="e">
        <f>'Aaro Inställningar'!#REF!</f>
        <v>#REF!</v>
      </c>
      <c r="C180" s="36"/>
      <c r="D180" s="471" t="str">
        <f t="shared" si="12"/>
        <v>Jøtul</v>
      </c>
      <c r="E180" s="85">
        <f t="shared" ref="E180:M180" si="24">E19+E99</f>
        <v>-0.64202099999999995</v>
      </c>
      <c r="F180" s="83">
        <f t="shared" si="24"/>
        <v>0</v>
      </c>
      <c r="G180" s="85">
        <f t="shared" si="24"/>
        <v>-1.3959959</v>
      </c>
      <c r="H180" s="83">
        <f t="shared" si="24"/>
        <v>0</v>
      </c>
      <c r="I180" s="85">
        <f t="shared" si="24"/>
        <v>-1.3959959</v>
      </c>
      <c r="J180" s="83">
        <f t="shared" si="24"/>
        <v>0</v>
      </c>
      <c r="K180" s="85">
        <f t="shared" si="24"/>
        <v>-115.0226062</v>
      </c>
      <c r="L180" s="83">
        <f t="shared" si="24"/>
        <v>-113.6266103</v>
      </c>
      <c r="M180" s="85">
        <f t="shared" si="24"/>
        <v>-9.6645869999999992</v>
      </c>
    </row>
    <row r="181" spans="1:13">
      <c r="A181" s="1" t="s">
        <v>316</v>
      </c>
      <c r="B181" s="156" t="e">
        <f>'Aaro Inställningar'!#REF!</f>
        <v>#REF!</v>
      </c>
      <c r="C181" s="36"/>
      <c r="D181" s="471" t="str">
        <f t="shared" si="12"/>
        <v xml:space="preserve">KVD </v>
      </c>
      <c r="E181" s="85">
        <f t="shared" ref="E181:M181" si="25">E20+E100</f>
        <v>-1.073</v>
      </c>
      <c r="F181" s="83">
        <f t="shared" si="25"/>
        <v>-0.26400000000000001</v>
      </c>
      <c r="G181" s="85">
        <f t="shared" si="25"/>
        <v>-1.3129999999999999</v>
      </c>
      <c r="H181" s="83">
        <f t="shared" si="25"/>
        <v>-0.26400000000000001</v>
      </c>
      <c r="I181" s="85">
        <f t="shared" si="25"/>
        <v>-1.3129999999999999</v>
      </c>
      <c r="J181" s="83">
        <f t="shared" si="25"/>
        <v>-0.26400000000000001</v>
      </c>
      <c r="K181" s="85">
        <f t="shared" si="25"/>
        <v>-7.274</v>
      </c>
      <c r="L181" s="83">
        <f t="shared" si="25"/>
        <v>-6.2249999999999996</v>
      </c>
      <c r="M181" s="85">
        <f t="shared" si="25"/>
        <v>-3</v>
      </c>
    </row>
    <row r="182" spans="1:13" ht="15.75" customHeight="1">
      <c r="A182" s="1" t="s">
        <v>316</v>
      </c>
      <c r="B182" s="156" t="e">
        <f>'Aaro Inställningar'!#REF!</f>
        <v>#REF!</v>
      </c>
      <c r="C182" s="36"/>
      <c r="D182" s="471" t="str">
        <f t="shared" si="12"/>
        <v>Ledil</v>
      </c>
      <c r="E182" s="85">
        <f t="shared" ref="E182:M182" si="26">E21+E101</f>
        <v>0</v>
      </c>
      <c r="F182" s="83">
        <f t="shared" si="26"/>
        <v>0</v>
      </c>
      <c r="G182" s="85">
        <f t="shared" si="26"/>
        <v>0</v>
      </c>
      <c r="H182" s="83">
        <f t="shared" si="26"/>
        <v>0</v>
      </c>
      <c r="I182" s="85">
        <f t="shared" si="26"/>
        <v>0</v>
      </c>
      <c r="J182" s="83">
        <f t="shared" si="26"/>
        <v>0</v>
      </c>
      <c r="K182" s="85">
        <f t="shared" si="26"/>
        <v>-12.781003999999999</v>
      </c>
      <c r="L182" s="83">
        <f t="shared" si="26"/>
        <v>-12.781003999999999</v>
      </c>
      <c r="M182" s="85">
        <f t="shared" si="26"/>
        <v>-5.6278199999999998</v>
      </c>
    </row>
    <row r="183" spans="1:13">
      <c r="A183" s="1" t="s">
        <v>316</v>
      </c>
      <c r="B183" s="156" t="e">
        <f>'Aaro Inställningar'!#REF!</f>
        <v>#REF!</v>
      </c>
      <c r="C183" s="36"/>
      <c r="D183" s="471" t="str">
        <f t="shared" si="12"/>
        <v>Mobile Climate Control</v>
      </c>
      <c r="E183" s="85">
        <f t="shared" ref="E183:M183" si="27">E22+E102</f>
        <v>-0.60099999999999998</v>
      </c>
      <c r="F183" s="83">
        <f t="shared" si="27"/>
        <v>0</v>
      </c>
      <c r="G183" s="85">
        <f t="shared" si="27"/>
        <v>-0.82199999999999995</v>
      </c>
      <c r="H183" s="83">
        <f t="shared" si="27"/>
        <v>0</v>
      </c>
      <c r="I183" s="85">
        <f t="shared" si="27"/>
        <v>-0.82199999999999995</v>
      </c>
      <c r="J183" s="83">
        <f t="shared" si="27"/>
        <v>0</v>
      </c>
      <c r="K183" s="85">
        <f t="shared" si="27"/>
        <v>-1.9710000000000001</v>
      </c>
      <c r="L183" s="83">
        <f t="shared" si="27"/>
        <v>-1.149</v>
      </c>
      <c r="M183" s="85">
        <f t="shared" si="27"/>
        <v>-2.8889999999999998</v>
      </c>
    </row>
    <row r="184" spans="1:13">
      <c r="A184" s="1" t="s">
        <v>316</v>
      </c>
      <c r="B184" s="156" t="e">
        <f>'Aaro Inställningar'!#REF!</f>
        <v>#REF!</v>
      </c>
      <c r="C184" s="36"/>
      <c r="D184" s="471" t="str">
        <f t="shared" si="12"/>
        <v>Nebula</v>
      </c>
      <c r="E184" s="85">
        <f t="shared" ref="E184:M184" si="28">E23+E103</f>
        <v>-0.1031767</v>
      </c>
      <c r="F184" s="83">
        <f t="shared" si="28"/>
        <v>-6.7500000000003701E-4</v>
      </c>
      <c r="G184" s="85">
        <f t="shared" si="28"/>
        <v>-0.1031767</v>
      </c>
      <c r="H184" s="83">
        <f t="shared" si="28"/>
        <v>-0.44328499999999998</v>
      </c>
      <c r="I184" s="85">
        <f t="shared" si="28"/>
        <v>-0.1031767</v>
      </c>
      <c r="J184" s="83">
        <f t="shared" si="28"/>
        <v>-0.44328499999999998</v>
      </c>
      <c r="K184" s="85">
        <f t="shared" si="28"/>
        <v>-1.5156388999999999</v>
      </c>
      <c r="L184" s="83">
        <f t="shared" si="28"/>
        <v>-1.8557471999999999</v>
      </c>
      <c r="M184" s="85">
        <f t="shared" si="28"/>
        <v>-0.58154139999999999</v>
      </c>
    </row>
    <row r="185" spans="1:13" ht="15.75" customHeight="1">
      <c r="A185" s="1" t="s">
        <v>316</v>
      </c>
      <c r="B185" s="156" t="e">
        <f>'Aaro Inställningar'!#REF!</f>
        <v>#REF!</v>
      </c>
      <c r="C185" s="36"/>
      <c r="D185" s="821" t="str">
        <f t="shared" si="12"/>
        <v>Nordic Cinema Group</v>
      </c>
      <c r="E185" s="320">
        <f t="shared" ref="E185:M185" si="29">E24+E104</f>
        <v>-3.423</v>
      </c>
      <c r="F185" s="318">
        <f t="shared" si="29"/>
        <v>0</v>
      </c>
      <c r="G185" s="320">
        <f t="shared" si="29"/>
        <v>-7.4619999999999997</v>
      </c>
      <c r="H185" s="318">
        <f t="shared" si="29"/>
        <v>0</v>
      </c>
      <c r="I185" s="320">
        <f t="shared" si="29"/>
        <v>-7.4619999999999997</v>
      </c>
      <c r="J185" s="318">
        <f t="shared" si="29"/>
        <v>0</v>
      </c>
      <c r="K185" s="320">
        <f t="shared" si="29"/>
        <v>-10.715</v>
      </c>
      <c r="L185" s="318">
        <f t="shared" si="29"/>
        <v>-3.2530000000000001</v>
      </c>
      <c r="M185" s="320">
        <f t="shared" si="29"/>
        <v>-7.6619999999999999</v>
      </c>
    </row>
    <row r="186" spans="1:13" ht="15.75" hidden="1" customHeight="1">
      <c r="A186" s="1" t="s">
        <v>316</v>
      </c>
      <c r="B186" s="156" t="e">
        <f>'Aaro Inställningar'!#REF!</f>
        <v>#REF!</v>
      </c>
      <c r="C186" s="36"/>
      <c r="D186" s="821">
        <f t="shared" si="12"/>
        <v>0</v>
      </c>
      <c r="E186" s="320">
        <f t="shared" ref="E186:M186" si="30">E25+E105</f>
        <v>0</v>
      </c>
      <c r="F186" s="318">
        <f t="shared" si="30"/>
        <v>0</v>
      </c>
      <c r="G186" s="320">
        <f t="shared" si="30"/>
        <v>0</v>
      </c>
      <c r="H186" s="318">
        <f t="shared" si="30"/>
        <v>0</v>
      </c>
      <c r="I186" s="320">
        <f t="shared" si="30"/>
        <v>0</v>
      </c>
      <c r="J186" s="318">
        <f t="shared" si="30"/>
        <v>0</v>
      </c>
      <c r="K186" s="320">
        <f t="shared" si="30"/>
        <v>0</v>
      </c>
      <c r="L186" s="318">
        <f t="shared" si="30"/>
        <v>0</v>
      </c>
      <c r="M186" s="320">
        <f t="shared" si="30"/>
        <v>0</v>
      </c>
    </row>
    <row r="187" spans="1:13" ht="15.75" hidden="1" customHeight="1">
      <c r="A187" s="1" t="s">
        <v>316</v>
      </c>
      <c r="B187" s="156" t="e">
        <f>'Aaro Inställningar'!#REF!</f>
        <v>#REF!</v>
      </c>
      <c r="C187" s="36"/>
      <c r="D187" s="821">
        <f t="shared" si="12"/>
        <v>0</v>
      </c>
      <c r="E187" s="320">
        <f t="shared" ref="E187:M187" si="31">E26+E106</f>
        <v>0</v>
      </c>
      <c r="F187" s="318">
        <f t="shared" si="31"/>
        <v>0</v>
      </c>
      <c r="G187" s="320">
        <f t="shared" si="31"/>
        <v>0</v>
      </c>
      <c r="H187" s="318">
        <f t="shared" si="31"/>
        <v>0</v>
      </c>
      <c r="I187" s="320">
        <f t="shared" si="31"/>
        <v>0</v>
      </c>
      <c r="J187" s="318">
        <f t="shared" si="31"/>
        <v>0</v>
      </c>
      <c r="K187" s="320">
        <f t="shared" si="31"/>
        <v>0</v>
      </c>
      <c r="L187" s="318">
        <f t="shared" si="31"/>
        <v>0</v>
      </c>
      <c r="M187" s="320">
        <f t="shared" si="31"/>
        <v>0</v>
      </c>
    </row>
    <row r="188" spans="1:13" ht="15.75" hidden="1" customHeight="1">
      <c r="A188" s="1" t="s">
        <v>316</v>
      </c>
      <c r="B188" s="156" t="e">
        <f>'Aaro Inställningar'!#REF!</f>
        <v>#REF!</v>
      </c>
      <c r="C188" s="36"/>
      <c r="D188" s="821">
        <f t="shared" si="12"/>
        <v>0</v>
      </c>
      <c r="E188" s="320">
        <f t="shared" ref="E188:M188" si="32">E27+E107</f>
        <v>0</v>
      </c>
      <c r="F188" s="318">
        <f t="shared" si="32"/>
        <v>0</v>
      </c>
      <c r="G188" s="320">
        <f t="shared" si="32"/>
        <v>0</v>
      </c>
      <c r="H188" s="318">
        <f t="shared" si="32"/>
        <v>0</v>
      </c>
      <c r="I188" s="320">
        <f t="shared" si="32"/>
        <v>0</v>
      </c>
      <c r="J188" s="318">
        <f t="shared" si="32"/>
        <v>0</v>
      </c>
      <c r="K188" s="320">
        <f t="shared" si="32"/>
        <v>0</v>
      </c>
      <c r="L188" s="318">
        <f t="shared" si="32"/>
        <v>0</v>
      </c>
      <c r="M188" s="320">
        <f t="shared" si="32"/>
        <v>0</v>
      </c>
    </row>
    <row r="189" spans="1:13" ht="15.75" hidden="1" customHeight="1">
      <c r="A189" s="1" t="s">
        <v>316</v>
      </c>
      <c r="B189" s="156" t="e">
        <f>'Aaro Inställningar'!#REF!</f>
        <v>#REF!</v>
      </c>
      <c r="C189" s="36"/>
      <c r="D189" s="821">
        <f t="shared" si="12"/>
        <v>0</v>
      </c>
      <c r="E189" s="320">
        <f t="shared" ref="E189:M189" si="33">E28+E108</f>
        <v>0</v>
      </c>
      <c r="F189" s="318">
        <f t="shared" si="33"/>
        <v>0</v>
      </c>
      <c r="G189" s="320">
        <f t="shared" si="33"/>
        <v>0</v>
      </c>
      <c r="H189" s="318">
        <f t="shared" si="33"/>
        <v>0</v>
      </c>
      <c r="I189" s="320">
        <f t="shared" si="33"/>
        <v>0</v>
      </c>
      <c r="J189" s="318">
        <f t="shared" si="33"/>
        <v>0</v>
      </c>
      <c r="K189" s="320">
        <f t="shared" si="33"/>
        <v>0</v>
      </c>
      <c r="L189" s="318">
        <f t="shared" si="33"/>
        <v>0</v>
      </c>
      <c r="M189" s="320">
        <f t="shared" si="33"/>
        <v>0</v>
      </c>
    </row>
    <row r="190" spans="1:13" ht="15.75" hidden="1" customHeight="1">
      <c r="A190" s="1" t="s">
        <v>316</v>
      </c>
      <c r="B190" s="156" t="e">
        <f>'Aaro Inställningar'!#REF!</f>
        <v>#REF!</v>
      </c>
      <c r="C190" s="36"/>
      <c r="D190" s="821">
        <f t="shared" si="12"/>
        <v>0</v>
      </c>
      <c r="E190" s="320">
        <f t="shared" ref="E190:M190" si="34">E29+E109</f>
        <v>0</v>
      </c>
      <c r="F190" s="318">
        <f t="shared" si="34"/>
        <v>0</v>
      </c>
      <c r="G190" s="320">
        <f t="shared" si="34"/>
        <v>0</v>
      </c>
      <c r="H190" s="318">
        <f t="shared" si="34"/>
        <v>0</v>
      </c>
      <c r="I190" s="320">
        <f t="shared" si="34"/>
        <v>0</v>
      </c>
      <c r="J190" s="318">
        <f t="shared" si="34"/>
        <v>0</v>
      </c>
      <c r="K190" s="320">
        <f t="shared" si="34"/>
        <v>0</v>
      </c>
      <c r="L190" s="318">
        <f t="shared" si="34"/>
        <v>0</v>
      </c>
      <c r="M190" s="320">
        <f t="shared" si="34"/>
        <v>0</v>
      </c>
    </row>
    <row r="191" spans="1:13" ht="15.75" hidden="1" customHeight="1">
      <c r="A191" s="1" t="s">
        <v>316</v>
      </c>
      <c r="B191" s="156" t="e">
        <f>'Aaro Inställningar'!#REF!</f>
        <v>#REF!</v>
      </c>
      <c r="C191" s="36"/>
      <c r="D191" s="821">
        <f t="shared" si="12"/>
        <v>0</v>
      </c>
      <c r="E191" s="320">
        <f t="shared" ref="E191:M191" si="35">E30+E110</f>
        <v>0</v>
      </c>
      <c r="F191" s="318">
        <f t="shared" si="35"/>
        <v>0</v>
      </c>
      <c r="G191" s="320">
        <f t="shared" si="35"/>
        <v>0</v>
      </c>
      <c r="H191" s="318">
        <f t="shared" si="35"/>
        <v>0</v>
      </c>
      <c r="I191" s="320">
        <f t="shared" si="35"/>
        <v>0</v>
      </c>
      <c r="J191" s="318">
        <f t="shared" si="35"/>
        <v>0</v>
      </c>
      <c r="K191" s="320">
        <f t="shared" si="35"/>
        <v>0</v>
      </c>
      <c r="L191" s="318">
        <f t="shared" si="35"/>
        <v>0</v>
      </c>
      <c r="M191" s="320">
        <f t="shared" si="35"/>
        <v>0</v>
      </c>
    </row>
    <row r="192" spans="1:13" ht="15.75" hidden="1" customHeight="1">
      <c r="A192" s="1" t="s">
        <v>316</v>
      </c>
      <c r="B192" s="156" t="e">
        <f>'Aaro Inställningar'!#REF!</f>
        <v>#REF!</v>
      </c>
      <c r="C192" s="36"/>
      <c r="D192" s="821">
        <f t="shared" si="12"/>
        <v>0</v>
      </c>
      <c r="E192" s="320">
        <f t="shared" ref="E192:M192" si="36">E31+E111</f>
        <v>0</v>
      </c>
      <c r="F192" s="318">
        <f t="shared" si="36"/>
        <v>0</v>
      </c>
      <c r="G192" s="320">
        <f t="shared" si="36"/>
        <v>0</v>
      </c>
      <c r="H192" s="318">
        <f t="shared" si="36"/>
        <v>0</v>
      </c>
      <c r="I192" s="320">
        <f t="shared" si="36"/>
        <v>0</v>
      </c>
      <c r="J192" s="318">
        <f t="shared" si="36"/>
        <v>0</v>
      </c>
      <c r="K192" s="320">
        <f t="shared" si="36"/>
        <v>0</v>
      </c>
      <c r="L192" s="318">
        <f t="shared" si="36"/>
        <v>0</v>
      </c>
      <c r="M192" s="320">
        <f t="shared" si="36"/>
        <v>0</v>
      </c>
    </row>
    <row r="193" spans="1:13" ht="15.75" hidden="1" customHeight="1">
      <c r="A193" s="1" t="s">
        <v>316</v>
      </c>
      <c r="B193" s="156" t="e">
        <f>'Aaro Inställningar'!#REF!</f>
        <v>#REF!</v>
      </c>
      <c r="C193" s="36"/>
      <c r="D193" s="821">
        <f t="shared" si="12"/>
        <v>0</v>
      </c>
      <c r="E193" s="320">
        <f t="shared" ref="E193:M193" si="37">E32+E112</f>
        <v>0</v>
      </c>
      <c r="F193" s="318">
        <f t="shared" si="37"/>
        <v>0</v>
      </c>
      <c r="G193" s="320">
        <f t="shared" si="37"/>
        <v>0</v>
      </c>
      <c r="H193" s="318">
        <f t="shared" si="37"/>
        <v>0</v>
      </c>
      <c r="I193" s="320">
        <f t="shared" si="37"/>
        <v>0</v>
      </c>
      <c r="J193" s="318">
        <f t="shared" si="37"/>
        <v>0</v>
      </c>
      <c r="K193" s="320">
        <f t="shared" si="37"/>
        <v>0</v>
      </c>
      <c r="L193" s="318">
        <f t="shared" si="37"/>
        <v>0</v>
      </c>
      <c r="M193" s="320">
        <f t="shared" si="37"/>
        <v>0</v>
      </c>
    </row>
    <row r="194" spans="1:13" ht="15.75" hidden="1" customHeight="1">
      <c r="A194" s="1" t="s">
        <v>316</v>
      </c>
      <c r="B194" s="156" t="e">
        <f>'Aaro Inställningar'!#REF!</f>
        <v>#REF!</v>
      </c>
      <c r="C194" s="36"/>
      <c r="D194" s="821">
        <f t="shared" si="12"/>
        <v>0</v>
      </c>
      <c r="E194" s="320">
        <f t="shared" ref="E194:M194" si="38">E33+E113</f>
        <v>0</v>
      </c>
      <c r="F194" s="318">
        <f t="shared" si="38"/>
        <v>0</v>
      </c>
      <c r="G194" s="320">
        <f t="shared" si="38"/>
        <v>0</v>
      </c>
      <c r="H194" s="318">
        <f t="shared" si="38"/>
        <v>0</v>
      </c>
      <c r="I194" s="320">
        <f t="shared" si="38"/>
        <v>0</v>
      </c>
      <c r="J194" s="318">
        <f t="shared" si="38"/>
        <v>0</v>
      </c>
      <c r="K194" s="320">
        <f t="shared" si="38"/>
        <v>0</v>
      </c>
      <c r="L194" s="318">
        <f t="shared" si="38"/>
        <v>0</v>
      </c>
      <c r="M194" s="320">
        <f t="shared" si="38"/>
        <v>0</v>
      </c>
    </row>
    <row r="195" spans="1:13" ht="15.75" hidden="1" customHeight="1">
      <c r="A195" s="1" t="s">
        <v>316</v>
      </c>
      <c r="B195" s="156" t="e">
        <f>'Aaro Inställningar'!#REF!</f>
        <v>#REF!</v>
      </c>
      <c r="C195" s="36"/>
      <c r="D195" s="821">
        <f t="shared" si="12"/>
        <v>0</v>
      </c>
      <c r="E195" s="320">
        <f t="shared" ref="E195:M195" si="39">E34+E114</f>
        <v>0</v>
      </c>
      <c r="F195" s="318">
        <f t="shared" si="39"/>
        <v>0</v>
      </c>
      <c r="G195" s="320">
        <f t="shared" si="39"/>
        <v>0</v>
      </c>
      <c r="H195" s="318">
        <f t="shared" si="39"/>
        <v>0</v>
      </c>
      <c r="I195" s="320">
        <f t="shared" si="39"/>
        <v>0</v>
      </c>
      <c r="J195" s="318">
        <f t="shared" si="39"/>
        <v>0</v>
      </c>
      <c r="K195" s="320">
        <f t="shared" si="39"/>
        <v>0</v>
      </c>
      <c r="L195" s="318">
        <f t="shared" si="39"/>
        <v>0</v>
      </c>
      <c r="M195" s="320">
        <f t="shared" si="39"/>
        <v>0</v>
      </c>
    </row>
    <row r="196" spans="1:13" ht="15.75" hidden="1" customHeight="1">
      <c r="A196" s="1" t="s">
        <v>316</v>
      </c>
      <c r="B196" s="156" t="e">
        <f>'Aaro Inställningar'!#REF!</f>
        <v>#REF!</v>
      </c>
      <c r="C196" s="36"/>
      <c r="D196" s="821">
        <f t="shared" si="12"/>
        <v>0</v>
      </c>
      <c r="E196" s="320">
        <f t="shared" ref="E196:M196" si="40">E35+E115</f>
        <v>0</v>
      </c>
      <c r="F196" s="318">
        <f t="shared" si="40"/>
        <v>0</v>
      </c>
      <c r="G196" s="320">
        <f t="shared" si="40"/>
        <v>0</v>
      </c>
      <c r="H196" s="318">
        <f t="shared" si="40"/>
        <v>0</v>
      </c>
      <c r="I196" s="320">
        <f t="shared" si="40"/>
        <v>0</v>
      </c>
      <c r="J196" s="318">
        <f t="shared" si="40"/>
        <v>0</v>
      </c>
      <c r="K196" s="320">
        <f t="shared" si="40"/>
        <v>0</v>
      </c>
      <c r="L196" s="318">
        <f t="shared" si="40"/>
        <v>0</v>
      </c>
      <c r="M196" s="320">
        <f t="shared" si="40"/>
        <v>0</v>
      </c>
    </row>
    <row r="197" spans="1:13" s="126" customFormat="1" ht="16.8">
      <c r="A197" s="1" t="s">
        <v>316</v>
      </c>
      <c r="B197" s="468" t="e">
        <f>'Aaro Inställningar'!#REF!</f>
        <v>#REF!</v>
      </c>
      <c r="C197" s="41"/>
      <c r="D197" s="799" t="str">
        <f t="shared" si="12"/>
        <v>Summa exkl Aibel</v>
      </c>
      <c r="E197" s="800">
        <f t="shared" ref="E197:M197" si="41">E36+E116</f>
        <v>-22.290502499999992</v>
      </c>
      <c r="F197" s="822">
        <f t="shared" si="41"/>
        <v>-15.976808699999999</v>
      </c>
      <c r="G197" s="800">
        <f t="shared" si="41"/>
        <v>-39.347477399999995</v>
      </c>
      <c r="H197" s="822">
        <f t="shared" si="41"/>
        <v>-82.617781399999998</v>
      </c>
      <c r="I197" s="800">
        <f t="shared" si="41"/>
        <v>-39.347477399999995</v>
      </c>
      <c r="J197" s="822">
        <f t="shared" si="41"/>
        <v>-82.617781399999998</v>
      </c>
      <c r="K197" s="800">
        <f t="shared" si="41"/>
        <v>-371.50954780000001</v>
      </c>
      <c r="L197" s="822">
        <f t="shared" si="41"/>
        <v>-414.77985179999996</v>
      </c>
      <c r="M197" s="800">
        <f t="shared" si="41"/>
        <v>-164.35473270000003</v>
      </c>
    </row>
    <row r="198" spans="1:13" ht="4.5" customHeight="1">
      <c r="A198" s="1"/>
      <c r="B198" s="156"/>
      <c r="C198" s="36"/>
      <c r="D198" s="804">
        <f t="shared" si="12"/>
        <v>0</v>
      </c>
      <c r="E198" s="747">
        <f t="shared" ref="E198:M198" si="42">E37+E117</f>
        <v>0</v>
      </c>
      <c r="F198" s="823">
        <f t="shared" si="42"/>
        <v>0</v>
      </c>
      <c r="G198" s="747">
        <f t="shared" si="42"/>
        <v>0</v>
      </c>
      <c r="H198" s="823">
        <f t="shared" si="42"/>
        <v>0</v>
      </c>
      <c r="I198" s="747">
        <f t="shared" si="42"/>
        <v>0</v>
      </c>
      <c r="J198" s="823">
        <f t="shared" si="42"/>
        <v>0</v>
      </c>
      <c r="K198" s="747">
        <f t="shared" si="42"/>
        <v>0</v>
      </c>
      <c r="L198" s="823">
        <f t="shared" si="42"/>
        <v>0</v>
      </c>
      <c r="M198" s="747">
        <f t="shared" si="42"/>
        <v>0</v>
      </c>
    </row>
    <row r="199" spans="1:13" ht="19.5" customHeight="1">
      <c r="A199" s="1" t="s">
        <v>316</v>
      </c>
      <c r="B199" s="156" t="e">
        <f>'Aaro Inställningar'!#REF!</f>
        <v>#REF!</v>
      </c>
      <c r="C199" s="36"/>
      <c r="D199" s="804" t="str">
        <f t="shared" si="12"/>
        <v>Aibel</v>
      </c>
      <c r="E199" s="747">
        <f t="shared" ref="E199:M199" si="43">E38+E118</f>
        <v>-15.033802</v>
      </c>
      <c r="F199" s="792">
        <f t="shared" si="43"/>
        <v>-64.102080000000001</v>
      </c>
      <c r="G199" s="747">
        <f t="shared" si="43"/>
        <v>-15.033802</v>
      </c>
      <c r="H199" s="792">
        <f t="shared" si="43"/>
        <v>-64.102080000000001</v>
      </c>
      <c r="I199" s="747">
        <f t="shared" si="43"/>
        <v>-15.033802</v>
      </c>
      <c r="J199" s="792">
        <f t="shared" si="43"/>
        <v>-64.102080000000001</v>
      </c>
      <c r="K199" s="747">
        <f t="shared" si="43"/>
        <v>-412.846226</v>
      </c>
      <c r="L199" s="792">
        <f t="shared" si="43"/>
        <v>-461.91450400000002</v>
      </c>
      <c r="M199" s="747">
        <f t="shared" si="43"/>
        <v>-2.1476860000000002</v>
      </c>
    </row>
    <row r="200" spans="1:13" ht="16.8" hidden="1">
      <c r="A200" s="1" t="s">
        <v>316</v>
      </c>
      <c r="B200" s="156" t="e">
        <f>'Aaro Inställningar'!#REF!</f>
        <v>#REF!</v>
      </c>
      <c r="C200" s="36"/>
      <c r="D200" s="821">
        <f t="shared" si="12"/>
        <v>0</v>
      </c>
      <c r="E200" s="320">
        <f t="shared" ref="E200:M200" si="44">E39+E119</f>
        <v>0</v>
      </c>
      <c r="F200" s="318">
        <f t="shared" si="44"/>
        <v>0</v>
      </c>
      <c r="G200" s="320">
        <f t="shared" si="44"/>
        <v>0</v>
      </c>
      <c r="H200" s="318">
        <f t="shared" si="44"/>
        <v>0</v>
      </c>
      <c r="I200" s="320">
        <f t="shared" si="44"/>
        <v>0</v>
      </c>
      <c r="J200" s="318">
        <f t="shared" si="44"/>
        <v>0</v>
      </c>
      <c r="K200" s="320">
        <f t="shared" si="44"/>
        <v>0</v>
      </c>
      <c r="L200" s="318">
        <f t="shared" si="44"/>
        <v>0</v>
      </c>
      <c r="M200" s="320">
        <f t="shared" si="44"/>
        <v>0</v>
      </c>
    </row>
    <row r="201" spans="1:13" ht="16.8" hidden="1">
      <c r="A201" s="1" t="s">
        <v>316</v>
      </c>
      <c r="B201" s="156" t="e">
        <f>'Aaro Inställningar'!#REF!</f>
        <v>#REF!</v>
      </c>
      <c r="C201" s="36"/>
      <c r="D201" s="821">
        <f t="shared" ref="D201:D232" si="45">D40</f>
        <v>0</v>
      </c>
      <c r="E201" s="320">
        <f t="shared" ref="E201:M201" si="46">E40+E120</f>
        <v>0</v>
      </c>
      <c r="F201" s="318">
        <f t="shared" si="46"/>
        <v>0</v>
      </c>
      <c r="G201" s="320">
        <f t="shared" si="46"/>
        <v>0</v>
      </c>
      <c r="H201" s="318">
        <f t="shared" si="46"/>
        <v>0</v>
      </c>
      <c r="I201" s="320">
        <f t="shared" si="46"/>
        <v>0</v>
      </c>
      <c r="J201" s="318">
        <f t="shared" si="46"/>
        <v>0</v>
      </c>
      <c r="K201" s="320">
        <f t="shared" si="46"/>
        <v>0</v>
      </c>
      <c r="L201" s="318">
        <f t="shared" si="46"/>
        <v>0</v>
      </c>
      <c r="M201" s="320">
        <f t="shared" si="46"/>
        <v>0</v>
      </c>
    </row>
    <row r="202" spans="1:13" ht="16.8" hidden="1">
      <c r="A202" s="1" t="s">
        <v>316</v>
      </c>
      <c r="B202" s="156" t="e">
        <f>'Aaro Inställningar'!#REF!</f>
        <v>#REF!</v>
      </c>
      <c r="C202" s="36"/>
      <c r="D202" s="821">
        <f t="shared" si="45"/>
        <v>0</v>
      </c>
      <c r="E202" s="320">
        <f t="shared" ref="E202:M202" si="47">E41+E121</f>
        <v>0</v>
      </c>
      <c r="F202" s="318">
        <f t="shared" si="47"/>
        <v>0</v>
      </c>
      <c r="G202" s="320">
        <f t="shared" si="47"/>
        <v>0</v>
      </c>
      <c r="H202" s="318">
        <f t="shared" si="47"/>
        <v>0</v>
      </c>
      <c r="I202" s="320">
        <f t="shared" si="47"/>
        <v>0</v>
      </c>
      <c r="J202" s="318">
        <f t="shared" si="47"/>
        <v>0</v>
      </c>
      <c r="K202" s="320">
        <f t="shared" si="47"/>
        <v>0</v>
      </c>
      <c r="L202" s="318">
        <f t="shared" si="47"/>
        <v>0</v>
      </c>
      <c r="M202" s="320">
        <f t="shared" si="47"/>
        <v>0</v>
      </c>
    </row>
    <row r="203" spans="1:13" ht="16.8" hidden="1">
      <c r="A203" s="1" t="s">
        <v>316</v>
      </c>
      <c r="B203" s="156" t="e">
        <f>'Aaro Inställningar'!#REF!</f>
        <v>#REF!</v>
      </c>
      <c r="C203" s="36"/>
      <c r="D203" s="821">
        <f t="shared" si="45"/>
        <v>0</v>
      </c>
      <c r="E203" s="320">
        <f t="shared" ref="E203:M203" si="48">E42+E122</f>
        <v>0</v>
      </c>
      <c r="F203" s="318">
        <f t="shared" si="48"/>
        <v>0</v>
      </c>
      <c r="G203" s="320">
        <f t="shared" si="48"/>
        <v>0</v>
      </c>
      <c r="H203" s="318">
        <f t="shared" si="48"/>
        <v>0</v>
      </c>
      <c r="I203" s="320">
        <f t="shared" si="48"/>
        <v>0</v>
      </c>
      <c r="J203" s="318">
        <f t="shared" si="48"/>
        <v>0</v>
      </c>
      <c r="K203" s="320">
        <f t="shared" si="48"/>
        <v>0</v>
      </c>
      <c r="L203" s="318">
        <f t="shared" si="48"/>
        <v>0</v>
      </c>
      <c r="M203" s="320">
        <f t="shared" si="48"/>
        <v>0</v>
      </c>
    </row>
    <row r="204" spans="1:13" ht="16.8" hidden="1">
      <c r="A204" s="1" t="s">
        <v>316</v>
      </c>
      <c r="B204" s="156" t="e">
        <f>'Aaro Inställningar'!#REF!</f>
        <v>#REF!</v>
      </c>
      <c r="C204" s="36"/>
      <c r="D204" s="821">
        <f t="shared" si="45"/>
        <v>0</v>
      </c>
      <c r="E204" s="320">
        <f t="shared" ref="E204:M204" si="49">E43+E123</f>
        <v>0</v>
      </c>
      <c r="F204" s="318">
        <f t="shared" si="49"/>
        <v>0</v>
      </c>
      <c r="G204" s="320">
        <f t="shared" si="49"/>
        <v>0</v>
      </c>
      <c r="H204" s="318">
        <f t="shared" si="49"/>
        <v>0</v>
      </c>
      <c r="I204" s="320">
        <f t="shared" si="49"/>
        <v>0</v>
      </c>
      <c r="J204" s="318">
        <f t="shared" si="49"/>
        <v>0</v>
      </c>
      <c r="K204" s="320">
        <f t="shared" si="49"/>
        <v>0</v>
      </c>
      <c r="L204" s="318">
        <f t="shared" si="49"/>
        <v>0</v>
      </c>
      <c r="M204" s="320">
        <f t="shared" si="49"/>
        <v>0</v>
      </c>
    </row>
    <row r="205" spans="1:13" ht="16.8" hidden="1">
      <c r="A205" s="1" t="s">
        <v>316</v>
      </c>
      <c r="B205" s="156" t="e">
        <f>'Aaro Inställningar'!#REF!</f>
        <v>#REF!</v>
      </c>
      <c r="C205" s="36"/>
      <c r="D205" s="821">
        <f t="shared" si="45"/>
        <v>0</v>
      </c>
      <c r="E205" s="320">
        <f t="shared" ref="E205:M205" si="50">E44+E124</f>
        <v>0</v>
      </c>
      <c r="F205" s="318">
        <f t="shared" si="50"/>
        <v>0</v>
      </c>
      <c r="G205" s="320">
        <f t="shared" si="50"/>
        <v>0</v>
      </c>
      <c r="H205" s="318">
        <f t="shared" si="50"/>
        <v>0</v>
      </c>
      <c r="I205" s="320">
        <f t="shared" si="50"/>
        <v>0</v>
      </c>
      <c r="J205" s="318">
        <f t="shared" si="50"/>
        <v>0</v>
      </c>
      <c r="K205" s="320">
        <f t="shared" si="50"/>
        <v>0</v>
      </c>
      <c r="L205" s="318">
        <f t="shared" si="50"/>
        <v>0</v>
      </c>
      <c r="M205" s="320">
        <f t="shared" si="50"/>
        <v>0</v>
      </c>
    </row>
    <row r="206" spans="1:13" ht="16.8" hidden="1">
      <c r="A206" s="1" t="s">
        <v>316</v>
      </c>
      <c r="B206" s="156" t="e">
        <f>'Aaro Inställningar'!#REF!</f>
        <v>#REF!</v>
      </c>
      <c r="C206" s="36"/>
      <c r="D206" s="821">
        <f t="shared" si="45"/>
        <v>0</v>
      </c>
      <c r="E206" s="320">
        <f t="shared" ref="E206:M206" si="51">E45+E125</f>
        <v>0</v>
      </c>
      <c r="F206" s="318">
        <f t="shared" si="51"/>
        <v>0</v>
      </c>
      <c r="G206" s="320">
        <f t="shared" si="51"/>
        <v>0</v>
      </c>
      <c r="H206" s="318">
        <f t="shared" si="51"/>
        <v>0</v>
      </c>
      <c r="I206" s="320">
        <f t="shared" si="51"/>
        <v>0</v>
      </c>
      <c r="J206" s="318">
        <f t="shared" si="51"/>
        <v>0</v>
      </c>
      <c r="K206" s="320">
        <f t="shared" si="51"/>
        <v>0</v>
      </c>
      <c r="L206" s="318">
        <f t="shared" si="51"/>
        <v>0</v>
      </c>
      <c r="M206" s="320">
        <f t="shared" si="51"/>
        <v>0</v>
      </c>
    </row>
    <row r="207" spans="1:13" ht="16.8" hidden="1">
      <c r="A207" s="1" t="s">
        <v>316</v>
      </c>
      <c r="B207" s="156" t="e">
        <f>'Aaro Inställningar'!#REF!</f>
        <v>#REF!</v>
      </c>
      <c r="C207" s="36"/>
      <c r="D207" s="821">
        <f t="shared" si="45"/>
        <v>0</v>
      </c>
      <c r="E207" s="320">
        <f t="shared" ref="E207:M207" si="52">E46+E126</f>
        <v>0</v>
      </c>
      <c r="F207" s="318">
        <f t="shared" si="52"/>
        <v>0</v>
      </c>
      <c r="G207" s="320">
        <f t="shared" si="52"/>
        <v>0</v>
      </c>
      <c r="H207" s="318">
        <f t="shared" si="52"/>
        <v>0</v>
      </c>
      <c r="I207" s="320">
        <f t="shared" si="52"/>
        <v>0</v>
      </c>
      <c r="J207" s="318">
        <f t="shared" si="52"/>
        <v>0</v>
      </c>
      <c r="K207" s="320">
        <f t="shared" si="52"/>
        <v>0</v>
      </c>
      <c r="L207" s="318">
        <f t="shared" si="52"/>
        <v>0</v>
      </c>
      <c r="M207" s="320">
        <f t="shared" si="52"/>
        <v>0</v>
      </c>
    </row>
    <row r="208" spans="1:13" ht="16.8" hidden="1">
      <c r="A208" s="1" t="s">
        <v>316</v>
      </c>
      <c r="B208" s="156" t="e">
        <f>'Aaro Inställningar'!#REF!</f>
        <v>#REF!</v>
      </c>
      <c r="C208" s="36"/>
      <c r="D208" s="821">
        <f t="shared" si="45"/>
        <v>0</v>
      </c>
      <c r="E208" s="320">
        <f t="shared" ref="E208:M208" si="53">E47+E127</f>
        <v>0</v>
      </c>
      <c r="F208" s="318">
        <f t="shared" si="53"/>
        <v>0</v>
      </c>
      <c r="G208" s="320">
        <f t="shared" si="53"/>
        <v>0</v>
      </c>
      <c r="H208" s="318">
        <f t="shared" si="53"/>
        <v>0</v>
      </c>
      <c r="I208" s="320">
        <f t="shared" si="53"/>
        <v>0</v>
      </c>
      <c r="J208" s="318">
        <f t="shared" si="53"/>
        <v>0</v>
      </c>
      <c r="K208" s="320">
        <f t="shared" si="53"/>
        <v>0</v>
      </c>
      <c r="L208" s="318">
        <f t="shared" si="53"/>
        <v>0</v>
      </c>
      <c r="M208" s="320">
        <f t="shared" si="53"/>
        <v>0</v>
      </c>
    </row>
    <row r="209" spans="1:13" ht="16.8" hidden="1">
      <c r="A209" s="1" t="s">
        <v>316</v>
      </c>
      <c r="B209" s="156" t="e">
        <f>'Aaro Inställningar'!#REF!</f>
        <v>#REF!</v>
      </c>
      <c r="C209" s="36"/>
      <c r="D209" s="821">
        <f t="shared" si="45"/>
        <v>0</v>
      </c>
      <c r="E209" s="320">
        <f t="shared" ref="E209:M209" si="54">E48+E128</f>
        <v>0</v>
      </c>
      <c r="F209" s="318">
        <f t="shared" si="54"/>
        <v>0</v>
      </c>
      <c r="G209" s="320">
        <f t="shared" si="54"/>
        <v>0</v>
      </c>
      <c r="H209" s="318">
        <f t="shared" si="54"/>
        <v>0</v>
      </c>
      <c r="I209" s="320">
        <f t="shared" si="54"/>
        <v>0</v>
      </c>
      <c r="J209" s="318">
        <f t="shared" si="54"/>
        <v>0</v>
      </c>
      <c r="K209" s="320">
        <f t="shared" si="54"/>
        <v>0</v>
      </c>
      <c r="L209" s="318">
        <f t="shared" si="54"/>
        <v>0</v>
      </c>
      <c r="M209" s="320">
        <f t="shared" si="54"/>
        <v>0</v>
      </c>
    </row>
    <row r="210" spans="1:13" ht="16.8" hidden="1">
      <c r="A210" s="1" t="s">
        <v>316</v>
      </c>
      <c r="B210" s="156" t="e">
        <f>'Aaro Inställningar'!#REF!</f>
        <v>#REF!</v>
      </c>
      <c r="C210" s="36"/>
      <c r="D210" s="821">
        <f t="shared" si="45"/>
        <v>0</v>
      </c>
      <c r="E210" s="320">
        <f t="shared" ref="E210:M210" si="55">E49+E129</f>
        <v>0</v>
      </c>
      <c r="F210" s="318">
        <f t="shared" si="55"/>
        <v>0</v>
      </c>
      <c r="G210" s="320">
        <f t="shared" si="55"/>
        <v>0</v>
      </c>
      <c r="H210" s="318">
        <f t="shared" si="55"/>
        <v>0</v>
      </c>
      <c r="I210" s="320">
        <f t="shared" si="55"/>
        <v>0</v>
      </c>
      <c r="J210" s="318">
        <f t="shared" si="55"/>
        <v>0</v>
      </c>
      <c r="K210" s="320">
        <f t="shared" si="55"/>
        <v>0</v>
      </c>
      <c r="L210" s="318">
        <f t="shared" si="55"/>
        <v>0</v>
      </c>
      <c r="M210" s="320">
        <f t="shared" si="55"/>
        <v>0</v>
      </c>
    </row>
    <row r="211" spans="1:13" ht="16.8" hidden="1">
      <c r="A211" s="1" t="s">
        <v>316</v>
      </c>
      <c r="B211" s="156" t="e">
        <f>'Aaro Inställningar'!#REF!</f>
        <v>#REF!</v>
      </c>
      <c r="C211" s="36"/>
      <c r="D211" s="821">
        <f t="shared" si="45"/>
        <v>0</v>
      </c>
      <c r="E211" s="320">
        <f t="shared" ref="E211:M211" si="56">E50+E130</f>
        <v>0</v>
      </c>
      <c r="F211" s="318">
        <f t="shared" si="56"/>
        <v>0</v>
      </c>
      <c r="G211" s="320">
        <f t="shared" si="56"/>
        <v>0</v>
      </c>
      <c r="H211" s="318">
        <f t="shared" si="56"/>
        <v>0</v>
      </c>
      <c r="I211" s="320">
        <f t="shared" si="56"/>
        <v>0</v>
      </c>
      <c r="J211" s="318">
        <f t="shared" si="56"/>
        <v>0</v>
      </c>
      <c r="K211" s="320">
        <f t="shared" si="56"/>
        <v>0</v>
      </c>
      <c r="L211" s="318">
        <f t="shared" si="56"/>
        <v>0</v>
      </c>
      <c r="M211" s="320">
        <f t="shared" si="56"/>
        <v>0</v>
      </c>
    </row>
    <row r="212" spans="1:13" ht="16.8" hidden="1">
      <c r="A212" s="1" t="s">
        <v>316</v>
      </c>
      <c r="B212" s="156" t="e">
        <f>'Aaro Inställningar'!#REF!</f>
        <v>#REF!</v>
      </c>
      <c r="C212" s="36"/>
      <c r="D212" s="821">
        <f t="shared" si="45"/>
        <v>0</v>
      </c>
      <c r="E212" s="320">
        <f t="shared" ref="E212:M212" si="57">E51+E131</f>
        <v>0</v>
      </c>
      <c r="F212" s="318">
        <f t="shared" si="57"/>
        <v>0</v>
      </c>
      <c r="G212" s="320">
        <f t="shared" si="57"/>
        <v>0</v>
      </c>
      <c r="H212" s="318">
        <f t="shared" si="57"/>
        <v>0</v>
      </c>
      <c r="I212" s="320">
        <f t="shared" si="57"/>
        <v>0</v>
      </c>
      <c r="J212" s="318">
        <f t="shared" si="57"/>
        <v>0</v>
      </c>
      <c r="K212" s="320">
        <f t="shared" si="57"/>
        <v>0</v>
      </c>
      <c r="L212" s="318">
        <f t="shared" si="57"/>
        <v>0</v>
      </c>
      <c r="M212" s="320">
        <f t="shared" si="57"/>
        <v>0</v>
      </c>
    </row>
    <row r="213" spans="1:13" ht="16.8" hidden="1">
      <c r="A213" s="1" t="s">
        <v>316</v>
      </c>
      <c r="B213" s="156" t="e">
        <f>'Aaro Inställningar'!#REF!</f>
        <v>#REF!</v>
      </c>
      <c r="C213" s="36"/>
      <c r="D213" s="821">
        <f t="shared" si="45"/>
        <v>0</v>
      </c>
      <c r="E213" s="320">
        <f t="shared" ref="E213:M213" si="58">E52+E132</f>
        <v>0</v>
      </c>
      <c r="F213" s="318">
        <f t="shared" si="58"/>
        <v>0</v>
      </c>
      <c r="G213" s="320">
        <f t="shared" si="58"/>
        <v>0</v>
      </c>
      <c r="H213" s="318">
        <f t="shared" si="58"/>
        <v>0</v>
      </c>
      <c r="I213" s="320">
        <f t="shared" si="58"/>
        <v>0</v>
      </c>
      <c r="J213" s="318">
        <f t="shared" si="58"/>
        <v>0</v>
      </c>
      <c r="K213" s="320">
        <f t="shared" si="58"/>
        <v>0</v>
      </c>
      <c r="L213" s="318">
        <f t="shared" si="58"/>
        <v>0</v>
      </c>
      <c r="M213" s="320">
        <f t="shared" si="58"/>
        <v>0</v>
      </c>
    </row>
    <row r="214" spans="1:13" ht="16.8" hidden="1">
      <c r="A214" s="1" t="s">
        <v>316</v>
      </c>
      <c r="B214" s="156" t="e">
        <f>'Aaro Inställningar'!#REF!</f>
        <v>#REF!</v>
      </c>
      <c r="C214" s="36"/>
      <c r="D214" s="821">
        <f t="shared" si="45"/>
        <v>0</v>
      </c>
      <c r="E214" s="320">
        <f t="shared" ref="E214:M214" si="59">E53+E133</f>
        <v>0</v>
      </c>
      <c r="F214" s="318">
        <f t="shared" si="59"/>
        <v>0</v>
      </c>
      <c r="G214" s="320">
        <f t="shared" si="59"/>
        <v>0</v>
      </c>
      <c r="H214" s="318">
        <f t="shared" si="59"/>
        <v>0</v>
      </c>
      <c r="I214" s="320">
        <f t="shared" si="59"/>
        <v>0</v>
      </c>
      <c r="J214" s="318">
        <f t="shared" si="59"/>
        <v>0</v>
      </c>
      <c r="K214" s="320">
        <f t="shared" si="59"/>
        <v>0</v>
      </c>
      <c r="L214" s="318">
        <f t="shared" si="59"/>
        <v>0</v>
      </c>
      <c r="M214" s="320">
        <f t="shared" si="59"/>
        <v>0</v>
      </c>
    </row>
    <row r="215" spans="1:13" ht="16.8" hidden="1">
      <c r="A215" s="1" t="s">
        <v>316</v>
      </c>
      <c r="B215" s="156" t="e">
        <f>'Aaro Inställningar'!#REF!</f>
        <v>#REF!</v>
      </c>
      <c r="C215" s="36"/>
      <c r="D215" s="821">
        <f t="shared" si="45"/>
        <v>0</v>
      </c>
      <c r="E215" s="320">
        <f t="shared" ref="E215:M215" si="60">E54+E134</f>
        <v>0</v>
      </c>
      <c r="F215" s="318">
        <f t="shared" si="60"/>
        <v>0</v>
      </c>
      <c r="G215" s="320">
        <f t="shared" si="60"/>
        <v>0</v>
      </c>
      <c r="H215" s="318">
        <f t="shared" si="60"/>
        <v>0</v>
      </c>
      <c r="I215" s="320">
        <f t="shared" si="60"/>
        <v>0</v>
      </c>
      <c r="J215" s="318">
        <f t="shared" si="60"/>
        <v>0</v>
      </c>
      <c r="K215" s="320">
        <f t="shared" si="60"/>
        <v>0</v>
      </c>
      <c r="L215" s="318">
        <f t="shared" si="60"/>
        <v>0</v>
      </c>
      <c r="M215" s="320">
        <f t="shared" si="60"/>
        <v>0</v>
      </c>
    </row>
    <row r="216" spans="1:13" ht="16.8" hidden="1">
      <c r="A216" s="1" t="s">
        <v>316</v>
      </c>
      <c r="B216" s="156" t="e">
        <f>'Aaro Inställningar'!#REF!</f>
        <v>#REF!</v>
      </c>
      <c r="C216" s="36"/>
      <c r="D216" s="821">
        <f t="shared" si="45"/>
        <v>0</v>
      </c>
      <c r="E216" s="320">
        <f t="shared" ref="E216:M216" si="61">E55+E135</f>
        <v>0</v>
      </c>
      <c r="F216" s="318">
        <f t="shared" si="61"/>
        <v>0</v>
      </c>
      <c r="G216" s="320">
        <f t="shared" si="61"/>
        <v>0</v>
      </c>
      <c r="H216" s="318">
        <f t="shared" si="61"/>
        <v>0</v>
      </c>
      <c r="I216" s="320">
        <f t="shared" si="61"/>
        <v>0</v>
      </c>
      <c r="J216" s="318">
        <f t="shared" si="61"/>
        <v>0</v>
      </c>
      <c r="K216" s="320">
        <f t="shared" si="61"/>
        <v>0</v>
      </c>
      <c r="L216" s="318">
        <f t="shared" si="61"/>
        <v>0</v>
      </c>
      <c r="M216" s="320">
        <f t="shared" si="61"/>
        <v>0</v>
      </c>
    </row>
    <row r="217" spans="1:13" ht="16.8" hidden="1">
      <c r="A217" s="1" t="s">
        <v>316</v>
      </c>
      <c r="B217" s="156" t="e">
        <f>'Aaro Inställningar'!#REF!</f>
        <v>#REF!</v>
      </c>
      <c r="C217" s="36"/>
      <c r="D217" s="821">
        <f t="shared" si="45"/>
        <v>0</v>
      </c>
      <c r="E217" s="320">
        <f t="shared" ref="E217:M217" si="62">E56+E136</f>
        <v>0</v>
      </c>
      <c r="F217" s="318">
        <f t="shared" si="62"/>
        <v>0</v>
      </c>
      <c r="G217" s="320">
        <f t="shared" si="62"/>
        <v>0</v>
      </c>
      <c r="H217" s="318">
        <f t="shared" si="62"/>
        <v>0</v>
      </c>
      <c r="I217" s="320">
        <f t="shared" si="62"/>
        <v>0</v>
      </c>
      <c r="J217" s="318">
        <f t="shared" si="62"/>
        <v>0</v>
      </c>
      <c r="K217" s="320">
        <f t="shared" si="62"/>
        <v>0</v>
      </c>
      <c r="L217" s="318">
        <f t="shared" si="62"/>
        <v>0</v>
      </c>
      <c r="M217" s="320">
        <f t="shared" si="62"/>
        <v>0</v>
      </c>
    </row>
    <row r="218" spans="1:13" ht="16.8" hidden="1">
      <c r="A218" s="1" t="s">
        <v>316</v>
      </c>
      <c r="B218" s="156" t="e">
        <f>'Aaro Inställningar'!#REF!</f>
        <v>#REF!</v>
      </c>
      <c r="C218" s="36"/>
      <c r="D218" s="821">
        <f t="shared" si="45"/>
        <v>0</v>
      </c>
      <c r="E218" s="320">
        <f t="shared" ref="E218:M218" si="63">E57+E137</f>
        <v>0</v>
      </c>
      <c r="F218" s="318">
        <f t="shared" si="63"/>
        <v>0</v>
      </c>
      <c r="G218" s="320">
        <f t="shared" si="63"/>
        <v>0</v>
      </c>
      <c r="H218" s="318">
        <f t="shared" si="63"/>
        <v>0</v>
      </c>
      <c r="I218" s="320">
        <f t="shared" si="63"/>
        <v>0</v>
      </c>
      <c r="J218" s="318">
        <f t="shared" si="63"/>
        <v>0</v>
      </c>
      <c r="K218" s="320">
        <f t="shared" si="63"/>
        <v>0</v>
      </c>
      <c r="L218" s="318">
        <f t="shared" si="63"/>
        <v>0</v>
      </c>
      <c r="M218" s="320">
        <f t="shared" si="63"/>
        <v>0</v>
      </c>
    </row>
    <row r="219" spans="1:13" ht="16.8" hidden="1">
      <c r="A219" s="1" t="s">
        <v>316</v>
      </c>
      <c r="B219" s="156" t="e">
        <f>'Aaro Inställningar'!#REF!</f>
        <v>#REF!</v>
      </c>
      <c r="C219" s="36"/>
      <c r="D219" s="821">
        <f t="shared" si="45"/>
        <v>0</v>
      </c>
      <c r="E219" s="320">
        <f t="shared" ref="E219:M219" si="64">E58+E138</f>
        <v>0</v>
      </c>
      <c r="F219" s="318">
        <f t="shared" si="64"/>
        <v>0</v>
      </c>
      <c r="G219" s="320">
        <f t="shared" si="64"/>
        <v>0</v>
      </c>
      <c r="H219" s="318">
        <f t="shared" si="64"/>
        <v>0</v>
      </c>
      <c r="I219" s="320">
        <f t="shared" si="64"/>
        <v>0</v>
      </c>
      <c r="J219" s="318">
        <f t="shared" si="64"/>
        <v>0</v>
      </c>
      <c r="K219" s="320">
        <f t="shared" si="64"/>
        <v>0</v>
      </c>
      <c r="L219" s="318">
        <f t="shared" si="64"/>
        <v>0</v>
      </c>
      <c r="M219" s="320">
        <f t="shared" si="64"/>
        <v>0</v>
      </c>
    </row>
    <row r="220" spans="1:13" s="126" customFormat="1" ht="15.75" customHeight="1">
      <c r="A220" s="1" t="s">
        <v>316</v>
      </c>
      <c r="B220" s="468" t="e">
        <f>'Aaro Inställningar'!#REF!</f>
        <v>#REF!</v>
      </c>
      <c r="C220" s="41"/>
      <c r="D220" s="799" t="str">
        <f t="shared" si="45"/>
        <v>Aibel</v>
      </c>
      <c r="E220" s="800">
        <f t="shared" ref="E220:M220" si="65">E59+E139</f>
        <v>-15.033802</v>
      </c>
      <c r="F220" s="801">
        <f t="shared" si="65"/>
        <v>-64.102080000000001</v>
      </c>
      <c r="G220" s="800">
        <f t="shared" si="65"/>
        <v>-15.033802</v>
      </c>
      <c r="H220" s="801">
        <f t="shared" si="65"/>
        <v>-64.102080000000001</v>
      </c>
      <c r="I220" s="800">
        <f t="shared" si="65"/>
        <v>-15.033802</v>
      </c>
      <c r="J220" s="801">
        <f t="shared" si="65"/>
        <v>-64.102080000000001</v>
      </c>
      <c r="K220" s="800">
        <f t="shared" si="65"/>
        <v>-412.846226</v>
      </c>
      <c r="L220" s="801">
        <f t="shared" si="65"/>
        <v>-461.91450400000002</v>
      </c>
      <c r="M220" s="800">
        <f t="shared" si="65"/>
        <v>-2.1476860000000002</v>
      </c>
    </row>
    <row r="221" spans="1:13" ht="16.8" hidden="1">
      <c r="A221" s="1" t="s">
        <v>316</v>
      </c>
      <c r="B221" s="156" t="e">
        <f>'Aaro Inställningar'!#REF!</f>
        <v>#REF!</v>
      </c>
      <c r="C221" s="36"/>
      <c r="D221" s="821">
        <f t="shared" si="45"/>
        <v>0</v>
      </c>
      <c r="E221" s="320">
        <f t="shared" ref="E221:M221" si="66">E59+E139</f>
        <v>-15.033802</v>
      </c>
      <c r="F221" s="318">
        <f t="shared" si="66"/>
        <v>-64.102080000000001</v>
      </c>
      <c r="G221" s="320">
        <f t="shared" si="66"/>
        <v>-15.033802</v>
      </c>
      <c r="H221" s="318">
        <f t="shared" si="66"/>
        <v>-64.102080000000001</v>
      </c>
      <c r="I221" s="320">
        <f t="shared" si="66"/>
        <v>-15.033802</v>
      </c>
      <c r="J221" s="318">
        <f t="shared" si="66"/>
        <v>-64.102080000000001</v>
      </c>
      <c r="K221" s="320">
        <f t="shared" si="66"/>
        <v>-412.846226</v>
      </c>
      <c r="L221" s="318">
        <f t="shared" si="66"/>
        <v>-461.91450400000002</v>
      </c>
      <c r="M221" s="320">
        <f t="shared" si="66"/>
        <v>-2.1476860000000002</v>
      </c>
    </row>
    <row r="222" spans="1:13" ht="16.8" hidden="1">
      <c r="A222" s="1" t="s">
        <v>316</v>
      </c>
      <c r="B222" s="156" t="e">
        <f>'Aaro Inställningar'!#REF!</f>
        <v>#REF!</v>
      </c>
      <c r="C222" s="36"/>
      <c r="D222" s="821">
        <f t="shared" si="45"/>
        <v>0</v>
      </c>
      <c r="E222" s="320">
        <f t="shared" ref="E222:M222" si="67">E60+E140</f>
        <v>0</v>
      </c>
      <c r="F222" s="318">
        <f t="shared" si="67"/>
        <v>0</v>
      </c>
      <c r="G222" s="320">
        <f t="shared" si="67"/>
        <v>0</v>
      </c>
      <c r="H222" s="318">
        <f t="shared" si="67"/>
        <v>0</v>
      </c>
      <c r="I222" s="320">
        <f t="shared" si="67"/>
        <v>0</v>
      </c>
      <c r="J222" s="318">
        <f t="shared" si="67"/>
        <v>0</v>
      </c>
      <c r="K222" s="320">
        <f t="shared" si="67"/>
        <v>0</v>
      </c>
      <c r="L222" s="318">
        <f t="shared" si="67"/>
        <v>0</v>
      </c>
      <c r="M222" s="320">
        <f t="shared" si="67"/>
        <v>0</v>
      </c>
    </row>
    <row r="223" spans="1:13" ht="16.8" hidden="1">
      <c r="A223" s="1" t="s">
        <v>316</v>
      </c>
      <c r="B223" s="156" t="e">
        <f>'Aaro Inställningar'!#REF!</f>
        <v>#REF!</v>
      </c>
      <c r="C223" s="36"/>
      <c r="D223" s="821">
        <f t="shared" si="45"/>
        <v>0</v>
      </c>
      <c r="E223" s="320">
        <f t="shared" ref="E223:M223" si="68">E61+E141</f>
        <v>0</v>
      </c>
      <c r="F223" s="318">
        <f t="shared" si="68"/>
        <v>0</v>
      </c>
      <c r="G223" s="320">
        <f t="shared" si="68"/>
        <v>0</v>
      </c>
      <c r="H223" s="318">
        <f t="shared" si="68"/>
        <v>0</v>
      </c>
      <c r="I223" s="320">
        <f t="shared" si="68"/>
        <v>0</v>
      </c>
      <c r="J223" s="318">
        <f t="shared" si="68"/>
        <v>0</v>
      </c>
      <c r="K223" s="320">
        <f t="shared" si="68"/>
        <v>0</v>
      </c>
      <c r="L223" s="318">
        <f t="shared" si="68"/>
        <v>0</v>
      </c>
      <c r="M223" s="320">
        <f t="shared" si="68"/>
        <v>0</v>
      </c>
    </row>
    <row r="224" spans="1:13" ht="16.8" hidden="1">
      <c r="A224" s="1" t="s">
        <v>316</v>
      </c>
      <c r="B224" s="156" t="e">
        <f>'Aaro Inställningar'!#REF!</f>
        <v>#REF!</v>
      </c>
      <c r="C224" s="36"/>
      <c r="D224" s="821">
        <f t="shared" si="45"/>
        <v>0</v>
      </c>
      <c r="E224" s="320">
        <f t="shared" ref="E224:M224" si="69">E62+E142</f>
        <v>0</v>
      </c>
      <c r="F224" s="318">
        <f t="shared" si="69"/>
        <v>0</v>
      </c>
      <c r="G224" s="320">
        <f t="shared" si="69"/>
        <v>0</v>
      </c>
      <c r="H224" s="318">
        <f t="shared" si="69"/>
        <v>0</v>
      </c>
      <c r="I224" s="320">
        <f t="shared" si="69"/>
        <v>0</v>
      </c>
      <c r="J224" s="318">
        <f t="shared" si="69"/>
        <v>0</v>
      </c>
      <c r="K224" s="320">
        <f t="shared" si="69"/>
        <v>0</v>
      </c>
      <c r="L224" s="318">
        <f t="shared" si="69"/>
        <v>0</v>
      </c>
      <c r="M224" s="320">
        <f t="shared" si="69"/>
        <v>0</v>
      </c>
    </row>
    <row r="225" spans="1:13" ht="16.8" hidden="1">
      <c r="A225" s="1" t="s">
        <v>316</v>
      </c>
      <c r="B225" s="156" t="e">
        <f>'Aaro Inställningar'!#REF!</f>
        <v>#REF!</v>
      </c>
      <c r="C225" s="36"/>
      <c r="D225" s="821">
        <f t="shared" si="45"/>
        <v>0</v>
      </c>
      <c r="E225" s="320">
        <f t="shared" ref="E225:M225" si="70">E63+E143</f>
        <v>0</v>
      </c>
      <c r="F225" s="318">
        <f t="shared" si="70"/>
        <v>0</v>
      </c>
      <c r="G225" s="320">
        <f t="shared" si="70"/>
        <v>0</v>
      </c>
      <c r="H225" s="318">
        <f t="shared" si="70"/>
        <v>0</v>
      </c>
      <c r="I225" s="320">
        <f t="shared" si="70"/>
        <v>0</v>
      </c>
      <c r="J225" s="318">
        <f t="shared" si="70"/>
        <v>0</v>
      </c>
      <c r="K225" s="320">
        <f t="shared" si="70"/>
        <v>0</v>
      </c>
      <c r="L225" s="318">
        <f t="shared" si="70"/>
        <v>0</v>
      </c>
      <c r="M225" s="320">
        <f t="shared" si="70"/>
        <v>0</v>
      </c>
    </row>
    <row r="226" spans="1:13" ht="16.8" hidden="1">
      <c r="A226" s="1" t="s">
        <v>316</v>
      </c>
      <c r="B226" s="156" t="e">
        <f>'Aaro Inställningar'!#REF!</f>
        <v>#REF!</v>
      </c>
      <c r="C226" s="36"/>
      <c r="D226" s="821">
        <f t="shared" si="45"/>
        <v>0</v>
      </c>
      <c r="E226" s="320">
        <f t="shared" ref="E226:M226" si="71">E64+E144</f>
        <v>0</v>
      </c>
      <c r="F226" s="318">
        <f t="shared" si="71"/>
        <v>0</v>
      </c>
      <c r="G226" s="320">
        <f t="shared" si="71"/>
        <v>0</v>
      </c>
      <c r="H226" s="318">
        <f t="shared" si="71"/>
        <v>0</v>
      </c>
      <c r="I226" s="320">
        <f t="shared" si="71"/>
        <v>0</v>
      </c>
      <c r="J226" s="318">
        <f t="shared" si="71"/>
        <v>0</v>
      </c>
      <c r="K226" s="320">
        <f t="shared" si="71"/>
        <v>0</v>
      </c>
      <c r="L226" s="318">
        <f t="shared" si="71"/>
        <v>0</v>
      </c>
      <c r="M226" s="320">
        <f t="shared" si="71"/>
        <v>0</v>
      </c>
    </row>
    <row r="227" spans="1:13" ht="16.8" hidden="1">
      <c r="A227" s="1" t="s">
        <v>316</v>
      </c>
      <c r="B227" s="156" t="e">
        <f>'Aaro Inställningar'!#REF!</f>
        <v>#REF!</v>
      </c>
      <c r="C227" s="36"/>
      <c r="D227" s="821">
        <f t="shared" si="45"/>
        <v>0</v>
      </c>
      <c r="E227" s="320">
        <f t="shared" ref="E227:M227" si="72">E65+E145</f>
        <v>0</v>
      </c>
      <c r="F227" s="318">
        <f t="shared" si="72"/>
        <v>0</v>
      </c>
      <c r="G227" s="320">
        <f t="shared" si="72"/>
        <v>0</v>
      </c>
      <c r="H227" s="318">
        <f t="shared" si="72"/>
        <v>0</v>
      </c>
      <c r="I227" s="320">
        <f t="shared" si="72"/>
        <v>0</v>
      </c>
      <c r="J227" s="318">
        <f t="shared" si="72"/>
        <v>0</v>
      </c>
      <c r="K227" s="320">
        <f t="shared" si="72"/>
        <v>0</v>
      </c>
      <c r="L227" s="318">
        <f t="shared" si="72"/>
        <v>0</v>
      </c>
      <c r="M227" s="320">
        <f t="shared" si="72"/>
        <v>0</v>
      </c>
    </row>
    <row r="228" spans="1:13" ht="16.8" hidden="1">
      <c r="A228" s="1" t="s">
        <v>316</v>
      </c>
      <c r="B228" s="156" t="e">
        <f>'Aaro Inställningar'!#REF!</f>
        <v>#REF!</v>
      </c>
      <c r="C228" s="36"/>
      <c r="D228" s="821">
        <f t="shared" si="45"/>
        <v>0</v>
      </c>
      <c r="E228" s="320">
        <f t="shared" ref="E228:M228" si="73">E66+E146</f>
        <v>0</v>
      </c>
      <c r="F228" s="318">
        <f t="shared" si="73"/>
        <v>0</v>
      </c>
      <c r="G228" s="320">
        <f t="shared" si="73"/>
        <v>0</v>
      </c>
      <c r="H228" s="318">
        <f t="shared" si="73"/>
        <v>0</v>
      </c>
      <c r="I228" s="320">
        <f t="shared" si="73"/>
        <v>0</v>
      </c>
      <c r="J228" s="318">
        <f t="shared" si="73"/>
        <v>0</v>
      </c>
      <c r="K228" s="320">
        <f t="shared" si="73"/>
        <v>0</v>
      </c>
      <c r="L228" s="318">
        <f t="shared" si="73"/>
        <v>0</v>
      </c>
      <c r="M228" s="320">
        <f t="shared" si="73"/>
        <v>0</v>
      </c>
    </row>
    <row r="229" spans="1:13" ht="16.8" hidden="1">
      <c r="A229" s="1" t="s">
        <v>316</v>
      </c>
      <c r="B229" s="156" t="e">
        <f>'Aaro Inställningar'!#REF!</f>
        <v>#REF!</v>
      </c>
      <c r="C229" s="36"/>
      <c r="D229" s="821">
        <f t="shared" si="45"/>
        <v>0</v>
      </c>
      <c r="E229" s="320">
        <f t="shared" ref="E229:M229" si="74">E67+E147</f>
        <v>0</v>
      </c>
      <c r="F229" s="318">
        <f t="shared" si="74"/>
        <v>0</v>
      </c>
      <c r="G229" s="320">
        <f t="shared" si="74"/>
        <v>0</v>
      </c>
      <c r="H229" s="318">
        <f t="shared" si="74"/>
        <v>0</v>
      </c>
      <c r="I229" s="320">
        <f t="shared" si="74"/>
        <v>0</v>
      </c>
      <c r="J229" s="318">
        <f t="shared" si="74"/>
        <v>0</v>
      </c>
      <c r="K229" s="320">
        <f t="shared" si="74"/>
        <v>0</v>
      </c>
      <c r="L229" s="318">
        <f t="shared" si="74"/>
        <v>0</v>
      </c>
      <c r="M229" s="320">
        <f t="shared" si="74"/>
        <v>0</v>
      </c>
    </row>
    <row r="230" spans="1:13" ht="16.8" hidden="1">
      <c r="A230" s="1" t="s">
        <v>316</v>
      </c>
      <c r="B230" s="156" t="e">
        <f>'Aaro Inställningar'!#REF!</f>
        <v>#REF!</v>
      </c>
      <c r="C230" s="36"/>
      <c r="D230" s="821">
        <f t="shared" si="45"/>
        <v>0</v>
      </c>
      <c r="E230" s="320">
        <f t="shared" ref="E230:M230" si="75">E68+E148</f>
        <v>0</v>
      </c>
      <c r="F230" s="318">
        <f t="shared" si="75"/>
        <v>0</v>
      </c>
      <c r="G230" s="320">
        <f t="shared" si="75"/>
        <v>0</v>
      </c>
      <c r="H230" s="318">
        <f t="shared" si="75"/>
        <v>0</v>
      </c>
      <c r="I230" s="320">
        <f t="shared" si="75"/>
        <v>0</v>
      </c>
      <c r="J230" s="318">
        <f t="shared" si="75"/>
        <v>0</v>
      </c>
      <c r="K230" s="320">
        <f t="shared" si="75"/>
        <v>0</v>
      </c>
      <c r="L230" s="318">
        <f t="shared" si="75"/>
        <v>0</v>
      </c>
      <c r="M230" s="320">
        <f t="shared" si="75"/>
        <v>0</v>
      </c>
    </row>
    <row r="231" spans="1:13" ht="16.8" hidden="1">
      <c r="A231" s="1" t="s">
        <v>316</v>
      </c>
      <c r="B231" s="156" t="e">
        <f>'Aaro Inställningar'!#REF!</f>
        <v>#REF!</v>
      </c>
      <c r="C231" s="36"/>
      <c r="D231" s="821">
        <f t="shared" si="45"/>
        <v>0</v>
      </c>
      <c r="E231" s="320">
        <f t="shared" ref="E231:M231" si="76">E69+E149</f>
        <v>0</v>
      </c>
      <c r="F231" s="318">
        <f t="shared" si="76"/>
        <v>0</v>
      </c>
      <c r="G231" s="320">
        <f t="shared" si="76"/>
        <v>0</v>
      </c>
      <c r="H231" s="318">
        <f t="shared" si="76"/>
        <v>0</v>
      </c>
      <c r="I231" s="320">
        <f t="shared" si="76"/>
        <v>0</v>
      </c>
      <c r="J231" s="318">
        <f t="shared" si="76"/>
        <v>0</v>
      </c>
      <c r="K231" s="320">
        <f t="shared" si="76"/>
        <v>0</v>
      </c>
      <c r="L231" s="318">
        <f t="shared" si="76"/>
        <v>0</v>
      </c>
      <c r="M231" s="320">
        <f t="shared" si="76"/>
        <v>0</v>
      </c>
    </row>
    <row r="232" spans="1:13" ht="16.8" hidden="1">
      <c r="A232" s="1" t="s">
        <v>316</v>
      </c>
      <c r="B232" s="156" t="e">
        <f>'Aaro Inställningar'!#REF!</f>
        <v>#REF!</v>
      </c>
      <c r="C232" s="36"/>
      <c r="D232" s="821">
        <f t="shared" si="45"/>
        <v>0</v>
      </c>
      <c r="E232" s="320">
        <f t="shared" ref="E232:M232" si="77">E70+E150</f>
        <v>0</v>
      </c>
      <c r="F232" s="318">
        <f t="shared" si="77"/>
        <v>0</v>
      </c>
      <c r="G232" s="320">
        <f t="shared" si="77"/>
        <v>0</v>
      </c>
      <c r="H232" s="318">
        <f t="shared" si="77"/>
        <v>0</v>
      </c>
      <c r="I232" s="320">
        <f t="shared" si="77"/>
        <v>0</v>
      </c>
      <c r="J232" s="318">
        <f t="shared" si="77"/>
        <v>0</v>
      </c>
      <c r="K232" s="320">
        <f t="shared" si="77"/>
        <v>0</v>
      </c>
      <c r="L232" s="318">
        <f t="shared" si="77"/>
        <v>0</v>
      </c>
      <c r="M232" s="320">
        <f t="shared" si="77"/>
        <v>0</v>
      </c>
    </row>
    <row r="233" spans="1:13" ht="16.8" hidden="1">
      <c r="A233" s="1" t="s">
        <v>316</v>
      </c>
      <c r="B233" s="156" t="e">
        <f>'Aaro Inställningar'!#REF!</f>
        <v>#REF!</v>
      </c>
      <c r="C233" s="36"/>
      <c r="D233" s="821">
        <f t="shared" ref="D233:D245" si="78">D72</f>
        <v>0</v>
      </c>
      <c r="E233" s="320">
        <f t="shared" ref="E233:M233" si="79">E71+E151</f>
        <v>0</v>
      </c>
      <c r="F233" s="318">
        <f t="shared" si="79"/>
        <v>0</v>
      </c>
      <c r="G233" s="320">
        <f t="shared" si="79"/>
        <v>0</v>
      </c>
      <c r="H233" s="318">
        <f t="shared" si="79"/>
        <v>0</v>
      </c>
      <c r="I233" s="320">
        <f t="shared" si="79"/>
        <v>0</v>
      </c>
      <c r="J233" s="318">
        <f t="shared" si="79"/>
        <v>0</v>
      </c>
      <c r="K233" s="320">
        <f t="shared" si="79"/>
        <v>0</v>
      </c>
      <c r="L233" s="318">
        <f t="shared" si="79"/>
        <v>0</v>
      </c>
      <c r="M233" s="320">
        <f t="shared" si="79"/>
        <v>0</v>
      </c>
    </row>
    <row r="234" spans="1:13" ht="16.8" hidden="1">
      <c r="A234" s="1" t="s">
        <v>316</v>
      </c>
      <c r="B234" s="156" t="e">
        <f>'Aaro Inställningar'!#REF!</f>
        <v>#REF!</v>
      </c>
      <c r="C234" s="36"/>
      <c r="D234" s="821">
        <f t="shared" si="78"/>
        <v>0</v>
      </c>
      <c r="E234" s="320">
        <f t="shared" ref="E234:M234" si="80">E72+E152</f>
        <v>0</v>
      </c>
      <c r="F234" s="318">
        <f t="shared" si="80"/>
        <v>0</v>
      </c>
      <c r="G234" s="320">
        <f t="shared" si="80"/>
        <v>0</v>
      </c>
      <c r="H234" s="318">
        <f t="shared" si="80"/>
        <v>0</v>
      </c>
      <c r="I234" s="320">
        <f t="shared" si="80"/>
        <v>0</v>
      </c>
      <c r="J234" s="318">
        <f t="shared" si="80"/>
        <v>0</v>
      </c>
      <c r="K234" s="320">
        <f t="shared" si="80"/>
        <v>0</v>
      </c>
      <c r="L234" s="318">
        <f t="shared" si="80"/>
        <v>0</v>
      </c>
      <c r="M234" s="320">
        <f t="shared" si="80"/>
        <v>0</v>
      </c>
    </row>
    <row r="235" spans="1:13" ht="16.8" hidden="1">
      <c r="A235" s="1" t="s">
        <v>316</v>
      </c>
      <c r="B235" s="156" t="e">
        <f>'Aaro Inställningar'!#REF!</f>
        <v>#REF!</v>
      </c>
      <c r="C235" s="36"/>
      <c r="D235" s="821">
        <f t="shared" si="78"/>
        <v>0</v>
      </c>
      <c r="E235" s="320">
        <f t="shared" ref="E235:M235" si="81">E73+E153</f>
        <v>0</v>
      </c>
      <c r="F235" s="318">
        <f t="shared" si="81"/>
        <v>0</v>
      </c>
      <c r="G235" s="320">
        <f t="shared" si="81"/>
        <v>0</v>
      </c>
      <c r="H235" s="318">
        <f t="shared" si="81"/>
        <v>0</v>
      </c>
      <c r="I235" s="320">
        <f t="shared" si="81"/>
        <v>0</v>
      </c>
      <c r="J235" s="318">
        <f t="shared" si="81"/>
        <v>0</v>
      </c>
      <c r="K235" s="320">
        <f t="shared" si="81"/>
        <v>0</v>
      </c>
      <c r="L235" s="318">
        <f t="shared" si="81"/>
        <v>0</v>
      </c>
      <c r="M235" s="320">
        <f t="shared" si="81"/>
        <v>0</v>
      </c>
    </row>
    <row r="236" spans="1:13" ht="16.8" hidden="1">
      <c r="A236" s="1" t="s">
        <v>316</v>
      </c>
      <c r="B236" s="156" t="e">
        <f>'Aaro Inställningar'!#REF!</f>
        <v>#REF!</v>
      </c>
      <c r="C236" s="36"/>
      <c r="D236" s="821">
        <f t="shared" si="78"/>
        <v>0</v>
      </c>
      <c r="E236" s="320">
        <f t="shared" ref="E236:M236" si="82">E74+E154</f>
        <v>0</v>
      </c>
      <c r="F236" s="318">
        <f t="shared" si="82"/>
        <v>0</v>
      </c>
      <c r="G236" s="320">
        <f t="shared" si="82"/>
        <v>0</v>
      </c>
      <c r="H236" s="318">
        <f t="shared" si="82"/>
        <v>0</v>
      </c>
      <c r="I236" s="320">
        <f t="shared" si="82"/>
        <v>0</v>
      </c>
      <c r="J236" s="318">
        <f t="shared" si="82"/>
        <v>0</v>
      </c>
      <c r="K236" s="320">
        <f t="shared" si="82"/>
        <v>0</v>
      </c>
      <c r="L236" s="318">
        <f t="shared" si="82"/>
        <v>0</v>
      </c>
      <c r="M236" s="320">
        <f t="shared" si="82"/>
        <v>0</v>
      </c>
    </row>
    <row r="237" spans="1:13" ht="16.8" hidden="1">
      <c r="A237" s="1" t="s">
        <v>316</v>
      </c>
      <c r="B237" s="156" t="e">
        <f>'Aaro Inställningar'!#REF!</f>
        <v>#REF!</v>
      </c>
      <c r="C237" s="36"/>
      <c r="D237" s="821">
        <f t="shared" si="78"/>
        <v>0</v>
      </c>
      <c r="E237" s="320">
        <f t="shared" ref="E237:M237" si="83">E75+E155</f>
        <v>0</v>
      </c>
      <c r="F237" s="318">
        <f t="shared" si="83"/>
        <v>0</v>
      </c>
      <c r="G237" s="320">
        <f t="shared" si="83"/>
        <v>0</v>
      </c>
      <c r="H237" s="318">
        <f t="shared" si="83"/>
        <v>0</v>
      </c>
      <c r="I237" s="320">
        <f t="shared" si="83"/>
        <v>0</v>
      </c>
      <c r="J237" s="318">
        <f t="shared" si="83"/>
        <v>0</v>
      </c>
      <c r="K237" s="320">
        <f t="shared" si="83"/>
        <v>0</v>
      </c>
      <c r="L237" s="318">
        <f t="shared" si="83"/>
        <v>0</v>
      </c>
      <c r="M237" s="320">
        <f t="shared" si="83"/>
        <v>0</v>
      </c>
    </row>
    <row r="238" spans="1:13" ht="16.8" hidden="1">
      <c r="A238" s="1" t="s">
        <v>316</v>
      </c>
      <c r="B238" s="156" t="e">
        <f>'Aaro Inställningar'!#REF!</f>
        <v>#REF!</v>
      </c>
      <c r="C238" s="36"/>
      <c r="D238" s="821">
        <f t="shared" si="78"/>
        <v>0</v>
      </c>
      <c r="E238" s="320">
        <f t="shared" ref="E238:M238" si="84">E76+E156</f>
        <v>0</v>
      </c>
      <c r="F238" s="318">
        <f t="shared" si="84"/>
        <v>0</v>
      </c>
      <c r="G238" s="320">
        <f t="shared" si="84"/>
        <v>0</v>
      </c>
      <c r="H238" s="318">
        <f t="shared" si="84"/>
        <v>0</v>
      </c>
      <c r="I238" s="320">
        <f t="shared" si="84"/>
        <v>0</v>
      </c>
      <c r="J238" s="318">
        <f t="shared" si="84"/>
        <v>0</v>
      </c>
      <c r="K238" s="320">
        <f t="shared" si="84"/>
        <v>0</v>
      </c>
      <c r="L238" s="318">
        <f t="shared" si="84"/>
        <v>0</v>
      </c>
      <c r="M238" s="320">
        <f t="shared" si="84"/>
        <v>0</v>
      </c>
    </row>
    <row r="239" spans="1:13" ht="16.8" hidden="1">
      <c r="A239" s="1" t="s">
        <v>316</v>
      </c>
      <c r="B239" s="156" t="e">
        <f>'Aaro Inställningar'!#REF!</f>
        <v>#REF!</v>
      </c>
      <c r="C239" s="36"/>
      <c r="D239" s="821">
        <f t="shared" si="78"/>
        <v>0</v>
      </c>
      <c r="E239" s="320">
        <f t="shared" ref="E239:M239" si="85">E77+E157</f>
        <v>0</v>
      </c>
      <c r="F239" s="318">
        <f t="shared" si="85"/>
        <v>0</v>
      </c>
      <c r="G239" s="320">
        <f t="shared" si="85"/>
        <v>0</v>
      </c>
      <c r="H239" s="318">
        <f t="shared" si="85"/>
        <v>0</v>
      </c>
      <c r="I239" s="320">
        <f t="shared" si="85"/>
        <v>0</v>
      </c>
      <c r="J239" s="318">
        <f t="shared" si="85"/>
        <v>0</v>
      </c>
      <c r="K239" s="320">
        <f t="shared" si="85"/>
        <v>0</v>
      </c>
      <c r="L239" s="318">
        <f t="shared" si="85"/>
        <v>0</v>
      </c>
      <c r="M239" s="320">
        <f t="shared" si="85"/>
        <v>0</v>
      </c>
    </row>
    <row r="240" spans="1:13" ht="16.8" hidden="1">
      <c r="A240" s="1" t="s">
        <v>316</v>
      </c>
      <c r="B240" s="156" t="e">
        <f>'Aaro Inställningar'!#REF!</f>
        <v>#REF!</v>
      </c>
      <c r="C240" s="36"/>
      <c r="D240" s="821">
        <f t="shared" si="78"/>
        <v>0</v>
      </c>
      <c r="E240" s="320">
        <f t="shared" ref="E240:M240" si="86">E78+E158</f>
        <v>0</v>
      </c>
      <c r="F240" s="318">
        <f t="shared" si="86"/>
        <v>0</v>
      </c>
      <c r="G240" s="320">
        <f t="shared" si="86"/>
        <v>0</v>
      </c>
      <c r="H240" s="318">
        <f t="shared" si="86"/>
        <v>0</v>
      </c>
      <c r="I240" s="320">
        <f t="shared" si="86"/>
        <v>0</v>
      </c>
      <c r="J240" s="318">
        <f t="shared" si="86"/>
        <v>0</v>
      </c>
      <c r="K240" s="320">
        <f t="shared" si="86"/>
        <v>0</v>
      </c>
      <c r="L240" s="318">
        <f t="shared" si="86"/>
        <v>0</v>
      </c>
      <c r="M240" s="320">
        <f t="shared" si="86"/>
        <v>0</v>
      </c>
    </row>
    <row r="241" spans="1:13" ht="16.8" hidden="1">
      <c r="A241" s="1" t="s">
        <v>316</v>
      </c>
      <c r="B241" s="156" t="e">
        <f>'Aaro Inställningar'!#REF!</f>
        <v>#REF!</v>
      </c>
      <c r="C241" s="36"/>
      <c r="D241" s="821">
        <f t="shared" si="78"/>
        <v>0</v>
      </c>
      <c r="E241" s="320">
        <f t="shared" ref="E241:M241" si="87">E79+E159</f>
        <v>0</v>
      </c>
      <c r="F241" s="318">
        <f t="shared" si="87"/>
        <v>0</v>
      </c>
      <c r="G241" s="320">
        <f t="shared" si="87"/>
        <v>0</v>
      </c>
      <c r="H241" s="318">
        <f t="shared" si="87"/>
        <v>0</v>
      </c>
      <c r="I241" s="320">
        <f t="shared" si="87"/>
        <v>0</v>
      </c>
      <c r="J241" s="318">
        <f t="shared" si="87"/>
        <v>0</v>
      </c>
      <c r="K241" s="320">
        <f t="shared" si="87"/>
        <v>0</v>
      </c>
      <c r="L241" s="318">
        <f t="shared" si="87"/>
        <v>0</v>
      </c>
      <c r="M241" s="320">
        <f t="shared" si="87"/>
        <v>0</v>
      </c>
    </row>
    <row r="242" spans="1:13" ht="16.8" hidden="1">
      <c r="A242" s="1" t="s">
        <v>316</v>
      </c>
      <c r="B242" s="156" t="e">
        <f>'Aaro Inställningar'!#REF!</f>
        <v>#REF!</v>
      </c>
      <c r="C242" s="36"/>
      <c r="D242" s="821">
        <f t="shared" si="78"/>
        <v>0</v>
      </c>
      <c r="E242" s="320">
        <f t="shared" ref="E242:M242" si="88">E80+E160</f>
        <v>0</v>
      </c>
      <c r="F242" s="318">
        <f t="shared" si="88"/>
        <v>0</v>
      </c>
      <c r="G242" s="320">
        <f t="shared" si="88"/>
        <v>0</v>
      </c>
      <c r="H242" s="318">
        <f t="shared" si="88"/>
        <v>0</v>
      </c>
      <c r="I242" s="320">
        <f t="shared" si="88"/>
        <v>0</v>
      </c>
      <c r="J242" s="318">
        <f t="shared" si="88"/>
        <v>0</v>
      </c>
      <c r="K242" s="320">
        <f t="shared" si="88"/>
        <v>0</v>
      </c>
      <c r="L242" s="318">
        <f t="shared" si="88"/>
        <v>0</v>
      </c>
      <c r="M242" s="320">
        <f t="shared" si="88"/>
        <v>0</v>
      </c>
    </row>
    <row r="243" spans="1:13" s="126" customFormat="1" ht="16.8" hidden="1">
      <c r="A243" s="1" t="s">
        <v>316</v>
      </c>
      <c r="B243" s="468" t="e">
        <f>'Aaro Inställningar'!#REF!</f>
        <v>#REF!</v>
      </c>
      <c r="C243" s="41"/>
      <c r="D243" s="799" t="str">
        <f t="shared" si="78"/>
        <v>SUMMA FRÅGETECKEN</v>
      </c>
      <c r="E243" s="800">
        <f t="shared" ref="E243:M243" si="89">E81+E161</f>
        <v>0</v>
      </c>
      <c r="F243" s="801">
        <f t="shared" si="89"/>
        <v>0</v>
      </c>
      <c r="G243" s="800">
        <f t="shared" si="89"/>
        <v>0</v>
      </c>
      <c r="H243" s="801">
        <f t="shared" si="89"/>
        <v>0</v>
      </c>
      <c r="I243" s="800">
        <f t="shared" si="89"/>
        <v>0</v>
      </c>
      <c r="J243" s="801">
        <f t="shared" si="89"/>
        <v>0</v>
      </c>
      <c r="K243" s="800">
        <f t="shared" si="89"/>
        <v>0</v>
      </c>
      <c r="L243" s="801">
        <f t="shared" si="89"/>
        <v>0</v>
      </c>
      <c r="M243" s="800">
        <f t="shared" si="89"/>
        <v>0</v>
      </c>
    </row>
    <row r="244" spans="1:13" ht="11.25" customHeight="1">
      <c r="A244" s="1"/>
      <c r="B244" s="156"/>
      <c r="C244" s="36"/>
      <c r="D244" s="806">
        <f t="shared" si="78"/>
        <v>0</v>
      </c>
      <c r="E244" s="776">
        <f t="shared" ref="E244:M244" si="90">E82+E162</f>
        <v>0</v>
      </c>
      <c r="F244" s="775">
        <f t="shared" si="90"/>
        <v>0</v>
      </c>
      <c r="G244" s="776">
        <f t="shared" si="90"/>
        <v>0</v>
      </c>
      <c r="H244" s="775">
        <f t="shared" si="90"/>
        <v>0</v>
      </c>
      <c r="I244" s="776">
        <f t="shared" si="90"/>
        <v>0</v>
      </c>
      <c r="J244" s="775">
        <f t="shared" si="90"/>
        <v>0</v>
      </c>
      <c r="K244" s="776">
        <f t="shared" si="90"/>
        <v>0</v>
      </c>
      <c r="L244" s="775">
        <f t="shared" si="90"/>
        <v>0</v>
      </c>
      <c r="M244" s="776">
        <f t="shared" si="90"/>
        <v>0</v>
      </c>
    </row>
    <row r="245" spans="1:13" s="126" customFormat="1" ht="16.8">
      <c r="A245" s="1" t="s">
        <v>316</v>
      </c>
      <c r="B245" s="468" t="e">
        <f>'Aaro Inställningar'!#REF!</f>
        <v>#REF!</v>
      </c>
      <c r="C245" s="41"/>
      <c r="D245" s="760" t="str">
        <f t="shared" si="78"/>
        <v>Summa totalt</v>
      </c>
      <c r="E245" s="774">
        <f t="shared" ref="E245:M245" si="91">E84+E164</f>
        <v>-37.324304499999997</v>
      </c>
      <c r="F245" s="808">
        <f t="shared" si="91"/>
        <v>-80.078888700000007</v>
      </c>
      <c r="G245" s="774">
        <f t="shared" si="91"/>
        <v>-54.381279399999997</v>
      </c>
      <c r="H245" s="808">
        <f t="shared" si="91"/>
        <v>-146.71986139999998</v>
      </c>
      <c r="I245" s="774">
        <f t="shared" si="91"/>
        <v>-54.381279399999997</v>
      </c>
      <c r="J245" s="808">
        <f t="shared" si="91"/>
        <v>-146.71986139999998</v>
      </c>
      <c r="K245" s="774">
        <f t="shared" si="91"/>
        <v>-784.35577379999995</v>
      </c>
      <c r="L245" s="808">
        <f t="shared" si="91"/>
        <v>-876.69435580000004</v>
      </c>
      <c r="M245" s="774">
        <f t="shared" si="91"/>
        <v>-166.50241870000002</v>
      </c>
    </row>
  </sheetData>
  <pageMargins left="0.70866141732283472" right="0.11811023622047245" top="0.55118110236220474" bottom="0.35433070866141736" header="0.31496062992125984" footer="0.31496062992125984"/>
  <pageSetup paperSize="9" scale="60" orientation="landscape" r:id="rId1"/>
  <headerFooter alignWithMargins="0">
    <oddFooter>&amp;LRatos Ekonomi/150422&amp;R&amp;P/&amp;N</oddFooter>
  </headerFooter>
  <rowBreaks count="1" manualBreakCount="1">
    <brk id="165" min="3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5"/>
  <sheetViews>
    <sheetView showGridLines="0" showZeros="0" topLeftCell="C4" zoomScale="93" zoomScaleNormal="93" zoomScaleSheetLayoutView="82" workbookViewId="0"/>
  </sheetViews>
  <sheetFormatPr defaultColWidth="9.109375" defaultRowHeight="14.4" outlineLevelRow="1" outlineLevelCol="1"/>
  <cols>
    <col min="1" max="1" width="16.6640625" hidden="1" customWidth="1" outlineLevel="1"/>
    <col min="2" max="2" width="9.109375" style="34" hidden="1" customWidth="1" outlineLevel="1"/>
    <col min="3" max="3" width="2.5546875" style="34" customWidth="1" collapsed="1"/>
    <col min="4" max="4" width="43.6640625" style="79" customWidth="1"/>
    <col min="5" max="6" width="11.6640625" style="34" customWidth="1" outlineLevel="1"/>
    <col min="7" max="8" width="11.6640625" style="34" hidden="1" customWidth="1"/>
    <col min="9" max="13" width="11.6640625" style="34" customWidth="1"/>
    <col min="14" max="14" width="9.109375" style="34"/>
    <col min="15" max="17" width="11" style="34" customWidth="1"/>
    <col min="18" max="18" width="9.109375" style="34"/>
    <col min="19" max="21" width="11" style="34" customWidth="1"/>
    <col min="22" max="22" width="9.109375" style="34"/>
    <col min="23" max="24" width="12.44140625" style="34" customWidth="1"/>
    <col min="25" max="16384" width="9.109375" style="34"/>
  </cols>
  <sheetData>
    <row r="1" spans="1:15" s="475" customFormat="1" ht="15.75" hidden="1" customHeight="1" outlineLevel="1">
      <c r="A1" s="5"/>
      <c r="B1" s="584"/>
      <c r="C1" s="551"/>
      <c r="D1" s="490"/>
      <c r="E1" s="662" t="s">
        <v>557</v>
      </c>
      <c r="F1" s="662" t="s">
        <v>558</v>
      </c>
      <c r="G1" s="662" t="s">
        <v>559</v>
      </c>
      <c r="H1" s="662" t="s">
        <v>560</v>
      </c>
      <c r="I1" s="662" t="s">
        <v>561</v>
      </c>
      <c r="J1" s="662" t="s">
        <v>562</v>
      </c>
      <c r="K1" s="662" t="s">
        <v>563</v>
      </c>
      <c r="L1" s="662" t="s">
        <v>564</v>
      </c>
      <c r="M1" s="489" t="s">
        <v>565</v>
      </c>
    </row>
    <row r="2" spans="1:15" ht="15.75" hidden="1" customHeight="1" outlineLevel="1">
      <c r="A2" s="435" t="s">
        <v>312</v>
      </c>
    </row>
    <row r="3" spans="1:15" ht="15.75" hidden="1" customHeight="1" outlineLevel="1">
      <c r="A3" s="436" t="s">
        <v>307</v>
      </c>
      <c r="C3" s="36"/>
    </row>
    <row r="4" spans="1:15" ht="31.5" customHeight="1" collapsed="1">
      <c r="A4" s="436" t="str">
        <f>'Meny Aaro'!D11</f>
        <v>MSEK</v>
      </c>
      <c r="C4" s="36"/>
      <c r="D4" s="128" t="s">
        <v>317</v>
      </c>
      <c r="E4" s="35"/>
      <c r="F4" s="35"/>
      <c r="G4" s="35"/>
      <c r="H4" s="35"/>
      <c r="I4" s="35"/>
      <c r="J4" s="35"/>
      <c r="K4" s="35"/>
      <c r="L4" s="35"/>
      <c r="M4" s="40"/>
    </row>
    <row r="5" spans="1:15" ht="10.5" customHeight="1">
      <c r="B5" s="11"/>
      <c r="C5" s="36"/>
      <c r="D5" s="39"/>
      <c r="E5" s="35"/>
      <c r="F5" s="35"/>
      <c r="G5" s="35"/>
      <c r="H5" s="35"/>
      <c r="I5" s="35"/>
      <c r="J5" s="35"/>
      <c r="K5" s="35"/>
      <c r="L5" s="35"/>
      <c r="M5" s="40"/>
    </row>
    <row r="6" spans="1:15" ht="18">
      <c r="C6" s="36"/>
      <c r="D6" s="449" t="s">
        <v>208</v>
      </c>
      <c r="E6" s="461">
        <f>VÅR</f>
        <v>2015</v>
      </c>
      <c r="F6" s="461">
        <f>VFGÅR</f>
        <v>2014</v>
      </c>
      <c r="G6" s="461">
        <f>VÅR</f>
        <v>2015</v>
      </c>
      <c r="H6" s="461">
        <f>VFGÅR</f>
        <v>2014</v>
      </c>
      <c r="I6" s="461">
        <f>VÅR</f>
        <v>2015</v>
      </c>
      <c r="J6" s="461">
        <f>VFGÅR</f>
        <v>2014</v>
      </c>
      <c r="K6" s="461" t="str">
        <f>VLTM</f>
        <v>15/14</v>
      </c>
      <c r="L6" s="461">
        <f>VFGÅR</f>
        <v>2014</v>
      </c>
      <c r="M6" s="469">
        <f>VÅR</f>
        <v>2015</v>
      </c>
      <c r="O6" s="523"/>
    </row>
    <row r="7" spans="1:15" ht="15" customHeight="1">
      <c r="C7" s="36"/>
      <c r="D7" s="470"/>
      <c r="E7" s="461" t="str">
        <f>VMÅN</f>
        <v>mar</v>
      </c>
      <c r="F7" s="461" t="str">
        <f>VMÅN</f>
        <v>mar</v>
      </c>
      <c r="G7" s="461" t="str">
        <f>VKV</f>
        <v>kv 1</v>
      </c>
      <c r="H7" s="461" t="str">
        <f>G7</f>
        <v>kv 1</v>
      </c>
      <c r="I7" s="461" t="str">
        <f>NamnAcc</f>
        <v>kv 1</v>
      </c>
      <c r="J7" s="461" t="str">
        <f>I7</f>
        <v>kv 1</v>
      </c>
      <c r="K7" s="461" t="s">
        <v>8</v>
      </c>
      <c r="L7" s="461"/>
      <c r="M7" s="461" t="str">
        <f>'Aaro Inställningar'!H12</f>
        <v>Prognos mar</v>
      </c>
      <c r="O7" s="523"/>
    </row>
    <row r="8" spans="1:15" ht="15.75" customHeight="1">
      <c r="A8" s="1" t="s">
        <v>314</v>
      </c>
      <c r="B8" s="156" t="str">
        <f>'Aaro Inställningar'!B6</f>
        <v>AHIAS</v>
      </c>
      <c r="C8" s="43"/>
      <c r="D8" s="821" t="str">
        <f>'Aaro Inställningar'!C6</f>
        <v>AH Industries</v>
      </c>
      <c r="E8" s="320">
        <v>0</v>
      </c>
      <c r="F8" s="318">
        <v>0</v>
      </c>
      <c r="G8" s="320">
        <v>0</v>
      </c>
      <c r="H8" s="318">
        <v>0</v>
      </c>
      <c r="I8" s="320">
        <v>0</v>
      </c>
      <c r="J8" s="318">
        <v>0</v>
      </c>
      <c r="K8" s="320">
        <v>0.50423110000000004</v>
      </c>
      <c r="L8" s="318">
        <v>0.50423110000000004</v>
      </c>
      <c r="M8" s="320">
        <v>0</v>
      </c>
      <c r="O8" s="523"/>
    </row>
    <row r="9" spans="1:15" ht="15.75" customHeight="1">
      <c r="A9" s="1" t="s">
        <v>314</v>
      </c>
      <c r="B9" s="156" t="str">
        <f>'Aaro Inställningar'!B7</f>
        <v>ARCUS</v>
      </c>
      <c r="C9" s="36"/>
      <c r="D9" s="821" t="str">
        <f>'Aaro Inställningar'!C7</f>
        <v>Arcus-Gruppen</v>
      </c>
      <c r="E9" s="320">
        <v>-0.68927799999999995</v>
      </c>
      <c r="F9" s="318">
        <v>-2.1705448000000001</v>
      </c>
      <c r="G9" s="320">
        <v>-0.68927799999999995</v>
      </c>
      <c r="H9" s="318">
        <v>-2.1705448000000001</v>
      </c>
      <c r="I9" s="320">
        <v>-0.68927799999999995</v>
      </c>
      <c r="J9" s="318">
        <v>-2.1705448000000001</v>
      </c>
      <c r="K9" s="320">
        <v>6.7772231999999999</v>
      </c>
      <c r="L9" s="318">
        <v>5.2959563999999997</v>
      </c>
      <c r="M9" s="320">
        <v>-13.444954600000001</v>
      </c>
      <c r="O9" s="523"/>
    </row>
    <row r="10" spans="1:15" ht="15.75" customHeight="1">
      <c r="A10" s="1" t="s">
        <v>314</v>
      </c>
      <c r="B10" s="156" t="str">
        <f>'Aaro Inställningar'!B8</f>
        <v>BIOLIN</v>
      </c>
      <c r="C10" s="36"/>
      <c r="D10" s="821" t="str">
        <f>'Aaro Inställningar'!C8</f>
        <v>Biolin Scientific</v>
      </c>
      <c r="E10" s="320">
        <v>4.0000000000000001E-3</v>
      </c>
      <c r="F10" s="318">
        <v>0</v>
      </c>
      <c r="G10" s="320">
        <v>-0.499</v>
      </c>
      <c r="H10" s="318">
        <v>0</v>
      </c>
      <c r="I10" s="320">
        <v>-0.499</v>
      </c>
      <c r="J10" s="318">
        <v>0</v>
      </c>
      <c r="K10" s="320">
        <v>-0.499</v>
      </c>
      <c r="L10" s="318">
        <v>0</v>
      </c>
      <c r="M10" s="320">
        <v>-0.499</v>
      </c>
      <c r="O10" s="523"/>
    </row>
    <row r="11" spans="1:15" ht="15.75" customHeight="1">
      <c r="A11" s="1" t="s">
        <v>314</v>
      </c>
      <c r="B11" s="156" t="str">
        <f>'Aaro Inställningar'!B9</f>
        <v>BISNODE</v>
      </c>
      <c r="C11" s="36"/>
      <c r="D11" s="821" t="str">
        <f>'Aaro Inställningar'!C9</f>
        <v>Bisnode</v>
      </c>
      <c r="E11" s="320">
        <v>-8.19</v>
      </c>
      <c r="F11" s="318">
        <v>-3.5</v>
      </c>
      <c r="G11" s="320">
        <v>-8.19</v>
      </c>
      <c r="H11" s="318">
        <v>-0.56000000000000005</v>
      </c>
      <c r="I11" s="320">
        <v>-8.19</v>
      </c>
      <c r="J11" s="318">
        <v>-0.56000000000000005</v>
      </c>
      <c r="K11" s="320">
        <v>-41.23</v>
      </c>
      <c r="L11" s="318">
        <v>-33.6</v>
      </c>
      <c r="M11" s="320">
        <v>-8.19</v>
      </c>
      <c r="O11" s="523"/>
    </row>
    <row r="12" spans="1:15" ht="15.75" customHeight="1">
      <c r="A12" s="1" t="s">
        <v>314</v>
      </c>
      <c r="B12" s="156" t="str">
        <f>'Aaro Inställningar'!B10</f>
        <v>DIAB</v>
      </c>
      <c r="C12" s="36"/>
      <c r="D12" s="821" t="str">
        <f>'Aaro Inställningar'!C10</f>
        <v>DIAB</v>
      </c>
      <c r="E12" s="320">
        <v>0</v>
      </c>
      <c r="F12" s="318">
        <v>0</v>
      </c>
      <c r="G12" s="320">
        <v>0</v>
      </c>
      <c r="H12" s="318">
        <v>0</v>
      </c>
      <c r="I12" s="320">
        <v>0</v>
      </c>
      <c r="J12" s="318">
        <v>0</v>
      </c>
      <c r="K12" s="320">
        <v>-22.480028999999998</v>
      </c>
      <c r="L12" s="318">
        <v>-22.480028999999998</v>
      </c>
      <c r="M12" s="320">
        <v>0</v>
      </c>
    </row>
    <row r="13" spans="1:15" ht="15.75" customHeight="1">
      <c r="A13" s="1" t="s">
        <v>314</v>
      </c>
      <c r="B13" s="156" t="str">
        <f>'Aaro Inställningar'!B11</f>
        <v>EMGR</v>
      </c>
      <c r="C13" s="36"/>
      <c r="D13" s="821" t="str">
        <f>'Aaro Inställningar'!C11</f>
        <v>Euromaint</v>
      </c>
      <c r="E13" s="320">
        <v>0</v>
      </c>
      <c r="F13" s="318">
        <v>-5.5</v>
      </c>
      <c r="G13" s="320">
        <v>0</v>
      </c>
      <c r="H13" s="318">
        <v>-8.4</v>
      </c>
      <c r="I13" s="320">
        <v>0</v>
      </c>
      <c r="J13" s="318">
        <v>-8.4</v>
      </c>
      <c r="K13" s="320">
        <v>-11.7</v>
      </c>
      <c r="L13" s="318">
        <v>-20.100000000000001</v>
      </c>
      <c r="M13" s="320">
        <v>0</v>
      </c>
    </row>
    <row r="14" spans="1:15" ht="15.75" customHeight="1">
      <c r="A14" s="1" t="s">
        <v>314</v>
      </c>
      <c r="B14" s="156" t="str">
        <f>'Aaro Inställningar'!B12</f>
        <v>GSHYDRO</v>
      </c>
      <c r="C14" s="36"/>
      <c r="D14" s="821" t="str">
        <f>'Aaro Inställningar'!C12</f>
        <v>GS-Hydro</v>
      </c>
      <c r="E14" s="320">
        <v>-2.5231393</v>
      </c>
      <c r="F14" s="318">
        <v>0</v>
      </c>
      <c r="G14" s="320">
        <v>-2.5231393</v>
      </c>
      <c r="H14" s="318">
        <v>0</v>
      </c>
      <c r="I14" s="320">
        <v>-2.5231393</v>
      </c>
      <c r="J14" s="318">
        <v>0</v>
      </c>
      <c r="K14" s="320">
        <v>-4.8246297</v>
      </c>
      <c r="L14" s="318">
        <v>-2.3014904</v>
      </c>
      <c r="M14" s="320">
        <v>-2.5231393</v>
      </c>
    </row>
    <row r="15" spans="1:15" ht="15.75" customHeight="1">
      <c r="A15" s="1" t="s">
        <v>314</v>
      </c>
      <c r="B15" s="156" t="str">
        <f>'Aaro Inställningar'!B13</f>
        <v>HAFA</v>
      </c>
      <c r="C15" s="36"/>
      <c r="D15" s="821" t="str">
        <f>'Aaro Inställningar'!C13</f>
        <v>Hafa Bathroom Group</v>
      </c>
      <c r="E15" s="320">
        <v>0.9</v>
      </c>
      <c r="F15" s="318">
        <v>0</v>
      </c>
      <c r="G15" s="320">
        <v>0.9</v>
      </c>
      <c r="H15" s="318">
        <v>0</v>
      </c>
      <c r="I15" s="320">
        <v>0.9</v>
      </c>
      <c r="J15" s="318">
        <v>0</v>
      </c>
      <c r="K15" s="320">
        <v>-5</v>
      </c>
      <c r="L15" s="318">
        <v>-5.9</v>
      </c>
      <c r="M15" s="320">
        <v>0.9</v>
      </c>
    </row>
    <row r="16" spans="1:15" ht="15.75" customHeight="1">
      <c r="A16" s="1" t="s">
        <v>314</v>
      </c>
      <c r="B16" s="156" t="str">
        <f>'Aaro Inställningar'!B14</f>
        <v>HENT</v>
      </c>
      <c r="C16" s="36"/>
      <c r="D16" s="821" t="str">
        <f>'Aaro Inställningar'!C14</f>
        <v>HENT</v>
      </c>
      <c r="E16" s="320">
        <v>0</v>
      </c>
      <c r="F16" s="318">
        <v>8.7474999999998596E-2</v>
      </c>
      <c r="G16" s="320">
        <v>0</v>
      </c>
      <c r="H16" s="318">
        <v>7.7924956999999999</v>
      </c>
      <c r="I16" s="320">
        <v>0</v>
      </c>
      <c r="J16" s="318">
        <v>7.7924956999999999</v>
      </c>
      <c r="K16" s="320">
        <v>-0.53788790000000097</v>
      </c>
      <c r="L16" s="318">
        <v>7.2546077999999996</v>
      </c>
      <c r="M16" s="320">
        <v>0</v>
      </c>
    </row>
    <row r="17" spans="1:13" ht="15.75" customHeight="1">
      <c r="A17" s="1" t="s">
        <v>314</v>
      </c>
      <c r="B17" s="156" t="str">
        <f>'Aaro Inställningar'!B15</f>
        <v>HLDISP</v>
      </c>
      <c r="C17" s="36"/>
      <c r="D17" s="821" t="str">
        <f>'Aaro Inställningar'!C15</f>
        <v xml:space="preserve">HL Display </v>
      </c>
      <c r="E17" s="320">
        <v>-0.78840000000000099</v>
      </c>
      <c r="F17" s="318">
        <v>0</v>
      </c>
      <c r="G17" s="320">
        <v>-11.92455</v>
      </c>
      <c r="H17" s="318">
        <v>-3.1536</v>
      </c>
      <c r="I17" s="320">
        <v>-11.92455</v>
      </c>
      <c r="J17" s="318">
        <v>-3.1536</v>
      </c>
      <c r="K17" s="320">
        <v>-26.115749999999998</v>
      </c>
      <c r="L17" s="318">
        <v>-17.344799999999999</v>
      </c>
      <c r="M17" s="320">
        <v>-54.202500000000001</v>
      </c>
    </row>
    <row r="18" spans="1:13" ht="15.75" customHeight="1">
      <c r="A18" s="1" t="s">
        <v>314</v>
      </c>
      <c r="B18" s="156" t="str">
        <f>'Aaro Inställningar'!B16</f>
        <v>INWIDO</v>
      </c>
      <c r="C18" s="36"/>
      <c r="D18" s="821" t="str">
        <f>'Aaro Inställningar'!C16</f>
        <v>Inwido</v>
      </c>
      <c r="E18" s="320">
        <v>0</v>
      </c>
      <c r="F18" s="318"/>
      <c r="G18" s="320">
        <v>0</v>
      </c>
      <c r="H18" s="318">
        <v>-23.408722000000001</v>
      </c>
      <c r="I18" s="320">
        <v>0</v>
      </c>
      <c r="J18" s="318">
        <v>-23.408722000000001</v>
      </c>
      <c r="K18" s="320">
        <v>-15.7431942</v>
      </c>
      <c r="L18" s="318">
        <v>-39.151916200000002</v>
      </c>
      <c r="M18" s="320">
        <v>-15.635</v>
      </c>
    </row>
    <row r="19" spans="1:13" ht="15.75" customHeight="1">
      <c r="A19" s="1" t="s">
        <v>314</v>
      </c>
      <c r="B19" s="156" t="str">
        <f>'Aaro Inställningar'!B17</f>
        <v>JOTUL</v>
      </c>
      <c r="C19" s="36"/>
      <c r="D19" s="821" t="str">
        <f>'Aaro Inställningar'!C17</f>
        <v>Jøtul</v>
      </c>
      <c r="E19" s="320">
        <v>-0.59431880000000004</v>
      </c>
      <c r="F19" s="318">
        <v>0</v>
      </c>
      <c r="G19" s="320">
        <v>-1.2922734</v>
      </c>
      <c r="H19" s="318">
        <v>0</v>
      </c>
      <c r="I19" s="320">
        <v>-1.2922734</v>
      </c>
      <c r="J19" s="318">
        <v>0</v>
      </c>
      <c r="K19" s="320">
        <v>-5.6287246</v>
      </c>
      <c r="L19" s="318">
        <v>-4.3364512</v>
      </c>
      <c r="M19" s="320">
        <v>-8.9465082000000002</v>
      </c>
    </row>
    <row r="20" spans="1:13" ht="15.75" customHeight="1">
      <c r="A20" s="1" t="s">
        <v>314</v>
      </c>
      <c r="B20" s="156" t="str">
        <f>'Aaro Inställningar'!B18</f>
        <v>KVD</v>
      </c>
      <c r="C20" s="36"/>
      <c r="D20" s="821" t="str">
        <f>'Aaro Inställningar'!C18</f>
        <v xml:space="preserve">KVD </v>
      </c>
      <c r="E20" s="320">
        <v>-1.073</v>
      </c>
      <c r="F20" s="318">
        <v>-0.26400000000000001</v>
      </c>
      <c r="G20" s="320">
        <v>-1.3129999999999999</v>
      </c>
      <c r="H20" s="318">
        <v>-0.26400000000000001</v>
      </c>
      <c r="I20" s="320">
        <v>-1.3129999999999999</v>
      </c>
      <c r="J20" s="318">
        <v>-0.26400000000000001</v>
      </c>
      <c r="K20" s="320">
        <v>-7.274</v>
      </c>
      <c r="L20" s="318">
        <v>-6.2249999999999996</v>
      </c>
      <c r="M20" s="320">
        <v>-3</v>
      </c>
    </row>
    <row r="21" spans="1:13" ht="15.75" customHeight="1">
      <c r="A21" s="1" t="s">
        <v>314</v>
      </c>
      <c r="B21" s="156" t="str">
        <f>'Aaro Inställningar'!B19</f>
        <v>LEDIL</v>
      </c>
      <c r="C21" s="36"/>
      <c r="D21" s="821" t="str">
        <f>'Aaro Inställningar'!C19</f>
        <v>Ledil</v>
      </c>
      <c r="E21" s="320">
        <v>0</v>
      </c>
      <c r="F21" s="318">
        <v>0</v>
      </c>
      <c r="G21" s="320">
        <v>0</v>
      </c>
      <c r="H21" s="318">
        <v>0</v>
      </c>
      <c r="I21" s="320">
        <v>0</v>
      </c>
      <c r="J21" s="318">
        <v>0</v>
      </c>
      <c r="K21" s="320">
        <v>-8.4865867000000001</v>
      </c>
      <c r="L21" s="318">
        <v>-8.4865867000000001</v>
      </c>
      <c r="M21" s="320">
        <v>-3.7368725</v>
      </c>
    </row>
    <row r="22" spans="1:13" ht="15.75" customHeight="1">
      <c r="A22" s="1" t="s">
        <v>314</v>
      </c>
      <c r="B22" s="156" t="str">
        <f>'Aaro Inställningar'!B20</f>
        <v>MCC</v>
      </c>
      <c r="C22" s="36"/>
      <c r="D22" s="821" t="str">
        <f>'Aaro Inställningar'!C20</f>
        <v>Mobile Climate Control</v>
      </c>
      <c r="E22" s="320">
        <v>-0.60099999999999998</v>
      </c>
      <c r="F22" s="318">
        <v>0</v>
      </c>
      <c r="G22" s="320">
        <v>-0.82199999999999995</v>
      </c>
      <c r="H22" s="318">
        <v>0</v>
      </c>
      <c r="I22" s="320">
        <v>-0.82199999999999995</v>
      </c>
      <c r="J22" s="318">
        <v>0</v>
      </c>
      <c r="K22" s="320">
        <v>-1.9710000000000001</v>
      </c>
      <c r="L22" s="318">
        <v>-1.149</v>
      </c>
      <c r="M22" s="320">
        <v>-2.8889999999999998</v>
      </c>
    </row>
    <row r="23" spans="1:13" ht="15.75" customHeight="1">
      <c r="A23" s="1" t="s">
        <v>314</v>
      </c>
      <c r="B23" s="156" t="str">
        <f>'Aaro Inställningar'!B21</f>
        <v>NEBULA</v>
      </c>
      <c r="C23" s="36"/>
      <c r="D23" s="821" t="str">
        <f>'Aaro Inställningar'!C21</f>
        <v>Nebula</v>
      </c>
      <c r="E23" s="320">
        <v>-7.4847700000000003E-2</v>
      </c>
      <c r="F23" s="318">
        <v>-4.89700000000037E-4</v>
      </c>
      <c r="G23" s="320">
        <v>-7.4847700000000003E-2</v>
      </c>
      <c r="H23" s="318">
        <v>-0.3215732</v>
      </c>
      <c r="I23" s="320">
        <v>-7.4847700000000003E-2</v>
      </c>
      <c r="J23" s="318">
        <v>-0.3215732</v>
      </c>
      <c r="K23" s="320">
        <v>-1.0994930000000001</v>
      </c>
      <c r="L23" s="318">
        <v>-1.3462185</v>
      </c>
      <c r="M23" s="320">
        <v>-0.42186869999999999</v>
      </c>
    </row>
    <row r="24" spans="1:13" ht="15.75" customHeight="1">
      <c r="A24" s="1" t="s">
        <v>314</v>
      </c>
      <c r="B24" s="156" t="str">
        <f>'Aaro Inställningar'!B22</f>
        <v>NCGHO</v>
      </c>
      <c r="C24" s="36"/>
      <c r="D24" s="821" t="str">
        <f>'Aaro Inställningar'!C22</f>
        <v>Nordic Cinema Group</v>
      </c>
      <c r="E24" s="320">
        <v>-1.9904744999999999</v>
      </c>
      <c r="F24" s="318">
        <v>0</v>
      </c>
      <c r="G24" s="320">
        <v>-4.3391529999999996</v>
      </c>
      <c r="H24" s="318">
        <v>0</v>
      </c>
      <c r="I24" s="320">
        <v>-4.3391529999999996</v>
      </c>
      <c r="J24" s="318">
        <v>0</v>
      </c>
      <c r="K24" s="320">
        <v>-6.2307724999999996</v>
      </c>
      <c r="L24" s="318">
        <v>-1.8916195</v>
      </c>
      <c r="M24" s="320">
        <v>-4.4554530000000003</v>
      </c>
    </row>
    <row r="25" spans="1:13" ht="15.75" hidden="1" customHeight="1">
      <c r="A25" s="1" t="s">
        <v>314</v>
      </c>
      <c r="B25" s="156">
        <f>'Aaro Inställningar'!B23</f>
        <v>0</v>
      </c>
      <c r="C25" s="36"/>
      <c r="D25" s="821">
        <f>'Aaro Inställningar'!C23</f>
        <v>0</v>
      </c>
      <c r="E25" s="320">
        <v>0</v>
      </c>
      <c r="F25" s="318">
        <v>0</v>
      </c>
      <c r="G25" s="320">
        <v>0</v>
      </c>
      <c r="H25" s="318">
        <v>0</v>
      </c>
      <c r="I25" s="320">
        <v>0</v>
      </c>
      <c r="J25" s="318">
        <v>0</v>
      </c>
      <c r="K25" s="320">
        <v>0</v>
      </c>
      <c r="L25" s="318">
        <v>0</v>
      </c>
      <c r="M25" s="320">
        <v>0</v>
      </c>
    </row>
    <row r="26" spans="1:13" ht="15.75" hidden="1" customHeight="1">
      <c r="A26" s="1" t="s">
        <v>314</v>
      </c>
      <c r="B26" s="156">
        <f>'Aaro Inställningar'!B24</f>
        <v>0</v>
      </c>
      <c r="C26" s="36"/>
      <c r="D26" s="821">
        <f>'Aaro Inställningar'!C24</f>
        <v>0</v>
      </c>
      <c r="E26" s="320">
        <v>0</v>
      </c>
      <c r="F26" s="318">
        <v>0</v>
      </c>
      <c r="G26" s="320">
        <v>0</v>
      </c>
      <c r="H26" s="318">
        <v>0</v>
      </c>
      <c r="I26" s="320">
        <v>0</v>
      </c>
      <c r="J26" s="318">
        <v>0</v>
      </c>
      <c r="K26" s="320">
        <v>0</v>
      </c>
      <c r="L26" s="318">
        <v>0</v>
      </c>
      <c r="M26" s="320">
        <v>0</v>
      </c>
    </row>
    <row r="27" spans="1:13" ht="15.75" hidden="1" customHeight="1">
      <c r="A27" s="1" t="s">
        <v>314</v>
      </c>
      <c r="B27" s="156">
        <f>'Aaro Inställningar'!B25</f>
        <v>0</v>
      </c>
      <c r="C27" s="36"/>
      <c r="D27" s="821">
        <f>'Aaro Inställningar'!C25</f>
        <v>0</v>
      </c>
      <c r="E27" s="320">
        <v>0</v>
      </c>
      <c r="F27" s="318">
        <v>0</v>
      </c>
      <c r="G27" s="320">
        <v>0</v>
      </c>
      <c r="H27" s="318">
        <v>0</v>
      </c>
      <c r="I27" s="320">
        <v>0</v>
      </c>
      <c r="J27" s="318">
        <v>0</v>
      </c>
      <c r="K27" s="320">
        <v>0</v>
      </c>
      <c r="L27" s="318">
        <v>0</v>
      </c>
      <c r="M27" s="320">
        <v>0</v>
      </c>
    </row>
    <row r="28" spans="1:13" ht="15.75" hidden="1" customHeight="1">
      <c r="A28" s="1" t="s">
        <v>314</v>
      </c>
      <c r="B28" s="156">
        <f>'Aaro Inställningar'!B26</f>
        <v>0</v>
      </c>
      <c r="C28" s="36"/>
      <c r="D28" s="821">
        <f>'Aaro Inställningar'!C26</f>
        <v>0</v>
      </c>
      <c r="E28" s="320">
        <v>0</v>
      </c>
      <c r="F28" s="318">
        <v>0</v>
      </c>
      <c r="G28" s="320">
        <v>0</v>
      </c>
      <c r="H28" s="318">
        <v>0</v>
      </c>
      <c r="I28" s="320">
        <v>0</v>
      </c>
      <c r="J28" s="318">
        <v>0</v>
      </c>
      <c r="K28" s="320">
        <v>0</v>
      </c>
      <c r="L28" s="318">
        <v>0</v>
      </c>
      <c r="M28" s="320">
        <v>0</v>
      </c>
    </row>
    <row r="29" spans="1:13" ht="15.75" hidden="1" customHeight="1">
      <c r="A29" s="1" t="s">
        <v>314</v>
      </c>
      <c r="B29" s="156">
        <f>'Aaro Inställningar'!B27</f>
        <v>0</v>
      </c>
      <c r="C29" s="36"/>
      <c r="D29" s="821">
        <f>'Aaro Inställningar'!C27</f>
        <v>0</v>
      </c>
      <c r="E29" s="320">
        <v>0</v>
      </c>
      <c r="F29" s="318">
        <v>0</v>
      </c>
      <c r="G29" s="320">
        <v>0</v>
      </c>
      <c r="H29" s="318">
        <v>0</v>
      </c>
      <c r="I29" s="320">
        <v>0</v>
      </c>
      <c r="J29" s="318">
        <v>0</v>
      </c>
      <c r="K29" s="320">
        <v>0</v>
      </c>
      <c r="L29" s="318">
        <v>0</v>
      </c>
      <c r="M29" s="320">
        <v>0</v>
      </c>
    </row>
    <row r="30" spans="1:13" ht="15.75" hidden="1" customHeight="1">
      <c r="A30" s="1" t="s">
        <v>314</v>
      </c>
      <c r="B30" s="156">
        <f>'Aaro Inställningar'!B28</f>
        <v>0</v>
      </c>
      <c r="C30" s="36"/>
      <c r="D30" s="821">
        <f>'Aaro Inställningar'!C28</f>
        <v>0</v>
      </c>
      <c r="E30" s="320">
        <v>0</v>
      </c>
      <c r="F30" s="318">
        <v>0</v>
      </c>
      <c r="G30" s="320">
        <v>0</v>
      </c>
      <c r="H30" s="318">
        <v>0</v>
      </c>
      <c r="I30" s="320">
        <v>0</v>
      </c>
      <c r="J30" s="318">
        <v>0</v>
      </c>
      <c r="K30" s="320">
        <v>0</v>
      </c>
      <c r="L30" s="318">
        <v>0</v>
      </c>
      <c r="M30" s="320">
        <v>0</v>
      </c>
    </row>
    <row r="31" spans="1:13" ht="15.75" hidden="1" customHeight="1">
      <c r="A31" s="1" t="s">
        <v>314</v>
      </c>
      <c r="B31" s="156">
        <f>'Aaro Inställningar'!B29</f>
        <v>0</v>
      </c>
      <c r="C31" s="36"/>
      <c r="D31" s="821">
        <f>'Aaro Inställningar'!C29</f>
        <v>0</v>
      </c>
      <c r="E31" s="320">
        <v>0</v>
      </c>
      <c r="F31" s="318">
        <v>0</v>
      </c>
      <c r="G31" s="320">
        <v>0</v>
      </c>
      <c r="H31" s="318">
        <v>0</v>
      </c>
      <c r="I31" s="320">
        <v>0</v>
      </c>
      <c r="J31" s="318">
        <v>0</v>
      </c>
      <c r="K31" s="320">
        <v>0</v>
      </c>
      <c r="L31" s="318">
        <v>0</v>
      </c>
      <c r="M31" s="320">
        <v>0</v>
      </c>
    </row>
    <row r="32" spans="1:13" ht="15.75" hidden="1" customHeight="1">
      <c r="A32" s="1" t="s">
        <v>314</v>
      </c>
      <c r="B32" s="156">
        <f>'Aaro Inställningar'!B30</f>
        <v>0</v>
      </c>
      <c r="C32" s="36"/>
      <c r="D32" s="821">
        <f>'Aaro Inställningar'!C30</f>
        <v>0</v>
      </c>
      <c r="E32" s="320">
        <v>0</v>
      </c>
      <c r="F32" s="318">
        <v>0</v>
      </c>
      <c r="G32" s="320">
        <v>0</v>
      </c>
      <c r="H32" s="318">
        <v>0</v>
      </c>
      <c r="I32" s="320">
        <v>0</v>
      </c>
      <c r="J32" s="318">
        <v>0</v>
      </c>
      <c r="K32" s="320">
        <v>0</v>
      </c>
      <c r="L32" s="318">
        <v>0</v>
      </c>
      <c r="M32" s="320">
        <v>0</v>
      </c>
    </row>
    <row r="33" spans="1:13" ht="15.75" hidden="1" customHeight="1">
      <c r="A33" s="1" t="s">
        <v>314</v>
      </c>
      <c r="B33" s="156">
        <f>'Aaro Inställningar'!B31</f>
        <v>0</v>
      </c>
      <c r="C33" s="36"/>
      <c r="D33" s="821">
        <f>'Aaro Inställningar'!C31</f>
        <v>0</v>
      </c>
      <c r="E33" s="320">
        <v>0</v>
      </c>
      <c r="F33" s="318">
        <v>0</v>
      </c>
      <c r="G33" s="320">
        <v>0</v>
      </c>
      <c r="H33" s="318">
        <v>0</v>
      </c>
      <c r="I33" s="320">
        <v>0</v>
      </c>
      <c r="J33" s="318">
        <v>0</v>
      </c>
      <c r="K33" s="320">
        <v>0</v>
      </c>
      <c r="L33" s="318">
        <v>0</v>
      </c>
      <c r="M33" s="320">
        <v>0</v>
      </c>
    </row>
    <row r="34" spans="1:13" ht="15.75" hidden="1" customHeight="1">
      <c r="A34" s="1" t="s">
        <v>314</v>
      </c>
      <c r="B34" s="156">
        <f>'Aaro Inställningar'!B32</f>
        <v>0</v>
      </c>
      <c r="C34" s="36"/>
      <c r="D34" s="821">
        <f>'Aaro Inställningar'!C32</f>
        <v>0</v>
      </c>
      <c r="E34" s="320">
        <v>0</v>
      </c>
      <c r="F34" s="318">
        <v>0</v>
      </c>
      <c r="G34" s="320">
        <v>0</v>
      </c>
      <c r="H34" s="318">
        <v>0</v>
      </c>
      <c r="I34" s="320">
        <v>0</v>
      </c>
      <c r="J34" s="318">
        <v>0</v>
      </c>
      <c r="K34" s="320">
        <v>0</v>
      </c>
      <c r="L34" s="318">
        <v>0</v>
      </c>
      <c r="M34" s="320">
        <v>0</v>
      </c>
    </row>
    <row r="35" spans="1:13" ht="15.75" hidden="1" customHeight="1">
      <c r="A35" s="1" t="s">
        <v>314</v>
      </c>
      <c r="B35" s="156">
        <f>'Aaro Inställningar'!B33</f>
        <v>0</v>
      </c>
      <c r="C35" s="36"/>
      <c r="D35" s="821">
        <f>'Aaro Inställningar'!C33</f>
        <v>0</v>
      </c>
      <c r="E35" s="320">
        <v>0</v>
      </c>
      <c r="F35" s="318">
        <v>0</v>
      </c>
      <c r="G35" s="320">
        <v>0</v>
      </c>
      <c r="H35" s="318">
        <v>0</v>
      </c>
      <c r="I35" s="320">
        <v>0</v>
      </c>
      <c r="J35" s="318">
        <v>0</v>
      </c>
      <c r="K35" s="320">
        <v>0</v>
      </c>
      <c r="L35" s="318">
        <v>0</v>
      </c>
      <c r="M35" s="320">
        <v>0</v>
      </c>
    </row>
    <row r="36" spans="1:13" s="126" customFormat="1" ht="16.8">
      <c r="A36" s="1" t="s">
        <v>314</v>
      </c>
      <c r="B36" s="468" t="str">
        <f>'Aaro Inställningar'!B34</f>
        <v>TOTAL</v>
      </c>
      <c r="C36" s="41"/>
      <c r="D36" s="799" t="str">
        <f>'Aaro Inställningar'!C34</f>
        <v>Summa exkl Aibel</v>
      </c>
      <c r="E36" s="800">
        <f t="shared" ref="E36:M36" si="0">SUM(E8:E35)</f>
        <v>-15.620458300000001</v>
      </c>
      <c r="F36" s="822">
        <f t="shared" si="0"/>
        <v>-11.347559500000001</v>
      </c>
      <c r="G36" s="800">
        <f t="shared" si="0"/>
        <v>-30.767241399999996</v>
      </c>
      <c r="H36" s="822">
        <f t="shared" si="0"/>
        <v>-30.4859443</v>
      </c>
      <c r="I36" s="800">
        <f t="shared" si="0"/>
        <v>-30.767241399999996</v>
      </c>
      <c r="J36" s="822">
        <f t="shared" si="0"/>
        <v>-30.4859443</v>
      </c>
      <c r="K36" s="800">
        <f t="shared" si="0"/>
        <v>-151.53961330000001</v>
      </c>
      <c r="L36" s="822">
        <f t="shared" si="0"/>
        <v>-151.2583162</v>
      </c>
      <c r="M36" s="800">
        <f t="shared" si="0"/>
        <v>-117.04429630000001</v>
      </c>
    </row>
    <row r="37" spans="1:13" ht="4.5" customHeight="1">
      <c r="A37" s="1"/>
      <c r="B37" s="156">
        <f>'Aaro Inställningar'!B35</f>
        <v>0</v>
      </c>
      <c r="C37" s="36"/>
      <c r="D37" s="804">
        <f>'Aaro Inställningar'!C35</f>
        <v>0</v>
      </c>
      <c r="E37" s="747"/>
      <c r="F37" s="823"/>
      <c r="G37" s="747"/>
      <c r="H37" s="823"/>
      <c r="I37" s="747"/>
      <c r="J37" s="823"/>
      <c r="K37" s="747"/>
      <c r="L37" s="823"/>
      <c r="M37" s="747"/>
    </row>
    <row r="38" spans="1:13" ht="19.5" customHeight="1">
      <c r="A38" s="1" t="s">
        <v>314</v>
      </c>
      <c r="B38" s="156" t="str">
        <f>'Aaro Inställningar'!B36</f>
        <v>AIBEL</v>
      </c>
      <c r="C38" s="36"/>
      <c r="D38" s="804" t="str">
        <f>'Aaro Inställningar'!C36</f>
        <v>Aibel</v>
      </c>
      <c r="E38" s="747">
        <v>-4.7511625000000004</v>
      </c>
      <c r="F38" s="792">
        <v>-20.258308599999999</v>
      </c>
      <c r="G38" s="747">
        <v>-4.7511625000000004</v>
      </c>
      <c r="H38" s="792">
        <v>-20.258308599999999</v>
      </c>
      <c r="I38" s="747">
        <v>-4.7511625000000004</v>
      </c>
      <c r="J38" s="792">
        <v>-20.258308599999999</v>
      </c>
      <c r="K38" s="747">
        <v>-130.47261850000001</v>
      </c>
      <c r="L38" s="792">
        <v>-145.97976460000001</v>
      </c>
      <c r="M38" s="747">
        <v>-0.67873749999999999</v>
      </c>
    </row>
    <row r="39" spans="1:13" ht="16.8" hidden="1">
      <c r="A39" s="1" t="s">
        <v>314</v>
      </c>
      <c r="B39" s="156">
        <f>'Aaro Inställningar'!B37</f>
        <v>0</v>
      </c>
      <c r="C39" s="36"/>
      <c r="D39" s="821">
        <f>'Aaro Inställningar'!C37</f>
        <v>0</v>
      </c>
      <c r="E39" s="320">
        <v>0</v>
      </c>
      <c r="F39" s="318">
        <v>0</v>
      </c>
      <c r="G39" s="320">
        <v>0</v>
      </c>
      <c r="H39" s="318">
        <v>0</v>
      </c>
      <c r="I39" s="320">
        <v>0</v>
      </c>
      <c r="J39" s="318">
        <v>0</v>
      </c>
      <c r="K39" s="320">
        <v>0</v>
      </c>
      <c r="L39" s="318">
        <v>0</v>
      </c>
      <c r="M39" s="320">
        <v>0</v>
      </c>
    </row>
    <row r="40" spans="1:13" ht="16.8" hidden="1">
      <c r="A40" s="1" t="s">
        <v>314</v>
      </c>
      <c r="B40" s="156">
        <f>'Aaro Inställningar'!B38</f>
        <v>0</v>
      </c>
      <c r="C40" s="36"/>
      <c r="D40" s="821">
        <f>'Aaro Inställningar'!C38</f>
        <v>0</v>
      </c>
      <c r="E40" s="320">
        <v>0</v>
      </c>
      <c r="F40" s="318">
        <v>0</v>
      </c>
      <c r="G40" s="320">
        <v>0</v>
      </c>
      <c r="H40" s="318">
        <v>0</v>
      </c>
      <c r="I40" s="320">
        <v>0</v>
      </c>
      <c r="J40" s="318">
        <v>0</v>
      </c>
      <c r="K40" s="320">
        <v>0</v>
      </c>
      <c r="L40" s="318">
        <v>0</v>
      </c>
      <c r="M40" s="320">
        <v>0</v>
      </c>
    </row>
    <row r="41" spans="1:13" ht="16.8" hidden="1">
      <c r="A41" s="1" t="s">
        <v>314</v>
      </c>
      <c r="B41" s="156">
        <f>'Aaro Inställningar'!B39</f>
        <v>0</v>
      </c>
      <c r="C41" s="36"/>
      <c r="D41" s="821">
        <f>'Aaro Inställningar'!C39</f>
        <v>0</v>
      </c>
      <c r="E41" s="320">
        <v>0</v>
      </c>
      <c r="F41" s="318">
        <v>0</v>
      </c>
      <c r="G41" s="320">
        <v>0</v>
      </c>
      <c r="H41" s="318">
        <v>0</v>
      </c>
      <c r="I41" s="320">
        <v>0</v>
      </c>
      <c r="J41" s="318">
        <v>0</v>
      </c>
      <c r="K41" s="320">
        <v>0</v>
      </c>
      <c r="L41" s="318">
        <v>0</v>
      </c>
      <c r="M41" s="320">
        <v>0</v>
      </c>
    </row>
    <row r="42" spans="1:13" ht="16.8" hidden="1">
      <c r="A42" s="1" t="s">
        <v>314</v>
      </c>
      <c r="B42" s="156">
        <f>'Aaro Inställningar'!B40</f>
        <v>0</v>
      </c>
      <c r="C42" s="36"/>
      <c r="D42" s="821">
        <f>'Aaro Inställningar'!C40</f>
        <v>0</v>
      </c>
      <c r="E42" s="320">
        <v>0</v>
      </c>
      <c r="F42" s="318">
        <v>0</v>
      </c>
      <c r="G42" s="320">
        <v>0</v>
      </c>
      <c r="H42" s="318">
        <v>0</v>
      </c>
      <c r="I42" s="320">
        <v>0</v>
      </c>
      <c r="J42" s="318">
        <v>0</v>
      </c>
      <c r="K42" s="320">
        <v>0</v>
      </c>
      <c r="L42" s="318">
        <v>0</v>
      </c>
      <c r="M42" s="320">
        <v>0</v>
      </c>
    </row>
    <row r="43" spans="1:13" ht="16.8" hidden="1">
      <c r="A43" s="1" t="s">
        <v>314</v>
      </c>
      <c r="B43" s="156">
        <f>'Aaro Inställningar'!B41</f>
        <v>0</v>
      </c>
      <c r="C43" s="36"/>
      <c r="D43" s="821">
        <f>'Aaro Inställningar'!C41</f>
        <v>0</v>
      </c>
      <c r="E43" s="320">
        <v>0</v>
      </c>
      <c r="F43" s="318">
        <v>0</v>
      </c>
      <c r="G43" s="320">
        <v>0</v>
      </c>
      <c r="H43" s="318">
        <v>0</v>
      </c>
      <c r="I43" s="320">
        <v>0</v>
      </c>
      <c r="J43" s="318">
        <v>0</v>
      </c>
      <c r="K43" s="320">
        <v>0</v>
      </c>
      <c r="L43" s="318">
        <v>0</v>
      </c>
      <c r="M43" s="320">
        <v>0</v>
      </c>
    </row>
    <row r="44" spans="1:13" ht="16.8" hidden="1">
      <c r="A44" s="1" t="s">
        <v>314</v>
      </c>
      <c r="B44" s="156">
        <f>'Aaro Inställningar'!B42</f>
        <v>0</v>
      </c>
      <c r="C44" s="36"/>
      <c r="D44" s="821">
        <f>'Aaro Inställningar'!C42</f>
        <v>0</v>
      </c>
      <c r="E44" s="320">
        <v>0</v>
      </c>
      <c r="F44" s="318">
        <v>0</v>
      </c>
      <c r="G44" s="320">
        <v>0</v>
      </c>
      <c r="H44" s="318">
        <v>0</v>
      </c>
      <c r="I44" s="320">
        <v>0</v>
      </c>
      <c r="J44" s="318">
        <v>0</v>
      </c>
      <c r="K44" s="320">
        <v>0</v>
      </c>
      <c r="L44" s="318">
        <v>0</v>
      </c>
      <c r="M44" s="320">
        <v>0</v>
      </c>
    </row>
    <row r="45" spans="1:13" ht="16.8" hidden="1">
      <c r="A45" s="1" t="s">
        <v>314</v>
      </c>
      <c r="B45" s="156">
        <f>'Aaro Inställningar'!B43</f>
        <v>0</v>
      </c>
      <c r="C45" s="36"/>
      <c r="D45" s="821">
        <f>'Aaro Inställningar'!C43</f>
        <v>0</v>
      </c>
      <c r="E45" s="320">
        <v>0</v>
      </c>
      <c r="F45" s="318">
        <v>0</v>
      </c>
      <c r="G45" s="320">
        <v>0</v>
      </c>
      <c r="H45" s="318">
        <v>0</v>
      </c>
      <c r="I45" s="320">
        <v>0</v>
      </c>
      <c r="J45" s="318">
        <v>0</v>
      </c>
      <c r="K45" s="320">
        <v>0</v>
      </c>
      <c r="L45" s="318">
        <v>0</v>
      </c>
      <c r="M45" s="320">
        <v>0</v>
      </c>
    </row>
    <row r="46" spans="1:13" ht="16.8" hidden="1">
      <c r="A46" s="1" t="s">
        <v>314</v>
      </c>
      <c r="B46" s="156">
        <f>'Aaro Inställningar'!B44</f>
        <v>0</v>
      </c>
      <c r="C46" s="36"/>
      <c r="D46" s="821">
        <f>'Aaro Inställningar'!C44</f>
        <v>0</v>
      </c>
      <c r="E46" s="320">
        <v>0</v>
      </c>
      <c r="F46" s="318">
        <v>0</v>
      </c>
      <c r="G46" s="320">
        <v>0</v>
      </c>
      <c r="H46" s="318">
        <v>0</v>
      </c>
      <c r="I46" s="320">
        <v>0</v>
      </c>
      <c r="J46" s="318">
        <v>0</v>
      </c>
      <c r="K46" s="320">
        <v>0</v>
      </c>
      <c r="L46" s="318">
        <v>0</v>
      </c>
      <c r="M46" s="320">
        <v>0</v>
      </c>
    </row>
    <row r="47" spans="1:13" ht="16.8" hidden="1">
      <c r="A47" s="1" t="s">
        <v>314</v>
      </c>
      <c r="B47" s="156">
        <f>'Aaro Inställningar'!B45</f>
        <v>0</v>
      </c>
      <c r="C47" s="36"/>
      <c r="D47" s="821">
        <f>'Aaro Inställningar'!C45</f>
        <v>0</v>
      </c>
      <c r="E47" s="320">
        <v>0</v>
      </c>
      <c r="F47" s="318">
        <v>0</v>
      </c>
      <c r="G47" s="320">
        <v>0</v>
      </c>
      <c r="H47" s="318">
        <v>0</v>
      </c>
      <c r="I47" s="320">
        <v>0</v>
      </c>
      <c r="J47" s="318">
        <v>0</v>
      </c>
      <c r="K47" s="320">
        <v>0</v>
      </c>
      <c r="L47" s="318">
        <v>0</v>
      </c>
      <c r="M47" s="320">
        <v>0</v>
      </c>
    </row>
    <row r="48" spans="1:13" ht="16.8" hidden="1">
      <c r="A48" s="1" t="s">
        <v>314</v>
      </c>
      <c r="B48" s="156">
        <f>'Aaro Inställningar'!B46</f>
        <v>0</v>
      </c>
      <c r="C48" s="36"/>
      <c r="D48" s="821">
        <f>'Aaro Inställningar'!C46</f>
        <v>0</v>
      </c>
      <c r="E48" s="320">
        <v>0</v>
      </c>
      <c r="F48" s="318">
        <v>0</v>
      </c>
      <c r="G48" s="320">
        <v>0</v>
      </c>
      <c r="H48" s="318">
        <v>0</v>
      </c>
      <c r="I48" s="320">
        <v>0</v>
      </c>
      <c r="J48" s="318">
        <v>0</v>
      </c>
      <c r="K48" s="320">
        <v>0</v>
      </c>
      <c r="L48" s="318">
        <v>0</v>
      </c>
      <c r="M48" s="320">
        <v>0</v>
      </c>
    </row>
    <row r="49" spans="1:13" ht="16.8" hidden="1">
      <c r="A49" s="1" t="s">
        <v>314</v>
      </c>
      <c r="B49" s="156">
        <f>'Aaro Inställningar'!B47</f>
        <v>0</v>
      </c>
      <c r="C49" s="36"/>
      <c r="D49" s="821">
        <f>'Aaro Inställningar'!C47</f>
        <v>0</v>
      </c>
      <c r="E49" s="320">
        <v>0</v>
      </c>
      <c r="F49" s="318">
        <v>0</v>
      </c>
      <c r="G49" s="320">
        <v>0</v>
      </c>
      <c r="H49" s="318">
        <v>0</v>
      </c>
      <c r="I49" s="320">
        <v>0</v>
      </c>
      <c r="J49" s="318">
        <v>0</v>
      </c>
      <c r="K49" s="320">
        <v>0</v>
      </c>
      <c r="L49" s="318">
        <v>0</v>
      </c>
      <c r="M49" s="320">
        <v>0</v>
      </c>
    </row>
    <row r="50" spans="1:13" ht="16.8" hidden="1">
      <c r="A50" s="1" t="s">
        <v>314</v>
      </c>
      <c r="B50" s="156">
        <f>'Aaro Inställningar'!B48</f>
        <v>0</v>
      </c>
      <c r="C50" s="36"/>
      <c r="D50" s="821">
        <f>'Aaro Inställningar'!C48</f>
        <v>0</v>
      </c>
      <c r="E50" s="320">
        <v>0</v>
      </c>
      <c r="F50" s="318">
        <v>0</v>
      </c>
      <c r="G50" s="320">
        <v>0</v>
      </c>
      <c r="H50" s="318">
        <v>0</v>
      </c>
      <c r="I50" s="320">
        <v>0</v>
      </c>
      <c r="J50" s="318">
        <v>0</v>
      </c>
      <c r="K50" s="320">
        <v>0</v>
      </c>
      <c r="L50" s="318">
        <v>0</v>
      </c>
      <c r="M50" s="320">
        <v>0</v>
      </c>
    </row>
    <row r="51" spans="1:13" ht="16.8" hidden="1">
      <c r="A51" s="1" t="s">
        <v>314</v>
      </c>
      <c r="B51" s="156">
        <f>'Aaro Inställningar'!B49</f>
        <v>0</v>
      </c>
      <c r="C51" s="36"/>
      <c r="D51" s="821">
        <f>'Aaro Inställningar'!C49</f>
        <v>0</v>
      </c>
      <c r="E51" s="320">
        <v>0</v>
      </c>
      <c r="F51" s="318">
        <v>0</v>
      </c>
      <c r="G51" s="320">
        <v>0</v>
      </c>
      <c r="H51" s="318">
        <v>0</v>
      </c>
      <c r="I51" s="320">
        <v>0</v>
      </c>
      <c r="J51" s="318">
        <v>0</v>
      </c>
      <c r="K51" s="320">
        <v>0</v>
      </c>
      <c r="L51" s="318">
        <v>0</v>
      </c>
      <c r="M51" s="320">
        <v>0</v>
      </c>
    </row>
    <row r="52" spans="1:13" ht="16.8" hidden="1">
      <c r="A52" s="1" t="s">
        <v>314</v>
      </c>
      <c r="B52" s="156">
        <f>'Aaro Inställningar'!B50</f>
        <v>0</v>
      </c>
      <c r="C52" s="36"/>
      <c r="D52" s="821">
        <f>'Aaro Inställningar'!C50</f>
        <v>0</v>
      </c>
      <c r="E52" s="320">
        <v>0</v>
      </c>
      <c r="F52" s="318">
        <v>0</v>
      </c>
      <c r="G52" s="320">
        <v>0</v>
      </c>
      <c r="H52" s="318">
        <v>0</v>
      </c>
      <c r="I52" s="320">
        <v>0</v>
      </c>
      <c r="J52" s="318">
        <v>0</v>
      </c>
      <c r="K52" s="320">
        <v>0</v>
      </c>
      <c r="L52" s="318">
        <v>0</v>
      </c>
      <c r="M52" s="320">
        <v>0</v>
      </c>
    </row>
    <row r="53" spans="1:13" ht="16.8" hidden="1">
      <c r="A53" s="1" t="s">
        <v>314</v>
      </c>
      <c r="B53" s="156">
        <f>'Aaro Inställningar'!B51</f>
        <v>0</v>
      </c>
      <c r="C53" s="36"/>
      <c r="D53" s="821">
        <f>'Aaro Inställningar'!C51</f>
        <v>0</v>
      </c>
      <c r="E53" s="320">
        <v>0</v>
      </c>
      <c r="F53" s="318">
        <v>0</v>
      </c>
      <c r="G53" s="320">
        <v>0</v>
      </c>
      <c r="H53" s="318">
        <v>0</v>
      </c>
      <c r="I53" s="320">
        <v>0</v>
      </c>
      <c r="J53" s="318">
        <v>0</v>
      </c>
      <c r="K53" s="320">
        <v>0</v>
      </c>
      <c r="L53" s="318">
        <v>0</v>
      </c>
      <c r="M53" s="320">
        <v>0</v>
      </c>
    </row>
    <row r="54" spans="1:13" ht="16.8" hidden="1">
      <c r="A54" s="1" t="s">
        <v>314</v>
      </c>
      <c r="B54" s="156">
        <f>'Aaro Inställningar'!B52</f>
        <v>0</v>
      </c>
      <c r="C54" s="36"/>
      <c r="D54" s="821">
        <f>'Aaro Inställningar'!C52</f>
        <v>0</v>
      </c>
      <c r="E54" s="320">
        <v>0</v>
      </c>
      <c r="F54" s="318">
        <v>0</v>
      </c>
      <c r="G54" s="320">
        <v>0</v>
      </c>
      <c r="H54" s="318">
        <v>0</v>
      </c>
      <c r="I54" s="320">
        <v>0</v>
      </c>
      <c r="J54" s="318">
        <v>0</v>
      </c>
      <c r="K54" s="320">
        <v>0</v>
      </c>
      <c r="L54" s="318">
        <v>0</v>
      </c>
      <c r="M54" s="320">
        <v>0</v>
      </c>
    </row>
    <row r="55" spans="1:13" ht="16.8" hidden="1">
      <c r="A55" s="1" t="s">
        <v>314</v>
      </c>
      <c r="B55" s="156">
        <f>'Aaro Inställningar'!B53</f>
        <v>0</v>
      </c>
      <c r="C55" s="36"/>
      <c r="D55" s="821">
        <f>'Aaro Inställningar'!C53</f>
        <v>0</v>
      </c>
      <c r="E55" s="320">
        <v>0</v>
      </c>
      <c r="F55" s="318">
        <v>0</v>
      </c>
      <c r="G55" s="320">
        <v>0</v>
      </c>
      <c r="H55" s="318">
        <v>0</v>
      </c>
      <c r="I55" s="320">
        <v>0</v>
      </c>
      <c r="J55" s="318">
        <v>0</v>
      </c>
      <c r="K55" s="320">
        <v>0</v>
      </c>
      <c r="L55" s="318">
        <v>0</v>
      </c>
      <c r="M55" s="320">
        <v>0</v>
      </c>
    </row>
    <row r="56" spans="1:13" ht="16.8" hidden="1">
      <c r="A56" s="1" t="s">
        <v>314</v>
      </c>
      <c r="B56" s="156">
        <f>'Aaro Inställningar'!B54</f>
        <v>0</v>
      </c>
      <c r="C56" s="36"/>
      <c r="D56" s="821">
        <f>'Aaro Inställningar'!C54</f>
        <v>0</v>
      </c>
      <c r="E56" s="320">
        <v>0</v>
      </c>
      <c r="F56" s="318">
        <v>0</v>
      </c>
      <c r="G56" s="320">
        <v>0</v>
      </c>
      <c r="H56" s="318">
        <v>0</v>
      </c>
      <c r="I56" s="320">
        <v>0</v>
      </c>
      <c r="J56" s="318">
        <v>0</v>
      </c>
      <c r="K56" s="320">
        <v>0</v>
      </c>
      <c r="L56" s="318">
        <v>0</v>
      </c>
      <c r="M56" s="320">
        <v>0</v>
      </c>
    </row>
    <row r="57" spans="1:13" ht="16.8" hidden="1">
      <c r="A57" s="1" t="s">
        <v>314</v>
      </c>
      <c r="B57" s="156">
        <f>'Aaro Inställningar'!B55</f>
        <v>0</v>
      </c>
      <c r="C57" s="36"/>
      <c r="D57" s="821">
        <f>'Aaro Inställningar'!C55</f>
        <v>0</v>
      </c>
      <c r="E57" s="320">
        <v>0</v>
      </c>
      <c r="F57" s="318">
        <v>0</v>
      </c>
      <c r="G57" s="320">
        <v>0</v>
      </c>
      <c r="H57" s="318">
        <v>0</v>
      </c>
      <c r="I57" s="320">
        <v>0</v>
      </c>
      <c r="J57" s="318">
        <v>0</v>
      </c>
      <c r="K57" s="320">
        <v>0</v>
      </c>
      <c r="L57" s="318">
        <v>0</v>
      </c>
      <c r="M57" s="320">
        <v>0</v>
      </c>
    </row>
    <row r="58" spans="1:13" ht="16.8" hidden="1">
      <c r="A58" s="1" t="s">
        <v>314</v>
      </c>
      <c r="B58" s="156">
        <f>'Aaro Inställningar'!B56</f>
        <v>0</v>
      </c>
      <c r="C58" s="36"/>
      <c r="D58" s="821">
        <f>'Aaro Inställningar'!C56</f>
        <v>0</v>
      </c>
      <c r="E58" s="320">
        <v>0</v>
      </c>
      <c r="F58" s="318">
        <v>0</v>
      </c>
      <c r="G58" s="320">
        <v>0</v>
      </c>
      <c r="H58" s="318">
        <v>0</v>
      </c>
      <c r="I58" s="320">
        <v>0</v>
      </c>
      <c r="J58" s="318">
        <v>0</v>
      </c>
      <c r="K58" s="320">
        <v>0</v>
      </c>
      <c r="L58" s="318">
        <v>0</v>
      </c>
      <c r="M58" s="320">
        <v>0</v>
      </c>
    </row>
    <row r="59" spans="1:13" s="126" customFormat="1" ht="15.75" customHeight="1">
      <c r="A59" s="1" t="s">
        <v>314</v>
      </c>
      <c r="B59" s="468">
        <f>'Aaro Inställningar'!B57</f>
        <v>0</v>
      </c>
      <c r="C59" s="41"/>
      <c r="D59" s="799" t="str">
        <f>'Aaro Inställningar'!C57</f>
        <v>Aibel</v>
      </c>
      <c r="E59" s="800">
        <f t="shared" ref="E59:M59" si="1">SUM(E38:E58)</f>
        <v>-4.7511625000000004</v>
      </c>
      <c r="F59" s="801">
        <f t="shared" si="1"/>
        <v>-20.258308599999999</v>
      </c>
      <c r="G59" s="800">
        <f t="shared" si="1"/>
        <v>-4.7511625000000004</v>
      </c>
      <c r="H59" s="801">
        <f t="shared" si="1"/>
        <v>-20.258308599999999</v>
      </c>
      <c r="I59" s="800">
        <f t="shared" si="1"/>
        <v>-4.7511625000000004</v>
      </c>
      <c r="J59" s="801">
        <f t="shared" si="1"/>
        <v>-20.258308599999999</v>
      </c>
      <c r="K59" s="800">
        <f t="shared" si="1"/>
        <v>-130.47261850000001</v>
      </c>
      <c r="L59" s="801">
        <f t="shared" si="1"/>
        <v>-145.97976460000001</v>
      </c>
      <c r="M59" s="800">
        <f t="shared" si="1"/>
        <v>-0.67873749999999999</v>
      </c>
    </row>
    <row r="60" spans="1:13" ht="16.8" hidden="1">
      <c r="A60" s="1" t="s">
        <v>314</v>
      </c>
      <c r="B60" s="156">
        <f>'Aaro Inställningar'!B58</f>
        <v>0</v>
      </c>
      <c r="C60" s="36"/>
      <c r="D60" s="821">
        <f>'Aaro Inställningar'!C58</f>
        <v>0</v>
      </c>
      <c r="E60" s="320">
        <v>0</v>
      </c>
      <c r="F60" s="318">
        <v>0</v>
      </c>
      <c r="G60" s="320">
        <v>0</v>
      </c>
      <c r="H60" s="318">
        <v>0</v>
      </c>
      <c r="I60" s="320">
        <v>0</v>
      </c>
      <c r="J60" s="318">
        <v>0</v>
      </c>
      <c r="K60" s="320">
        <v>0</v>
      </c>
      <c r="L60" s="318">
        <v>0</v>
      </c>
      <c r="M60" s="320">
        <v>0</v>
      </c>
    </row>
    <row r="61" spans="1:13" ht="16.8" hidden="1">
      <c r="A61" s="1" t="s">
        <v>314</v>
      </c>
      <c r="B61" s="156">
        <f>'Aaro Inställningar'!B59</f>
        <v>0</v>
      </c>
      <c r="C61" s="36"/>
      <c r="D61" s="821">
        <f>'Aaro Inställningar'!C59</f>
        <v>0</v>
      </c>
      <c r="E61" s="320">
        <v>0</v>
      </c>
      <c r="F61" s="318">
        <v>0</v>
      </c>
      <c r="G61" s="320">
        <v>0</v>
      </c>
      <c r="H61" s="318">
        <v>0</v>
      </c>
      <c r="I61" s="320">
        <v>0</v>
      </c>
      <c r="J61" s="318">
        <v>0</v>
      </c>
      <c r="K61" s="320">
        <v>0</v>
      </c>
      <c r="L61" s="318">
        <v>0</v>
      </c>
      <c r="M61" s="320">
        <v>0</v>
      </c>
    </row>
    <row r="62" spans="1:13" ht="16.8" hidden="1">
      <c r="A62" s="1" t="s">
        <v>314</v>
      </c>
      <c r="B62" s="156">
        <f>'Aaro Inställningar'!B60</f>
        <v>0</v>
      </c>
      <c r="C62" s="36"/>
      <c r="D62" s="821">
        <f>'Aaro Inställningar'!C60</f>
        <v>0</v>
      </c>
      <c r="E62" s="320">
        <v>0</v>
      </c>
      <c r="F62" s="318">
        <v>0</v>
      </c>
      <c r="G62" s="320">
        <v>0</v>
      </c>
      <c r="H62" s="318">
        <v>0</v>
      </c>
      <c r="I62" s="320">
        <v>0</v>
      </c>
      <c r="J62" s="318">
        <v>0</v>
      </c>
      <c r="K62" s="320">
        <v>0</v>
      </c>
      <c r="L62" s="318">
        <v>0</v>
      </c>
      <c r="M62" s="320">
        <v>0</v>
      </c>
    </row>
    <row r="63" spans="1:13" ht="16.8" hidden="1">
      <c r="A63" s="1" t="s">
        <v>314</v>
      </c>
      <c r="B63" s="156">
        <f>'Aaro Inställningar'!B61</f>
        <v>0</v>
      </c>
      <c r="C63" s="36"/>
      <c r="D63" s="821">
        <f>'Aaro Inställningar'!C61</f>
        <v>0</v>
      </c>
      <c r="E63" s="320">
        <v>0</v>
      </c>
      <c r="F63" s="318">
        <v>0</v>
      </c>
      <c r="G63" s="320">
        <v>0</v>
      </c>
      <c r="H63" s="318">
        <v>0</v>
      </c>
      <c r="I63" s="320">
        <v>0</v>
      </c>
      <c r="J63" s="318">
        <v>0</v>
      </c>
      <c r="K63" s="320">
        <v>0</v>
      </c>
      <c r="L63" s="318">
        <v>0</v>
      </c>
      <c r="M63" s="320">
        <v>0</v>
      </c>
    </row>
    <row r="64" spans="1:13" ht="16.8" hidden="1">
      <c r="A64" s="1" t="s">
        <v>314</v>
      </c>
      <c r="B64" s="156">
        <f>'Aaro Inställningar'!B62</f>
        <v>0</v>
      </c>
      <c r="C64" s="36"/>
      <c r="D64" s="821">
        <f>'Aaro Inställningar'!C62</f>
        <v>0</v>
      </c>
      <c r="E64" s="320">
        <v>0</v>
      </c>
      <c r="F64" s="318">
        <v>0</v>
      </c>
      <c r="G64" s="320">
        <v>0</v>
      </c>
      <c r="H64" s="318">
        <v>0</v>
      </c>
      <c r="I64" s="320">
        <v>0</v>
      </c>
      <c r="J64" s="318">
        <v>0</v>
      </c>
      <c r="K64" s="320">
        <v>0</v>
      </c>
      <c r="L64" s="318">
        <v>0</v>
      </c>
      <c r="M64" s="320">
        <v>0</v>
      </c>
    </row>
    <row r="65" spans="1:13" ht="16.8" hidden="1">
      <c r="A65" s="1" t="s">
        <v>314</v>
      </c>
      <c r="B65" s="156">
        <f>'Aaro Inställningar'!B63</f>
        <v>0</v>
      </c>
      <c r="C65" s="36"/>
      <c r="D65" s="821">
        <f>'Aaro Inställningar'!C63</f>
        <v>0</v>
      </c>
      <c r="E65" s="320">
        <v>0</v>
      </c>
      <c r="F65" s="318">
        <v>0</v>
      </c>
      <c r="G65" s="320">
        <v>0</v>
      </c>
      <c r="H65" s="318">
        <v>0</v>
      </c>
      <c r="I65" s="320">
        <v>0</v>
      </c>
      <c r="J65" s="318">
        <v>0</v>
      </c>
      <c r="K65" s="320">
        <v>0</v>
      </c>
      <c r="L65" s="318">
        <v>0</v>
      </c>
      <c r="M65" s="320">
        <v>0</v>
      </c>
    </row>
    <row r="66" spans="1:13" ht="16.8" hidden="1">
      <c r="A66" s="1" t="s">
        <v>314</v>
      </c>
      <c r="B66" s="156">
        <f>'Aaro Inställningar'!B64</f>
        <v>0</v>
      </c>
      <c r="C66" s="36"/>
      <c r="D66" s="821">
        <f>'Aaro Inställningar'!C64</f>
        <v>0</v>
      </c>
      <c r="E66" s="320">
        <v>0</v>
      </c>
      <c r="F66" s="318">
        <v>0</v>
      </c>
      <c r="G66" s="320">
        <v>0</v>
      </c>
      <c r="H66" s="318">
        <v>0</v>
      </c>
      <c r="I66" s="320">
        <v>0</v>
      </c>
      <c r="J66" s="318">
        <v>0</v>
      </c>
      <c r="K66" s="320">
        <v>0</v>
      </c>
      <c r="L66" s="318">
        <v>0</v>
      </c>
      <c r="M66" s="320">
        <v>0</v>
      </c>
    </row>
    <row r="67" spans="1:13" ht="16.8" hidden="1">
      <c r="A67" s="1" t="s">
        <v>314</v>
      </c>
      <c r="B67" s="156">
        <f>'Aaro Inställningar'!B65</f>
        <v>0</v>
      </c>
      <c r="C67" s="36"/>
      <c r="D67" s="821">
        <f>'Aaro Inställningar'!C65</f>
        <v>0</v>
      </c>
      <c r="E67" s="320">
        <v>0</v>
      </c>
      <c r="F67" s="318">
        <v>0</v>
      </c>
      <c r="G67" s="320">
        <v>0</v>
      </c>
      <c r="H67" s="318">
        <v>0</v>
      </c>
      <c r="I67" s="320">
        <v>0</v>
      </c>
      <c r="J67" s="318">
        <v>0</v>
      </c>
      <c r="K67" s="320">
        <v>0</v>
      </c>
      <c r="L67" s="318">
        <v>0</v>
      </c>
      <c r="M67" s="320">
        <v>0</v>
      </c>
    </row>
    <row r="68" spans="1:13" ht="16.8" hidden="1">
      <c r="A68" s="1" t="s">
        <v>314</v>
      </c>
      <c r="B68" s="156">
        <f>'Aaro Inställningar'!B66</f>
        <v>0</v>
      </c>
      <c r="C68" s="36"/>
      <c r="D68" s="821">
        <f>'Aaro Inställningar'!C66</f>
        <v>0</v>
      </c>
      <c r="E68" s="320">
        <v>0</v>
      </c>
      <c r="F68" s="318">
        <v>0</v>
      </c>
      <c r="G68" s="320">
        <v>0</v>
      </c>
      <c r="H68" s="318">
        <v>0</v>
      </c>
      <c r="I68" s="320">
        <v>0</v>
      </c>
      <c r="J68" s="318">
        <v>0</v>
      </c>
      <c r="K68" s="320">
        <v>0</v>
      </c>
      <c r="L68" s="318">
        <v>0</v>
      </c>
      <c r="M68" s="320">
        <v>0</v>
      </c>
    </row>
    <row r="69" spans="1:13" ht="16.8" hidden="1">
      <c r="A69" s="1" t="s">
        <v>314</v>
      </c>
      <c r="B69" s="156">
        <f>'Aaro Inställningar'!B67</f>
        <v>0</v>
      </c>
      <c r="C69" s="36"/>
      <c r="D69" s="821">
        <f>'Aaro Inställningar'!C67</f>
        <v>0</v>
      </c>
      <c r="E69" s="320">
        <v>0</v>
      </c>
      <c r="F69" s="318">
        <v>0</v>
      </c>
      <c r="G69" s="320">
        <v>0</v>
      </c>
      <c r="H69" s="318">
        <v>0</v>
      </c>
      <c r="I69" s="320">
        <v>0</v>
      </c>
      <c r="J69" s="318">
        <v>0</v>
      </c>
      <c r="K69" s="320">
        <v>0</v>
      </c>
      <c r="L69" s="318">
        <v>0</v>
      </c>
      <c r="M69" s="320">
        <v>0</v>
      </c>
    </row>
    <row r="70" spans="1:13" ht="16.8" hidden="1">
      <c r="A70" s="1" t="s">
        <v>314</v>
      </c>
      <c r="B70" s="156">
        <f>'Aaro Inställningar'!B68</f>
        <v>0</v>
      </c>
      <c r="C70" s="36"/>
      <c r="D70" s="821">
        <f>'Aaro Inställningar'!C68</f>
        <v>0</v>
      </c>
      <c r="E70" s="320">
        <v>0</v>
      </c>
      <c r="F70" s="318">
        <v>0</v>
      </c>
      <c r="G70" s="320">
        <v>0</v>
      </c>
      <c r="H70" s="318">
        <v>0</v>
      </c>
      <c r="I70" s="320">
        <v>0</v>
      </c>
      <c r="J70" s="318">
        <v>0</v>
      </c>
      <c r="K70" s="320">
        <v>0</v>
      </c>
      <c r="L70" s="318">
        <v>0</v>
      </c>
      <c r="M70" s="320">
        <v>0</v>
      </c>
    </row>
    <row r="71" spans="1:13" ht="16.8" hidden="1">
      <c r="A71" s="1" t="s">
        <v>314</v>
      </c>
      <c r="B71" s="156">
        <f>'Aaro Inställningar'!B69</f>
        <v>0</v>
      </c>
      <c r="C71" s="36"/>
      <c r="D71" s="821">
        <f>'Aaro Inställningar'!C69</f>
        <v>0</v>
      </c>
      <c r="E71" s="320">
        <v>0</v>
      </c>
      <c r="F71" s="318">
        <v>0</v>
      </c>
      <c r="G71" s="320">
        <v>0</v>
      </c>
      <c r="H71" s="318">
        <v>0</v>
      </c>
      <c r="I71" s="320">
        <v>0</v>
      </c>
      <c r="J71" s="318">
        <v>0</v>
      </c>
      <c r="K71" s="320">
        <v>0</v>
      </c>
      <c r="L71" s="318">
        <v>0</v>
      </c>
      <c r="M71" s="320">
        <v>0</v>
      </c>
    </row>
    <row r="72" spans="1:13" ht="16.8" hidden="1">
      <c r="A72" s="1" t="s">
        <v>314</v>
      </c>
      <c r="B72" s="156">
        <f>'Aaro Inställningar'!B70</f>
        <v>0</v>
      </c>
      <c r="C72" s="36"/>
      <c r="D72" s="821">
        <f>'Aaro Inställningar'!C70</f>
        <v>0</v>
      </c>
      <c r="E72" s="320">
        <v>0</v>
      </c>
      <c r="F72" s="318">
        <v>0</v>
      </c>
      <c r="G72" s="320">
        <v>0</v>
      </c>
      <c r="H72" s="318">
        <v>0</v>
      </c>
      <c r="I72" s="320">
        <v>0</v>
      </c>
      <c r="J72" s="318">
        <v>0</v>
      </c>
      <c r="K72" s="320">
        <v>0</v>
      </c>
      <c r="L72" s="318">
        <v>0</v>
      </c>
      <c r="M72" s="320">
        <v>0</v>
      </c>
    </row>
    <row r="73" spans="1:13" ht="16.8" hidden="1">
      <c r="A73" s="1" t="s">
        <v>314</v>
      </c>
      <c r="B73" s="156">
        <f>'Aaro Inställningar'!B71</f>
        <v>0</v>
      </c>
      <c r="C73" s="36"/>
      <c r="D73" s="821">
        <f>'Aaro Inställningar'!C71</f>
        <v>0</v>
      </c>
      <c r="E73" s="320">
        <v>0</v>
      </c>
      <c r="F73" s="318">
        <v>0</v>
      </c>
      <c r="G73" s="320">
        <v>0</v>
      </c>
      <c r="H73" s="318">
        <v>0</v>
      </c>
      <c r="I73" s="320">
        <v>0</v>
      </c>
      <c r="J73" s="318">
        <v>0</v>
      </c>
      <c r="K73" s="320">
        <v>0</v>
      </c>
      <c r="L73" s="318">
        <v>0</v>
      </c>
      <c r="M73" s="320">
        <v>0</v>
      </c>
    </row>
    <row r="74" spans="1:13" ht="16.8" hidden="1">
      <c r="A74" s="1" t="s">
        <v>314</v>
      </c>
      <c r="B74" s="156">
        <f>'Aaro Inställningar'!B72</f>
        <v>0</v>
      </c>
      <c r="C74" s="36"/>
      <c r="D74" s="821">
        <f>'Aaro Inställningar'!C72</f>
        <v>0</v>
      </c>
      <c r="E74" s="320">
        <v>0</v>
      </c>
      <c r="F74" s="318">
        <v>0</v>
      </c>
      <c r="G74" s="320">
        <v>0</v>
      </c>
      <c r="H74" s="318">
        <v>0</v>
      </c>
      <c r="I74" s="320">
        <v>0</v>
      </c>
      <c r="J74" s="318">
        <v>0</v>
      </c>
      <c r="K74" s="320">
        <v>0</v>
      </c>
      <c r="L74" s="318">
        <v>0</v>
      </c>
      <c r="M74" s="320">
        <v>0</v>
      </c>
    </row>
    <row r="75" spans="1:13" ht="16.8" hidden="1">
      <c r="A75" s="1" t="s">
        <v>314</v>
      </c>
      <c r="B75" s="156">
        <f>'Aaro Inställningar'!B73</f>
        <v>0</v>
      </c>
      <c r="C75" s="36"/>
      <c r="D75" s="821">
        <f>'Aaro Inställningar'!C73</f>
        <v>0</v>
      </c>
      <c r="E75" s="320">
        <v>0</v>
      </c>
      <c r="F75" s="318">
        <v>0</v>
      </c>
      <c r="G75" s="320">
        <v>0</v>
      </c>
      <c r="H75" s="318">
        <v>0</v>
      </c>
      <c r="I75" s="320">
        <v>0</v>
      </c>
      <c r="J75" s="318">
        <v>0</v>
      </c>
      <c r="K75" s="320">
        <v>0</v>
      </c>
      <c r="L75" s="318">
        <v>0</v>
      </c>
      <c r="M75" s="320">
        <v>0</v>
      </c>
    </row>
    <row r="76" spans="1:13" ht="16.8" hidden="1">
      <c r="A76" s="1" t="s">
        <v>314</v>
      </c>
      <c r="B76" s="156">
        <f>'Aaro Inställningar'!B74</f>
        <v>0</v>
      </c>
      <c r="C76" s="36"/>
      <c r="D76" s="821">
        <f>'Aaro Inställningar'!C74</f>
        <v>0</v>
      </c>
      <c r="E76" s="320">
        <v>0</v>
      </c>
      <c r="F76" s="318">
        <v>0</v>
      </c>
      <c r="G76" s="320">
        <v>0</v>
      </c>
      <c r="H76" s="318">
        <v>0</v>
      </c>
      <c r="I76" s="320">
        <v>0</v>
      </c>
      <c r="J76" s="318">
        <v>0</v>
      </c>
      <c r="K76" s="320">
        <v>0</v>
      </c>
      <c r="L76" s="318">
        <v>0</v>
      </c>
      <c r="M76" s="320">
        <v>0</v>
      </c>
    </row>
    <row r="77" spans="1:13" ht="16.8" hidden="1">
      <c r="A77" s="1" t="s">
        <v>314</v>
      </c>
      <c r="B77" s="156">
        <f>'Aaro Inställningar'!B75</f>
        <v>0</v>
      </c>
      <c r="C77" s="36"/>
      <c r="D77" s="821">
        <f>'Aaro Inställningar'!C75</f>
        <v>0</v>
      </c>
      <c r="E77" s="320">
        <v>0</v>
      </c>
      <c r="F77" s="318">
        <v>0</v>
      </c>
      <c r="G77" s="320">
        <v>0</v>
      </c>
      <c r="H77" s="318">
        <v>0</v>
      </c>
      <c r="I77" s="320">
        <v>0</v>
      </c>
      <c r="J77" s="318">
        <v>0</v>
      </c>
      <c r="K77" s="320">
        <v>0</v>
      </c>
      <c r="L77" s="318">
        <v>0</v>
      </c>
      <c r="M77" s="320">
        <v>0</v>
      </c>
    </row>
    <row r="78" spans="1:13" ht="16.8" hidden="1">
      <c r="A78" s="1" t="s">
        <v>314</v>
      </c>
      <c r="B78" s="156">
        <f>'Aaro Inställningar'!B76</f>
        <v>0</v>
      </c>
      <c r="C78" s="36"/>
      <c r="D78" s="821">
        <f>'Aaro Inställningar'!C76</f>
        <v>0</v>
      </c>
      <c r="E78" s="320">
        <v>0</v>
      </c>
      <c r="F78" s="318">
        <v>0</v>
      </c>
      <c r="G78" s="320">
        <v>0</v>
      </c>
      <c r="H78" s="318">
        <v>0</v>
      </c>
      <c r="I78" s="320">
        <v>0</v>
      </c>
      <c r="J78" s="318">
        <v>0</v>
      </c>
      <c r="K78" s="320">
        <v>0</v>
      </c>
      <c r="L78" s="318">
        <v>0</v>
      </c>
      <c r="M78" s="320">
        <v>0</v>
      </c>
    </row>
    <row r="79" spans="1:13" ht="16.8" hidden="1">
      <c r="A79" s="1" t="s">
        <v>314</v>
      </c>
      <c r="B79" s="156">
        <f>'Aaro Inställningar'!B77</f>
        <v>0</v>
      </c>
      <c r="C79" s="36"/>
      <c r="D79" s="821">
        <f>'Aaro Inställningar'!C77</f>
        <v>0</v>
      </c>
      <c r="E79" s="320">
        <v>0</v>
      </c>
      <c r="F79" s="318">
        <v>0</v>
      </c>
      <c r="G79" s="320">
        <v>0</v>
      </c>
      <c r="H79" s="318">
        <v>0</v>
      </c>
      <c r="I79" s="320">
        <v>0</v>
      </c>
      <c r="J79" s="318">
        <v>0</v>
      </c>
      <c r="K79" s="320">
        <v>0</v>
      </c>
      <c r="L79" s="318">
        <v>0</v>
      </c>
      <c r="M79" s="320">
        <v>0</v>
      </c>
    </row>
    <row r="80" spans="1:13" ht="16.8" hidden="1">
      <c r="A80" s="1" t="s">
        <v>314</v>
      </c>
      <c r="B80" s="156">
        <f>'Aaro Inställningar'!B78</f>
        <v>0</v>
      </c>
      <c r="C80" s="36"/>
      <c r="D80" s="821">
        <f>'Aaro Inställningar'!C78</f>
        <v>0</v>
      </c>
      <c r="E80" s="320">
        <v>0</v>
      </c>
      <c r="F80" s="318">
        <v>0</v>
      </c>
      <c r="G80" s="320">
        <v>0</v>
      </c>
      <c r="H80" s="318">
        <v>0</v>
      </c>
      <c r="I80" s="320">
        <v>0</v>
      </c>
      <c r="J80" s="318">
        <v>0</v>
      </c>
      <c r="K80" s="320">
        <v>0</v>
      </c>
      <c r="L80" s="318">
        <v>0</v>
      </c>
      <c r="M80" s="320">
        <v>0</v>
      </c>
    </row>
    <row r="81" spans="1:15" ht="16.8" hidden="1">
      <c r="A81" s="1" t="s">
        <v>314</v>
      </c>
      <c r="B81" s="156">
        <f>'Aaro Inställningar'!B79</f>
        <v>0</v>
      </c>
      <c r="C81" s="36"/>
      <c r="D81" s="821">
        <f>'Aaro Inställningar'!C79</f>
        <v>0</v>
      </c>
      <c r="E81" s="320">
        <v>0</v>
      </c>
      <c r="F81" s="318">
        <v>0</v>
      </c>
      <c r="G81" s="320">
        <v>0</v>
      </c>
      <c r="H81" s="318">
        <v>0</v>
      </c>
      <c r="I81" s="320">
        <v>0</v>
      </c>
      <c r="J81" s="318">
        <v>0</v>
      </c>
      <c r="K81" s="320">
        <v>0</v>
      </c>
      <c r="L81" s="318">
        <v>0</v>
      </c>
      <c r="M81" s="320">
        <v>0</v>
      </c>
    </row>
    <row r="82" spans="1:15" s="126" customFormat="1" ht="16.8" hidden="1">
      <c r="A82" s="1" t="s">
        <v>314</v>
      </c>
      <c r="B82" s="468">
        <f>'Aaro Inställningar'!B80</f>
        <v>0</v>
      </c>
      <c r="C82" s="41"/>
      <c r="D82" s="799" t="str">
        <f>'Aaro Inställningar'!C80</f>
        <v>SUMMA FRÅGETECKEN</v>
      </c>
      <c r="E82" s="800">
        <f t="shared" ref="E82:M82" si="2">SUM(E61:E81)</f>
        <v>0</v>
      </c>
      <c r="F82" s="801">
        <f t="shared" si="2"/>
        <v>0</v>
      </c>
      <c r="G82" s="800">
        <f t="shared" si="2"/>
        <v>0</v>
      </c>
      <c r="H82" s="801">
        <f t="shared" si="2"/>
        <v>0</v>
      </c>
      <c r="I82" s="800">
        <f t="shared" si="2"/>
        <v>0</v>
      </c>
      <c r="J82" s="801">
        <f t="shared" si="2"/>
        <v>0</v>
      </c>
      <c r="K82" s="800">
        <f t="shared" si="2"/>
        <v>0</v>
      </c>
      <c r="L82" s="801">
        <f t="shared" si="2"/>
        <v>0</v>
      </c>
      <c r="M82" s="800">
        <f t="shared" si="2"/>
        <v>0</v>
      </c>
    </row>
    <row r="83" spans="1:15" ht="11.25" customHeight="1">
      <c r="A83" s="1"/>
      <c r="B83" s="156"/>
      <c r="C83" s="36"/>
      <c r="D83" s="806"/>
      <c r="E83" s="776"/>
      <c r="F83" s="775"/>
      <c r="G83" s="776"/>
      <c r="H83" s="775"/>
      <c r="I83" s="776"/>
      <c r="J83" s="775"/>
      <c r="K83" s="776"/>
      <c r="L83" s="775"/>
      <c r="M83" s="776"/>
    </row>
    <row r="84" spans="1:15" s="126" customFormat="1" ht="15.75" customHeight="1">
      <c r="A84" s="1" t="s">
        <v>314</v>
      </c>
      <c r="B84" s="468">
        <f>'Aaro Inställningar'!B82</f>
        <v>0</v>
      </c>
      <c r="C84" s="41"/>
      <c r="D84" s="760" t="str">
        <f>'Aaro Inställningar'!C82</f>
        <v>Summa totalt</v>
      </c>
      <c r="E84" s="774">
        <f t="shared" ref="E84:M84" si="3">+E36+E59+E82</f>
        <v>-20.371620800000002</v>
      </c>
      <c r="F84" s="808">
        <f t="shared" si="3"/>
        <v>-31.605868100000002</v>
      </c>
      <c r="G84" s="774">
        <f t="shared" si="3"/>
        <v>-35.518403899999996</v>
      </c>
      <c r="H84" s="808">
        <f t="shared" si="3"/>
        <v>-50.744252899999999</v>
      </c>
      <c r="I84" s="774">
        <f t="shared" si="3"/>
        <v>-35.518403899999996</v>
      </c>
      <c r="J84" s="808">
        <f t="shared" si="3"/>
        <v>-50.744252899999999</v>
      </c>
      <c r="K84" s="774">
        <f t="shared" si="3"/>
        <v>-282.0122318</v>
      </c>
      <c r="L84" s="808">
        <f t="shared" si="3"/>
        <v>-297.23808080000003</v>
      </c>
      <c r="M84" s="774">
        <f t="shared" si="3"/>
        <v>-117.72303380000001</v>
      </c>
    </row>
    <row r="85" spans="1:15" ht="21.75" customHeight="1">
      <c r="B85" s="13"/>
      <c r="C85" s="36"/>
      <c r="D85" s="456"/>
      <c r="E85" s="69"/>
      <c r="F85" s="77"/>
      <c r="G85" s="69"/>
      <c r="H85" s="77"/>
      <c r="I85" s="69"/>
      <c r="J85" s="77"/>
      <c r="K85" s="77"/>
      <c r="L85" s="77"/>
      <c r="M85" s="40"/>
    </row>
    <row r="86" spans="1:15" ht="15" customHeight="1">
      <c r="C86" s="36"/>
      <c r="D86" s="449" t="s">
        <v>348</v>
      </c>
      <c r="E86" s="461">
        <f t="shared" ref="E86:M86" si="4">E6</f>
        <v>2015</v>
      </c>
      <c r="F86" s="461">
        <f t="shared" si="4"/>
        <v>2014</v>
      </c>
      <c r="G86" s="461">
        <f t="shared" si="4"/>
        <v>2015</v>
      </c>
      <c r="H86" s="461">
        <f t="shared" si="4"/>
        <v>2014</v>
      </c>
      <c r="I86" s="461">
        <f t="shared" si="4"/>
        <v>2015</v>
      </c>
      <c r="J86" s="461">
        <f t="shared" si="4"/>
        <v>2014</v>
      </c>
      <c r="K86" s="461" t="str">
        <f t="shared" si="4"/>
        <v>15/14</v>
      </c>
      <c r="L86" s="461">
        <f t="shared" si="4"/>
        <v>2014</v>
      </c>
      <c r="M86" s="469">
        <f t="shared" si="4"/>
        <v>2015</v>
      </c>
      <c r="O86" s="523"/>
    </row>
    <row r="87" spans="1:15" ht="18">
      <c r="C87" s="36"/>
      <c r="D87" s="470"/>
      <c r="E87" s="461" t="str">
        <f t="shared" ref="E87:K87" si="5">E7</f>
        <v>mar</v>
      </c>
      <c r="F87" s="461" t="str">
        <f t="shared" si="5"/>
        <v>mar</v>
      </c>
      <c r="G87" s="461" t="str">
        <f t="shared" si="5"/>
        <v>kv 1</v>
      </c>
      <c r="H87" s="461" t="str">
        <f t="shared" si="5"/>
        <v>kv 1</v>
      </c>
      <c r="I87" s="461" t="str">
        <f t="shared" si="5"/>
        <v>kv 1</v>
      </c>
      <c r="J87" s="461" t="str">
        <f t="shared" si="5"/>
        <v>kv 1</v>
      </c>
      <c r="K87" s="461" t="str">
        <f t="shared" si="5"/>
        <v>LTM</v>
      </c>
      <c r="L87" s="461"/>
      <c r="M87" s="461" t="str">
        <f>M7</f>
        <v>Prognos mar</v>
      </c>
      <c r="O87" s="523"/>
    </row>
    <row r="88" spans="1:15" ht="15.75" customHeight="1">
      <c r="A88" s="1" t="s">
        <v>315</v>
      </c>
      <c r="B88" s="156" t="str">
        <f>'Aaro Inställningar'!B6</f>
        <v>AHIAS</v>
      </c>
      <c r="C88" s="43"/>
      <c r="D88" s="821" t="str">
        <f>'Aaro Inställningar'!C6</f>
        <v>AH Industries</v>
      </c>
      <c r="E88" s="320">
        <v>0</v>
      </c>
      <c r="F88" s="318">
        <v>0</v>
      </c>
      <c r="G88" s="320">
        <v>0</v>
      </c>
      <c r="H88" s="318">
        <v>0</v>
      </c>
      <c r="I88" s="320">
        <v>0</v>
      </c>
      <c r="J88" s="318">
        <v>0</v>
      </c>
      <c r="K88" s="320">
        <v>0</v>
      </c>
      <c r="L88" s="318">
        <v>0</v>
      </c>
      <c r="M88" s="320">
        <v>0</v>
      </c>
      <c r="O88" s="523"/>
    </row>
    <row r="89" spans="1:15" ht="15.75" customHeight="1">
      <c r="A89" s="1" t="s">
        <v>315</v>
      </c>
      <c r="B89" s="156" t="str">
        <f>'Aaro Inställningar'!B7</f>
        <v>ARCUS</v>
      </c>
      <c r="C89" s="36"/>
      <c r="D89" s="821" t="str">
        <f>'Aaro Inställningar'!C7</f>
        <v>Arcus-Gruppen</v>
      </c>
      <c r="E89" s="320">
        <v>-1.2548623999999999</v>
      </c>
      <c r="F89" s="318">
        <v>0.89176040000000001</v>
      </c>
      <c r="G89" s="320">
        <v>-1.2548623999999999</v>
      </c>
      <c r="H89" s="318">
        <v>0.89176040000000001</v>
      </c>
      <c r="I89" s="320">
        <v>-1.2548623999999999</v>
      </c>
      <c r="J89" s="318">
        <v>0.89176040000000001</v>
      </c>
      <c r="K89" s="320">
        <v>5.6891011999999996</v>
      </c>
      <c r="L89" s="318">
        <v>7.8357239999999999</v>
      </c>
      <c r="M89" s="320">
        <v>0</v>
      </c>
      <c r="O89" s="523"/>
    </row>
    <row r="90" spans="1:15" ht="15.75" customHeight="1">
      <c r="A90" s="1" t="s">
        <v>315</v>
      </c>
      <c r="B90" s="156" t="str">
        <f>'Aaro Inställningar'!B8</f>
        <v>BIOLIN</v>
      </c>
      <c r="C90" s="36"/>
      <c r="D90" s="821" t="str">
        <f>'Aaro Inställningar'!C8</f>
        <v>Biolin Scientific</v>
      </c>
      <c r="E90" s="320">
        <v>0</v>
      </c>
      <c r="F90" s="318">
        <v>0</v>
      </c>
      <c r="G90" s="320">
        <v>0</v>
      </c>
      <c r="H90" s="318">
        <v>0</v>
      </c>
      <c r="I90" s="320">
        <v>0</v>
      </c>
      <c r="J90" s="318">
        <v>0</v>
      </c>
      <c r="K90" s="320">
        <v>0</v>
      </c>
      <c r="L90" s="318">
        <v>0</v>
      </c>
      <c r="M90" s="320">
        <v>0</v>
      </c>
      <c r="O90" s="523"/>
    </row>
    <row r="91" spans="1:15" ht="15.75" customHeight="1">
      <c r="A91" s="1" t="s">
        <v>315</v>
      </c>
      <c r="B91" s="156" t="str">
        <f>'Aaro Inställningar'!B9</f>
        <v>BISNODE</v>
      </c>
      <c r="C91" s="36"/>
      <c r="D91" s="821" t="str">
        <f>'Aaro Inställningar'!C9</f>
        <v>Bisnode</v>
      </c>
      <c r="E91" s="320">
        <v>0</v>
      </c>
      <c r="F91" s="318">
        <v>0</v>
      </c>
      <c r="G91" s="320">
        <v>0</v>
      </c>
      <c r="H91" s="318">
        <v>0</v>
      </c>
      <c r="I91" s="320">
        <v>0</v>
      </c>
      <c r="J91" s="318">
        <v>0</v>
      </c>
      <c r="K91" s="320">
        <v>0</v>
      </c>
      <c r="L91" s="318">
        <v>0</v>
      </c>
      <c r="M91" s="320">
        <v>0</v>
      </c>
      <c r="O91" s="523"/>
    </row>
    <row r="92" spans="1:15" ht="15.75" customHeight="1">
      <c r="A92" s="1" t="s">
        <v>315</v>
      </c>
      <c r="B92" s="156" t="str">
        <f>'Aaro Inställningar'!B10</f>
        <v>DIAB</v>
      </c>
      <c r="C92" s="36"/>
      <c r="D92" s="821" t="str">
        <f>'Aaro Inställningar'!C10</f>
        <v>DIAB</v>
      </c>
      <c r="E92" s="320">
        <v>0</v>
      </c>
      <c r="F92" s="318">
        <v>0</v>
      </c>
      <c r="G92" s="320">
        <v>0</v>
      </c>
      <c r="H92" s="318">
        <v>0</v>
      </c>
      <c r="I92" s="320">
        <v>0</v>
      </c>
      <c r="J92" s="318">
        <v>0</v>
      </c>
      <c r="K92" s="320">
        <v>0</v>
      </c>
      <c r="L92" s="318">
        <v>0</v>
      </c>
      <c r="M92" s="320">
        <v>0</v>
      </c>
    </row>
    <row r="93" spans="1:15" ht="15.75" customHeight="1">
      <c r="A93" s="1" t="s">
        <v>315</v>
      </c>
      <c r="B93" s="156" t="str">
        <f>'Aaro Inställningar'!B11</f>
        <v>EMGR</v>
      </c>
      <c r="C93" s="36"/>
      <c r="D93" s="821" t="str">
        <f>'Aaro Inställningar'!C11</f>
        <v>Euromaint</v>
      </c>
      <c r="E93" s="320">
        <v>0</v>
      </c>
      <c r="F93" s="318">
        <v>0</v>
      </c>
      <c r="G93" s="320">
        <v>0</v>
      </c>
      <c r="H93" s="318">
        <v>0</v>
      </c>
      <c r="I93" s="320">
        <v>0</v>
      </c>
      <c r="J93" s="318">
        <v>0</v>
      </c>
      <c r="K93" s="320">
        <v>0</v>
      </c>
      <c r="L93" s="318">
        <v>0</v>
      </c>
      <c r="M93" s="320">
        <v>0</v>
      </c>
    </row>
    <row r="94" spans="1:15" ht="15.75" customHeight="1">
      <c r="A94" s="1" t="s">
        <v>315</v>
      </c>
      <c r="B94" s="156" t="str">
        <f>'Aaro Inställningar'!B12</f>
        <v>GSHYDRO</v>
      </c>
      <c r="C94" s="36"/>
      <c r="D94" s="821" t="str">
        <f>'Aaro Inställningar'!C12</f>
        <v>GS-Hydro</v>
      </c>
      <c r="E94" s="320">
        <v>0</v>
      </c>
      <c r="F94" s="318">
        <v>0</v>
      </c>
      <c r="G94" s="320">
        <v>0</v>
      </c>
      <c r="H94" s="318">
        <v>0</v>
      </c>
      <c r="I94" s="320">
        <v>0</v>
      </c>
      <c r="J94" s="318">
        <v>0</v>
      </c>
      <c r="K94" s="320">
        <v>0</v>
      </c>
      <c r="L94" s="318">
        <v>0</v>
      </c>
      <c r="M94" s="320">
        <v>0</v>
      </c>
    </row>
    <row r="95" spans="1:15" ht="15.75" customHeight="1">
      <c r="A95" s="1" t="s">
        <v>315</v>
      </c>
      <c r="B95" s="156" t="str">
        <f>'Aaro Inställningar'!B13</f>
        <v>HAFA</v>
      </c>
      <c r="C95" s="36"/>
      <c r="D95" s="821" t="str">
        <f>'Aaro Inställningar'!C13</f>
        <v>Hafa Bathroom Group</v>
      </c>
      <c r="E95" s="320">
        <v>0</v>
      </c>
      <c r="F95" s="318">
        <v>0</v>
      </c>
      <c r="G95" s="320">
        <v>0</v>
      </c>
      <c r="H95" s="318">
        <v>0</v>
      </c>
      <c r="I95" s="320">
        <v>0</v>
      </c>
      <c r="J95" s="318">
        <v>0</v>
      </c>
      <c r="K95" s="320">
        <v>0</v>
      </c>
      <c r="L95" s="318">
        <v>0</v>
      </c>
      <c r="M95" s="320">
        <v>0</v>
      </c>
    </row>
    <row r="96" spans="1:15" ht="15.75" customHeight="1">
      <c r="A96" s="1" t="s">
        <v>315</v>
      </c>
      <c r="B96" s="156" t="str">
        <f>'Aaro Inställningar'!B14</f>
        <v>HENT</v>
      </c>
      <c r="C96" s="36"/>
      <c r="D96" s="821" t="str">
        <f>'Aaro Inställningar'!C14</f>
        <v>HENT</v>
      </c>
      <c r="E96" s="320">
        <v>0</v>
      </c>
      <c r="F96" s="318">
        <v>0</v>
      </c>
      <c r="G96" s="320">
        <v>0</v>
      </c>
      <c r="H96" s="318">
        <v>0</v>
      </c>
      <c r="I96" s="320">
        <v>0</v>
      </c>
      <c r="J96" s="318">
        <v>0</v>
      </c>
      <c r="K96" s="320">
        <v>0</v>
      </c>
      <c r="L96" s="318">
        <v>0</v>
      </c>
      <c r="M96" s="320">
        <v>0</v>
      </c>
    </row>
    <row r="97" spans="1:13" ht="15.75" customHeight="1">
      <c r="A97" s="1" t="s">
        <v>315</v>
      </c>
      <c r="B97" s="156" t="str">
        <f>'Aaro Inställningar'!B15</f>
        <v>HLDISP</v>
      </c>
      <c r="C97" s="36"/>
      <c r="D97" s="821" t="str">
        <f>'Aaro Inställningar'!C15</f>
        <v xml:space="preserve">HL Display </v>
      </c>
      <c r="E97" s="320">
        <v>0</v>
      </c>
      <c r="F97" s="318">
        <v>-3.7448999999999999</v>
      </c>
      <c r="G97" s="320">
        <v>0</v>
      </c>
      <c r="H97" s="318">
        <v>-3.7448999999999999</v>
      </c>
      <c r="I97" s="320">
        <v>0</v>
      </c>
      <c r="J97" s="318">
        <v>-3.7448999999999999</v>
      </c>
      <c r="K97" s="320">
        <v>-4.5332999999999997</v>
      </c>
      <c r="L97" s="318">
        <v>-8.2782</v>
      </c>
      <c r="M97" s="320">
        <v>0</v>
      </c>
    </row>
    <row r="98" spans="1:13" ht="15.75" customHeight="1">
      <c r="A98" s="1" t="s">
        <v>315</v>
      </c>
      <c r="B98" s="156" t="str">
        <f>'Aaro Inställningar'!B16</f>
        <v>INWIDO</v>
      </c>
      <c r="C98" s="36"/>
      <c r="D98" s="821" t="str">
        <f>'Aaro Inställningar'!C16</f>
        <v>Inwido</v>
      </c>
      <c r="E98" s="320">
        <v>0</v>
      </c>
      <c r="F98" s="318">
        <v>0</v>
      </c>
      <c r="G98" s="320">
        <v>0</v>
      </c>
      <c r="H98" s="318">
        <v>0</v>
      </c>
      <c r="I98" s="320">
        <v>0</v>
      </c>
      <c r="J98" s="318">
        <v>0</v>
      </c>
      <c r="K98" s="320">
        <v>-16.066838700000002</v>
      </c>
      <c r="L98" s="318">
        <v>-16.066838700000002</v>
      </c>
      <c r="M98" s="320">
        <v>0</v>
      </c>
    </row>
    <row r="99" spans="1:13" ht="15.75" customHeight="1">
      <c r="A99" s="1" t="s">
        <v>315</v>
      </c>
      <c r="B99" s="156" t="str">
        <f>'Aaro Inställningar'!B17</f>
        <v>JOTUL</v>
      </c>
      <c r="C99" s="36"/>
      <c r="D99" s="821" t="str">
        <f>'Aaro Inställningar'!C17</f>
        <v>Jøtul</v>
      </c>
      <c r="E99" s="320">
        <v>0</v>
      </c>
      <c r="F99" s="318">
        <v>0</v>
      </c>
      <c r="G99" s="320">
        <v>0</v>
      </c>
      <c r="H99" s="318">
        <v>0</v>
      </c>
      <c r="I99" s="320">
        <v>0</v>
      </c>
      <c r="J99" s="318">
        <v>0</v>
      </c>
      <c r="K99" s="320">
        <v>-100.847702</v>
      </c>
      <c r="L99" s="318">
        <v>-100.847702</v>
      </c>
      <c r="M99" s="320">
        <v>0</v>
      </c>
    </row>
    <row r="100" spans="1:13" ht="15.75" customHeight="1">
      <c r="A100" s="1" t="s">
        <v>315</v>
      </c>
      <c r="B100" s="156" t="str">
        <f>'Aaro Inställningar'!B18</f>
        <v>KVD</v>
      </c>
      <c r="C100" s="36"/>
      <c r="D100" s="821" t="str">
        <f>'Aaro Inställningar'!C18</f>
        <v xml:space="preserve">KVD </v>
      </c>
      <c r="E100" s="320">
        <v>0</v>
      </c>
      <c r="F100" s="318">
        <v>0</v>
      </c>
      <c r="G100" s="320">
        <v>0</v>
      </c>
      <c r="H100" s="318">
        <v>0</v>
      </c>
      <c r="I100" s="320">
        <v>0</v>
      </c>
      <c r="J100" s="318">
        <v>0</v>
      </c>
      <c r="K100" s="320">
        <v>0</v>
      </c>
      <c r="L100" s="318">
        <v>0</v>
      </c>
      <c r="M100" s="320">
        <v>0</v>
      </c>
    </row>
    <row r="101" spans="1:13" ht="15.75" customHeight="1">
      <c r="A101" s="1" t="s">
        <v>315</v>
      </c>
      <c r="B101" s="156" t="str">
        <f>'Aaro Inställningar'!B19</f>
        <v>LEDIL</v>
      </c>
      <c r="C101" s="36"/>
      <c r="D101" s="821" t="str">
        <f>'Aaro Inställningar'!C19</f>
        <v>Ledil</v>
      </c>
      <c r="E101" s="320">
        <v>0</v>
      </c>
      <c r="F101" s="318">
        <v>0</v>
      </c>
      <c r="G101" s="320">
        <v>0</v>
      </c>
      <c r="H101" s="318">
        <v>0</v>
      </c>
      <c r="I101" s="320">
        <v>0</v>
      </c>
      <c r="J101" s="318">
        <v>0</v>
      </c>
      <c r="K101" s="320">
        <v>0</v>
      </c>
      <c r="L101" s="318">
        <v>0</v>
      </c>
      <c r="M101" s="320">
        <v>0</v>
      </c>
    </row>
    <row r="102" spans="1:13" ht="15.75" customHeight="1">
      <c r="A102" s="1" t="s">
        <v>315</v>
      </c>
      <c r="B102" s="156" t="str">
        <f>'Aaro Inställningar'!B20</f>
        <v>MCC</v>
      </c>
      <c r="C102" s="36"/>
      <c r="D102" s="821" t="str">
        <f>'Aaro Inställningar'!C20</f>
        <v>Mobile Climate Control</v>
      </c>
      <c r="E102" s="320">
        <v>0</v>
      </c>
      <c r="F102" s="318">
        <v>0</v>
      </c>
      <c r="G102" s="320">
        <v>0</v>
      </c>
      <c r="H102" s="318">
        <v>0</v>
      </c>
      <c r="I102" s="320">
        <v>0</v>
      </c>
      <c r="J102" s="318">
        <v>0</v>
      </c>
      <c r="K102" s="320">
        <v>0</v>
      </c>
      <c r="L102" s="318">
        <v>0</v>
      </c>
      <c r="M102" s="320">
        <v>0</v>
      </c>
    </row>
    <row r="103" spans="1:13" ht="15.75" customHeight="1">
      <c r="A103" s="1" t="s">
        <v>315</v>
      </c>
      <c r="B103" s="156" t="str">
        <f>'Aaro Inställningar'!B21</f>
        <v>NEBULA</v>
      </c>
      <c r="C103" s="36"/>
      <c r="D103" s="821" t="str">
        <f>'Aaro Inställningar'!C21</f>
        <v>Nebula</v>
      </c>
      <c r="E103" s="320">
        <v>0</v>
      </c>
      <c r="F103" s="318">
        <v>0</v>
      </c>
      <c r="G103" s="320">
        <v>0</v>
      </c>
      <c r="H103" s="318">
        <v>0</v>
      </c>
      <c r="I103" s="320">
        <v>0</v>
      </c>
      <c r="J103" s="318">
        <v>0</v>
      </c>
      <c r="K103" s="320">
        <v>0</v>
      </c>
      <c r="L103" s="318">
        <v>0</v>
      </c>
      <c r="M103" s="320">
        <v>0</v>
      </c>
    </row>
    <row r="104" spans="1:13" ht="15.75" customHeight="1">
      <c r="A104" s="1" t="s">
        <v>315</v>
      </c>
      <c r="B104" s="156" t="str">
        <f>'Aaro Inställningar'!B22</f>
        <v>NCGHO</v>
      </c>
      <c r="C104" s="36"/>
      <c r="D104" s="821" t="str">
        <f>'Aaro Inställningar'!C22</f>
        <v>Nordic Cinema Group</v>
      </c>
      <c r="E104" s="320">
        <v>0</v>
      </c>
      <c r="F104" s="318">
        <v>0</v>
      </c>
      <c r="G104" s="320">
        <v>0</v>
      </c>
      <c r="H104" s="318">
        <v>0</v>
      </c>
      <c r="I104" s="320">
        <v>0</v>
      </c>
      <c r="J104" s="318">
        <v>0</v>
      </c>
      <c r="K104" s="320">
        <v>0</v>
      </c>
      <c r="L104" s="318">
        <v>0</v>
      </c>
      <c r="M104" s="320">
        <v>0</v>
      </c>
    </row>
    <row r="105" spans="1:13" ht="15.75" hidden="1" customHeight="1">
      <c r="A105" s="1" t="s">
        <v>315</v>
      </c>
      <c r="B105" s="156">
        <f>'Aaro Inställningar'!B23</f>
        <v>0</v>
      </c>
      <c r="C105" s="36"/>
      <c r="D105" s="821">
        <f>'Aaro Inställningar'!C23</f>
        <v>0</v>
      </c>
      <c r="E105" s="320">
        <v>0</v>
      </c>
      <c r="F105" s="318">
        <v>0</v>
      </c>
      <c r="G105" s="320">
        <v>0</v>
      </c>
      <c r="H105" s="318">
        <v>0</v>
      </c>
      <c r="I105" s="320">
        <v>0</v>
      </c>
      <c r="J105" s="318">
        <v>0</v>
      </c>
      <c r="K105" s="320">
        <v>0</v>
      </c>
      <c r="L105" s="318">
        <v>0</v>
      </c>
      <c r="M105" s="320">
        <v>0</v>
      </c>
    </row>
    <row r="106" spans="1:13" ht="15.75" hidden="1" customHeight="1">
      <c r="A106" s="1" t="s">
        <v>315</v>
      </c>
      <c r="B106" s="156">
        <f>'Aaro Inställningar'!B24</f>
        <v>0</v>
      </c>
      <c r="C106" s="36"/>
      <c r="D106" s="821">
        <f>'Aaro Inställningar'!C24</f>
        <v>0</v>
      </c>
      <c r="E106" s="320">
        <v>0</v>
      </c>
      <c r="F106" s="318">
        <v>0</v>
      </c>
      <c r="G106" s="320">
        <v>0</v>
      </c>
      <c r="H106" s="318">
        <v>0</v>
      </c>
      <c r="I106" s="320">
        <v>0</v>
      </c>
      <c r="J106" s="318">
        <v>0</v>
      </c>
      <c r="K106" s="320">
        <v>0</v>
      </c>
      <c r="L106" s="318">
        <v>0</v>
      </c>
      <c r="M106" s="320">
        <v>0</v>
      </c>
    </row>
    <row r="107" spans="1:13" ht="15.75" hidden="1" customHeight="1">
      <c r="A107" s="1" t="s">
        <v>315</v>
      </c>
      <c r="B107" s="156">
        <f>'Aaro Inställningar'!B25</f>
        <v>0</v>
      </c>
      <c r="C107" s="36"/>
      <c r="D107" s="821">
        <f>'Aaro Inställningar'!C25</f>
        <v>0</v>
      </c>
      <c r="E107" s="320">
        <v>0</v>
      </c>
      <c r="F107" s="318">
        <v>0</v>
      </c>
      <c r="G107" s="320">
        <v>0</v>
      </c>
      <c r="H107" s="318">
        <v>0</v>
      </c>
      <c r="I107" s="320">
        <v>0</v>
      </c>
      <c r="J107" s="318">
        <v>0</v>
      </c>
      <c r="K107" s="320">
        <v>0</v>
      </c>
      <c r="L107" s="318">
        <v>0</v>
      </c>
      <c r="M107" s="320">
        <v>0</v>
      </c>
    </row>
    <row r="108" spans="1:13" ht="15.75" hidden="1" customHeight="1">
      <c r="A108" s="1" t="s">
        <v>315</v>
      </c>
      <c r="B108" s="156">
        <f>'Aaro Inställningar'!B26</f>
        <v>0</v>
      </c>
      <c r="C108" s="36"/>
      <c r="D108" s="821">
        <f>'Aaro Inställningar'!C26</f>
        <v>0</v>
      </c>
      <c r="E108" s="320">
        <v>0</v>
      </c>
      <c r="F108" s="318">
        <v>0</v>
      </c>
      <c r="G108" s="320">
        <v>0</v>
      </c>
      <c r="H108" s="318">
        <v>0</v>
      </c>
      <c r="I108" s="320">
        <v>0</v>
      </c>
      <c r="J108" s="318">
        <v>0</v>
      </c>
      <c r="K108" s="320">
        <v>0</v>
      </c>
      <c r="L108" s="318">
        <v>0</v>
      </c>
      <c r="M108" s="320">
        <v>0</v>
      </c>
    </row>
    <row r="109" spans="1:13" ht="15.75" hidden="1" customHeight="1">
      <c r="A109" s="1" t="s">
        <v>315</v>
      </c>
      <c r="B109" s="156">
        <f>'Aaro Inställningar'!B27</f>
        <v>0</v>
      </c>
      <c r="C109" s="36"/>
      <c r="D109" s="821">
        <f>'Aaro Inställningar'!C27</f>
        <v>0</v>
      </c>
      <c r="E109" s="320">
        <v>0</v>
      </c>
      <c r="F109" s="318">
        <v>0</v>
      </c>
      <c r="G109" s="320">
        <v>0</v>
      </c>
      <c r="H109" s="318">
        <v>0</v>
      </c>
      <c r="I109" s="320">
        <v>0</v>
      </c>
      <c r="J109" s="318">
        <v>0</v>
      </c>
      <c r="K109" s="320">
        <v>0</v>
      </c>
      <c r="L109" s="318">
        <v>0</v>
      </c>
      <c r="M109" s="320">
        <v>0</v>
      </c>
    </row>
    <row r="110" spans="1:13" ht="15.75" hidden="1" customHeight="1">
      <c r="A110" s="1" t="s">
        <v>315</v>
      </c>
      <c r="B110" s="156">
        <f>'Aaro Inställningar'!B28</f>
        <v>0</v>
      </c>
      <c r="C110" s="36"/>
      <c r="D110" s="821">
        <f>'Aaro Inställningar'!C28</f>
        <v>0</v>
      </c>
      <c r="E110" s="320">
        <v>0</v>
      </c>
      <c r="F110" s="318">
        <v>0</v>
      </c>
      <c r="G110" s="320">
        <v>0</v>
      </c>
      <c r="H110" s="318">
        <v>0</v>
      </c>
      <c r="I110" s="320">
        <v>0</v>
      </c>
      <c r="J110" s="318">
        <v>0</v>
      </c>
      <c r="K110" s="320">
        <v>0</v>
      </c>
      <c r="L110" s="318">
        <v>0</v>
      </c>
      <c r="M110" s="320">
        <v>0</v>
      </c>
    </row>
    <row r="111" spans="1:13" ht="15.75" hidden="1" customHeight="1">
      <c r="A111" s="1" t="s">
        <v>315</v>
      </c>
      <c r="B111" s="156">
        <f>'Aaro Inställningar'!B29</f>
        <v>0</v>
      </c>
      <c r="C111" s="36"/>
      <c r="D111" s="821">
        <f>'Aaro Inställningar'!C29</f>
        <v>0</v>
      </c>
      <c r="E111" s="320">
        <v>0</v>
      </c>
      <c r="F111" s="318">
        <v>0</v>
      </c>
      <c r="G111" s="320">
        <v>0</v>
      </c>
      <c r="H111" s="318">
        <v>0</v>
      </c>
      <c r="I111" s="320">
        <v>0</v>
      </c>
      <c r="J111" s="318">
        <v>0</v>
      </c>
      <c r="K111" s="320">
        <v>0</v>
      </c>
      <c r="L111" s="318">
        <v>0</v>
      </c>
      <c r="M111" s="320">
        <v>0</v>
      </c>
    </row>
    <row r="112" spans="1:13" ht="15.75" hidden="1" customHeight="1">
      <c r="A112" s="1" t="s">
        <v>315</v>
      </c>
      <c r="B112" s="156">
        <f>'Aaro Inställningar'!B30</f>
        <v>0</v>
      </c>
      <c r="C112" s="36"/>
      <c r="D112" s="821">
        <f>'Aaro Inställningar'!C30</f>
        <v>0</v>
      </c>
      <c r="E112" s="320">
        <v>0</v>
      </c>
      <c r="F112" s="318">
        <v>0</v>
      </c>
      <c r="G112" s="320">
        <v>0</v>
      </c>
      <c r="H112" s="318">
        <v>0</v>
      </c>
      <c r="I112" s="320">
        <v>0</v>
      </c>
      <c r="J112" s="318">
        <v>0</v>
      </c>
      <c r="K112" s="320">
        <v>0</v>
      </c>
      <c r="L112" s="318">
        <v>0</v>
      </c>
      <c r="M112" s="320">
        <v>0</v>
      </c>
    </row>
    <row r="113" spans="1:13" ht="15.75" hidden="1" customHeight="1">
      <c r="A113" s="1" t="s">
        <v>315</v>
      </c>
      <c r="B113" s="156">
        <f>'Aaro Inställningar'!B31</f>
        <v>0</v>
      </c>
      <c r="C113" s="36"/>
      <c r="D113" s="821">
        <f>'Aaro Inställningar'!C31</f>
        <v>0</v>
      </c>
      <c r="E113" s="320">
        <v>0</v>
      </c>
      <c r="F113" s="318">
        <v>0</v>
      </c>
      <c r="G113" s="320">
        <v>0</v>
      </c>
      <c r="H113" s="318">
        <v>0</v>
      </c>
      <c r="I113" s="320">
        <v>0</v>
      </c>
      <c r="J113" s="318">
        <v>0</v>
      </c>
      <c r="K113" s="320">
        <v>0</v>
      </c>
      <c r="L113" s="318">
        <v>0</v>
      </c>
      <c r="M113" s="320">
        <v>0</v>
      </c>
    </row>
    <row r="114" spans="1:13" ht="15.75" hidden="1" customHeight="1">
      <c r="A114" s="1" t="s">
        <v>315</v>
      </c>
      <c r="B114" s="156">
        <f>'Aaro Inställningar'!B32</f>
        <v>0</v>
      </c>
      <c r="C114" s="36"/>
      <c r="D114" s="821">
        <f>'Aaro Inställningar'!C32</f>
        <v>0</v>
      </c>
      <c r="E114" s="320">
        <v>0</v>
      </c>
      <c r="F114" s="318">
        <v>0</v>
      </c>
      <c r="G114" s="320">
        <v>0</v>
      </c>
      <c r="H114" s="318">
        <v>0</v>
      </c>
      <c r="I114" s="320">
        <v>0</v>
      </c>
      <c r="J114" s="318">
        <v>0</v>
      </c>
      <c r="K114" s="320">
        <v>0</v>
      </c>
      <c r="L114" s="318">
        <v>0</v>
      </c>
      <c r="M114" s="320">
        <v>0</v>
      </c>
    </row>
    <row r="115" spans="1:13" ht="15.75" hidden="1" customHeight="1">
      <c r="A115" s="1" t="s">
        <v>315</v>
      </c>
      <c r="B115" s="156">
        <f>'Aaro Inställningar'!B33</f>
        <v>0</v>
      </c>
      <c r="C115" s="36"/>
      <c r="D115" s="821">
        <f>'Aaro Inställningar'!C33</f>
        <v>0</v>
      </c>
      <c r="E115" s="320">
        <v>0</v>
      </c>
      <c r="F115" s="318">
        <v>0</v>
      </c>
      <c r="G115" s="320">
        <v>0</v>
      </c>
      <c r="H115" s="318">
        <v>0</v>
      </c>
      <c r="I115" s="320">
        <v>0</v>
      </c>
      <c r="J115" s="318">
        <v>0</v>
      </c>
      <c r="K115" s="320">
        <v>0</v>
      </c>
      <c r="L115" s="318">
        <v>0</v>
      </c>
      <c r="M115" s="320">
        <v>0</v>
      </c>
    </row>
    <row r="116" spans="1:13" s="126" customFormat="1" ht="16.8">
      <c r="A116" s="1" t="s">
        <v>315</v>
      </c>
      <c r="B116" s="468" t="str">
        <f>'Aaro Inställningar'!B34</f>
        <v>TOTAL</v>
      </c>
      <c r="C116" s="41"/>
      <c r="D116" s="799" t="str">
        <f>'Aaro Inställningar'!C34</f>
        <v>Summa exkl Aibel</v>
      </c>
      <c r="E116" s="800">
        <f t="shared" ref="E116:M116" si="6">SUM(E88:E115)</f>
        <v>-1.2548623999999999</v>
      </c>
      <c r="F116" s="822">
        <f t="shared" si="6"/>
        <v>-2.8531396</v>
      </c>
      <c r="G116" s="800">
        <f t="shared" si="6"/>
        <v>-1.2548623999999999</v>
      </c>
      <c r="H116" s="822">
        <f t="shared" si="6"/>
        <v>-2.8531396</v>
      </c>
      <c r="I116" s="800">
        <f t="shared" si="6"/>
        <v>-1.2548623999999999</v>
      </c>
      <c r="J116" s="822">
        <f t="shared" si="6"/>
        <v>-2.8531396</v>
      </c>
      <c r="K116" s="800">
        <f t="shared" si="6"/>
        <v>-115.7587395</v>
      </c>
      <c r="L116" s="822">
        <f t="shared" si="6"/>
        <v>-117.3570167</v>
      </c>
      <c r="M116" s="800">
        <f t="shared" si="6"/>
        <v>0</v>
      </c>
    </row>
    <row r="117" spans="1:13" ht="4.5" customHeight="1">
      <c r="A117" s="1"/>
      <c r="B117" s="156"/>
      <c r="C117" s="36"/>
      <c r="D117" s="804"/>
      <c r="E117" s="747"/>
      <c r="F117" s="823"/>
      <c r="G117" s="747"/>
      <c r="H117" s="823"/>
      <c r="I117" s="747"/>
      <c r="J117" s="823"/>
      <c r="K117" s="747"/>
      <c r="L117" s="823"/>
      <c r="M117" s="747"/>
    </row>
    <row r="118" spans="1:13" ht="19.5" customHeight="1">
      <c r="A118" s="1" t="s">
        <v>315</v>
      </c>
      <c r="B118" s="156" t="str">
        <f>'Aaro Inställningar'!B36</f>
        <v>AIBEL</v>
      </c>
      <c r="C118" s="36"/>
      <c r="D118" s="804" t="str">
        <f>'Aaro Inställningar'!C36</f>
        <v>Aibel</v>
      </c>
      <c r="E118" s="747">
        <v>0</v>
      </c>
      <c r="F118" s="792">
        <v>0</v>
      </c>
      <c r="G118" s="747">
        <v>0</v>
      </c>
      <c r="H118" s="792">
        <v>0</v>
      </c>
      <c r="I118" s="747">
        <v>0</v>
      </c>
      <c r="J118" s="792">
        <v>0</v>
      </c>
      <c r="K118" s="747">
        <v>0</v>
      </c>
      <c r="L118" s="792">
        <v>0</v>
      </c>
      <c r="M118" s="747">
        <v>0</v>
      </c>
    </row>
    <row r="119" spans="1:13" ht="16.8" hidden="1">
      <c r="A119" s="1" t="s">
        <v>315</v>
      </c>
      <c r="B119" s="156">
        <f>'Aaro Inställningar'!B37</f>
        <v>0</v>
      </c>
      <c r="C119" s="36"/>
      <c r="D119" s="821">
        <f>'Aaro Inställningar'!C37</f>
        <v>0</v>
      </c>
      <c r="E119" s="320">
        <v>0</v>
      </c>
      <c r="F119" s="318">
        <v>0</v>
      </c>
      <c r="G119" s="320">
        <v>0</v>
      </c>
      <c r="H119" s="318">
        <v>0</v>
      </c>
      <c r="I119" s="320">
        <v>0</v>
      </c>
      <c r="J119" s="318">
        <v>0</v>
      </c>
      <c r="K119" s="320">
        <v>0</v>
      </c>
      <c r="L119" s="318">
        <v>0</v>
      </c>
      <c r="M119" s="320">
        <v>0</v>
      </c>
    </row>
    <row r="120" spans="1:13" ht="16.8" hidden="1">
      <c r="A120" s="1" t="s">
        <v>315</v>
      </c>
      <c r="B120" s="156">
        <f>'Aaro Inställningar'!B38</f>
        <v>0</v>
      </c>
      <c r="C120" s="36"/>
      <c r="D120" s="821">
        <f>'Aaro Inställningar'!C38</f>
        <v>0</v>
      </c>
      <c r="E120" s="320">
        <v>0</v>
      </c>
      <c r="F120" s="318">
        <v>0</v>
      </c>
      <c r="G120" s="320">
        <v>0</v>
      </c>
      <c r="H120" s="318">
        <v>0</v>
      </c>
      <c r="I120" s="320">
        <v>0</v>
      </c>
      <c r="J120" s="318">
        <v>0</v>
      </c>
      <c r="K120" s="320">
        <v>0</v>
      </c>
      <c r="L120" s="318">
        <v>0</v>
      </c>
      <c r="M120" s="320">
        <v>0</v>
      </c>
    </row>
    <row r="121" spans="1:13" ht="16.8" hidden="1">
      <c r="A121" s="1" t="s">
        <v>315</v>
      </c>
      <c r="B121" s="156">
        <f>'Aaro Inställningar'!B39</f>
        <v>0</v>
      </c>
      <c r="C121" s="36"/>
      <c r="D121" s="821">
        <f>'Aaro Inställningar'!C39</f>
        <v>0</v>
      </c>
      <c r="E121" s="320">
        <v>0</v>
      </c>
      <c r="F121" s="318">
        <v>0</v>
      </c>
      <c r="G121" s="320">
        <v>0</v>
      </c>
      <c r="H121" s="318">
        <v>0</v>
      </c>
      <c r="I121" s="320">
        <v>0</v>
      </c>
      <c r="J121" s="318">
        <v>0</v>
      </c>
      <c r="K121" s="320">
        <v>0</v>
      </c>
      <c r="L121" s="318">
        <v>0</v>
      </c>
      <c r="M121" s="320">
        <v>0</v>
      </c>
    </row>
    <row r="122" spans="1:13" ht="16.8" hidden="1">
      <c r="A122" s="1" t="s">
        <v>315</v>
      </c>
      <c r="B122" s="156">
        <f>'Aaro Inställningar'!B40</f>
        <v>0</v>
      </c>
      <c r="C122" s="36"/>
      <c r="D122" s="821">
        <f>'Aaro Inställningar'!C40</f>
        <v>0</v>
      </c>
      <c r="E122" s="320">
        <v>0</v>
      </c>
      <c r="F122" s="318">
        <v>0</v>
      </c>
      <c r="G122" s="320">
        <v>0</v>
      </c>
      <c r="H122" s="318">
        <v>0</v>
      </c>
      <c r="I122" s="320">
        <v>0</v>
      </c>
      <c r="J122" s="318">
        <v>0</v>
      </c>
      <c r="K122" s="320">
        <v>0</v>
      </c>
      <c r="L122" s="318">
        <v>0</v>
      </c>
      <c r="M122" s="320">
        <v>0</v>
      </c>
    </row>
    <row r="123" spans="1:13" ht="16.8" hidden="1">
      <c r="A123" s="1" t="s">
        <v>315</v>
      </c>
      <c r="B123" s="156">
        <f>'Aaro Inställningar'!B41</f>
        <v>0</v>
      </c>
      <c r="C123" s="36"/>
      <c r="D123" s="821">
        <f>'Aaro Inställningar'!C41</f>
        <v>0</v>
      </c>
      <c r="E123" s="320">
        <v>0</v>
      </c>
      <c r="F123" s="318">
        <v>0</v>
      </c>
      <c r="G123" s="320">
        <v>0</v>
      </c>
      <c r="H123" s="318">
        <v>0</v>
      </c>
      <c r="I123" s="320">
        <v>0</v>
      </c>
      <c r="J123" s="318">
        <v>0</v>
      </c>
      <c r="K123" s="320">
        <v>0</v>
      </c>
      <c r="L123" s="318">
        <v>0</v>
      </c>
      <c r="M123" s="320">
        <v>0</v>
      </c>
    </row>
    <row r="124" spans="1:13" ht="16.8" hidden="1">
      <c r="A124" s="1" t="s">
        <v>315</v>
      </c>
      <c r="B124" s="156">
        <f>'Aaro Inställningar'!B42</f>
        <v>0</v>
      </c>
      <c r="C124" s="36"/>
      <c r="D124" s="821">
        <f>'Aaro Inställningar'!C42</f>
        <v>0</v>
      </c>
      <c r="E124" s="320">
        <v>0</v>
      </c>
      <c r="F124" s="318">
        <v>0</v>
      </c>
      <c r="G124" s="320">
        <v>0</v>
      </c>
      <c r="H124" s="318">
        <v>0</v>
      </c>
      <c r="I124" s="320">
        <v>0</v>
      </c>
      <c r="J124" s="318">
        <v>0</v>
      </c>
      <c r="K124" s="320">
        <v>0</v>
      </c>
      <c r="L124" s="318">
        <v>0</v>
      </c>
      <c r="M124" s="320">
        <v>0</v>
      </c>
    </row>
    <row r="125" spans="1:13" ht="16.8" hidden="1">
      <c r="A125" s="1" t="s">
        <v>315</v>
      </c>
      <c r="B125" s="156">
        <f>'Aaro Inställningar'!B43</f>
        <v>0</v>
      </c>
      <c r="C125" s="36"/>
      <c r="D125" s="821">
        <f>'Aaro Inställningar'!C43</f>
        <v>0</v>
      </c>
      <c r="E125" s="320">
        <v>0</v>
      </c>
      <c r="F125" s="318">
        <v>0</v>
      </c>
      <c r="G125" s="320">
        <v>0</v>
      </c>
      <c r="H125" s="318">
        <v>0</v>
      </c>
      <c r="I125" s="320">
        <v>0</v>
      </c>
      <c r="J125" s="318">
        <v>0</v>
      </c>
      <c r="K125" s="320">
        <v>0</v>
      </c>
      <c r="L125" s="318">
        <v>0</v>
      </c>
      <c r="M125" s="320">
        <v>0</v>
      </c>
    </row>
    <row r="126" spans="1:13" ht="16.8" hidden="1">
      <c r="A126" s="1" t="s">
        <v>315</v>
      </c>
      <c r="B126" s="156">
        <f>'Aaro Inställningar'!B44</f>
        <v>0</v>
      </c>
      <c r="C126" s="36"/>
      <c r="D126" s="821">
        <f>'Aaro Inställningar'!C44</f>
        <v>0</v>
      </c>
      <c r="E126" s="320">
        <v>0</v>
      </c>
      <c r="F126" s="318">
        <v>0</v>
      </c>
      <c r="G126" s="320">
        <v>0</v>
      </c>
      <c r="H126" s="318">
        <v>0</v>
      </c>
      <c r="I126" s="320">
        <v>0</v>
      </c>
      <c r="J126" s="318">
        <v>0</v>
      </c>
      <c r="K126" s="320">
        <v>0</v>
      </c>
      <c r="L126" s="318">
        <v>0</v>
      </c>
      <c r="M126" s="320">
        <v>0</v>
      </c>
    </row>
    <row r="127" spans="1:13" ht="16.8" hidden="1">
      <c r="A127" s="1" t="s">
        <v>315</v>
      </c>
      <c r="B127" s="156">
        <f>'Aaro Inställningar'!B45</f>
        <v>0</v>
      </c>
      <c r="C127" s="36"/>
      <c r="D127" s="821">
        <f>'Aaro Inställningar'!C45</f>
        <v>0</v>
      </c>
      <c r="E127" s="320">
        <v>0</v>
      </c>
      <c r="F127" s="318">
        <v>0</v>
      </c>
      <c r="G127" s="320">
        <v>0</v>
      </c>
      <c r="H127" s="318">
        <v>0</v>
      </c>
      <c r="I127" s="320">
        <v>0</v>
      </c>
      <c r="J127" s="318">
        <v>0</v>
      </c>
      <c r="K127" s="320">
        <v>0</v>
      </c>
      <c r="L127" s="318">
        <v>0</v>
      </c>
      <c r="M127" s="320">
        <v>0</v>
      </c>
    </row>
    <row r="128" spans="1:13" ht="16.8" hidden="1">
      <c r="A128" s="1" t="s">
        <v>315</v>
      </c>
      <c r="B128" s="156">
        <f>'Aaro Inställningar'!B46</f>
        <v>0</v>
      </c>
      <c r="C128" s="36"/>
      <c r="D128" s="821">
        <f>'Aaro Inställningar'!C46</f>
        <v>0</v>
      </c>
      <c r="E128" s="320">
        <v>0</v>
      </c>
      <c r="F128" s="318">
        <v>0</v>
      </c>
      <c r="G128" s="320">
        <v>0</v>
      </c>
      <c r="H128" s="318">
        <v>0</v>
      </c>
      <c r="I128" s="320">
        <v>0</v>
      </c>
      <c r="J128" s="318">
        <v>0</v>
      </c>
      <c r="K128" s="320">
        <v>0</v>
      </c>
      <c r="L128" s="318">
        <v>0</v>
      </c>
      <c r="M128" s="320">
        <v>0</v>
      </c>
    </row>
    <row r="129" spans="1:13" ht="16.8" hidden="1">
      <c r="A129" s="1" t="s">
        <v>315</v>
      </c>
      <c r="B129" s="156">
        <f>'Aaro Inställningar'!B47</f>
        <v>0</v>
      </c>
      <c r="C129" s="36"/>
      <c r="D129" s="821">
        <f>'Aaro Inställningar'!C47</f>
        <v>0</v>
      </c>
      <c r="E129" s="320">
        <v>0</v>
      </c>
      <c r="F129" s="318">
        <v>0</v>
      </c>
      <c r="G129" s="320">
        <v>0</v>
      </c>
      <c r="H129" s="318">
        <v>0</v>
      </c>
      <c r="I129" s="320">
        <v>0</v>
      </c>
      <c r="J129" s="318">
        <v>0</v>
      </c>
      <c r="K129" s="320">
        <v>0</v>
      </c>
      <c r="L129" s="318">
        <v>0</v>
      </c>
      <c r="M129" s="320">
        <v>0</v>
      </c>
    </row>
    <row r="130" spans="1:13" ht="16.8" hidden="1">
      <c r="A130" s="1" t="s">
        <v>315</v>
      </c>
      <c r="B130" s="156">
        <f>'Aaro Inställningar'!B48</f>
        <v>0</v>
      </c>
      <c r="C130" s="36"/>
      <c r="D130" s="821">
        <f>'Aaro Inställningar'!C48</f>
        <v>0</v>
      </c>
      <c r="E130" s="320">
        <v>0</v>
      </c>
      <c r="F130" s="318">
        <v>0</v>
      </c>
      <c r="G130" s="320">
        <v>0</v>
      </c>
      <c r="H130" s="318">
        <v>0</v>
      </c>
      <c r="I130" s="320">
        <v>0</v>
      </c>
      <c r="J130" s="318">
        <v>0</v>
      </c>
      <c r="K130" s="320">
        <v>0</v>
      </c>
      <c r="L130" s="318">
        <v>0</v>
      </c>
      <c r="M130" s="320">
        <v>0</v>
      </c>
    </row>
    <row r="131" spans="1:13" ht="16.8" hidden="1">
      <c r="A131" s="1" t="s">
        <v>315</v>
      </c>
      <c r="B131" s="156">
        <f>'Aaro Inställningar'!B49</f>
        <v>0</v>
      </c>
      <c r="C131" s="36"/>
      <c r="D131" s="821">
        <f>'Aaro Inställningar'!C49</f>
        <v>0</v>
      </c>
      <c r="E131" s="320">
        <v>0</v>
      </c>
      <c r="F131" s="318">
        <v>0</v>
      </c>
      <c r="G131" s="320">
        <v>0</v>
      </c>
      <c r="H131" s="318">
        <v>0</v>
      </c>
      <c r="I131" s="320">
        <v>0</v>
      </c>
      <c r="J131" s="318">
        <v>0</v>
      </c>
      <c r="K131" s="320">
        <v>0</v>
      </c>
      <c r="L131" s="318">
        <v>0</v>
      </c>
      <c r="M131" s="320">
        <v>0</v>
      </c>
    </row>
    <row r="132" spans="1:13" ht="16.8" hidden="1">
      <c r="A132" s="1" t="s">
        <v>315</v>
      </c>
      <c r="B132" s="156">
        <f>'Aaro Inställningar'!B50</f>
        <v>0</v>
      </c>
      <c r="C132" s="36"/>
      <c r="D132" s="821">
        <f>'Aaro Inställningar'!C50</f>
        <v>0</v>
      </c>
      <c r="E132" s="320">
        <v>0</v>
      </c>
      <c r="F132" s="318">
        <v>0</v>
      </c>
      <c r="G132" s="320">
        <v>0</v>
      </c>
      <c r="H132" s="318">
        <v>0</v>
      </c>
      <c r="I132" s="320">
        <v>0</v>
      </c>
      <c r="J132" s="318">
        <v>0</v>
      </c>
      <c r="K132" s="320">
        <v>0</v>
      </c>
      <c r="L132" s="318">
        <v>0</v>
      </c>
      <c r="M132" s="320">
        <v>0</v>
      </c>
    </row>
    <row r="133" spans="1:13" ht="16.8" hidden="1">
      <c r="A133" s="1" t="s">
        <v>315</v>
      </c>
      <c r="B133" s="156">
        <f>'Aaro Inställningar'!B51</f>
        <v>0</v>
      </c>
      <c r="C133" s="36"/>
      <c r="D133" s="821">
        <f>'Aaro Inställningar'!C51</f>
        <v>0</v>
      </c>
      <c r="E133" s="320">
        <v>0</v>
      </c>
      <c r="F133" s="318">
        <v>0</v>
      </c>
      <c r="G133" s="320">
        <v>0</v>
      </c>
      <c r="H133" s="318">
        <v>0</v>
      </c>
      <c r="I133" s="320">
        <v>0</v>
      </c>
      <c r="J133" s="318">
        <v>0</v>
      </c>
      <c r="K133" s="320">
        <v>0</v>
      </c>
      <c r="L133" s="318">
        <v>0</v>
      </c>
      <c r="M133" s="320">
        <v>0</v>
      </c>
    </row>
    <row r="134" spans="1:13" ht="16.8" hidden="1">
      <c r="A134" s="1" t="s">
        <v>315</v>
      </c>
      <c r="B134" s="156">
        <f>'Aaro Inställningar'!B52</f>
        <v>0</v>
      </c>
      <c r="C134" s="36"/>
      <c r="D134" s="821">
        <f>'Aaro Inställningar'!C52</f>
        <v>0</v>
      </c>
      <c r="E134" s="320">
        <v>0</v>
      </c>
      <c r="F134" s="318">
        <v>0</v>
      </c>
      <c r="G134" s="320">
        <v>0</v>
      </c>
      <c r="H134" s="318">
        <v>0</v>
      </c>
      <c r="I134" s="320">
        <v>0</v>
      </c>
      <c r="J134" s="318">
        <v>0</v>
      </c>
      <c r="K134" s="320">
        <v>0</v>
      </c>
      <c r="L134" s="318">
        <v>0</v>
      </c>
      <c r="M134" s="320">
        <v>0</v>
      </c>
    </row>
    <row r="135" spans="1:13" ht="16.8" hidden="1">
      <c r="A135" s="1" t="s">
        <v>315</v>
      </c>
      <c r="B135" s="156">
        <f>'Aaro Inställningar'!B53</f>
        <v>0</v>
      </c>
      <c r="C135" s="36"/>
      <c r="D135" s="821">
        <f>'Aaro Inställningar'!C53</f>
        <v>0</v>
      </c>
      <c r="E135" s="320">
        <v>0</v>
      </c>
      <c r="F135" s="318">
        <v>0</v>
      </c>
      <c r="G135" s="320">
        <v>0</v>
      </c>
      <c r="H135" s="318">
        <v>0</v>
      </c>
      <c r="I135" s="320">
        <v>0</v>
      </c>
      <c r="J135" s="318">
        <v>0</v>
      </c>
      <c r="K135" s="320">
        <v>0</v>
      </c>
      <c r="L135" s="318">
        <v>0</v>
      </c>
      <c r="M135" s="320">
        <v>0</v>
      </c>
    </row>
    <row r="136" spans="1:13" ht="16.8" hidden="1">
      <c r="A136" s="1" t="s">
        <v>315</v>
      </c>
      <c r="B136" s="156">
        <f>'Aaro Inställningar'!B54</f>
        <v>0</v>
      </c>
      <c r="C136" s="36"/>
      <c r="D136" s="821">
        <f>'Aaro Inställningar'!C54</f>
        <v>0</v>
      </c>
      <c r="E136" s="320">
        <v>0</v>
      </c>
      <c r="F136" s="318">
        <v>0</v>
      </c>
      <c r="G136" s="320">
        <v>0</v>
      </c>
      <c r="H136" s="318">
        <v>0</v>
      </c>
      <c r="I136" s="320">
        <v>0</v>
      </c>
      <c r="J136" s="318">
        <v>0</v>
      </c>
      <c r="K136" s="320">
        <v>0</v>
      </c>
      <c r="L136" s="318">
        <v>0</v>
      </c>
      <c r="M136" s="320">
        <v>0</v>
      </c>
    </row>
    <row r="137" spans="1:13" ht="16.8" hidden="1">
      <c r="A137" s="1" t="s">
        <v>315</v>
      </c>
      <c r="B137" s="156">
        <f>'Aaro Inställningar'!B55</f>
        <v>0</v>
      </c>
      <c r="C137" s="36"/>
      <c r="D137" s="821">
        <f>'Aaro Inställningar'!C55</f>
        <v>0</v>
      </c>
      <c r="E137" s="320">
        <v>0</v>
      </c>
      <c r="F137" s="318">
        <v>0</v>
      </c>
      <c r="G137" s="320">
        <v>0</v>
      </c>
      <c r="H137" s="318">
        <v>0</v>
      </c>
      <c r="I137" s="320">
        <v>0</v>
      </c>
      <c r="J137" s="318">
        <v>0</v>
      </c>
      <c r="K137" s="320">
        <v>0</v>
      </c>
      <c r="L137" s="318">
        <v>0</v>
      </c>
      <c r="M137" s="320">
        <v>0</v>
      </c>
    </row>
    <row r="138" spans="1:13" ht="16.8" hidden="1">
      <c r="A138" s="1" t="s">
        <v>315</v>
      </c>
      <c r="B138" s="156">
        <f>'Aaro Inställningar'!B56</f>
        <v>0</v>
      </c>
      <c r="C138" s="36"/>
      <c r="D138" s="821">
        <f>'Aaro Inställningar'!C56</f>
        <v>0</v>
      </c>
      <c r="E138" s="320">
        <v>0</v>
      </c>
      <c r="F138" s="318">
        <v>0</v>
      </c>
      <c r="G138" s="320">
        <v>0</v>
      </c>
      <c r="H138" s="318">
        <v>0</v>
      </c>
      <c r="I138" s="320">
        <v>0</v>
      </c>
      <c r="J138" s="318">
        <v>0</v>
      </c>
      <c r="K138" s="320">
        <v>0</v>
      </c>
      <c r="L138" s="318">
        <v>0</v>
      </c>
      <c r="M138" s="320">
        <v>0</v>
      </c>
    </row>
    <row r="139" spans="1:13" s="126" customFormat="1" ht="15.75" customHeight="1">
      <c r="A139" s="1" t="s">
        <v>315</v>
      </c>
      <c r="B139" s="468">
        <f>'Aaro Inställningar'!B57</f>
        <v>0</v>
      </c>
      <c r="C139" s="41"/>
      <c r="D139" s="799" t="str">
        <f>'Aaro Inställningar'!C57</f>
        <v>Aibel</v>
      </c>
      <c r="E139" s="800">
        <f t="shared" ref="E139:M139" si="7">SUM(E118:E138)</f>
        <v>0</v>
      </c>
      <c r="F139" s="801">
        <f t="shared" si="7"/>
        <v>0</v>
      </c>
      <c r="G139" s="800">
        <f t="shared" si="7"/>
        <v>0</v>
      </c>
      <c r="H139" s="801">
        <f t="shared" si="7"/>
        <v>0</v>
      </c>
      <c r="I139" s="800">
        <f t="shared" si="7"/>
        <v>0</v>
      </c>
      <c r="J139" s="801">
        <f t="shared" si="7"/>
        <v>0</v>
      </c>
      <c r="K139" s="800">
        <f t="shared" si="7"/>
        <v>0</v>
      </c>
      <c r="L139" s="801">
        <f t="shared" si="7"/>
        <v>0</v>
      </c>
      <c r="M139" s="800">
        <f t="shared" si="7"/>
        <v>0</v>
      </c>
    </row>
    <row r="140" spans="1:13" ht="16.8" hidden="1">
      <c r="A140" s="1" t="s">
        <v>315</v>
      </c>
      <c r="B140" s="156">
        <f>'Aaro Inställningar'!B58</f>
        <v>0</v>
      </c>
      <c r="C140" s="36"/>
      <c r="D140" s="821">
        <f>'Aaro Inställningar'!C58</f>
        <v>0</v>
      </c>
      <c r="E140" s="320">
        <v>0</v>
      </c>
      <c r="F140" s="318">
        <v>0</v>
      </c>
      <c r="G140" s="320">
        <v>0</v>
      </c>
      <c r="H140" s="318">
        <v>0</v>
      </c>
      <c r="I140" s="320">
        <v>0</v>
      </c>
      <c r="J140" s="318">
        <v>0</v>
      </c>
      <c r="K140" s="320">
        <v>0</v>
      </c>
      <c r="L140" s="318">
        <v>0</v>
      </c>
      <c r="M140" s="320">
        <v>0</v>
      </c>
    </row>
    <row r="141" spans="1:13" ht="16.8" hidden="1">
      <c r="A141" s="1" t="s">
        <v>315</v>
      </c>
      <c r="B141" s="156">
        <f>'Aaro Inställningar'!B59</f>
        <v>0</v>
      </c>
      <c r="C141" s="36"/>
      <c r="D141" s="821">
        <f>'Aaro Inställningar'!C59</f>
        <v>0</v>
      </c>
      <c r="E141" s="320">
        <v>0</v>
      </c>
      <c r="F141" s="318">
        <v>0</v>
      </c>
      <c r="G141" s="320">
        <v>0</v>
      </c>
      <c r="H141" s="318">
        <v>0</v>
      </c>
      <c r="I141" s="320">
        <v>0</v>
      </c>
      <c r="J141" s="318">
        <v>0</v>
      </c>
      <c r="K141" s="320">
        <v>0</v>
      </c>
      <c r="L141" s="318">
        <v>0</v>
      </c>
      <c r="M141" s="320">
        <v>0</v>
      </c>
    </row>
    <row r="142" spans="1:13" ht="16.8" hidden="1">
      <c r="A142" s="1" t="s">
        <v>315</v>
      </c>
      <c r="B142" s="156">
        <f>'Aaro Inställningar'!B60</f>
        <v>0</v>
      </c>
      <c r="C142" s="36"/>
      <c r="D142" s="821">
        <f>'Aaro Inställningar'!C60</f>
        <v>0</v>
      </c>
      <c r="E142" s="320">
        <v>0</v>
      </c>
      <c r="F142" s="318">
        <v>0</v>
      </c>
      <c r="G142" s="320">
        <v>0</v>
      </c>
      <c r="H142" s="318">
        <v>0</v>
      </c>
      <c r="I142" s="320">
        <v>0</v>
      </c>
      <c r="J142" s="318">
        <v>0</v>
      </c>
      <c r="K142" s="320">
        <v>0</v>
      </c>
      <c r="L142" s="318">
        <v>0</v>
      </c>
      <c r="M142" s="320">
        <v>0</v>
      </c>
    </row>
    <row r="143" spans="1:13" ht="16.8" hidden="1">
      <c r="A143" s="1" t="s">
        <v>315</v>
      </c>
      <c r="B143" s="156">
        <f>'Aaro Inställningar'!B61</f>
        <v>0</v>
      </c>
      <c r="C143" s="36"/>
      <c r="D143" s="821">
        <f>'Aaro Inställningar'!C61</f>
        <v>0</v>
      </c>
      <c r="E143" s="320">
        <v>0</v>
      </c>
      <c r="F143" s="318">
        <v>0</v>
      </c>
      <c r="G143" s="320">
        <v>0</v>
      </c>
      <c r="H143" s="318">
        <v>0</v>
      </c>
      <c r="I143" s="320">
        <v>0</v>
      </c>
      <c r="J143" s="318">
        <v>0</v>
      </c>
      <c r="K143" s="320">
        <v>0</v>
      </c>
      <c r="L143" s="318">
        <v>0</v>
      </c>
      <c r="M143" s="320">
        <v>0</v>
      </c>
    </row>
    <row r="144" spans="1:13" ht="16.8" hidden="1">
      <c r="A144" s="1" t="s">
        <v>315</v>
      </c>
      <c r="B144" s="156">
        <f>'Aaro Inställningar'!B62</f>
        <v>0</v>
      </c>
      <c r="C144" s="36"/>
      <c r="D144" s="821">
        <f>'Aaro Inställningar'!C62</f>
        <v>0</v>
      </c>
      <c r="E144" s="320">
        <v>0</v>
      </c>
      <c r="F144" s="318">
        <v>0</v>
      </c>
      <c r="G144" s="320">
        <v>0</v>
      </c>
      <c r="H144" s="318">
        <v>0</v>
      </c>
      <c r="I144" s="320">
        <v>0</v>
      </c>
      <c r="J144" s="318">
        <v>0</v>
      </c>
      <c r="K144" s="320">
        <v>0</v>
      </c>
      <c r="L144" s="318">
        <v>0</v>
      </c>
      <c r="M144" s="320">
        <v>0</v>
      </c>
    </row>
    <row r="145" spans="1:13" ht="16.8" hidden="1">
      <c r="A145" s="1" t="s">
        <v>315</v>
      </c>
      <c r="B145" s="156">
        <f>'Aaro Inställningar'!B63</f>
        <v>0</v>
      </c>
      <c r="C145" s="36"/>
      <c r="D145" s="821">
        <f>'Aaro Inställningar'!C63</f>
        <v>0</v>
      </c>
      <c r="E145" s="320">
        <v>0</v>
      </c>
      <c r="F145" s="318">
        <v>0</v>
      </c>
      <c r="G145" s="320">
        <v>0</v>
      </c>
      <c r="H145" s="318">
        <v>0</v>
      </c>
      <c r="I145" s="320">
        <v>0</v>
      </c>
      <c r="J145" s="318">
        <v>0</v>
      </c>
      <c r="K145" s="320">
        <v>0</v>
      </c>
      <c r="L145" s="318">
        <v>0</v>
      </c>
      <c r="M145" s="320">
        <v>0</v>
      </c>
    </row>
    <row r="146" spans="1:13" ht="16.8" hidden="1">
      <c r="A146" s="1" t="s">
        <v>315</v>
      </c>
      <c r="B146" s="156">
        <f>'Aaro Inställningar'!B64</f>
        <v>0</v>
      </c>
      <c r="C146" s="36"/>
      <c r="D146" s="821">
        <f>'Aaro Inställningar'!C64</f>
        <v>0</v>
      </c>
      <c r="E146" s="320">
        <v>0</v>
      </c>
      <c r="F146" s="318">
        <v>0</v>
      </c>
      <c r="G146" s="320">
        <v>0</v>
      </c>
      <c r="H146" s="318">
        <v>0</v>
      </c>
      <c r="I146" s="320">
        <v>0</v>
      </c>
      <c r="J146" s="318">
        <v>0</v>
      </c>
      <c r="K146" s="320">
        <v>0</v>
      </c>
      <c r="L146" s="318">
        <v>0</v>
      </c>
      <c r="M146" s="320">
        <v>0</v>
      </c>
    </row>
    <row r="147" spans="1:13" ht="16.8" hidden="1">
      <c r="A147" s="1" t="s">
        <v>315</v>
      </c>
      <c r="B147" s="156">
        <f>'Aaro Inställningar'!B65</f>
        <v>0</v>
      </c>
      <c r="C147" s="36"/>
      <c r="D147" s="821">
        <f>'Aaro Inställningar'!C65</f>
        <v>0</v>
      </c>
      <c r="E147" s="320">
        <v>0</v>
      </c>
      <c r="F147" s="318">
        <v>0</v>
      </c>
      <c r="G147" s="320">
        <v>0</v>
      </c>
      <c r="H147" s="318">
        <v>0</v>
      </c>
      <c r="I147" s="320">
        <v>0</v>
      </c>
      <c r="J147" s="318">
        <v>0</v>
      </c>
      <c r="K147" s="320">
        <v>0</v>
      </c>
      <c r="L147" s="318">
        <v>0</v>
      </c>
      <c r="M147" s="320">
        <v>0</v>
      </c>
    </row>
    <row r="148" spans="1:13" ht="16.8" hidden="1">
      <c r="A148" s="1" t="s">
        <v>315</v>
      </c>
      <c r="B148" s="156">
        <f>'Aaro Inställningar'!B66</f>
        <v>0</v>
      </c>
      <c r="C148" s="36"/>
      <c r="D148" s="821">
        <f>'Aaro Inställningar'!C66</f>
        <v>0</v>
      </c>
      <c r="E148" s="320">
        <v>0</v>
      </c>
      <c r="F148" s="318">
        <v>0</v>
      </c>
      <c r="G148" s="320">
        <v>0</v>
      </c>
      <c r="H148" s="318">
        <v>0</v>
      </c>
      <c r="I148" s="320">
        <v>0</v>
      </c>
      <c r="J148" s="318">
        <v>0</v>
      </c>
      <c r="K148" s="320">
        <v>0</v>
      </c>
      <c r="L148" s="318">
        <v>0</v>
      </c>
      <c r="M148" s="320">
        <v>0</v>
      </c>
    </row>
    <row r="149" spans="1:13" ht="16.8" hidden="1">
      <c r="A149" s="1" t="s">
        <v>315</v>
      </c>
      <c r="B149" s="156">
        <f>'Aaro Inställningar'!B67</f>
        <v>0</v>
      </c>
      <c r="C149" s="36"/>
      <c r="D149" s="821">
        <f>'Aaro Inställningar'!C67</f>
        <v>0</v>
      </c>
      <c r="E149" s="320">
        <v>0</v>
      </c>
      <c r="F149" s="318">
        <v>0</v>
      </c>
      <c r="G149" s="320">
        <v>0</v>
      </c>
      <c r="H149" s="318">
        <v>0</v>
      </c>
      <c r="I149" s="320">
        <v>0</v>
      </c>
      <c r="J149" s="318">
        <v>0</v>
      </c>
      <c r="K149" s="320">
        <v>0</v>
      </c>
      <c r="L149" s="318">
        <v>0</v>
      </c>
      <c r="M149" s="320">
        <v>0</v>
      </c>
    </row>
    <row r="150" spans="1:13" ht="16.8" hidden="1">
      <c r="A150" s="1" t="s">
        <v>315</v>
      </c>
      <c r="B150" s="156">
        <f>'Aaro Inställningar'!B68</f>
        <v>0</v>
      </c>
      <c r="C150" s="36"/>
      <c r="D150" s="821">
        <f>'Aaro Inställningar'!C68</f>
        <v>0</v>
      </c>
      <c r="E150" s="320">
        <v>0</v>
      </c>
      <c r="F150" s="318">
        <v>0</v>
      </c>
      <c r="G150" s="320">
        <v>0</v>
      </c>
      <c r="H150" s="318">
        <v>0</v>
      </c>
      <c r="I150" s="320">
        <v>0</v>
      </c>
      <c r="J150" s="318">
        <v>0</v>
      </c>
      <c r="K150" s="320">
        <v>0</v>
      </c>
      <c r="L150" s="318">
        <v>0</v>
      </c>
      <c r="M150" s="320">
        <v>0</v>
      </c>
    </row>
    <row r="151" spans="1:13" ht="16.8" hidden="1">
      <c r="A151" s="1" t="s">
        <v>315</v>
      </c>
      <c r="B151" s="156">
        <f>'Aaro Inställningar'!B69</f>
        <v>0</v>
      </c>
      <c r="C151" s="36"/>
      <c r="D151" s="821">
        <f>'Aaro Inställningar'!C69</f>
        <v>0</v>
      </c>
      <c r="E151" s="320">
        <v>0</v>
      </c>
      <c r="F151" s="318">
        <v>0</v>
      </c>
      <c r="G151" s="320">
        <v>0</v>
      </c>
      <c r="H151" s="318">
        <v>0</v>
      </c>
      <c r="I151" s="320">
        <v>0</v>
      </c>
      <c r="J151" s="318">
        <v>0</v>
      </c>
      <c r="K151" s="320">
        <v>0</v>
      </c>
      <c r="L151" s="318">
        <v>0</v>
      </c>
      <c r="M151" s="320">
        <v>0</v>
      </c>
    </row>
    <row r="152" spans="1:13" ht="16.8" hidden="1">
      <c r="A152" s="1" t="s">
        <v>315</v>
      </c>
      <c r="B152" s="156">
        <f>'Aaro Inställningar'!B70</f>
        <v>0</v>
      </c>
      <c r="C152" s="36"/>
      <c r="D152" s="821">
        <f>'Aaro Inställningar'!C70</f>
        <v>0</v>
      </c>
      <c r="E152" s="320">
        <v>0</v>
      </c>
      <c r="F152" s="318">
        <v>0</v>
      </c>
      <c r="G152" s="320">
        <v>0</v>
      </c>
      <c r="H152" s="318">
        <v>0</v>
      </c>
      <c r="I152" s="320">
        <v>0</v>
      </c>
      <c r="J152" s="318">
        <v>0</v>
      </c>
      <c r="K152" s="320">
        <v>0</v>
      </c>
      <c r="L152" s="318">
        <v>0</v>
      </c>
      <c r="M152" s="320">
        <v>0</v>
      </c>
    </row>
    <row r="153" spans="1:13" ht="16.8" hidden="1">
      <c r="A153" s="1" t="s">
        <v>315</v>
      </c>
      <c r="B153" s="156">
        <f>'Aaro Inställningar'!B71</f>
        <v>0</v>
      </c>
      <c r="C153" s="36"/>
      <c r="D153" s="821">
        <f>'Aaro Inställningar'!C71</f>
        <v>0</v>
      </c>
      <c r="E153" s="320">
        <v>0</v>
      </c>
      <c r="F153" s="318">
        <v>0</v>
      </c>
      <c r="G153" s="320">
        <v>0</v>
      </c>
      <c r="H153" s="318">
        <v>0</v>
      </c>
      <c r="I153" s="320">
        <v>0</v>
      </c>
      <c r="J153" s="318">
        <v>0</v>
      </c>
      <c r="K153" s="320">
        <v>0</v>
      </c>
      <c r="L153" s="318">
        <v>0</v>
      </c>
      <c r="M153" s="320">
        <v>0</v>
      </c>
    </row>
    <row r="154" spans="1:13" ht="16.8" hidden="1">
      <c r="A154" s="1" t="s">
        <v>315</v>
      </c>
      <c r="B154" s="156">
        <f>'Aaro Inställningar'!B72</f>
        <v>0</v>
      </c>
      <c r="C154" s="36"/>
      <c r="D154" s="821">
        <f>'Aaro Inställningar'!C72</f>
        <v>0</v>
      </c>
      <c r="E154" s="320">
        <v>0</v>
      </c>
      <c r="F154" s="318">
        <v>0</v>
      </c>
      <c r="G154" s="320">
        <v>0</v>
      </c>
      <c r="H154" s="318">
        <v>0</v>
      </c>
      <c r="I154" s="320">
        <v>0</v>
      </c>
      <c r="J154" s="318">
        <v>0</v>
      </c>
      <c r="K154" s="320">
        <v>0</v>
      </c>
      <c r="L154" s="318">
        <v>0</v>
      </c>
      <c r="M154" s="320">
        <v>0</v>
      </c>
    </row>
    <row r="155" spans="1:13" ht="16.8" hidden="1">
      <c r="A155" s="1" t="s">
        <v>315</v>
      </c>
      <c r="B155" s="156">
        <f>'Aaro Inställningar'!B73</f>
        <v>0</v>
      </c>
      <c r="C155" s="36"/>
      <c r="D155" s="821">
        <f>'Aaro Inställningar'!C73</f>
        <v>0</v>
      </c>
      <c r="E155" s="320">
        <v>0</v>
      </c>
      <c r="F155" s="318">
        <v>0</v>
      </c>
      <c r="G155" s="320">
        <v>0</v>
      </c>
      <c r="H155" s="318">
        <v>0</v>
      </c>
      <c r="I155" s="320">
        <v>0</v>
      </c>
      <c r="J155" s="318">
        <v>0</v>
      </c>
      <c r="K155" s="320">
        <v>0</v>
      </c>
      <c r="L155" s="318">
        <v>0</v>
      </c>
      <c r="M155" s="320">
        <v>0</v>
      </c>
    </row>
    <row r="156" spans="1:13" ht="16.8" hidden="1">
      <c r="A156" s="1" t="s">
        <v>315</v>
      </c>
      <c r="B156" s="156">
        <f>'Aaro Inställningar'!B74</f>
        <v>0</v>
      </c>
      <c r="C156" s="36"/>
      <c r="D156" s="821">
        <f>'Aaro Inställningar'!C74</f>
        <v>0</v>
      </c>
      <c r="E156" s="320">
        <v>0</v>
      </c>
      <c r="F156" s="318">
        <v>0</v>
      </c>
      <c r="G156" s="320">
        <v>0</v>
      </c>
      <c r="H156" s="318">
        <v>0</v>
      </c>
      <c r="I156" s="320">
        <v>0</v>
      </c>
      <c r="J156" s="318">
        <v>0</v>
      </c>
      <c r="K156" s="320">
        <v>0</v>
      </c>
      <c r="L156" s="318">
        <v>0</v>
      </c>
      <c r="M156" s="320">
        <v>0</v>
      </c>
    </row>
    <row r="157" spans="1:13" ht="16.8" hidden="1">
      <c r="A157" s="1" t="s">
        <v>315</v>
      </c>
      <c r="B157" s="156">
        <f>'Aaro Inställningar'!B75</f>
        <v>0</v>
      </c>
      <c r="C157" s="36"/>
      <c r="D157" s="821">
        <f>'Aaro Inställningar'!C75</f>
        <v>0</v>
      </c>
      <c r="E157" s="320">
        <v>0</v>
      </c>
      <c r="F157" s="318">
        <v>0</v>
      </c>
      <c r="G157" s="320">
        <v>0</v>
      </c>
      <c r="H157" s="318">
        <v>0</v>
      </c>
      <c r="I157" s="320">
        <v>0</v>
      </c>
      <c r="J157" s="318">
        <v>0</v>
      </c>
      <c r="K157" s="320">
        <v>0</v>
      </c>
      <c r="L157" s="318">
        <v>0</v>
      </c>
      <c r="M157" s="320">
        <v>0</v>
      </c>
    </row>
    <row r="158" spans="1:13" ht="16.8" hidden="1">
      <c r="A158" s="1" t="s">
        <v>315</v>
      </c>
      <c r="B158" s="156">
        <f>'Aaro Inställningar'!B76</f>
        <v>0</v>
      </c>
      <c r="C158" s="36"/>
      <c r="D158" s="821">
        <f>'Aaro Inställningar'!C76</f>
        <v>0</v>
      </c>
      <c r="E158" s="320">
        <v>0</v>
      </c>
      <c r="F158" s="318">
        <v>0</v>
      </c>
      <c r="G158" s="320">
        <v>0</v>
      </c>
      <c r="H158" s="318">
        <v>0</v>
      </c>
      <c r="I158" s="320">
        <v>0</v>
      </c>
      <c r="J158" s="318">
        <v>0</v>
      </c>
      <c r="K158" s="320">
        <v>0</v>
      </c>
      <c r="L158" s="318">
        <v>0</v>
      </c>
      <c r="M158" s="320">
        <v>0</v>
      </c>
    </row>
    <row r="159" spans="1:13" ht="16.8" hidden="1">
      <c r="A159" s="1" t="s">
        <v>315</v>
      </c>
      <c r="B159" s="156">
        <f>'Aaro Inställningar'!B77</f>
        <v>0</v>
      </c>
      <c r="C159" s="36"/>
      <c r="D159" s="821">
        <f>'Aaro Inställningar'!C77</f>
        <v>0</v>
      </c>
      <c r="E159" s="320">
        <v>0</v>
      </c>
      <c r="F159" s="318">
        <v>0</v>
      </c>
      <c r="G159" s="320">
        <v>0</v>
      </c>
      <c r="H159" s="318">
        <v>0</v>
      </c>
      <c r="I159" s="320">
        <v>0</v>
      </c>
      <c r="J159" s="318">
        <v>0</v>
      </c>
      <c r="K159" s="320">
        <v>0</v>
      </c>
      <c r="L159" s="318">
        <v>0</v>
      </c>
      <c r="M159" s="320">
        <v>0</v>
      </c>
    </row>
    <row r="160" spans="1:13" ht="16.8" hidden="1">
      <c r="A160" s="1" t="s">
        <v>315</v>
      </c>
      <c r="B160" s="156">
        <f>'Aaro Inställningar'!B78</f>
        <v>0</v>
      </c>
      <c r="C160" s="36"/>
      <c r="D160" s="821">
        <f>'Aaro Inställningar'!C78</f>
        <v>0</v>
      </c>
      <c r="E160" s="320">
        <v>0</v>
      </c>
      <c r="F160" s="318">
        <v>0</v>
      </c>
      <c r="G160" s="320">
        <v>0</v>
      </c>
      <c r="H160" s="318">
        <v>0</v>
      </c>
      <c r="I160" s="320">
        <v>0</v>
      </c>
      <c r="J160" s="318">
        <v>0</v>
      </c>
      <c r="K160" s="320">
        <v>0</v>
      </c>
      <c r="L160" s="318">
        <v>0</v>
      </c>
      <c r="M160" s="320">
        <v>0</v>
      </c>
    </row>
    <row r="161" spans="1:15" ht="16.8" hidden="1">
      <c r="A161" s="1" t="s">
        <v>315</v>
      </c>
      <c r="B161" s="156">
        <f>'Aaro Inställningar'!B79</f>
        <v>0</v>
      </c>
      <c r="C161" s="36"/>
      <c r="D161" s="821">
        <f>'Aaro Inställningar'!C79</f>
        <v>0</v>
      </c>
      <c r="E161" s="320">
        <v>0</v>
      </c>
      <c r="F161" s="318">
        <v>0</v>
      </c>
      <c r="G161" s="320">
        <v>0</v>
      </c>
      <c r="H161" s="318">
        <v>0</v>
      </c>
      <c r="I161" s="320">
        <v>0</v>
      </c>
      <c r="J161" s="318">
        <v>0</v>
      </c>
      <c r="K161" s="320">
        <v>0</v>
      </c>
      <c r="L161" s="318">
        <v>0</v>
      </c>
      <c r="M161" s="320">
        <v>0</v>
      </c>
    </row>
    <row r="162" spans="1:15" s="126" customFormat="1" ht="16.8" hidden="1">
      <c r="A162" s="1" t="s">
        <v>315</v>
      </c>
      <c r="B162" s="468">
        <f>'Aaro Inställningar'!B80</f>
        <v>0</v>
      </c>
      <c r="C162" s="41"/>
      <c r="D162" s="799" t="str">
        <f>'Aaro Inställningar'!C80</f>
        <v>SUMMA FRÅGETECKEN</v>
      </c>
      <c r="E162" s="800">
        <f t="shared" ref="E162:M162" si="8">SUM(E141:E161)</f>
        <v>0</v>
      </c>
      <c r="F162" s="801">
        <f t="shared" si="8"/>
        <v>0</v>
      </c>
      <c r="G162" s="800">
        <f t="shared" si="8"/>
        <v>0</v>
      </c>
      <c r="H162" s="801">
        <f t="shared" si="8"/>
        <v>0</v>
      </c>
      <c r="I162" s="800">
        <f t="shared" si="8"/>
        <v>0</v>
      </c>
      <c r="J162" s="801">
        <f t="shared" si="8"/>
        <v>0</v>
      </c>
      <c r="K162" s="800">
        <f t="shared" si="8"/>
        <v>0</v>
      </c>
      <c r="L162" s="801">
        <f t="shared" si="8"/>
        <v>0</v>
      </c>
      <c r="M162" s="800">
        <f t="shared" si="8"/>
        <v>0</v>
      </c>
    </row>
    <row r="163" spans="1:15" ht="11.25" customHeight="1">
      <c r="A163" s="1" t="s">
        <v>315</v>
      </c>
      <c r="B163" s="156"/>
      <c r="C163" s="36"/>
      <c r="D163" s="806"/>
      <c r="E163" s="776"/>
      <c r="F163" s="775"/>
      <c r="G163" s="776"/>
      <c r="H163" s="775"/>
      <c r="I163" s="776"/>
      <c r="J163" s="775"/>
      <c r="K163" s="776"/>
      <c r="L163" s="775"/>
      <c r="M163" s="776"/>
    </row>
    <row r="164" spans="1:15" s="126" customFormat="1" ht="15.75" customHeight="1">
      <c r="A164" s="1" t="s">
        <v>315</v>
      </c>
      <c r="B164" s="468">
        <f>'Aaro Inställningar'!B82</f>
        <v>0</v>
      </c>
      <c r="C164" s="41"/>
      <c r="D164" s="760" t="str">
        <f>'Aaro Inställningar'!C82</f>
        <v>Summa totalt</v>
      </c>
      <c r="E164" s="774">
        <f t="shared" ref="E164:M164" si="9">+E116+E139+E162</f>
        <v>-1.2548623999999999</v>
      </c>
      <c r="F164" s="808">
        <f t="shared" si="9"/>
        <v>-2.8531396</v>
      </c>
      <c r="G164" s="774">
        <f t="shared" si="9"/>
        <v>-1.2548623999999999</v>
      </c>
      <c r="H164" s="808">
        <f t="shared" si="9"/>
        <v>-2.8531396</v>
      </c>
      <c r="I164" s="774">
        <f t="shared" si="9"/>
        <v>-1.2548623999999999</v>
      </c>
      <c r="J164" s="808">
        <f t="shared" si="9"/>
        <v>-2.8531396</v>
      </c>
      <c r="K164" s="774">
        <f t="shared" si="9"/>
        <v>-115.7587395</v>
      </c>
      <c r="L164" s="808">
        <f t="shared" si="9"/>
        <v>-117.3570167</v>
      </c>
      <c r="M164" s="774">
        <f t="shared" si="9"/>
        <v>0</v>
      </c>
    </row>
    <row r="165" spans="1:15" s="126" customFormat="1">
      <c r="A165" s="1"/>
      <c r="B165" s="468"/>
      <c r="D165" s="739"/>
      <c r="E165" s="77"/>
      <c r="F165" s="77"/>
      <c r="G165" s="77"/>
      <c r="H165" s="77"/>
      <c r="I165" s="77"/>
      <c r="J165" s="77"/>
      <c r="K165" s="77"/>
      <c r="L165" s="77"/>
      <c r="M165" s="77"/>
    </row>
    <row r="166" spans="1:15" ht="14.25" customHeight="1">
      <c r="B166" s="11"/>
      <c r="C166" s="36"/>
      <c r="D166" s="449" t="str">
        <f>VVAL</f>
        <v>Mkr</v>
      </c>
      <c r="E166" s="341"/>
      <c r="F166" s="341"/>
      <c r="G166" s="341"/>
      <c r="H166" s="341"/>
      <c r="I166" s="341"/>
      <c r="J166" s="341"/>
      <c r="K166" s="341"/>
      <c r="L166" s="341"/>
      <c r="M166" s="341"/>
    </row>
    <row r="167" spans="1:15" ht="15" customHeight="1">
      <c r="B167" s="13"/>
      <c r="C167" s="36"/>
      <c r="D167" s="470" t="s">
        <v>209</v>
      </c>
      <c r="E167" s="461">
        <f t="shared" ref="E167:M167" si="10">E6</f>
        <v>2015</v>
      </c>
      <c r="F167" s="461">
        <f t="shared" si="10"/>
        <v>2014</v>
      </c>
      <c r="G167" s="461">
        <f t="shared" si="10"/>
        <v>2015</v>
      </c>
      <c r="H167" s="461">
        <f t="shared" si="10"/>
        <v>2014</v>
      </c>
      <c r="I167" s="461">
        <f t="shared" si="10"/>
        <v>2015</v>
      </c>
      <c r="J167" s="461">
        <f t="shared" si="10"/>
        <v>2014</v>
      </c>
      <c r="K167" s="461" t="str">
        <f t="shared" si="10"/>
        <v>15/14</v>
      </c>
      <c r="L167" s="461">
        <f t="shared" si="10"/>
        <v>2014</v>
      </c>
      <c r="M167" s="461">
        <f t="shared" si="10"/>
        <v>2015</v>
      </c>
    </row>
    <row r="168" spans="1:15" ht="15" customHeight="1">
      <c r="B168" s="13"/>
      <c r="D168" s="470"/>
      <c r="E168" s="461" t="str">
        <f t="shared" ref="E168:M168" si="11">E7</f>
        <v>mar</v>
      </c>
      <c r="F168" s="461" t="str">
        <f t="shared" si="11"/>
        <v>mar</v>
      </c>
      <c r="G168" s="461" t="str">
        <f t="shared" si="11"/>
        <v>kv 1</v>
      </c>
      <c r="H168" s="461" t="str">
        <f t="shared" si="11"/>
        <v>kv 1</v>
      </c>
      <c r="I168" s="461" t="str">
        <f t="shared" si="11"/>
        <v>kv 1</v>
      </c>
      <c r="J168" s="461" t="str">
        <f t="shared" si="11"/>
        <v>kv 1</v>
      </c>
      <c r="K168" s="461" t="str">
        <f t="shared" si="11"/>
        <v>LTM</v>
      </c>
      <c r="L168" s="461">
        <f t="shared" si="11"/>
        <v>0</v>
      </c>
      <c r="M168" s="461" t="str">
        <f t="shared" si="11"/>
        <v>Prognos mar</v>
      </c>
    </row>
    <row r="169" spans="1:15" ht="16.8">
      <c r="A169" s="1" t="s">
        <v>316</v>
      </c>
      <c r="B169" s="156" t="e">
        <f>'Aaro Inställningar'!#REF!</f>
        <v>#REF!</v>
      </c>
      <c r="C169" s="43"/>
      <c r="D169" s="821" t="str">
        <f t="shared" ref="D169:D200" si="12">D8</f>
        <v>AH Industries</v>
      </c>
      <c r="E169" s="320">
        <f t="shared" ref="E169:M169" si="13">E8+E88</f>
        <v>0</v>
      </c>
      <c r="F169" s="318">
        <f t="shared" si="13"/>
        <v>0</v>
      </c>
      <c r="G169" s="320">
        <f t="shared" si="13"/>
        <v>0</v>
      </c>
      <c r="H169" s="318">
        <f t="shared" si="13"/>
        <v>0</v>
      </c>
      <c r="I169" s="320">
        <f t="shared" si="13"/>
        <v>0</v>
      </c>
      <c r="J169" s="318">
        <f t="shared" si="13"/>
        <v>0</v>
      </c>
      <c r="K169" s="320">
        <f t="shared" si="13"/>
        <v>0.50423110000000004</v>
      </c>
      <c r="L169" s="318">
        <f t="shared" si="13"/>
        <v>0.50423110000000004</v>
      </c>
      <c r="M169" s="320">
        <f t="shared" si="13"/>
        <v>0</v>
      </c>
      <c r="O169" s="523"/>
    </row>
    <row r="170" spans="1:15" ht="16.8">
      <c r="A170" s="1" t="s">
        <v>316</v>
      </c>
      <c r="B170" s="156" t="e">
        <f>'Aaro Inställningar'!#REF!</f>
        <v>#REF!</v>
      </c>
      <c r="C170" s="36"/>
      <c r="D170" s="821" t="str">
        <f t="shared" si="12"/>
        <v>Arcus-Gruppen</v>
      </c>
      <c r="E170" s="320">
        <f t="shared" ref="E170:M170" si="14">E9+E89</f>
        <v>-1.9441403999999998</v>
      </c>
      <c r="F170" s="318">
        <f t="shared" si="14"/>
        <v>-1.2787844000000002</v>
      </c>
      <c r="G170" s="320">
        <f t="shared" si="14"/>
        <v>-1.9441403999999998</v>
      </c>
      <c r="H170" s="318">
        <f t="shared" si="14"/>
        <v>-1.2787844000000002</v>
      </c>
      <c r="I170" s="320">
        <f t="shared" si="14"/>
        <v>-1.9441403999999998</v>
      </c>
      <c r="J170" s="318">
        <f t="shared" si="14"/>
        <v>-1.2787844000000002</v>
      </c>
      <c r="K170" s="320">
        <f t="shared" si="14"/>
        <v>12.4663244</v>
      </c>
      <c r="L170" s="318">
        <f t="shared" si="14"/>
        <v>13.1316804</v>
      </c>
      <c r="M170" s="320">
        <f t="shared" si="14"/>
        <v>-13.444954600000001</v>
      </c>
      <c r="O170" s="523"/>
    </row>
    <row r="171" spans="1:15" ht="16.8">
      <c r="A171" s="1" t="s">
        <v>316</v>
      </c>
      <c r="B171" s="156" t="e">
        <f>'Aaro Inställningar'!#REF!</f>
        <v>#REF!</v>
      </c>
      <c r="C171" s="36"/>
      <c r="D171" s="821" t="str">
        <f t="shared" si="12"/>
        <v>Biolin Scientific</v>
      </c>
      <c r="E171" s="320">
        <f t="shared" ref="E171:M171" si="15">E10+E90</f>
        <v>4.0000000000000001E-3</v>
      </c>
      <c r="F171" s="318">
        <f t="shared" si="15"/>
        <v>0</v>
      </c>
      <c r="G171" s="320">
        <f t="shared" si="15"/>
        <v>-0.499</v>
      </c>
      <c r="H171" s="318">
        <f t="shared" si="15"/>
        <v>0</v>
      </c>
      <c r="I171" s="320">
        <f t="shared" si="15"/>
        <v>-0.499</v>
      </c>
      <c r="J171" s="318">
        <f t="shared" si="15"/>
        <v>0</v>
      </c>
      <c r="K171" s="320">
        <f t="shared" si="15"/>
        <v>-0.499</v>
      </c>
      <c r="L171" s="318">
        <f t="shared" si="15"/>
        <v>0</v>
      </c>
      <c r="M171" s="320">
        <f t="shared" si="15"/>
        <v>-0.499</v>
      </c>
      <c r="O171" s="523"/>
    </row>
    <row r="172" spans="1:15" ht="16.8">
      <c r="A172" s="1" t="s">
        <v>316</v>
      </c>
      <c r="B172" s="156" t="e">
        <f>'Aaro Inställningar'!#REF!</f>
        <v>#REF!</v>
      </c>
      <c r="C172" s="36"/>
      <c r="D172" s="821" t="str">
        <f t="shared" si="12"/>
        <v>Bisnode</v>
      </c>
      <c r="E172" s="320">
        <f t="shared" ref="E172:M172" si="16">E11+E91</f>
        <v>-8.19</v>
      </c>
      <c r="F172" s="318">
        <f t="shared" si="16"/>
        <v>-3.5</v>
      </c>
      <c r="G172" s="320">
        <f t="shared" si="16"/>
        <v>-8.19</v>
      </c>
      <c r="H172" s="318">
        <f t="shared" si="16"/>
        <v>-0.56000000000000005</v>
      </c>
      <c r="I172" s="320">
        <f t="shared" si="16"/>
        <v>-8.19</v>
      </c>
      <c r="J172" s="318">
        <f t="shared" si="16"/>
        <v>-0.56000000000000005</v>
      </c>
      <c r="K172" s="320">
        <f t="shared" si="16"/>
        <v>-41.23</v>
      </c>
      <c r="L172" s="318">
        <f t="shared" si="16"/>
        <v>-33.6</v>
      </c>
      <c r="M172" s="320">
        <f t="shared" si="16"/>
        <v>-8.19</v>
      </c>
      <c r="O172" s="523"/>
    </row>
    <row r="173" spans="1:15" ht="16.8">
      <c r="A173" s="1" t="s">
        <v>316</v>
      </c>
      <c r="B173" s="156" t="e">
        <f>'Aaro Inställningar'!#REF!</f>
        <v>#REF!</v>
      </c>
      <c r="C173" s="36"/>
      <c r="D173" s="821" t="str">
        <f t="shared" si="12"/>
        <v>DIAB</v>
      </c>
      <c r="E173" s="320">
        <f t="shared" ref="E173:M173" si="17">E12+E92</f>
        <v>0</v>
      </c>
      <c r="F173" s="318">
        <f t="shared" si="17"/>
        <v>0</v>
      </c>
      <c r="G173" s="320">
        <f t="shared" si="17"/>
        <v>0</v>
      </c>
      <c r="H173" s="318">
        <f t="shared" si="17"/>
        <v>0</v>
      </c>
      <c r="I173" s="320">
        <f t="shared" si="17"/>
        <v>0</v>
      </c>
      <c r="J173" s="318">
        <f t="shared" si="17"/>
        <v>0</v>
      </c>
      <c r="K173" s="320">
        <f t="shared" si="17"/>
        <v>-22.480028999999998</v>
      </c>
      <c r="L173" s="318">
        <f t="shared" si="17"/>
        <v>-22.480028999999998</v>
      </c>
      <c r="M173" s="320">
        <f t="shared" si="17"/>
        <v>0</v>
      </c>
    </row>
    <row r="174" spans="1:15" ht="16.8">
      <c r="A174" s="1" t="s">
        <v>316</v>
      </c>
      <c r="B174" s="156" t="e">
        <f>'Aaro Inställningar'!#REF!</f>
        <v>#REF!</v>
      </c>
      <c r="C174" s="36"/>
      <c r="D174" s="821" t="str">
        <f t="shared" si="12"/>
        <v>Euromaint</v>
      </c>
      <c r="E174" s="320">
        <f t="shared" ref="E174:M174" si="18">E13+E93</f>
        <v>0</v>
      </c>
      <c r="F174" s="318">
        <f t="shared" si="18"/>
        <v>-5.5</v>
      </c>
      <c r="G174" s="320">
        <f t="shared" si="18"/>
        <v>0</v>
      </c>
      <c r="H174" s="318">
        <f t="shared" si="18"/>
        <v>-8.4</v>
      </c>
      <c r="I174" s="320">
        <f t="shared" si="18"/>
        <v>0</v>
      </c>
      <c r="J174" s="318">
        <f t="shared" si="18"/>
        <v>-8.4</v>
      </c>
      <c r="K174" s="320">
        <f t="shared" si="18"/>
        <v>-11.7</v>
      </c>
      <c r="L174" s="318">
        <f t="shared" si="18"/>
        <v>-20.100000000000001</v>
      </c>
      <c r="M174" s="320">
        <f t="shared" si="18"/>
        <v>0</v>
      </c>
    </row>
    <row r="175" spans="1:15" ht="16.8">
      <c r="A175" s="1" t="s">
        <v>316</v>
      </c>
      <c r="B175" s="156" t="e">
        <f>'Aaro Inställningar'!#REF!</f>
        <v>#REF!</v>
      </c>
      <c r="C175" s="36"/>
      <c r="D175" s="821" t="str">
        <f t="shared" si="12"/>
        <v>GS-Hydro</v>
      </c>
      <c r="E175" s="320">
        <f t="shared" ref="E175:M175" si="19">E14+E94</f>
        <v>-2.5231393</v>
      </c>
      <c r="F175" s="318">
        <f t="shared" si="19"/>
        <v>0</v>
      </c>
      <c r="G175" s="320">
        <f t="shared" si="19"/>
        <v>-2.5231393</v>
      </c>
      <c r="H175" s="318">
        <f t="shared" si="19"/>
        <v>0</v>
      </c>
      <c r="I175" s="320">
        <f t="shared" si="19"/>
        <v>-2.5231393</v>
      </c>
      <c r="J175" s="318">
        <f t="shared" si="19"/>
        <v>0</v>
      </c>
      <c r="K175" s="320">
        <f t="shared" si="19"/>
        <v>-4.8246297</v>
      </c>
      <c r="L175" s="318">
        <f t="shared" si="19"/>
        <v>-2.3014904</v>
      </c>
      <c r="M175" s="320">
        <f t="shared" si="19"/>
        <v>-2.5231393</v>
      </c>
    </row>
    <row r="176" spans="1:15" ht="16.8">
      <c r="A176" s="1" t="s">
        <v>316</v>
      </c>
      <c r="B176" s="156" t="e">
        <f>'Aaro Inställningar'!#REF!</f>
        <v>#REF!</v>
      </c>
      <c r="C176" s="36"/>
      <c r="D176" s="821" t="str">
        <f t="shared" si="12"/>
        <v>Hafa Bathroom Group</v>
      </c>
      <c r="E176" s="320">
        <f t="shared" ref="E176:M176" si="20">E15+E95</f>
        <v>0.9</v>
      </c>
      <c r="F176" s="318">
        <f t="shared" si="20"/>
        <v>0</v>
      </c>
      <c r="G176" s="320">
        <f t="shared" si="20"/>
        <v>0.9</v>
      </c>
      <c r="H176" s="318">
        <f t="shared" si="20"/>
        <v>0</v>
      </c>
      <c r="I176" s="320">
        <f t="shared" si="20"/>
        <v>0.9</v>
      </c>
      <c r="J176" s="318">
        <f t="shared" si="20"/>
        <v>0</v>
      </c>
      <c r="K176" s="320">
        <f t="shared" si="20"/>
        <v>-5</v>
      </c>
      <c r="L176" s="318">
        <f t="shared" si="20"/>
        <v>-5.9</v>
      </c>
      <c r="M176" s="320">
        <f t="shared" si="20"/>
        <v>0.9</v>
      </c>
    </row>
    <row r="177" spans="1:13" ht="16.8">
      <c r="A177" s="1" t="s">
        <v>316</v>
      </c>
      <c r="B177" s="156" t="e">
        <f>'Aaro Inställningar'!#REF!</f>
        <v>#REF!</v>
      </c>
      <c r="C177" s="36"/>
      <c r="D177" s="821" t="str">
        <f t="shared" si="12"/>
        <v>HENT</v>
      </c>
      <c r="E177" s="320">
        <f t="shared" ref="E177:M177" si="21">E16+E96</f>
        <v>0</v>
      </c>
      <c r="F177" s="318">
        <f t="shared" si="21"/>
        <v>8.7474999999998596E-2</v>
      </c>
      <c r="G177" s="320">
        <f t="shared" si="21"/>
        <v>0</v>
      </c>
      <c r="H177" s="318">
        <f t="shared" si="21"/>
        <v>7.7924956999999999</v>
      </c>
      <c r="I177" s="320">
        <f t="shared" si="21"/>
        <v>0</v>
      </c>
      <c r="J177" s="318">
        <f t="shared" si="21"/>
        <v>7.7924956999999999</v>
      </c>
      <c r="K177" s="320">
        <f t="shared" si="21"/>
        <v>-0.53788790000000097</v>
      </c>
      <c r="L177" s="318">
        <f t="shared" si="21"/>
        <v>7.2546077999999996</v>
      </c>
      <c r="M177" s="320">
        <f t="shared" si="21"/>
        <v>0</v>
      </c>
    </row>
    <row r="178" spans="1:13" ht="16.8">
      <c r="A178" s="1" t="s">
        <v>316</v>
      </c>
      <c r="B178" s="156" t="e">
        <f>'Aaro Inställningar'!#REF!</f>
        <v>#REF!</v>
      </c>
      <c r="C178" s="36"/>
      <c r="D178" s="821" t="str">
        <f t="shared" si="12"/>
        <v xml:space="preserve">HL Display </v>
      </c>
      <c r="E178" s="320">
        <f t="shared" ref="E178:M178" si="22">E17+E97</f>
        <v>-0.78840000000000099</v>
      </c>
      <c r="F178" s="318">
        <f t="shared" si="22"/>
        <v>-3.7448999999999999</v>
      </c>
      <c r="G178" s="320">
        <f t="shared" si="22"/>
        <v>-11.92455</v>
      </c>
      <c r="H178" s="318">
        <f t="shared" si="22"/>
        <v>-6.8985000000000003</v>
      </c>
      <c r="I178" s="320">
        <f t="shared" si="22"/>
        <v>-11.92455</v>
      </c>
      <c r="J178" s="318">
        <f t="shared" si="22"/>
        <v>-6.8985000000000003</v>
      </c>
      <c r="K178" s="320">
        <f t="shared" si="22"/>
        <v>-30.649049999999999</v>
      </c>
      <c r="L178" s="318">
        <f t="shared" si="22"/>
        <v>-25.622999999999998</v>
      </c>
      <c r="M178" s="320">
        <f t="shared" si="22"/>
        <v>-54.202500000000001</v>
      </c>
    </row>
    <row r="179" spans="1:13" ht="16.8">
      <c r="A179" s="1" t="s">
        <v>316</v>
      </c>
      <c r="B179" s="156" t="e">
        <f>'Aaro Inställningar'!#REF!</f>
        <v>#REF!</v>
      </c>
      <c r="C179" s="36"/>
      <c r="D179" s="821" t="str">
        <f t="shared" si="12"/>
        <v>Inwido</v>
      </c>
      <c r="E179" s="320">
        <f t="shared" ref="E179:M179" si="23">E18+E98</f>
        <v>0</v>
      </c>
      <c r="F179" s="318">
        <f t="shared" si="23"/>
        <v>0</v>
      </c>
      <c r="G179" s="320">
        <f t="shared" si="23"/>
        <v>0</v>
      </c>
      <c r="H179" s="318">
        <f t="shared" si="23"/>
        <v>-23.408722000000001</v>
      </c>
      <c r="I179" s="320">
        <f t="shared" si="23"/>
        <v>0</v>
      </c>
      <c r="J179" s="318">
        <f t="shared" si="23"/>
        <v>-23.408722000000001</v>
      </c>
      <c r="K179" s="320">
        <f t="shared" si="23"/>
        <v>-31.810032900000003</v>
      </c>
      <c r="L179" s="318">
        <f t="shared" si="23"/>
        <v>-55.218754900000008</v>
      </c>
      <c r="M179" s="320">
        <f t="shared" si="23"/>
        <v>-15.635</v>
      </c>
    </row>
    <row r="180" spans="1:13" ht="16.8">
      <c r="A180" s="1" t="s">
        <v>316</v>
      </c>
      <c r="B180" s="156" t="e">
        <f>'Aaro Inställningar'!#REF!</f>
        <v>#REF!</v>
      </c>
      <c r="C180" s="36"/>
      <c r="D180" s="821" t="str">
        <f t="shared" si="12"/>
        <v>Jøtul</v>
      </c>
      <c r="E180" s="320">
        <f t="shared" ref="E180:M180" si="24">E19+E99</f>
        <v>-0.59431880000000004</v>
      </c>
      <c r="F180" s="318">
        <f t="shared" si="24"/>
        <v>0</v>
      </c>
      <c r="G180" s="320">
        <f t="shared" si="24"/>
        <v>-1.2922734</v>
      </c>
      <c r="H180" s="318">
        <f t="shared" si="24"/>
        <v>0</v>
      </c>
      <c r="I180" s="320">
        <f t="shared" si="24"/>
        <v>-1.2922734</v>
      </c>
      <c r="J180" s="318">
        <f t="shared" si="24"/>
        <v>0</v>
      </c>
      <c r="K180" s="320">
        <f t="shared" si="24"/>
        <v>-106.4764266</v>
      </c>
      <c r="L180" s="318">
        <f t="shared" si="24"/>
        <v>-105.1841532</v>
      </c>
      <c r="M180" s="320">
        <f t="shared" si="24"/>
        <v>-8.9465082000000002</v>
      </c>
    </row>
    <row r="181" spans="1:13" ht="16.8">
      <c r="A181" s="1" t="s">
        <v>316</v>
      </c>
      <c r="B181" s="156" t="e">
        <f>'Aaro Inställningar'!#REF!</f>
        <v>#REF!</v>
      </c>
      <c r="C181" s="36"/>
      <c r="D181" s="821" t="str">
        <f t="shared" si="12"/>
        <v xml:space="preserve">KVD </v>
      </c>
      <c r="E181" s="320">
        <f t="shared" ref="E181:M181" si="25">E20+E100</f>
        <v>-1.073</v>
      </c>
      <c r="F181" s="318">
        <f t="shared" si="25"/>
        <v>-0.26400000000000001</v>
      </c>
      <c r="G181" s="320">
        <f t="shared" si="25"/>
        <v>-1.3129999999999999</v>
      </c>
      <c r="H181" s="318">
        <f t="shared" si="25"/>
        <v>-0.26400000000000001</v>
      </c>
      <c r="I181" s="320">
        <f t="shared" si="25"/>
        <v>-1.3129999999999999</v>
      </c>
      <c r="J181" s="318">
        <f t="shared" si="25"/>
        <v>-0.26400000000000001</v>
      </c>
      <c r="K181" s="320">
        <f t="shared" si="25"/>
        <v>-7.274</v>
      </c>
      <c r="L181" s="318">
        <f t="shared" si="25"/>
        <v>-6.2249999999999996</v>
      </c>
      <c r="M181" s="320">
        <f t="shared" si="25"/>
        <v>-3</v>
      </c>
    </row>
    <row r="182" spans="1:13" ht="16.8">
      <c r="A182" s="1" t="s">
        <v>316</v>
      </c>
      <c r="B182" s="156" t="e">
        <f>'Aaro Inställningar'!#REF!</f>
        <v>#REF!</v>
      </c>
      <c r="C182" s="36"/>
      <c r="D182" s="821" t="str">
        <f t="shared" si="12"/>
        <v>Ledil</v>
      </c>
      <c r="E182" s="320">
        <f t="shared" ref="E182:M182" si="26">E21+E101</f>
        <v>0</v>
      </c>
      <c r="F182" s="318">
        <f t="shared" si="26"/>
        <v>0</v>
      </c>
      <c r="G182" s="320">
        <f t="shared" si="26"/>
        <v>0</v>
      </c>
      <c r="H182" s="318">
        <f t="shared" si="26"/>
        <v>0</v>
      </c>
      <c r="I182" s="320">
        <f t="shared" si="26"/>
        <v>0</v>
      </c>
      <c r="J182" s="318">
        <f t="shared" si="26"/>
        <v>0</v>
      </c>
      <c r="K182" s="320">
        <f t="shared" si="26"/>
        <v>-8.4865867000000001</v>
      </c>
      <c r="L182" s="318">
        <f t="shared" si="26"/>
        <v>-8.4865867000000001</v>
      </c>
      <c r="M182" s="320">
        <f t="shared" si="26"/>
        <v>-3.7368725</v>
      </c>
    </row>
    <row r="183" spans="1:13" ht="16.8">
      <c r="A183" s="1" t="s">
        <v>316</v>
      </c>
      <c r="B183" s="156" t="e">
        <f>'Aaro Inställningar'!#REF!</f>
        <v>#REF!</v>
      </c>
      <c r="C183" s="36"/>
      <c r="D183" s="821" t="str">
        <f t="shared" si="12"/>
        <v>Mobile Climate Control</v>
      </c>
      <c r="E183" s="320">
        <f t="shared" ref="E183:M183" si="27">E22+E102</f>
        <v>-0.60099999999999998</v>
      </c>
      <c r="F183" s="318">
        <f t="shared" si="27"/>
        <v>0</v>
      </c>
      <c r="G183" s="320">
        <f t="shared" si="27"/>
        <v>-0.82199999999999995</v>
      </c>
      <c r="H183" s="318">
        <f t="shared" si="27"/>
        <v>0</v>
      </c>
      <c r="I183" s="320">
        <f t="shared" si="27"/>
        <v>-0.82199999999999995</v>
      </c>
      <c r="J183" s="318">
        <f t="shared" si="27"/>
        <v>0</v>
      </c>
      <c r="K183" s="320">
        <f t="shared" si="27"/>
        <v>-1.9710000000000001</v>
      </c>
      <c r="L183" s="318">
        <f t="shared" si="27"/>
        <v>-1.149</v>
      </c>
      <c r="M183" s="320">
        <f t="shared" si="27"/>
        <v>-2.8889999999999998</v>
      </c>
    </row>
    <row r="184" spans="1:13" ht="16.8">
      <c r="A184" s="1" t="s">
        <v>316</v>
      </c>
      <c r="B184" s="156" t="e">
        <f>'Aaro Inställningar'!#REF!</f>
        <v>#REF!</v>
      </c>
      <c r="C184" s="36"/>
      <c r="D184" s="821" t="str">
        <f t="shared" si="12"/>
        <v>Nebula</v>
      </c>
      <c r="E184" s="320">
        <f t="shared" ref="E184:M184" si="28">E23+E103</f>
        <v>-7.4847700000000003E-2</v>
      </c>
      <c r="F184" s="318">
        <f t="shared" si="28"/>
        <v>-4.89700000000037E-4</v>
      </c>
      <c r="G184" s="320">
        <f t="shared" si="28"/>
        <v>-7.4847700000000003E-2</v>
      </c>
      <c r="H184" s="318">
        <f t="shared" si="28"/>
        <v>-0.3215732</v>
      </c>
      <c r="I184" s="320">
        <f t="shared" si="28"/>
        <v>-7.4847700000000003E-2</v>
      </c>
      <c r="J184" s="318">
        <f t="shared" si="28"/>
        <v>-0.3215732</v>
      </c>
      <c r="K184" s="320">
        <f t="shared" si="28"/>
        <v>-1.0994930000000001</v>
      </c>
      <c r="L184" s="318">
        <f t="shared" si="28"/>
        <v>-1.3462185</v>
      </c>
      <c r="M184" s="320">
        <f t="shared" si="28"/>
        <v>-0.42186869999999999</v>
      </c>
    </row>
    <row r="185" spans="1:13" ht="15.75" customHeight="1">
      <c r="A185" s="1" t="s">
        <v>316</v>
      </c>
      <c r="B185" s="156" t="e">
        <f>'Aaro Inställningar'!#REF!</f>
        <v>#REF!</v>
      </c>
      <c r="C185" s="36"/>
      <c r="D185" s="821" t="str">
        <f t="shared" si="12"/>
        <v>Nordic Cinema Group</v>
      </c>
      <c r="E185" s="320">
        <f t="shared" ref="E185:M185" si="29">E24+E104</f>
        <v>-1.9904744999999999</v>
      </c>
      <c r="F185" s="318">
        <f t="shared" si="29"/>
        <v>0</v>
      </c>
      <c r="G185" s="320">
        <f t="shared" si="29"/>
        <v>-4.3391529999999996</v>
      </c>
      <c r="H185" s="318">
        <f t="shared" si="29"/>
        <v>0</v>
      </c>
      <c r="I185" s="320">
        <f t="shared" si="29"/>
        <v>-4.3391529999999996</v>
      </c>
      <c r="J185" s="318">
        <f t="shared" si="29"/>
        <v>0</v>
      </c>
      <c r="K185" s="320">
        <f t="shared" si="29"/>
        <v>-6.2307724999999996</v>
      </c>
      <c r="L185" s="318">
        <f t="shared" si="29"/>
        <v>-1.8916195</v>
      </c>
      <c r="M185" s="320">
        <f t="shared" si="29"/>
        <v>-4.4554530000000003</v>
      </c>
    </row>
    <row r="186" spans="1:13" ht="15.75" hidden="1" customHeight="1">
      <c r="A186" s="1" t="s">
        <v>316</v>
      </c>
      <c r="B186" s="156" t="e">
        <f>'Aaro Inställningar'!#REF!</f>
        <v>#REF!</v>
      </c>
      <c r="C186" s="36"/>
      <c r="D186" s="821">
        <f t="shared" si="12"/>
        <v>0</v>
      </c>
      <c r="E186" s="320">
        <f t="shared" ref="E186:M186" si="30">E25+E105</f>
        <v>0</v>
      </c>
      <c r="F186" s="318">
        <f t="shared" si="30"/>
        <v>0</v>
      </c>
      <c r="G186" s="320">
        <f t="shared" si="30"/>
        <v>0</v>
      </c>
      <c r="H186" s="318">
        <f t="shared" si="30"/>
        <v>0</v>
      </c>
      <c r="I186" s="320">
        <f t="shared" si="30"/>
        <v>0</v>
      </c>
      <c r="J186" s="318">
        <f t="shared" si="30"/>
        <v>0</v>
      </c>
      <c r="K186" s="320">
        <f t="shared" si="30"/>
        <v>0</v>
      </c>
      <c r="L186" s="318">
        <f t="shared" si="30"/>
        <v>0</v>
      </c>
      <c r="M186" s="320">
        <f t="shared" si="30"/>
        <v>0</v>
      </c>
    </row>
    <row r="187" spans="1:13" ht="15.75" hidden="1" customHeight="1">
      <c r="A187" s="1" t="s">
        <v>316</v>
      </c>
      <c r="B187" s="156" t="e">
        <f>'Aaro Inställningar'!#REF!</f>
        <v>#REF!</v>
      </c>
      <c r="C187" s="36"/>
      <c r="D187" s="821">
        <f t="shared" si="12"/>
        <v>0</v>
      </c>
      <c r="E187" s="320">
        <f t="shared" ref="E187:M187" si="31">E26+E106</f>
        <v>0</v>
      </c>
      <c r="F187" s="318">
        <f t="shared" si="31"/>
        <v>0</v>
      </c>
      <c r="G187" s="320">
        <f t="shared" si="31"/>
        <v>0</v>
      </c>
      <c r="H187" s="318">
        <f t="shared" si="31"/>
        <v>0</v>
      </c>
      <c r="I187" s="320">
        <f t="shared" si="31"/>
        <v>0</v>
      </c>
      <c r="J187" s="318">
        <f t="shared" si="31"/>
        <v>0</v>
      </c>
      <c r="K187" s="320">
        <f t="shared" si="31"/>
        <v>0</v>
      </c>
      <c r="L187" s="318">
        <f t="shared" si="31"/>
        <v>0</v>
      </c>
      <c r="M187" s="320">
        <f t="shared" si="31"/>
        <v>0</v>
      </c>
    </row>
    <row r="188" spans="1:13" ht="15.75" hidden="1" customHeight="1">
      <c r="A188" s="1" t="s">
        <v>316</v>
      </c>
      <c r="B188" s="156" t="e">
        <f>'Aaro Inställningar'!#REF!</f>
        <v>#REF!</v>
      </c>
      <c r="C188" s="36"/>
      <c r="D188" s="821">
        <f t="shared" si="12"/>
        <v>0</v>
      </c>
      <c r="E188" s="320">
        <f t="shared" ref="E188:M188" si="32">E27+E107</f>
        <v>0</v>
      </c>
      <c r="F188" s="318">
        <f t="shared" si="32"/>
        <v>0</v>
      </c>
      <c r="G188" s="320">
        <f t="shared" si="32"/>
        <v>0</v>
      </c>
      <c r="H188" s="318">
        <f t="shared" si="32"/>
        <v>0</v>
      </c>
      <c r="I188" s="320">
        <f t="shared" si="32"/>
        <v>0</v>
      </c>
      <c r="J188" s="318">
        <f t="shared" si="32"/>
        <v>0</v>
      </c>
      <c r="K188" s="320">
        <f t="shared" si="32"/>
        <v>0</v>
      </c>
      <c r="L188" s="318">
        <f t="shared" si="32"/>
        <v>0</v>
      </c>
      <c r="M188" s="320">
        <f t="shared" si="32"/>
        <v>0</v>
      </c>
    </row>
    <row r="189" spans="1:13" ht="15.75" hidden="1" customHeight="1">
      <c r="A189" s="1" t="s">
        <v>316</v>
      </c>
      <c r="B189" s="156" t="e">
        <f>'Aaro Inställningar'!#REF!</f>
        <v>#REF!</v>
      </c>
      <c r="C189" s="36"/>
      <c r="D189" s="821">
        <f t="shared" si="12"/>
        <v>0</v>
      </c>
      <c r="E189" s="320">
        <f t="shared" ref="E189:M189" si="33">E28+E108</f>
        <v>0</v>
      </c>
      <c r="F189" s="318">
        <f t="shared" si="33"/>
        <v>0</v>
      </c>
      <c r="G189" s="320">
        <f t="shared" si="33"/>
        <v>0</v>
      </c>
      <c r="H189" s="318">
        <f t="shared" si="33"/>
        <v>0</v>
      </c>
      <c r="I189" s="320">
        <f t="shared" si="33"/>
        <v>0</v>
      </c>
      <c r="J189" s="318">
        <f t="shared" si="33"/>
        <v>0</v>
      </c>
      <c r="K189" s="320">
        <f t="shared" si="33"/>
        <v>0</v>
      </c>
      <c r="L189" s="318">
        <f t="shared" si="33"/>
        <v>0</v>
      </c>
      <c r="M189" s="320">
        <f t="shared" si="33"/>
        <v>0</v>
      </c>
    </row>
    <row r="190" spans="1:13" ht="15.75" hidden="1" customHeight="1">
      <c r="A190" s="1" t="s">
        <v>316</v>
      </c>
      <c r="B190" s="156" t="e">
        <f>'Aaro Inställningar'!#REF!</f>
        <v>#REF!</v>
      </c>
      <c r="C190" s="36"/>
      <c r="D190" s="821">
        <f t="shared" si="12"/>
        <v>0</v>
      </c>
      <c r="E190" s="320">
        <f t="shared" ref="E190:M190" si="34">E29+E109</f>
        <v>0</v>
      </c>
      <c r="F190" s="318">
        <f t="shared" si="34"/>
        <v>0</v>
      </c>
      <c r="G190" s="320">
        <f t="shared" si="34"/>
        <v>0</v>
      </c>
      <c r="H190" s="318">
        <f t="shared" si="34"/>
        <v>0</v>
      </c>
      <c r="I190" s="320">
        <f t="shared" si="34"/>
        <v>0</v>
      </c>
      <c r="J190" s="318">
        <f t="shared" si="34"/>
        <v>0</v>
      </c>
      <c r="K190" s="320">
        <f t="shared" si="34"/>
        <v>0</v>
      </c>
      <c r="L190" s="318">
        <f t="shared" si="34"/>
        <v>0</v>
      </c>
      <c r="M190" s="320">
        <f t="shared" si="34"/>
        <v>0</v>
      </c>
    </row>
    <row r="191" spans="1:13" ht="15.75" hidden="1" customHeight="1">
      <c r="A191" s="1" t="s">
        <v>316</v>
      </c>
      <c r="B191" s="156" t="e">
        <f>'Aaro Inställningar'!#REF!</f>
        <v>#REF!</v>
      </c>
      <c r="C191" s="36"/>
      <c r="D191" s="821">
        <f t="shared" si="12"/>
        <v>0</v>
      </c>
      <c r="E191" s="320">
        <f t="shared" ref="E191:M191" si="35">E30+E110</f>
        <v>0</v>
      </c>
      <c r="F191" s="318">
        <f t="shared" si="35"/>
        <v>0</v>
      </c>
      <c r="G191" s="320">
        <f t="shared" si="35"/>
        <v>0</v>
      </c>
      <c r="H191" s="318">
        <f t="shared" si="35"/>
        <v>0</v>
      </c>
      <c r="I191" s="320">
        <f t="shared" si="35"/>
        <v>0</v>
      </c>
      <c r="J191" s="318">
        <f t="shared" si="35"/>
        <v>0</v>
      </c>
      <c r="K191" s="320">
        <f t="shared" si="35"/>
        <v>0</v>
      </c>
      <c r="L191" s="318">
        <f t="shared" si="35"/>
        <v>0</v>
      </c>
      <c r="M191" s="320">
        <f t="shared" si="35"/>
        <v>0</v>
      </c>
    </row>
    <row r="192" spans="1:13" ht="15.75" hidden="1" customHeight="1">
      <c r="A192" s="1" t="s">
        <v>316</v>
      </c>
      <c r="B192" s="156" t="e">
        <f>'Aaro Inställningar'!#REF!</f>
        <v>#REF!</v>
      </c>
      <c r="C192" s="36"/>
      <c r="D192" s="821">
        <f t="shared" si="12"/>
        <v>0</v>
      </c>
      <c r="E192" s="320">
        <f t="shared" ref="E192:M192" si="36">E31+E111</f>
        <v>0</v>
      </c>
      <c r="F192" s="318">
        <f t="shared" si="36"/>
        <v>0</v>
      </c>
      <c r="G192" s="320">
        <f t="shared" si="36"/>
        <v>0</v>
      </c>
      <c r="H192" s="318">
        <f t="shared" si="36"/>
        <v>0</v>
      </c>
      <c r="I192" s="320">
        <f t="shared" si="36"/>
        <v>0</v>
      </c>
      <c r="J192" s="318">
        <f t="shared" si="36"/>
        <v>0</v>
      </c>
      <c r="K192" s="320">
        <f t="shared" si="36"/>
        <v>0</v>
      </c>
      <c r="L192" s="318">
        <f t="shared" si="36"/>
        <v>0</v>
      </c>
      <c r="M192" s="320">
        <f t="shared" si="36"/>
        <v>0</v>
      </c>
    </row>
    <row r="193" spans="1:13" ht="15.75" hidden="1" customHeight="1">
      <c r="A193" s="1" t="s">
        <v>316</v>
      </c>
      <c r="B193" s="156" t="e">
        <f>'Aaro Inställningar'!#REF!</f>
        <v>#REF!</v>
      </c>
      <c r="C193" s="36"/>
      <c r="D193" s="821">
        <f t="shared" si="12"/>
        <v>0</v>
      </c>
      <c r="E193" s="320">
        <f t="shared" ref="E193:M193" si="37">E32+E112</f>
        <v>0</v>
      </c>
      <c r="F193" s="318">
        <f t="shared" si="37"/>
        <v>0</v>
      </c>
      <c r="G193" s="320">
        <f t="shared" si="37"/>
        <v>0</v>
      </c>
      <c r="H193" s="318">
        <f t="shared" si="37"/>
        <v>0</v>
      </c>
      <c r="I193" s="320">
        <f t="shared" si="37"/>
        <v>0</v>
      </c>
      <c r="J193" s="318">
        <f t="shared" si="37"/>
        <v>0</v>
      </c>
      <c r="K193" s="320">
        <f t="shared" si="37"/>
        <v>0</v>
      </c>
      <c r="L193" s="318">
        <f t="shared" si="37"/>
        <v>0</v>
      </c>
      <c r="M193" s="320">
        <f t="shared" si="37"/>
        <v>0</v>
      </c>
    </row>
    <row r="194" spans="1:13" ht="15.75" hidden="1" customHeight="1">
      <c r="A194" s="1" t="s">
        <v>316</v>
      </c>
      <c r="B194" s="156" t="e">
        <f>'Aaro Inställningar'!#REF!</f>
        <v>#REF!</v>
      </c>
      <c r="C194" s="36"/>
      <c r="D194" s="821">
        <f t="shared" si="12"/>
        <v>0</v>
      </c>
      <c r="E194" s="320">
        <f t="shared" ref="E194:M194" si="38">E33+E113</f>
        <v>0</v>
      </c>
      <c r="F194" s="318">
        <f t="shared" si="38"/>
        <v>0</v>
      </c>
      <c r="G194" s="320">
        <f t="shared" si="38"/>
        <v>0</v>
      </c>
      <c r="H194" s="318">
        <f t="shared" si="38"/>
        <v>0</v>
      </c>
      <c r="I194" s="320">
        <f t="shared" si="38"/>
        <v>0</v>
      </c>
      <c r="J194" s="318">
        <f t="shared" si="38"/>
        <v>0</v>
      </c>
      <c r="K194" s="320">
        <f t="shared" si="38"/>
        <v>0</v>
      </c>
      <c r="L194" s="318">
        <f t="shared" si="38"/>
        <v>0</v>
      </c>
      <c r="M194" s="320">
        <f t="shared" si="38"/>
        <v>0</v>
      </c>
    </row>
    <row r="195" spans="1:13" ht="15.75" hidden="1" customHeight="1">
      <c r="A195" s="1" t="s">
        <v>316</v>
      </c>
      <c r="B195" s="156" t="e">
        <f>'Aaro Inställningar'!#REF!</f>
        <v>#REF!</v>
      </c>
      <c r="C195" s="36"/>
      <c r="D195" s="821">
        <f t="shared" si="12"/>
        <v>0</v>
      </c>
      <c r="E195" s="320">
        <f t="shared" ref="E195:M195" si="39">E34+E114</f>
        <v>0</v>
      </c>
      <c r="F195" s="318">
        <f t="shared" si="39"/>
        <v>0</v>
      </c>
      <c r="G195" s="320">
        <f t="shared" si="39"/>
        <v>0</v>
      </c>
      <c r="H195" s="318">
        <f t="shared" si="39"/>
        <v>0</v>
      </c>
      <c r="I195" s="320">
        <f t="shared" si="39"/>
        <v>0</v>
      </c>
      <c r="J195" s="318">
        <f t="shared" si="39"/>
        <v>0</v>
      </c>
      <c r="K195" s="320">
        <f t="shared" si="39"/>
        <v>0</v>
      </c>
      <c r="L195" s="318">
        <f t="shared" si="39"/>
        <v>0</v>
      </c>
      <c r="M195" s="320">
        <f t="shared" si="39"/>
        <v>0</v>
      </c>
    </row>
    <row r="196" spans="1:13" ht="15.75" hidden="1" customHeight="1">
      <c r="A196" s="1" t="s">
        <v>316</v>
      </c>
      <c r="B196" s="156" t="e">
        <f>'Aaro Inställningar'!#REF!</f>
        <v>#REF!</v>
      </c>
      <c r="C196" s="36"/>
      <c r="D196" s="821">
        <f t="shared" si="12"/>
        <v>0</v>
      </c>
      <c r="E196" s="320">
        <f t="shared" ref="E196:M196" si="40">E35+E115</f>
        <v>0</v>
      </c>
      <c r="F196" s="318">
        <f t="shared" si="40"/>
        <v>0</v>
      </c>
      <c r="G196" s="320">
        <f t="shared" si="40"/>
        <v>0</v>
      </c>
      <c r="H196" s="318">
        <f t="shared" si="40"/>
        <v>0</v>
      </c>
      <c r="I196" s="320">
        <f t="shared" si="40"/>
        <v>0</v>
      </c>
      <c r="J196" s="318">
        <f t="shared" si="40"/>
        <v>0</v>
      </c>
      <c r="K196" s="320">
        <f t="shared" si="40"/>
        <v>0</v>
      </c>
      <c r="L196" s="318">
        <f t="shared" si="40"/>
        <v>0</v>
      </c>
      <c r="M196" s="320">
        <f t="shared" si="40"/>
        <v>0</v>
      </c>
    </row>
    <row r="197" spans="1:13" s="126" customFormat="1" ht="16.8">
      <c r="A197" s="1" t="s">
        <v>316</v>
      </c>
      <c r="B197" s="468" t="e">
        <f>'Aaro Inställningar'!#REF!</f>
        <v>#REF!</v>
      </c>
      <c r="C197" s="41"/>
      <c r="D197" s="799" t="str">
        <f t="shared" si="12"/>
        <v>Summa exkl Aibel</v>
      </c>
      <c r="E197" s="800">
        <f t="shared" ref="E197:M197" si="41">E36+E116</f>
        <v>-16.8753207</v>
      </c>
      <c r="F197" s="822">
        <f t="shared" si="41"/>
        <v>-14.200699100000001</v>
      </c>
      <c r="G197" s="800">
        <f t="shared" si="41"/>
        <v>-32.022103799999996</v>
      </c>
      <c r="H197" s="822">
        <f t="shared" si="41"/>
        <v>-33.339083899999999</v>
      </c>
      <c r="I197" s="800">
        <f t="shared" si="41"/>
        <v>-32.022103799999996</v>
      </c>
      <c r="J197" s="822">
        <f t="shared" si="41"/>
        <v>-33.339083899999999</v>
      </c>
      <c r="K197" s="800">
        <f t="shared" si="41"/>
        <v>-267.29835280000003</v>
      </c>
      <c r="L197" s="822">
        <f t="shared" si="41"/>
        <v>-268.6153329</v>
      </c>
      <c r="M197" s="800">
        <f t="shared" si="41"/>
        <v>-117.04429630000001</v>
      </c>
    </row>
    <row r="198" spans="1:13" ht="4.5" customHeight="1">
      <c r="A198" s="1"/>
      <c r="B198" s="156"/>
      <c r="C198" s="36"/>
      <c r="D198" s="804">
        <f t="shared" si="12"/>
        <v>0</v>
      </c>
      <c r="E198" s="747">
        <f t="shared" ref="E198:M198" si="42">E37+E117</f>
        <v>0</v>
      </c>
      <c r="F198" s="823">
        <f t="shared" si="42"/>
        <v>0</v>
      </c>
      <c r="G198" s="747">
        <f t="shared" si="42"/>
        <v>0</v>
      </c>
      <c r="H198" s="823">
        <f t="shared" si="42"/>
        <v>0</v>
      </c>
      <c r="I198" s="747">
        <f t="shared" si="42"/>
        <v>0</v>
      </c>
      <c r="J198" s="823">
        <f t="shared" si="42"/>
        <v>0</v>
      </c>
      <c r="K198" s="747">
        <f t="shared" si="42"/>
        <v>0</v>
      </c>
      <c r="L198" s="823">
        <f t="shared" si="42"/>
        <v>0</v>
      </c>
      <c r="M198" s="747">
        <f t="shared" si="42"/>
        <v>0</v>
      </c>
    </row>
    <row r="199" spans="1:13" ht="19.5" customHeight="1">
      <c r="A199" s="1" t="s">
        <v>316</v>
      </c>
      <c r="B199" s="156" t="e">
        <f>'Aaro Inställningar'!#REF!</f>
        <v>#REF!</v>
      </c>
      <c r="C199" s="36"/>
      <c r="D199" s="804" t="str">
        <f t="shared" si="12"/>
        <v>Aibel</v>
      </c>
      <c r="E199" s="747">
        <f t="shared" ref="E199:M199" si="43">E38+E118</f>
        <v>-4.7511625000000004</v>
      </c>
      <c r="F199" s="792">
        <f t="shared" si="43"/>
        <v>-20.258308599999999</v>
      </c>
      <c r="G199" s="747">
        <f t="shared" si="43"/>
        <v>-4.7511625000000004</v>
      </c>
      <c r="H199" s="792">
        <f t="shared" si="43"/>
        <v>-20.258308599999999</v>
      </c>
      <c r="I199" s="747">
        <f t="shared" si="43"/>
        <v>-4.7511625000000004</v>
      </c>
      <c r="J199" s="792">
        <f t="shared" si="43"/>
        <v>-20.258308599999999</v>
      </c>
      <c r="K199" s="747">
        <f t="shared" si="43"/>
        <v>-130.47261850000001</v>
      </c>
      <c r="L199" s="792">
        <f t="shared" si="43"/>
        <v>-145.97976460000001</v>
      </c>
      <c r="M199" s="747">
        <f t="shared" si="43"/>
        <v>-0.67873749999999999</v>
      </c>
    </row>
    <row r="200" spans="1:13" ht="16.8" hidden="1">
      <c r="A200" s="1" t="s">
        <v>316</v>
      </c>
      <c r="B200" s="156" t="e">
        <f>'Aaro Inställningar'!#REF!</f>
        <v>#REF!</v>
      </c>
      <c r="C200" s="36"/>
      <c r="D200" s="821">
        <f t="shared" si="12"/>
        <v>0</v>
      </c>
      <c r="E200" s="320">
        <f t="shared" ref="E200:M200" si="44">E39+E119</f>
        <v>0</v>
      </c>
      <c r="F200" s="318">
        <f t="shared" si="44"/>
        <v>0</v>
      </c>
      <c r="G200" s="320">
        <f t="shared" si="44"/>
        <v>0</v>
      </c>
      <c r="H200" s="318">
        <f t="shared" si="44"/>
        <v>0</v>
      </c>
      <c r="I200" s="320">
        <f t="shared" si="44"/>
        <v>0</v>
      </c>
      <c r="J200" s="318">
        <f t="shared" si="44"/>
        <v>0</v>
      </c>
      <c r="K200" s="320">
        <f t="shared" si="44"/>
        <v>0</v>
      </c>
      <c r="L200" s="318">
        <f t="shared" si="44"/>
        <v>0</v>
      </c>
      <c r="M200" s="320">
        <f t="shared" si="44"/>
        <v>0</v>
      </c>
    </row>
    <row r="201" spans="1:13" ht="16.8" hidden="1">
      <c r="A201" s="1" t="s">
        <v>316</v>
      </c>
      <c r="B201" s="156" t="e">
        <f>'Aaro Inställningar'!#REF!</f>
        <v>#REF!</v>
      </c>
      <c r="C201" s="36"/>
      <c r="D201" s="821">
        <f t="shared" ref="D201:D232" si="45">D40</f>
        <v>0</v>
      </c>
      <c r="E201" s="320">
        <f t="shared" ref="E201:M201" si="46">E40+E120</f>
        <v>0</v>
      </c>
      <c r="F201" s="318">
        <f t="shared" si="46"/>
        <v>0</v>
      </c>
      <c r="G201" s="320">
        <f t="shared" si="46"/>
        <v>0</v>
      </c>
      <c r="H201" s="318">
        <f t="shared" si="46"/>
        <v>0</v>
      </c>
      <c r="I201" s="320">
        <f t="shared" si="46"/>
        <v>0</v>
      </c>
      <c r="J201" s="318">
        <f t="shared" si="46"/>
        <v>0</v>
      </c>
      <c r="K201" s="320">
        <f t="shared" si="46"/>
        <v>0</v>
      </c>
      <c r="L201" s="318">
        <f t="shared" si="46"/>
        <v>0</v>
      </c>
      <c r="M201" s="320">
        <f t="shared" si="46"/>
        <v>0</v>
      </c>
    </row>
    <row r="202" spans="1:13" ht="16.8" hidden="1">
      <c r="A202" s="1" t="s">
        <v>316</v>
      </c>
      <c r="B202" s="156" t="e">
        <f>'Aaro Inställningar'!#REF!</f>
        <v>#REF!</v>
      </c>
      <c r="C202" s="36"/>
      <c r="D202" s="821">
        <f t="shared" si="45"/>
        <v>0</v>
      </c>
      <c r="E202" s="320">
        <f t="shared" ref="E202:M202" si="47">E41+E121</f>
        <v>0</v>
      </c>
      <c r="F202" s="318">
        <f t="shared" si="47"/>
        <v>0</v>
      </c>
      <c r="G202" s="320">
        <f t="shared" si="47"/>
        <v>0</v>
      </c>
      <c r="H202" s="318">
        <f t="shared" si="47"/>
        <v>0</v>
      </c>
      <c r="I202" s="320">
        <f t="shared" si="47"/>
        <v>0</v>
      </c>
      <c r="J202" s="318">
        <f t="shared" si="47"/>
        <v>0</v>
      </c>
      <c r="K202" s="320">
        <f t="shared" si="47"/>
        <v>0</v>
      </c>
      <c r="L202" s="318">
        <f t="shared" si="47"/>
        <v>0</v>
      </c>
      <c r="M202" s="320">
        <f t="shared" si="47"/>
        <v>0</v>
      </c>
    </row>
    <row r="203" spans="1:13" ht="16.8" hidden="1">
      <c r="A203" s="1" t="s">
        <v>316</v>
      </c>
      <c r="B203" s="156" t="e">
        <f>'Aaro Inställningar'!#REF!</f>
        <v>#REF!</v>
      </c>
      <c r="C203" s="36"/>
      <c r="D203" s="821">
        <f t="shared" si="45"/>
        <v>0</v>
      </c>
      <c r="E203" s="320">
        <f t="shared" ref="E203:M203" si="48">E42+E122</f>
        <v>0</v>
      </c>
      <c r="F203" s="318">
        <f t="shared" si="48"/>
        <v>0</v>
      </c>
      <c r="G203" s="320">
        <f t="shared" si="48"/>
        <v>0</v>
      </c>
      <c r="H203" s="318">
        <f t="shared" si="48"/>
        <v>0</v>
      </c>
      <c r="I203" s="320">
        <f t="shared" si="48"/>
        <v>0</v>
      </c>
      <c r="J203" s="318">
        <f t="shared" si="48"/>
        <v>0</v>
      </c>
      <c r="K203" s="320">
        <f t="shared" si="48"/>
        <v>0</v>
      </c>
      <c r="L203" s="318">
        <f t="shared" si="48"/>
        <v>0</v>
      </c>
      <c r="M203" s="320">
        <f t="shared" si="48"/>
        <v>0</v>
      </c>
    </row>
    <row r="204" spans="1:13" ht="16.8" hidden="1">
      <c r="A204" s="1" t="s">
        <v>316</v>
      </c>
      <c r="B204" s="156" t="e">
        <f>'Aaro Inställningar'!#REF!</f>
        <v>#REF!</v>
      </c>
      <c r="C204" s="36"/>
      <c r="D204" s="821">
        <f t="shared" si="45"/>
        <v>0</v>
      </c>
      <c r="E204" s="320">
        <f t="shared" ref="E204:M204" si="49">E43+E123</f>
        <v>0</v>
      </c>
      <c r="F204" s="318">
        <f t="shared" si="49"/>
        <v>0</v>
      </c>
      <c r="G204" s="320">
        <f t="shared" si="49"/>
        <v>0</v>
      </c>
      <c r="H204" s="318">
        <f t="shared" si="49"/>
        <v>0</v>
      </c>
      <c r="I204" s="320">
        <f t="shared" si="49"/>
        <v>0</v>
      </c>
      <c r="J204" s="318">
        <f t="shared" si="49"/>
        <v>0</v>
      </c>
      <c r="K204" s="320">
        <f t="shared" si="49"/>
        <v>0</v>
      </c>
      <c r="L204" s="318">
        <f t="shared" si="49"/>
        <v>0</v>
      </c>
      <c r="M204" s="320">
        <f t="shared" si="49"/>
        <v>0</v>
      </c>
    </row>
    <row r="205" spans="1:13" ht="16.8" hidden="1">
      <c r="A205" s="1" t="s">
        <v>316</v>
      </c>
      <c r="B205" s="156" t="e">
        <f>'Aaro Inställningar'!#REF!</f>
        <v>#REF!</v>
      </c>
      <c r="C205" s="36"/>
      <c r="D205" s="821">
        <f t="shared" si="45"/>
        <v>0</v>
      </c>
      <c r="E205" s="320">
        <f t="shared" ref="E205:M205" si="50">E44+E124</f>
        <v>0</v>
      </c>
      <c r="F205" s="318">
        <f t="shared" si="50"/>
        <v>0</v>
      </c>
      <c r="G205" s="320">
        <f t="shared" si="50"/>
        <v>0</v>
      </c>
      <c r="H205" s="318">
        <f t="shared" si="50"/>
        <v>0</v>
      </c>
      <c r="I205" s="320">
        <f t="shared" si="50"/>
        <v>0</v>
      </c>
      <c r="J205" s="318">
        <f t="shared" si="50"/>
        <v>0</v>
      </c>
      <c r="K205" s="320">
        <f t="shared" si="50"/>
        <v>0</v>
      </c>
      <c r="L205" s="318">
        <f t="shared" si="50"/>
        <v>0</v>
      </c>
      <c r="M205" s="320">
        <f t="shared" si="50"/>
        <v>0</v>
      </c>
    </row>
    <row r="206" spans="1:13" ht="16.8" hidden="1">
      <c r="A206" s="1" t="s">
        <v>316</v>
      </c>
      <c r="B206" s="156" t="e">
        <f>'Aaro Inställningar'!#REF!</f>
        <v>#REF!</v>
      </c>
      <c r="C206" s="36"/>
      <c r="D206" s="821">
        <f t="shared" si="45"/>
        <v>0</v>
      </c>
      <c r="E206" s="320">
        <f t="shared" ref="E206:M206" si="51">E45+E125</f>
        <v>0</v>
      </c>
      <c r="F206" s="318">
        <f t="shared" si="51"/>
        <v>0</v>
      </c>
      <c r="G206" s="320">
        <f t="shared" si="51"/>
        <v>0</v>
      </c>
      <c r="H206" s="318">
        <f t="shared" si="51"/>
        <v>0</v>
      </c>
      <c r="I206" s="320">
        <f t="shared" si="51"/>
        <v>0</v>
      </c>
      <c r="J206" s="318">
        <f t="shared" si="51"/>
        <v>0</v>
      </c>
      <c r="K206" s="320">
        <f t="shared" si="51"/>
        <v>0</v>
      </c>
      <c r="L206" s="318">
        <f t="shared" si="51"/>
        <v>0</v>
      </c>
      <c r="M206" s="320">
        <f t="shared" si="51"/>
        <v>0</v>
      </c>
    </row>
    <row r="207" spans="1:13" ht="16.8" hidden="1">
      <c r="A207" s="1" t="s">
        <v>316</v>
      </c>
      <c r="B207" s="156" t="e">
        <f>'Aaro Inställningar'!#REF!</f>
        <v>#REF!</v>
      </c>
      <c r="C207" s="36"/>
      <c r="D207" s="821">
        <f t="shared" si="45"/>
        <v>0</v>
      </c>
      <c r="E207" s="320">
        <f t="shared" ref="E207:M207" si="52">E46+E126</f>
        <v>0</v>
      </c>
      <c r="F207" s="318">
        <f t="shared" si="52"/>
        <v>0</v>
      </c>
      <c r="G207" s="320">
        <f t="shared" si="52"/>
        <v>0</v>
      </c>
      <c r="H207" s="318">
        <f t="shared" si="52"/>
        <v>0</v>
      </c>
      <c r="I207" s="320">
        <f t="shared" si="52"/>
        <v>0</v>
      </c>
      <c r="J207" s="318">
        <f t="shared" si="52"/>
        <v>0</v>
      </c>
      <c r="K207" s="320">
        <f t="shared" si="52"/>
        <v>0</v>
      </c>
      <c r="L207" s="318">
        <f t="shared" si="52"/>
        <v>0</v>
      </c>
      <c r="M207" s="320">
        <f t="shared" si="52"/>
        <v>0</v>
      </c>
    </row>
    <row r="208" spans="1:13" ht="16.8" hidden="1">
      <c r="A208" s="1" t="s">
        <v>316</v>
      </c>
      <c r="B208" s="156" t="e">
        <f>'Aaro Inställningar'!#REF!</f>
        <v>#REF!</v>
      </c>
      <c r="C208" s="36"/>
      <c r="D208" s="821">
        <f t="shared" si="45"/>
        <v>0</v>
      </c>
      <c r="E208" s="320">
        <f t="shared" ref="E208:M208" si="53">E47+E127</f>
        <v>0</v>
      </c>
      <c r="F208" s="318">
        <f t="shared" si="53"/>
        <v>0</v>
      </c>
      <c r="G208" s="320">
        <f t="shared" si="53"/>
        <v>0</v>
      </c>
      <c r="H208" s="318">
        <f t="shared" si="53"/>
        <v>0</v>
      </c>
      <c r="I208" s="320">
        <f t="shared" si="53"/>
        <v>0</v>
      </c>
      <c r="J208" s="318">
        <f t="shared" si="53"/>
        <v>0</v>
      </c>
      <c r="K208" s="320">
        <f t="shared" si="53"/>
        <v>0</v>
      </c>
      <c r="L208" s="318">
        <f t="shared" si="53"/>
        <v>0</v>
      </c>
      <c r="M208" s="320">
        <f t="shared" si="53"/>
        <v>0</v>
      </c>
    </row>
    <row r="209" spans="1:13" ht="16.8" hidden="1">
      <c r="A209" s="1" t="s">
        <v>316</v>
      </c>
      <c r="B209" s="156" t="e">
        <f>'Aaro Inställningar'!#REF!</f>
        <v>#REF!</v>
      </c>
      <c r="C209" s="36"/>
      <c r="D209" s="821">
        <f t="shared" si="45"/>
        <v>0</v>
      </c>
      <c r="E209" s="320">
        <f t="shared" ref="E209:M209" si="54">E48+E128</f>
        <v>0</v>
      </c>
      <c r="F209" s="318">
        <f t="shared" si="54"/>
        <v>0</v>
      </c>
      <c r="G209" s="320">
        <f t="shared" si="54"/>
        <v>0</v>
      </c>
      <c r="H209" s="318">
        <f t="shared" si="54"/>
        <v>0</v>
      </c>
      <c r="I209" s="320">
        <f t="shared" si="54"/>
        <v>0</v>
      </c>
      <c r="J209" s="318">
        <f t="shared" si="54"/>
        <v>0</v>
      </c>
      <c r="K209" s="320">
        <f t="shared" si="54"/>
        <v>0</v>
      </c>
      <c r="L209" s="318">
        <f t="shared" si="54"/>
        <v>0</v>
      </c>
      <c r="M209" s="320">
        <f t="shared" si="54"/>
        <v>0</v>
      </c>
    </row>
    <row r="210" spans="1:13" ht="16.8" hidden="1">
      <c r="A210" s="1" t="s">
        <v>316</v>
      </c>
      <c r="B210" s="156" t="e">
        <f>'Aaro Inställningar'!#REF!</f>
        <v>#REF!</v>
      </c>
      <c r="C210" s="36"/>
      <c r="D210" s="821">
        <f t="shared" si="45"/>
        <v>0</v>
      </c>
      <c r="E210" s="320">
        <f t="shared" ref="E210:M210" si="55">E49+E129</f>
        <v>0</v>
      </c>
      <c r="F210" s="318">
        <f t="shared" si="55"/>
        <v>0</v>
      </c>
      <c r="G210" s="320">
        <f t="shared" si="55"/>
        <v>0</v>
      </c>
      <c r="H210" s="318">
        <f t="shared" si="55"/>
        <v>0</v>
      </c>
      <c r="I210" s="320">
        <f t="shared" si="55"/>
        <v>0</v>
      </c>
      <c r="J210" s="318">
        <f t="shared" si="55"/>
        <v>0</v>
      </c>
      <c r="K210" s="320">
        <f t="shared" si="55"/>
        <v>0</v>
      </c>
      <c r="L210" s="318">
        <f t="shared" si="55"/>
        <v>0</v>
      </c>
      <c r="M210" s="320">
        <f t="shared" si="55"/>
        <v>0</v>
      </c>
    </row>
    <row r="211" spans="1:13" ht="16.8" hidden="1">
      <c r="A211" s="1" t="s">
        <v>316</v>
      </c>
      <c r="B211" s="156" t="e">
        <f>'Aaro Inställningar'!#REF!</f>
        <v>#REF!</v>
      </c>
      <c r="C211" s="36"/>
      <c r="D211" s="821">
        <f t="shared" si="45"/>
        <v>0</v>
      </c>
      <c r="E211" s="320">
        <f t="shared" ref="E211:M211" si="56">E50+E130</f>
        <v>0</v>
      </c>
      <c r="F211" s="318">
        <f t="shared" si="56"/>
        <v>0</v>
      </c>
      <c r="G211" s="320">
        <f t="shared" si="56"/>
        <v>0</v>
      </c>
      <c r="H211" s="318">
        <f t="shared" si="56"/>
        <v>0</v>
      </c>
      <c r="I211" s="320">
        <f t="shared" si="56"/>
        <v>0</v>
      </c>
      <c r="J211" s="318">
        <f t="shared" si="56"/>
        <v>0</v>
      </c>
      <c r="K211" s="320">
        <f t="shared" si="56"/>
        <v>0</v>
      </c>
      <c r="L211" s="318">
        <f t="shared" si="56"/>
        <v>0</v>
      </c>
      <c r="M211" s="320">
        <f t="shared" si="56"/>
        <v>0</v>
      </c>
    </row>
    <row r="212" spans="1:13" ht="16.8" hidden="1">
      <c r="A212" s="1" t="s">
        <v>316</v>
      </c>
      <c r="B212" s="156" t="e">
        <f>'Aaro Inställningar'!#REF!</f>
        <v>#REF!</v>
      </c>
      <c r="C212" s="36"/>
      <c r="D212" s="821">
        <f t="shared" si="45"/>
        <v>0</v>
      </c>
      <c r="E212" s="320">
        <f t="shared" ref="E212:M212" si="57">E51+E131</f>
        <v>0</v>
      </c>
      <c r="F212" s="318">
        <f t="shared" si="57"/>
        <v>0</v>
      </c>
      <c r="G212" s="320">
        <f t="shared" si="57"/>
        <v>0</v>
      </c>
      <c r="H212" s="318">
        <f t="shared" si="57"/>
        <v>0</v>
      </c>
      <c r="I212" s="320">
        <f t="shared" si="57"/>
        <v>0</v>
      </c>
      <c r="J212" s="318">
        <f t="shared" si="57"/>
        <v>0</v>
      </c>
      <c r="K212" s="320">
        <f t="shared" si="57"/>
        <v>0</v>
      </c>
      <c r="L212" s="318">
        <f t="shared" si="57"/>
        <v>0</v>
      </c>
      <c r="M212" s="320">
        <f t="shared" si="57"/>
        <v>0</v>
      </c>
    </row>
    <row r="213" spans="1:13" ht="16.8" hidden="1">
      <c r="A213" s="1" t="s">
        <v>316</v>
      </c>
      <c r="B213" s="156" t="e">
        <f>'Aaro Inställningar'!#REF!</f>
        <v>#REF!</v>
      </c>
      <c r="C213" s="36"/>
      <c r="D213" s="821">
        <f t="shared" si="45"/>
        <v>0</v>
      </c>
      <c r="E213" s="320">
        <f t="shared" ref="E213:M213" si="58">E52+E132</f>
        <v>0</v>
      </c>
      <c r="F213" s="318">
        <f t="shared" si="58"/>
        <v>0</v>
      </c>
      <c r="G213" s="320">
        <f t="shared" si="58"/>
        <v>0</v>
      </c>
      <c r="H213" s="318">
        <f t="shared" si="58"/>
        <v>0</v>
      </c>
      <c r="I213" s="320">
        <f t="shared" si="58"/>
        <v>0</v>
      </c>
      <c r="J213" s="318">
        <f t="shared" si="58"/>
        <v>0</v>
      </c>
      <c r="K213" s="320">
        <f t="shared" si="58"/>
        <v>0</v>
      </c>
      <c r="L213" s="318">
        <f t="shared" si="58"/>
        <v>0</v>
      </c>
      <c r="M213" s="320">
        <f t="shared" si="58"/>
        <v>0</v>
      </c>
    </row>
    <row r="214" spans="1:13" ht="16.8" hidden="1">
      <c r="A214" s="1" t="s">
        <v>316</v>
      </c>
      <c r="B214" s="156" t="e">
        <f>'Aaro Inställningar'!#REF!</f>
        <v>#REF!</v>
      </c>
      <c r="C214" s="36"/>
      <c r="D214" s="821">
        <f t="shared" si="45"/>
        <v>0</v>
      </c>
      <c r="E214" s="320">
        <f t="shared" ref="E214:M214" si="59">E53+E133</f>
        <v>0</v>
      </c>
      <c r="F214" s="318">
        <f t="shared" si="59"/>
        <v>0</v>
      </c>
      <c r="G214" s="320">
        <f t="shared" si="59"/>
        <v>0</v>
      </c>
      <c r="H214" s="318">
        <f t="shared" si="59"/>
        <v>0</v>
      </c>
      <c r="I214" s="320">
        <f t="shared" si="59"/>
        <v>0</v>
      </c>
      <c r="J214" s="318">
        <f t="shared" si="59"/>
        <v>0</v>
      </c>
      <c r="K214" s="320">
        <f t="shared" si="59"/>
        <v>0</v>
      </c>
      <c r="L214" s="318">
        <f t="shared" si="59"/>
        <v>0</v>
      </c>
      <c r="M214" s="320">
        <f t="shared" si="59"/>
        <v>0</v>
      </c>
    </row>
    <row r="215" spans="1:13" ht="16.8" hidden="1">
      <c r="A215" s="1" t="s">
        <v>316</v>
      </c>
      <c r="B215" s="156" t="e">
        <f>'Aaro Inställningar'!#REF!</f>
        <v>#REF!</v>
      </c>
      <c r="C215" s="36"/>
      <c r="D215" s="821">
        <f t="shared" si="45"/>
        <v>0</v>
      </c>
      <c r="E215" s="320">
        <f t="shared" ref="E215:M215" si="60">E54+E134</f>
        <v>0</v>
      </c>
      <c r="F215" s="318">
        <f t="shared" si="60"/>
        <v>0</v>
      </c>
      <c r="G215" s="320">
        <f t="shared" si="60"/>
        <v>0</v>
      </c>
      <c r="H215" s="318">
        <f t="shared" si="60"/>
        <v>0</v>
      </c>
      <c r="I215" s="320">
        <f t="shared" si="60"/>
        <v>0</v>
      </c>
      <c r="J215" s="318">
        <f t="shared" si="60"/>
        <v>0</v>
      </c>
      <c r="K215" s="320">
        <f t="shared" si="60"/>
        <v>0</v>
      </c>
      <c r="L215" s="318">
        <f t="shared" si="60"/>
        <v>0</v>
      </c>
      <c r="M215" s="320">
        <f t="shared" si="60"/>
        <v>0</v>
      </c>
    </row>
    <row r="216" spans="1:13" ht="16.8" hidden="1">
      <c r="A216" s="1" t="s">
        <v>316</v>
      </c>
      <c r="B216" s="156" t="e">
        <f>'Aaro Inställningar'!#REF!</f>
        <v>#REF!</v>
      </c>
      <c r="C216" s="36"/>
      <c r="D216" s="821">
        <f t="shared" si="45"/>
        <v>0</v>
      </c>
      <c r="E216" s="320">
        <f t="shared" ref="E216:M216" si="61">E55+E135</f>
        <v>0</v>
      </c>
      <c r="F216" s="318">
        <f t="shared" si="61"/>
        <v>0</v>
      </c>
      <c r="G216" s="320">
        <f t="shared" si="61"/>
        <v>0</v>
      </c>
      <c r="H216" s="318">
        <f t="shared" si="61"/>
        <v>0</v>
      </c>
      <c r="I216" s="320">
        <f t="shared" si="61"/>
        <v>0</v>
      </c>
      <c r="J216" s="318">
        <f t="shared" si="61"/>
        <v>0</v>
      </c>
      <c r="K216" s="320">
        <f t="shared" si="61"/>
        <v>0</v>
      </c>
      <c r="L216" s="318">
        <f t="shared" si="61"/>
        <v>0</v>
      </c>
      <c r="M216" s="320">
        <f t="shared" si="61"/>
        <v>0</v>
      </c>
    </row>
    <row r="217" spans="1:13" ht="16.8" hidden="1">
      <c r="A217" s="1" t="s">
        <v>316</v>
      </c>
      <c r="B217" s="156" t="e">
        <f>'Aaro Inställningar'!#REF!</f>
        <v>#REF!</v>
      </c>
      <c r="C217" s="36"/>
      <c r="D217" s="821">
        <f t="shared" si="45"/>
        <v>0</v>
      </c>
      <c r="E217" s="320">
        <f t="shared" ref="E217:M217" si="62">E56+E136</f>
        <v>0</v>
      </c>
      <c r="F217" s="318">
        <f t="shared" si="62"/>
        <v>0</v>
      </c>
      <c r="G217" s="320">
        <f t="shared" si="62"/>
        <v>0</v>
      </c>
      <c r="H217" s="318">
        <f t="shared" si="62"/>
        <v>0</v>
      </c>
      <c r="I217" s="320">
        <f t="shared" si="62"/>
        <v>0</v>
      </c>
      <c r="J217" s="318">
        <f t="shared" si="62"/>
        <v>0</v>
      </c>
      <c r="K217" s="320">
        <f t="shared" si="62"/>
        <v>0</v>
      </c>
      <c r="L217" s="318">
        <f t="shared" si="62"/>
        <v>0</v>
      </c>
      <c r="M217" s="320">
        <f t="shared" si="62"/>
        <v>0</v>
      </c>
    </row>
    <row r="218" spans="1:13" ht="16.8" hidden="1">
      <c r="A218" s="1" t="s">
        <v>316</v>
      </c>
      <c r="B218" s="156" t="e">
        <f>'Aaro Inställningar'!#REF!</f>
        <v>#REF!</v>
      </c>
      <c r="C218" s="36"/>
      <c r="D218" s="821">
        <f t="shared" si="45"/>
        <v>0</v>
      </c>
      <c r="E218" s="320">
        <f t="shared" ref="E218:M218" si="63">E57+E137</f>
        <v>0</v>
      </c>
      <c r="F218" s="318">
        <f t="shared" si="63"/>
        <v>0</v>
      </c>
      <c r="G218" s="320">
        <f t="shared" si="63"/>
        <v>0</v>
      </c>
      <c r="H218" s="318">
        <f t="shared" si="63"/>
        <v>0</v>
      </c>
      <c r="I218" s="320">
        <f t="shared" si="63"/>
        <v>0</v>
      </c>
      <c r="J218" s="318">
        <f t="shared" si="63"/>
        <v>0</v>
      </c>
      <c r="K218" s="320">
        <f t="shared" si="63"/>
        <v>0</v>
      </c>
      <c r="L218" s="318">
        <f t="shared" si="63"/>
        <v>0</v>
      </c>
      <c r="M218" s="320">
        <f t="shared" si="63"/>
        <v>0</v>
      </c>
    </row>
    <row r="219" spans="1:13" ht="16.8" hidden="1">
      <c r="A219" s="1" t="s">
        <v>316</v>
      </c>
      <c r="B219" s="156" t="e">
        <f>'Aaro Inställningar'!#REF!</f>
        <v>#REF!</v>
      </c>
      <c r="C219" s="36"/>
      <c r="D219" s="821">
        <f t="shared" si="45"/>
        <v>0</v>
      </c>
      <c r="E219" s="320">
        <f t="shared" ref="E219:M219" si="64">E58+E138</f>
        <v>0</v>
      </c>
      <c r="F219" s="318">
        <f t="shared" si="64"/>
        <v>0</v>
      </c>
      <c r="G219" s="320">
        <f t="shared" si="64"/>
        <v>0</v>
      </c>
      <c r="H219" s="318">
        <f t="shared" si="64"/>
        <v>0</v>
      </c>
      <c r="I219" s="320">
        <f t="shared" si="64"/>
        <v>0</v>
      </c>
      <c r="J219" s="318">
        <f t="shared" si="64"/>
        <v>0</v>
      </c>
      <c r="K219" s="320">
        <f t="shared" si="64"/>
        <v>0</v>
      </c>
      <c r="L219" s="318">
        <f t="shared" si="64"/>
        <v>0</v>
      </c>
      <c r="M219" s="320">
        <f t="shared" si="64"/>
        <v>0</v>
      </c>
    </row>
    <row r="220" spans="1:13" s="126" customFormat="1" ht="15.75" customHeight="1">
      <c r="A220" s="1" t="s">
        <v>316</v>
      </c>
      <c r="B220" s="468" t="e">
        <f>'Aaro Inställningar'!#REF!</f>
        <v>#REF!</v>
      </c>
      <c r="C220" s="41"/>
      <c r="D220" s="799" t="str">
        <f t="shared" si="45"/>
        <v>Aibel</v>
      </c>
      <c r="E220" s="800">
        <f t="shared" ref="E220:M220" si="65">E59+E139</f>
        <v>-4.7511625000000004</v>
      </c>
      <c r="F220" s="801">
        <f t="shared" si="65"/>
        <v>-20.258308599999999</v>
      </c>
      <c r="G220" s="800">
        <f t="shared" si="65"/>
        <v>-4.7511625000000004</v>
      </c>
      <c r="H220" s="801">
        <f t="shared" si="65"/>
        <v>-20.258308599999999</v>
      </c>
      <c r="I220" s="800">
        <f t="shared" si="65"/>
        <v>-4.7511625000000004</v>
      </c>
      <c r="J220" s="801">
        <f t="shared" si="65"/>
        <v>-20.258308599999999</v>
      </c>
      <c r="K220" s="800">
        <f t="shared" si="65"/>
        <v>-130.47261850000001</v>
      </c>
      <c r="L220" s="801">
        <f t="shared" si="65"/>
        <v>-145.97976460000001</v>
      </c>
      <c r="M220" s="800">
        <f t="shared" si="65"/>
        <v>-0.67873749999999999</v>
      </c>
    </row>
    <row r="221" spans="1:13" ht="16.8" hidden="1">
      <c r="A221" s="1" t="s">
        <v>316</v>
      </c>
      <c r="B221" s="156" t="e">
        <f>'Aaro Inställningar'!#REF!</f>
        <v>#REF!</v>
      </c>
      <c r="C221" s="36"/>
      <c r="D221" s="821">
        <f t="shared" si="45"/>
        <v>0</v>
      </c>
      <c r="E221" s="320">
        <f t="shared" ref="E221:M221" si="66">E59+E139</f>
        <v>-4.7511625000000004</v>
      </c>
      <c r="F221" s="318">
        <f t="shared" si="66"/>
        <v>-20.258308599999999</v>
      </c>
      <c r="G221" s="320">
        <f t="shared" si="66"/>
        <v>-4.7511625000000004</v>
      </c>
      <c r="H221" s="318">
        <f t="shared" si="66"/>
        <v>-20.258308599999999</v>
      </c>
      <c r="I221" s="320">
        <f t="shared" si="66"/>
        <v>-4.7511625000000004</v>
      </c>
      <c r="J221" s="318">
        <f t="shared" si="66"/>
        <v>-20.258308599999999</v>
      </c>
      <c r="K221" s="320">
        <f t="shared" si="66"/>
        <v>-130.47261850000001</v>
      </c>
      <c r="L221" s="318">
        <f t="shared" si="66"/>
        <v>-145.97976460000001</v>
      </c>
      <c r="M221" s="320">
        <f t="shared" si="66"/>
        <v>-0.67873749999999999</v>
      </c>
    </row>
    <row r="222" spans="1:13" ht="16.8" hidden="1">
      <c r="A222" s="1" t="s">
        <v>316</v>
      </c>
      <c r="B222" s="156" t="e">
        <f>'Aaro Inställningar'!#REF!</f>
        <v>#REF!</v>
      </c>
      <c r="C222" s="36"/>
      <c r="D222" s="821">
        <f t="shared" si="45"/>
        <v>0</v>
      </c>
      <c r="E222" s="320">
        <f t="shared" ref="E222:M222" si="67">E60+E140</f>
        <v>0</v>
      </c>
      <c r="F222" s="318">
        <f t="shared" si="67"/>
        <v>0</v>
      </c>
      <c r="G222" s="320">
        <f t="shared" si="67"/>
        <v>0</v>
      </c>
      <c r="H222" s="318">
        <f t="shared" si="67"/>
        <v>0</v>
      </c>
      <c r="I222" s="320">
        <f t="shared" si="67"/>
        <v>0</v>
      </c>
      <c r="J222" s="318">
        <f t="shared" si="67"/>
        <v>0</v>
      </c>
      <c r="K222" s="320">
        <f t="shared" si="67"/>
        <v>0</v>
      </c>
      <c r="L222" s="318">
        <f t="shared" si="67"/>
        <v>0</v>
      </c>
      <c r="M222" s="320">
        <f t="shared" si="67"/>
        <v>0</v>
      </c>
    </row>
    <row r="223" spans="1:13" ht="16.8" hidden="1">
      <c r="A223" s="1" t="s">
        <v>316</v>
      </c>
      <c r="B223" s="156" t="e">
        <f>'Aaro Inställningar'!#REF!</f>
        <v>#REF!</v>
      </c>
      <c r="C223" s="36"/>
      <c r="D223" s="821">
        <f t="shared" si="45"/>
        <v>0</v>
      </c>
      <c r="E223" s="320">
        <f t="shared" ref="E223:M223" si="68">E61+E141</f>
        <v>0</v>
      </c>
      <c r="F223" s="318">
        <f t="shared" si="68"/>
        <v>0</v>
      </c>
      <c r="G223" s="320">
        <f t="shared" si="68"/>
        <v>0</v>
      </c>
      <c r="H223" s="318">
        <f t="shared" si="68"/>
        <v>0</v>
      </c>
      <c r="I223" s="320">
        <f t="shared" si="68"/>
        <v>0</v>
      </c>
      <c r="J223" s="318">
        <f t="shared" si="68"/>
        <v>0</v>
      </c>
      <c r="K223" s="320">
        <f t="shared" si="68"/>
        <v>0</v>
      </c>
      <c r="L223" s="318">
        <f t="shared" si="68"/>
        <v>0</v>
      </c>
      <c r="M223" s="320">
        <f t="shared" si="68"/>
        <v>0</v>
      </c>
    </row>
    <row r="224" spans="1:13" ht="16.8" hidden="1">
      <c r="A224" s="1" t="s">
        <v>316</v>
      </c>
      <c r="B224" s="156" t="e">
        <f>'Aaro Inställningar'!#REF!</f>
        <v>#REF!</v>
      </c>
      <c r="C224" s="36"/>
      <c r="D224" s="821">
        <f t="shared" si="45"/>
        <v>0</v>
      </c>
      <c r="E224" s="320">
        <f t="shared" ref="E224:M224" si="69">E62+E142</f>
        <v>0</v>
      </c>
      <c r="F224" s="318">
        <f t="shared" si="69"/>
        <v>0</v>
      </c>
      <c r="G224" s="320">
        <f t="shared" si="69"/>
        <v>0</v>
      </c>
      <c r="H224" s="318">
        <f t="shared" si="69"/>
        <v>0</v>
      </c>
      <c r="I224" s="320">
        <f t="shared" si="69"/>
        <v>0</v>
      </c>
      <c r="J224" s="318">
        <f t="shared" si="69"/>
        <v>0</v>
      </c>
      <c r="K224" s="320">
        <f t="shared" si="69"/>
        <v>0</v>
      </c>
      <c r="L224" s="318">
        <f t="shared" si="69"/>
        <v>0</v>
      </c>
      <c r="M224" s="320">
        <f t="shared" si="69"/>
        <v>0</v>
      </c>
    </row>
    <row r="225" spans="1:13" ht="16.8" hidden="1">
      <c r="A225" s="1" t="s">
        <v>316</v>
      </c>
      <c r="B225" s="156" t="e">
        <f>'Aaro Inställningar'!#REF!</f>
        <v>#REF!</v>
      </c>
      <c r="C225" s="36"/>
      <c r="D225" s="821">
        <f t="shared" si="45"/>
        <v>0</v>
      </c>
      <c r="E225" s="320">
        <f t="shared" ref="E225:M225" si="70">E63+E143</f>
        <v>0</v>
      </c>
      <c r="F225" s="318">
        <f t="shared" si="70"/>
        <v>0</v>
      </c>
      <c r="G225" s="320">
        <f t="shared" si="70"/>
        <v>0</v>
      </c>
      <c r="H225" s="318">
        <f t="shared" si="70"/>
        <v>0</v>
      </c>
      <c r="I225" s="320">
        <f t="shared" si="70"/>
        <v>0</v>
      </c>
      <c r="J225" s="318">
        <f t="shared" si="70"/>
        <v>0</v>
      </c>
      <c r="K225" s="320">
        <f t="shared" si="70"/>
        <v>0</v>
      </c>
      <c r="L225" s="318">
        <f t="shared" si="70"/>
        <v>0</v>
      </c>
      <c r="M225" s="320">
        <f t="shared" si="70"/>
        <v>0</v>
      </c>
    </row>
    <row r="226" spans="1:13" ht="16.8" hidden="1">
      <c r="A226" s="1" t="s">
        <v>316</v>
      </c>
      <c r="B226" s="156" t="e">
        <f>'Aaro Inställningar'!#REF!</f>
        <v>#REF!</v>
      </c>
      <c r="C226" s="36"/>
      <c r="D226" s="821">
        <f t="shared" si="45"/>
        <v>0</v>
      </c>
      <c r="E226" s="320">
        <f t="shared" ref="E226:M226" si="71">E64+E144</f>
        <v>0</v>
      </c>
      <c r="F226" s="318">
        <f t="shared" si="71"/>
        <v>0</v>
      </c>
      <c r="G226" s="320">
        <f t="shared" si="71"/>
        <v>0</v>
      </c>
      <c r="H226" s="318">
        <f t="shared" si="71"/>
        <v>0</v>
      </c>
      <c r="I226" s="320">
        <f t="shared" si="71"/>
        <v>0</v>
      </c>
      <c r="J226" s="318">
        <f t="shared" si="71"/>
        <v>0</v>
      </c>
      <c r="K226" s="320">
        <f t="shared" si="71"/>
        <v>0</v>
      </c>
      <c r="L226" s="318">
        <f t="shared" si="71"/>
        <v>0</v>
      </c>
      <c r="M226" s="320">
        <f t="shared" si="71"/>
        <v>0</v>
      </c>
    </row>
    <row r="227" spans="1:13" ht="16.8" hidden="1">
      <c r="A227" s="1" t="s">
        <v>316</v>
      </c>
      <c r="B227" s="156" t="e">
        <f>'Aaro Inställningar'!#REF!</f>
        <v>#REF!</v>
      </c>
      <c r="C227" s="36"/>
      <c r="D227" s="821">
        <f t="shared" si="45"/>
        <v>0</v>
      </c>
      <c r="E227" s="320">
        <f t="shared" ref="E227:M227" si="72">E65+E145</f>
        <v>0</v>
      </c>
      <c r="F227" s="318">
        <f t="shared" si="72"/>
        <v>0</v>
      </c>
      <c r="G227" s="320">
        <f t="shared" si="72"/>
        <v>0</v>
      </c>
      <c r="H227" s="318">
        <f t="shared" si="72"/>
        <v>0</v>
      </c>
      <c r="I227" s="320">
        <f t="shared" si="72"/>
        <v>0</v>
      </c>
      <c r="J227" s="318">
        <f t="shared" si="72"/>
        <v>0</v>
      </c>
      <c r="K227" s="320">
        <f t="shared" si="72"/>
        <v>0</v>
      </c>
      <c r="L227" s="318">
        <f t="shared" si="72"/>
        <v>0</v>
      </c>
      <c r="M227" s="320">
        <f t="shared" si="72"/>
        <v>0</v>
      </c>
    </row>
    <row r="228" spans="1:13" ht="16.8" hidden="1">
      <c r="A228" s="1" t="s">
        <v>316</v>
      </c>
      <c r="B228" s="156" t="e">
        <f>'Aaro Inställningar'!#REF!</f>
        <v>#REF!</v>
      </c>
      <c r="C228" s="36"/>
      <c r="D228" s="821">
        <f t="shared" si="45"/>
        <v>0</v>
      </c>
      <c r="E228" s="320">
        <f t="shared" ref="E228:M228" si="73">E66+E146</f>
        <v>0</v>
      </c>
      <c r="F228" s="318">
        <f t="shared" si="73"/>
        <v>0</v>
      </c>
      <c r="G228" s="320">
        <f t="shared" si="73"/>
        <v>0</v>
      </c>
      <c r="H228" s="318">
        <f t="shared" si="73"/>
        <v>0</v>
      </c>
      <c r="I228" s="320">
        <f t="shared" si="73"/>
        <v>0</v>
      </c>
      <c r="J228" s="318">
        <f t="shared" si="73"/>
        <v>0</v>
      </c>
      <c r="K228" s="320">
        <f t="shared" si="73"/>
        <v>0</v>
      </c>
      <c r="L228" s="318">
        <f t="shared" si="73"/>
        <v>0</v>
      </c>
      <c r="M228" s="320">
        <f t="shared" si="73"/>
        <v>0</v>
      </c>
    </row>
    <row r="229" spans="1:13" ht="16.8" hidden="1">
      <c r="A229" s="1" t="s">
        <v>316</v>
      </c>
      <c r="B229" s="156" t="e">
        <f>'Aaro Inställningar'!#REF!</f>
        <v>#REF!</v>
      </c>
      <c r="C229" s="36"/>
      <c r="D229" s="821">
        <f t="shared" si="45"/>
        <v>0</v>
      </c>
      <c r="E229" s="320">
        <f t="shared" ref="E229:M229" si="74">E67+E147</f>
        <v>0</v>
      </c>
      <c r="F229" s="318">
        <f t="shared" si="74"/>
        <v>0</v>
      </c>
      <c r="G229" s="320">
        <f t="shared" si="74"/>
        <v>0</v>
      </c>
      <c r="H229" s="318">
        <f t="shared" si="74"/>
        <v>0</v>
      </c>
      <c r="I229" s="320">
        <f t="shared" si="74"/>
        <v>0</v>
      </c>
      <c r="J229" s="318">
        <f t="shared" si="74"/>
        <v>0</v>
      </c>
      <c r="K229" s="320">
        <f t="shared" si="74"/>
        <v>0</v>
      </c>
      <c r="L229" s="318">
        <f t="shared" si="74"/>
        <v>0</v>
      </c>
      <c r="M229" s="320">
        <f t="shared" si="74"/>
        <v>0</v>
      </c>
    </row>
    <row r="230" spans="1:13" ht="16.8" hidden="1">
      <c r="A230" s="1" t="s">
        <v>316</v>
      </c>
      <c r="B230" s="156" t="e">
        <f>'Aaro Inställningar'!#REF!</f>
        <v>#REF!</v>
      </c>
      <c r="C230" s="36"/>
      <c r="D230" s="821">
        <f t="shared" si="45"/>
        <v>0</v>
      </c>
      <c r="E230" s="320">
        <f t="shared" ref="E230:M230" si="75">E68+E148</f>
        <v>0</v>
      </c>
      <c r="F230" s="318">
        <f t="shared" si="75"/>
        <v>0</v>
      </c>
      <c r="G230" s="320">
        <f t="shared" si="75"/>
        <v>0</v>
      </c>
      <c r="H230" s="318">
        <f t="shared" si="75"/>
        <v>0</v>
      </c>
      <c r="I230" s="320">
        <f t="shared" si="75"/>
        <v>0</v>
      </c>
      <c r="J230" s="318">
        <f t="shared" si="75"/>
        <v>0</v>
      </c>
      <c r="K230" s="320">
        <f t="shared" si="75"/>
        <v>0</v>
      </c>
      <c r="L230" s="318">
        <f t="shared" si="75"/>
        <v>0</v>
      </c>
      <c r="M230" s="320">
        <f t="shared" si="75"/>
        <v>0</v>
      </c>
    </row>
    <row r="231" spans="1:13" ht="16.8" hidden="1">
      <c r="A231" s="1" t="s">
        <v>316</v>
      </c>
      <c r="B231" s="156" t="e">
        <f>'Aaro Inställningar'!#REF!</f>
        <v>#REF!</v>
      </c>
      <c r="C231" s="36"/>
      <c r="D231" s="821">
        <f t="shared" si="45"/>
        <v>0</v>
      </c>
      <c r="E231" s="320">
        <f t="shared" ref="E231:M231" si="76">E69+E149</f>
        <v>0</v>
      </c>
      <c r="F231" s="318">
        <f t="shared" si="76"/>
        <v>0</v>
      </c>
      <c r="G231" s="320">
        <f t="shared" si="76"/>
        <v>0</v>
      </c>
      <c r="H231" s="318">
        <f t="shared" si="76"/>
        <v>0</v>
      </c>
      <c r="I231" s="320">
        <f t="shared" si="76"/>
        <v>0</v>
      </c>
      <c r="J231" s="318">
        <f t="shared" si="76"/>
        <v>0</v>
      </c>
      <c r="K231" s="320">
        <f t="shared" si="76"/>
        <v>0</v>
      </c>
      <c r="L231" s="318">
        <f t="shared" si="76"/>
        <v>0</v>
      </c>
      <c r="M231" s="320">
        <f t="shared" si="76"/>
        <v>0</v>
      </c>
    </row>
    <row r="232" spans="1:13" ht="16.8" hidden="1">
      <c r="A232" s="1" t="s">
        <v>316</v>
      </c>
      <c r="B232" s="156" t="e">
        <f>'Aaro Inställningar'!#REF!</f>
        <v>#REF!</v>
      </c>
      <c r="C232" s="36"/>
      <c r="D232" s="821">
        <f t="shared" si="45"/>
        <v>0</v>
      </c>
      <c r="E232" s="320">
        <f t="shared" ref="E232:M232" si="77">E70+E150</f>
        <v>0</v>
      </c>
      <c r="F232" s="318">
        <f t="shared" si="77"/>
        <v>0</v>
      </c>
      <c r="G232" s="320">
        <f t="shared" si="77"/>
        <v>0</v>
      </c>
      <c r="H232" s="318">
        <f t="shared" si="77"/>
        <v>0</v>
      </c>
      <c r="I232" s="320">
        <f t="shared" si="77"/>
        <v>0</v>
      </c>
      <c r="J232" s="318">
        <f t="shared" si="77"/>
        <v>0</v>
      </c>
      <c r="K232" s="320">
        <f t="shared" si="77"/>
        <v>0</v>
      </c>
      <c r="L232" s="318">
        <f t="shared" si="77"/>
        <v>0</v>
      </c>
      <c r="M232" s="320">
        <f t="shared" si="77"/>
        <v>0</v>
      </c>
    </row>
    <row r="233" spans="1:13" ht="16.8" hidden="1">
      <c r="A233" s="1" t="s">
        <v>316</v>
      </c>
      <c r="B233" s="156" t="e">
        <f>'Aaro Inställningar'!#REF!</f>
        <v>#REF!</v>
      </c>
      <c r="C233" s="36"/>
      <c r="D233" s="821">
        <f t="shared" ref="D233:D245" si="78">D72</f>
        <v>0</v>
      </c>
      <c r="E233" s="320">
        <f t="shared" ref="E233:M233" si="79">E71+E151</f>
        <v>0</v>
      </c>
      <c r="F233" s="318">
        <f t="shared" si="79"/>
        <v>0</v>
      </c>
      <c r="G233" s="320">
        <f t="shared" si="79"/>
        <v>0</v>
      </c>
      <c r="H233" s="318">
        <f t="shared" si="79"/>
        <v>0</v>
      </c>
      <c r="I233" s="320">
        <f t="shared" si="79"/>
        <v>0</v>
      </c>
      <c r="J233" s="318">
        <f t="shared" si="79"/>
        <v>0</v>
      </c>
      <c r="K233" s="320">
        <f t="shared" si="79"/>
        <v>0</v>
      </c>
      <c r="L233" s="318">
        <f t="shared" si="79"/>
        <v>0</v>
      </c>
      <c r="M233" s="320">
        <f t="shared" si="79"/>
        <v>0</v>
      </c>
    </row>
    <row r="234" spans="1:13" ht="16.8" hidden="1">
      <c r="A234" s="1" t="s">
        <v>316</v>
      </c>
      <c r="B234" s="156" t="e">
        <f>'Aaro Inställningar'!#REF!</f>
        <v>#REF!</v>
      </c>
      <c r="C234" s="36"/>
      <c r="D234" s="821">
        <f t="shared" si="78"/>
        <v>0</v>
      </c>
      <c r="E234" s="320">
        <f t="shared" ref="E234:M234" si="80">E72+E152</f>
        <v>0</v>
      </c>
      <c r="F234" s="318">
        <f t="shared" si="80"/>
        <v>0</v>
      </c>
      <c r="G234" s="320">
        <f t="shared" si="80"/>
        <v>0</v>
      </c>
      <c r="H234" s="318">
        <f t="shared" si="80"/>
        <v>0</v>
      </c>
      <c r="I234" s="320">
        <f t="shared" si="80"/>
        <v>0</v>
      </c>
      <c r="J234" s="318">
        <f t="shared" si="80"/>
        <v>0</v>
      </c>
      <c r="K234" s="320">
        <f t="shared" si="80"/>
        <v>0</v>
      </c>
      <c r="L234" s="318">
        <f t="shared" si="80"/>
        <v>0</v>
      </c>
      <c r="M234" s="320">
        <f t="shared" si="80"/>
        <v>0</v>
      </c>
    </row>
    <row r="235" spans="1:13" ht="16.8" hidden="1">
      <c r="A235" s="1" t="s">
        <v>316</v>
      </c>
      <c r="B235" s="156" t="e">
        <f>'Aaro Inställningar'!#REF!</f>
        <v>#REF!</v>
      </c>
      <c r="C235" s="36"/>
      <c r="D235" s="821">
        <f t="shared" si="78"/>
        <v>0</v>
      </c>
      <c r="E235" s="320">
        <f t="shared" ref="E235:M235" si="81">E73+E153</f>
        <v>0</v>
      </c>
      <c r="F235" s="318">
        <f t="shared" si="81"/>
        <v>0</v>
      </c>
      <c r="G235" s="320">
        <f t="shared" si="81"/>
        <v>0</v>
      </c>
      <c r="H235" s="318">
        <f t="shared" si="81"/>
        <v>0</v>
      </c>
      <c r="I235" s="320">
        <f t="shared" si="81"/>
        <v>0</v>
      </c>
      <c r="J235" s="318">
        <f t="shared" si="81"/>
        <v>0</v>
      </c>
      <c r="K235" s="320">
        <f t="shared" si="81"/>
        <v>0</v>
      </c>
      <c r="L235" s="318">
        <f t="shared" si="81"/>
        <v>0</v>
      </c>
      <c r="M235" s="320">
        <f t="shared" si="81"/>
        <v>0</v>
      </c>
    </row>
    <row r="236" spans="1:13" ht="16.8" hidden="1">
      <c r="A236" s="1" t="s">
        <v>316</v>
      </c>
      <c r="B236" s="156" t="e">
        <f>'Aaro Inställningar'!#REF!</f>
        <v>#REF!</v>
      </c>
      <c r="C236" s="36"/>
      <c r="D236" s="821">
        <f t="shared" si="78"/>
        <v>0</v>
      </c>
      <c r="E236" s="320">
        <f t="shared" ref="E236:M236" si="82">E74+E154</f>
        <v>0</v>
      </c>
      <c r="F236" s="318">
        <f t="shared" si="82"/>
        <v>0</v>
      </c>
      <c r="G236" s="320">
        <f t="shared" si="82"/>
        <v>0</v>
      </c>
      <c r="H236" s="318">
        <f t="shared" si="82"/>
        <v>0</v>
      </c>
      <c r="I236" s="320">
        <f t="shared" si="82"/>
        <v>0</v>
      </c>
      <c r="J236" s="318">
        <f t="shared" si="82"/>
        <v>0</v>
      </c>
      <c r="K236" s="320">
        <f t="shared" si="82"/>
        <v>0</v>
      </c>
      <c r="L236" s="318">
        <f t="shared" si="82"/>
        <v>0</v>
      </c>
      <c r="M236" s="320">
        <f t="shared" si="82"/>
        <v>0</v>
      </c>
    </row>
    <row r="237" spans="1:13" ht="16.8" hidden="1">
      <c r="A237" s="1" t="s">
        <v>316</v>
      </c>
      <c r="B237" s="156" t="e">
        <f>'Aaro Inställningar'!#REF!</f>
        <v>#REF!</v>
      </c>
      <c r="C237" s="36"/>
      <c r="D237" s="821">
        <f t="shared" si="78"/>
        <v>0</v>
      </c>
      <c r="E237" s="320">
        <f t="shared" ref="E237:M237" si="83">E75+E155</f>
        <v>0</v>
      </c>
      <c r="F237" s="318">
        <f t="shared" si="83"/>
        <v>0</v>
      </c>
      <c r="G237" s="320">
        <f t="shared" si="83"/>
        <v>0</v>
      </c>
      <c r="H237" s="318">
        <f t="shared" si="83"/>
        <v>0</v>
      </c>
      <c r="I237" s="320">
        <f t="shared" si="83"/>
        <v>0</v>
      </c>
      <c r="J237" s="318">
        <f t="shared" si="83"/>
        <v>0</v>
      </c>
      <c r="K237" s="320">
        <f t="shared" si="83"/>
        <v>0</v>
      </c>
      <c r="L237" s="318">
        <f t="shared" si="83"/>
        <v>0</v>
      </c>
      <c r="M237" s="320">
        <f t="shared" si="83"/>
        <v>0</v>
      </c>
    </row>
    <row r="238" spans="1:13" ht="16.8" hidden="1">
      <c r="A238" s="1" t="s">
        <v>316</v>
      </c>
      <c r="B238" s="156" t="e">
        <f>'Aaro Inställningar'!#REF!</f>
        <v>#REF!</v>
      </c>
      <c r="C238" s="36"/>
      <c r="D238" s="821">
        <f t="shared" si="78"/>
        <v>0</v>
      </c>
      <c r="E238" s="320">
        <f t="shared" ref="E238:M238" si="84">E76+E156</f>
        <v>0</v>
      </c>
      <c r="F238" s="318">
        <f t="shared" si="84"/>
        <v>0</v>
      </c>
      <c r="G238" s="320">
        <f t="shared" si="84"/>
        <v>0</v>
      </c>
      <c r="H238" s="318">
        <f t="shared" si="84"/>
        <v>0</v>
      </c>
      <c r="I238" s="320">
        <f t="shared" si="84"/>
        <v>0</v>
      </c>
      <c r="J238" s="318">
        <f t="shared" si="84"/>
        <v>0</v>
      </c>
      <c r="K238" s="320">
        <f t="shared" si="84"/>
        <v>0</v>
      </c>
      <c r="L238" s="318">
        <f t="shared" si="84"/>
        <v>0</v>
      </c>
      <c r="M238" s="320">
        <f t="shared" si="84"/>
        <v>0</v>
      </c>
    </row>
    <row r="239" spans="1:13" ht="16.8" hidden="1">
      <c r="A239" s="1" t="s">
        <v>316</v>
      </c>
      <c r="B239" s="156" t="e">
        <f>'Aaro Inställningar'!#REF!</f>
        <v>#REF!</v>
      </c>
      <c r="C239" s="36"/>
      <c r="D239" s="821">
        <f t="shared" si="78"/>
        <v>0</v>
      </c>
      <c r="E239" s="320">
        <f t="shared" ref="E239:M239" si="85">E77+E157</f>
        <v>0</v>
      </c>
      <c r="F239" s="318">
        <f t="shared" si="85"/>
        <v>0</v>
      </c>
      <c r="G239" s="320">
        <f t="shared" si="85"/>
        <v>0</v>
      </c>
      <c r="H239" s="318">
        <f t="shared" si="85"/>
        <v>0</v>
      </c>
      <c r="I239" s="320">
        <f t="shared" si="85"/>
        <v>0</v>
      </c>
      <c r="J239" s="318">
        <f t="shared" si="85"/>
        <v>0</v>
      </c>
      <c r="K239" s="320">
        <f t="shared" si="85"/>
        <v>0</v>
      </c>
      <c r="L239" s="318">
        <f t="shared" si="85"/>
        <v>0</v>
      </c>
      <c r="M239" s="320">
        <f t="shared" si="85"/>
        <v>0</v>
      </c>
    </row>
    <row r="240" spans="1:13" ht="16.8" hidden="1">
      <c r="A240" s="1" t="s">
        <v>316</v>
      </c>
      <c r="B240" s="156" t="e">
        <f>'Aaro Inställningar'!#REF!</f>
        <v>#REF!</v>
      </c>
      <c r="C240" s="36"/>
      <c r="D240" s="821">
        <f t="shared" si="78"/>
        <v>0</v>
      </c>
      <c r="E240" s="320">
        <f t="shared" ref="E240:M240" si="86">E78+E158</f>
        <v>0</v>
      </c>
      <c r="F240" s="318">
        <f t="shared" si="86"/>
        <v>0</v>
      </c>
      <c r="G240" s="320">
        <f t="shared" si="86"/>
        <v>0</v>
      </c>
      <c r="H240" s="318">
        <f t="shared" si="86"/>
        <v>0</v>
      </c>
      <c r="I240" s="320">
        <f t="shared" si="86"/>
        <v>0</v>
      </c>
      <c r="J240" s="318">
        <f t="shared" si="86"/>
        <v>0</v>
      </c>
      <c r="K240" s="320">
        <f t="shared" si="86"/>
        <v>0</v>
      </c>
      <c r="L240" s="318">
        <f t="shared" si="86"/>
        <v>0</v>
      </c>
      <c r="M240" s="320">
        <f t="shared" si="86"/>
        <v>0</v>
      </c>
    </row>
    <row r="241" spans="1:13" ht="16.8" hidden="1">
      <c r="A241" s="1" t="s">
        <v>316</v>
      </c>
      <c r="B241" s="156" t="e">
        <f>'Aaro Inställningar'!#REF!</f>
        <v>#REF!</v>
      </c>
      <c r="C241" s="36"/>
      <c r="D241" s="821">
        <f t="shared" si="78"/>
        <v>0</v>
      </c>
      <c r="E241" s="320">
        <f t="shared" ref="E241:M241" si="87">E79+E159</f>
        <v>0</v>
      </c>
      <c r="F241" s="318">
        <f t="shared" si="87"/>
        <v>0</v>
      </c>
      <c r="G241" s="320">
        <f t="shared" si="87"/>
        <v>0</v>
      </c>
      <c r="H241" s="318">
        <f t="shared" si="87"/>
        <v>0</v>
      </c>
      <c r="I241" s="320">
        <f t="shared" si="87"/>
        <v>0</v>
      </c>
      <c r="J241" s="318">
        <f t="shared" si="87"/>
        <v>0</v>
      </c>
      <c r="K241" s="320">
        <f t="shared" si="87"/>
        <v>0</v>
      </c>
      <c r="L241" s="318">
        <f t="shared" si="87"/>
        <v>0</v>
      </c>
      <c r="M241" s="320">
        <f t="shared" si="87"/>
        <v>0</v>
      </c>
    </row>
    <row r="242" spans="1:13" ht="16.8" hidden="1">
      <c r="A242" s="1" t="s">
        <v>316</v>
      </c>
      <c r="B242" s="156" t="e">
        <f>'Aaro Inställningar'!#REF!</f>
        <v>#REF!</v>
      </c>
      <c r="C242" s="36"/>
      <c r="D242" s="821">
        <f t="shared" si="78"/>
        <v>0</v>
      </c>
      <c r="E242" s="320">
        <f t="shared" ref="E242:M242" si="88">E80+E160</f>
        <v>0</v>
      </c>
      <c r="F242" s="318">
        <f t="shared" si="88"/>
        <v>0</v>
      </c>
      <c r="G242" s="320">
        <f t="shared" si="88"/>
        <v>0</v>
      </c>
      <c r="H242" s="318">
        <f t="shared" si="88"/>
        <v>0</v>
      </c>
      <c r="I242" s="320">
        <f t="shared" si="88"/>
        <v>0</v>
      </c>
      <c r="J242" s="318">
        <f t="shared" si="88"/>
        <v>0</v>
      </c>
      <c r="K242" s="320">
        <f t="shared" si="88"/>
        <v>0</v>
      </c>
      <c r="L242" s="318">
        <f t="shared" si="88"/>
        <v>0</v>
      </c>
      <c r="M242" s="320">
        <f t="shared" si="88"/>
        <v>0</v>
      </c>
    </row>
    <row r="243" spans="1:13" s="126" customFormat="1" ht="16.8" hidden="1">
      <c r="A243" s="1" t="s">
        <v>316</v>
      </c>
      <c r="B243" s="468" t="e">
        <f>'Aaro Inställningar'!#REF!</f>
        <v>#REF!</v>
      </c>
      <c r="C243" s="41"/>
      <c r="D243" s="799" t="str">
        <f t="shared" si="78"/>
        <v>SUMMA FRÅGETECKEN</v>
      </c>
      <c r="E243" s="800">
        <f t="shared" ref="E243:M243" si="89">E81+E161</f>
        <v>0</v>
      </c>
      <c r="F243" s="801">
        <f t="shared" si="89"/>
        <v>0</v>
      </c>
      <c r="G243" s="800">
        <f t="shared" si="89"/>
        <v>0</v>
      </c>
      <c r="H243" s="801">
        <f t="shared" si="89"/>
        <v>0</v>
      </c>
      <c r="I243" s="800">
        <f t="shared" si="89"/>
        <v>0</v>
      </c>
      <c r="J243" s="801">
        <f t="shared" si="89"/>
        <v>0</v>
      </c>
      <c r="K243" s="800">
        <f t="shared" si="89"/>
        <v>0</v>
      </c>
      <c r="L243" s="801">
        <f t="shared" si="89"/>
        <v>0</v>
      </c>
      <c r="M243" s="800">
        <f t="shared" si="89"/>
        <v>0</v>
      </c>
    </row>
    <row r="244" spans="1:13" ht="11.25" customHeight="1">
      <c r="A244" s="1"/>
      <c r="B244" s="156"/>
      <c r="C244" s="36"/>
      <c r="D244" s="806">
        <f t="shared" si="78"/>
        <v>0</v>
      </c>
      <c r="E244" s="776">
        <f t="shared" ref="E244:M244" si="90">E82+E162</f>
        <v>0</v>
      </c>
      <c r="F244" s="775">
        <f t="shared" si="90"/>
        <v>0</v>
      </c>
      <c r="G244" s="776">
        <f t="shared" si="90"/>
        <v>0</v>
      </c>
      <c r="H244" s="775">
        <f t="shared" si="90"/>
        <v>0</v>
      </c>
      <c r="I244" s="776">
        <f t="shared" si="90"/>
        <v>0</v>
      </c>
      <c r="J244" s="775">
        <f t="shared" si="90"/>
        <v>0</v>
      </c>
      <c r="K244" s="776">
        <f t="shared" si="90"/>
        <v>0</v>
      </c>
      <c r="L244" s="775">
        <f t="shared" si="90"/>
        <v>0</v>
      </c>
      <c r="M244" s="776">
        <f t="shared" si="90"/>
        <v>0</v>
      </c>
    </row>
    <row r="245" spans="1:13" s="126" customFormat="1" ht="15.75" customHeight="1">
      <c r="A245" s="1" t="s">
        <v>316</v>
      </c>
      <c r="B245" s="468" t="e">
        <f>'Aaro Inställningar'!#REF!</f>
        <v>#REF!</v>
      </c>
      <c r="C245" s="41"/>
      <c r="D245" s="760" t="str">
        <f t="shared" si="78"/>
        <v>Summa totalt</v>
      </c>
      <c r="E245" s="774">
        <f t="shared" ref="E245:M245" si="91">E84+E164</f>
        <v>-21.626483200000003</v>
      </c>
      <c r="F245" s="808">
        <f t="shared" si="91"/>
        <v>-34.459007700000001</v>
      </c>
      <c r="G245" s="774">
        <f t="shared" si="91"/>
        <v>-36.773266299999996</v>
      </c>
      <c r="H245" s="808">
        <f t="shared" si="91"/>
        <v>-53.597392499999998</v>
      </c>
      <c r="I245" s="774">
        <f t="shared" si="91"/>
        <v>-36.773266299999996</v>
      </c>
      <c r="J245" s="808">
        <f t="shared" si="91"/>
        <v>-53.597392499999998</v>
      </c>
      <c r="K245" s="774">
        <f t="shared" si="91"/>
        <v>-397.77097129999999</v>
      </c>
      <c r="L245" s="808">
        <f t="shared" si="91"/>
        <v>-414.59509750000007</v>
      </c>
      <c r="M245" s="774">
        <f t="shared" si="91"/>
        <v>-117.72303380000001</v>
      </c>
    </row>
  </sheetData>
  <pageMargins left="0.70866141732283472" right="0.11811023622047245" top="0.55118110236220474" bottom="0.35433070866141736" header="0.31496062992125984" footer="0.31496062992125984"/>
  <pageSetup paperSize="9" scale="60" orientation="landscape" r:id="rId1"/>
  <headerFooter alignWithMargins="0">
    <oddFooter>&amp;LRatos Ekonomi/150422&amp;R&amp;P/&amp;N</oddFooter>
  </headerFooter>
  <rowBreaks count="1" manualBreakCount="1">
    <brk id="165" min="3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6"/>
  <sheetViews>
    <sheetView showGridLines="0" showZeros="0" topLeftCell="C4" zoomScale="73" zoomScaleNormal="73" zoomScaleSheetLayoutView="80" workbookViewId="0"/>
  </sheetViews>
  <sheetFormatPr defaultColWidth="9.109375" defaultRowHeight="13.8" outlineLevelRow="1" outlineLevelCol="1"/>
  <cols>
    <col min="1" max="1" width="18" style="6" hidden="1" customWidth="1" outlineLevel="1"/>
    <col min="2" max="2" width="9.5546875" style="6" hidden="1" customWidth="1" outlineLevel="1"/>
    <col min="3" max="3" width="4.33203125" style="6" customWidth="1" collapsed="1"/>
    <col min="4" max="4" width="32.6640625" style="6" customWidth="1"/>
    <col min="5" max="20" width="9.6640625" style="22" customWidth="1"/>
    <col min="21" max="22" width="10.33203125" style="22" hidden="1" customWidth="1"/>
    <col min="23" max="26" width="11" style="22" hidden="1" customWidth="1"/>
    <col min="27" max="27" width="9.6640625" style="22" customWidth="1"/>
    <col min="28" max="28" width="1.109375" style="157" customWidth="1"/>
    <col min="29" max="29" width="9.6640625" style="22" customWidth="1"/>
    <col min="30" max="32" width="11" style="22" hidden="1" customWidth="1"/>
    <col min="33" max="33" width="13.109375" style="22" hidden="1" customWidth="1"/>
    <col min="34" max="34" width="14.33203125" style="135" hidden="1" customWidth="1"/>
    <col min="35" max="35" width="14.5546875" style="22" hidden="1" customWidth="1"/>
    <col min="36" max="36" width="1.5546875" style="157" customWidth="1"/>
    <col min="37" max="37" width="9.109375" style="22" hidden="1" customWidth="1"/>
    <col min="38" max="40" width="0" style="9" hidden="1" customWidth="1"/>
    <col min="41" max="41" width="9.6640625" style="9" customWidth="1"/>
    <col min="42" max="52" width="9.109375" style="9"/>
    <col min="53" max="16384" width="9.109375" style="6"/>
  </cols>
  <sheetData>
    <row r="1" spans="1:52" hidden="1" outlineLevel="1">
      <c r="B1" s="547"/>
      <c r="C1" s="34"/>
      <c r="D1" s="34"/>
      <c r="E1" s="22" t="str">
        <f>'Aaro Inställningar'!K5</f>
        <v>AHIAS</v>
      </c>
      <c r="F1" s="22" t="str">
        <f>'Aaro Inställningar'!L5</f>
        <v>ARCUS</v>
      </c>
      <c r="G1" s="22" t="str">
        <f>'Aaro Inställningar'!M5</f>
        <v>BIOLIN</v>
      </c>
      <c r="H1" s="22" t="str">
        <f>'Aaro Inställningar'!N5</f>
        <v>BISNODE</v>
      </c>
      <c r="I1" s="22" t="str">
        <f>'Aaro Inställningar'!O5</f>
        <v>DIAB</v>
      </c>
      <c r="J1" s="22" t="str">
        <f>'Aaro Inställningar'!P5</f>
        <v>EMGR</v>
      </c>
      <c r="K1" s="22" t="str">
        <f>'Aaro Inställningar'!Q5</f>
        <v>GSHYDRO</v>
      </c>
      <c r="L1" s="22" t="str">
        <f>'Aaro Inställningar'!R5</f>
        <v>HAFA</v>
      </c>
      <c r="M1" s="22" t="str">
        <f>'Aaro Inställningar'!S5</f>
        <v>HENT</v>
      </c>
      <c r="N1" s="22" t="str">
        <f>'Aaro Inställningar'!T5</f>
        <v>HLDISP</v>
      </c>
      <c r="O1" s="22" t="str">
        <f>'Aaro Inställningar'!U5</f>
        <v>INWIDO</v>
      </c>
      <c r="P1" s="22" t="str">
        <f>'Aaro Inställningar'!V5</f>
        <v>JOTUL</v>
      </c>
      <c r="Q1" s="22" t="str">
        <f>'Aaro Inställningar'!W5</f>
        <v>KVD</v>
      </c>
      <c r="R1" s="22" t="str">
        <f>'Aaro Inställningar'!X5</f>
        <v>LEDIL</v>
      </c>
      <c r="S1" s="22" t="str">
        <f>'Aaro Inställningar'!Y5</f>
        <v>MCC</v>
      </c>
      <c r="T1" s="22" t="str">
        <f>'Aaro Inställningar'!Z5</f>
        <v>NEBULA</v>
      </c>
      <c r="U1" s="22" t="str">
        <f>'Aaro Inställningar'!AA5</f>
        <v>NCGHO</v>
      </c>
      <c r="V1" s="22">
        <f>'Aaro Inställningar'!AB5</f>
        <v>0</v>
      </c>
      <c r="W1" s="22">
        <f>'Aaro Inställningar'!AC5</f>
        <v>0</v>
      </c>
      <c r="X1" s="22">
        <f>'Aaro Inställningar'!AD5</f>
        <v>0</v>
      </c>
      <c r="Y1" s="22">
        <f>'Aaro Inställningar'!AE5</f>
        <v>0</v>
      </c>
      <c r="Z1" s="22">
        <f>'Aaro Inställningar'!AF5</f>
        <v>0</v>
      </c>
      <c r="AA1" s="22" t="str">
        <f>'Aaro Inställningar'!AG5</f>
        <v>X</v>
      </c>
      <c r="AC1" s="22" t="str">
        <f>'Aaro Inställningar'!AH5</f>
        <v>AIBEL</v>
      </c>
      <c r="AD1" s="22">
        <f>'Aaro Inställningar'!AI5</f>
        <v>0</v>
      </c>
      <c r="AE1" s="22">
        <f>'Aaro Inställningar'!AJ5</f>
        <v>0</v>
      </c>
      <c r="AF1" s="22">
        <f>'Aaro Inställningar'!AK5</f>
        <v>0</v>
      </c>
      <c r="AG1" s="22">
        <f>'Aaro Inställningar'!AL5</f>
        <v>0</v>
      </c>
      <c r="AH1" s="22">
        <f>'Aaro Inställningar'!AM5</f>
        <v>0</v>
      </c>
      <c r="AI1" s="22" t="str">
        <f>'Aaro Inställningar'!AN5</f>
        <v>X</v>
      </c>
      <c r="AK1" s="22">
        <f>'Aaro Inställningar'!AO5</f>
        <v>0</v>
      </c>
      <c r="AL1" s="22">
        <f>'Aaro Inställningar'!AP5</f>
        <v>0</v>
      </c>
      <c r="AM1" s="22">
        <f>'Aaro Inställningar'!AQ5</f>
        <v>0</v>
      </c>
      <c r="AN1" s="22" t="str">
        <f>'Aaro Inställningar'!AR5</f>
        <v>X</v>
      </c>
      <c r="AO1" s="22" t="str">
        <f>'Aaro Inställningar'!AS5</f>
        <v>X</v>
      </c>
      <c r="AP1" s="22">
        <f>'Aaro Inställningar'!AT5</f>
        <v>0</v>
      </c>
      <c r="AQ1" s="22">
        <f>'Aaro Inställningar'!AU5</f>
        <v>0</v>
      </c>
      <c r="AR1" s="22">
        <f>'Aaro Inställningar'!AV5</f>
        <v>0</v>
      </c>
      <c r="AS1" s="22">
        <f>'Aaro Inställningar'!AW5</f>
        <v>0</v>
      </c>
      <c r="AT1" s="22">
        <f>'Aaro Inställningar'!AX5</f>
        <v>0</v>
      </c>
      <c r="AU1" s="22">
        <f>'Aaro Inställningar'!AY5</f>
        <v>0</v>
      </c>
    </row>
    <row r="2" spans="1:52" customFormat="1" ht="14.4" hidden="1" outlineLevel="1">
      <c r="A2" t="str">
        <f>'Meny Aaro'!D11</f>
        <v>MSEK</v>
      </c>
      <c r="B2" s="6"/>
      <c r="AB2" s="4"/>
      <c r="AJ2" s="4"/>
    </row>
    <row r="3" spans="1:52" customFormat="1" ht="14.4" hidden="1" outlineLevel="1">
      <c r="A3" s="1" t="s">
        <v>307</v>
      </c>
      <c r="B3" s="6"/>
      <c r="AB3" s="4"/>
      <c r="AJ3" s="4"/>
    </row>
    <row r="4" spans="1:52" collapsed="1">
      <c r="A4" s="493">
        <v>100</v>
      </c>
      <c r="AL4" s="546"/>
      <c r="AM4" s="143"/>
      <c r="AN4" s="143"/>
      <c r="AO4" s="143"/>
      <c r="AP4" s="143"/>
      <c r="AQ4" s="143"/>
      <c r="AR4" s="143"/>
      <c r="AS4" s="143"/>
    </row>
    <row r="5" spans="1:52" ht="28.2">
      <c r="B5" s="2"/>
      <c r="D5" s="142" t="str">
        <f>"Resultatanalys "&amp;VÅR&amp;" - jämförelse "&amp;VFGÅR</f>
        <v>Resultatanalys 2015 - jämförelse 2014</v>
      </c>
      <c r="AL5" s="143"/>
      <c r="AM5" s="143"/>
      <c r="AN5" s="143"/>
      <c r="AO5" s="143"/>
      <c r="AP5" s="143"/>
      <c r="AQ5" s="143"/>
      <c r="AR5" s="143"/>
      <c r="AS5" s="143"/>
    </row>
    <row r="6" spans="1:52" s="162" customFormat="1" ht="64.5" customHeight="1">
      <c r="A6" t="str">
        <f>'Meny Aaro'!J34</f>
        <v>1503P</v>
      </c>
      <c r="B6" s="2"/>
      <c r="C6" s="357"/>
      <c r="D6" s="356" t="str">
        <f>"Ackumulerat "&amp;VÅR&amp;'Meny Aaro'!G36</f>
        <v>Ackumulerat 201503</v>
      </c>
      <c r="E6" s="734" t="str">
        <f>'Aaro Inställningar'!K6</f>
        <v>AH</v>
      </c>
      <c r="F6" s="734" t="str">
        <f>'Aaro Inställningar'!L6</f>
        <v>Arcus</v>
      </c>
      <c r="G6" s="734" t="str">
        <f>'Aaro Inställningar'!M6</f>
        <v xml:space="preserve">Biolin </v>
      </c>
      <c r="H6" s="734" t="str">
        <f>'Aaro Inställningar'!N6</f>
        <v>Bisnode</v>
      </c>
      <c r="I6" s="734" t="str">
        <f>'Aaro Inställningar'!O6</f>
        <v>DIAB</v>
      </c>
      <c r="J6" s="734" t="str">
        <f>'Aaro Inställningar'!P6</f>
        <v>Eurom</v>
      </c>
      <c r="K6" s="734" t="str">
        <f>'Aaro Inställningar'!Q6</f>
        <v>GS-Hydro</v>
      </c>
      <c r="L6" s="734" t="str">
        <f>'Aaro Inställningar'!R6</f>
        <v>Hafa</v>
      </c>
      <c r="M6" s="734" t="str">
        <f>'Aaro Inställningar'!S6</f>
        <v>HENT</v>
      </c>
      <c r="N6" s="734" t="str">
        <f>'Aaro Inställningar'!T6</f>
        <v xml:space="preserve">HL Disp </v>
      </c>
      <c r="O6" s="734" t="str">
        <f>'Aaro Inställningar'!U6</f>
        <v>Inwido</v>
      </c>
      <c r="P6" s="734" t="str">
        <f>'Aaro Inställningar'!V6</f>
        <v>Jøtul</v>
      </c>
      <c r="Q6" s="734" t="str">
        <f>'Aaro Inställningar'!W6</f>
        <v xml:space="preserve">KVD </v>
      </c>
      <c r="R6" s="734" t="str">
        <f>'Aaro Inställningar'!X6</f>
        <v>Ledil</v>
      </c>
      <c r="S6" s="734" t="str">
        <f>'Aaro Inställningar'!Y6</f>
        <v>MCC</v>
      </c>
      <c r="T6" s="734" t="str">
        <f>'Aaro Inställningar'!Z6</f>
        <v>Nebula</v>
      </c>
      <c r="U6" s="734" t="str">
        <f>'Aaro Inställningar'!AA6</f>
        <v>NCG</v>
      </c>
      <c r="V6" s="358">
        <f>'Aaro Inställningar'!AB6</f>
        <v>0</v>
      </c>
      <c r="W6" s="358">
        <f>'Aaro Inställningar'!AC6</f>
        <v>0</v>
      </c>
      <c r="X6" s="358">
        <f>'Aaro Inställningar'!AD6</f>
        <v>0</v>
      </c>
      <c r="Y6" s="358">
        <f>'Aaro Inställningar'!AE6</f>
        <v>0</v>
      </c>
      <c r="Z6" s="358">
        <f>'Aaro Inställningar'!AF6</f>
        <v>0</v>
      </c>
      <c r="AA6" s="734" t="str">
        <f>'Aaro Inställningar'!AG6</f>
        <v>Sum ex Aibel</v>
      </c>
      <c r="AB6" s="687"/>
      <c r="AC6" s="358" t="str">
        <f>'Aaro Inställningar'!AH6</f>
        <v>Aibel</v>
      </c>
      <c r="AD6" s="358">
        <f>'Aaro Inställningar'!AI6</f>
        <v>0</v>
      </c>
      <c r="AE6" s="358">
        <f>'Aaro Inställningar'!AJ6</f>
        <v>0</v>
      </c>
      <c r="AF6" s="358">
        <f>'Aaro Inställningar'!AK6</f>
        <v>0</v>
      </c>
      <c r="AG6" s="358">
        <f>'Aaro Inställningar'!AL6</f>
        <v>0</v>
      </c>
      <c r="AH6" s="358">
        <f>'Aaro Inställningar'!AM6</f>
        <v>0</v>
      </c>
      <c r="AI6" s="358" t="str">
        <f>'Aaro Inställningar'!AN6</f>
        <v>Sum Aibel</v>
      </c>
      <c r="AJ6" s="687"/>
      <c r="AK6" s="358">
        <f>'Aaro Inställningar'!AO6</f>
        <v>0</v>
      </c>
      <c r="AL6" s="358">
        <f>'Aaro Inställningar'!AP6</f>
        <v>0</v>
      </c>
      <c r="AM6" s="358">
        <f>'Aaro Inställningar'!AQ6</f>
        <v>0</v>
      </c>
      <c r="AN6" s="358" t="str">
        <f>'Aaro Inställningar'!AR6</f>
        <v>SUMMA FRÅGETECKEN</v>
      </c>
      <c r="AO6" s="358" t="str">
        <f>'Aaro Inställningar'!AS6</f>
        <v>Totalt</v>
      </c>
      <c r="AP6" s="359"/>
      <c r="AQ6" s="359"/>
      <c r="AR6" s="359"/>
      <c r="AS6" s="359"/>
      <c r="AT6" s="359"/>
      <c r="AU6" s="359"/>
      <c r="AV6" s="359"/>
      <c r="AW6" s="359"/>
      <c r="AX6" s="359"/>
      <c r="AY6" s="359"/>
      <c r="AZ6" s="359"/>
    </row>
    <row r="7" spans="1:52" s="57" customFormat="1" ht="14.4">
      <c r="A7" s="147"/>
      <c r="B7" s="2"/>
      <c r="C7" s="147"/>
      <c r="D7" s="148"/>
      <c r="E7" s="148"/>
      <c r="F7" s="150"/>
      <c r="G7" s="150"/>
      <c r="H7" s="149"/>
      <c r="I7" s="149"/>
      <c r="J7" s="149"/>
      <c r="K7" s="149"/>
      <c r="L7" s="149"/>
      <c r="M7" s="149"/>
      <c r="N7" s="149"/>
      <c r="O7" s="149"/>
      <c r="P7" s="149"/>
      <c r="Q7" s="150"/>
      <c r="R7" s="149"/>
      <c r="S7" s="149"/>
      <c r="T7" s="149"/>
      <c r="U7" s="150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</row>
    <row r="8" spans="1:52" s="15" customFormat="1" ht="18">
      <c r="A8" s="550" t="s">
        <v>305</v>
      </c>
      <c r="B8" s="2"/>
      <c r="C8" s="11"/>
      <c r="D8" s="942" t="s">
        <v>33</v>
      </c>
      <c r="E8" s="943">
        <v>238.62254730000001</v>
      </c>
      <c r="F8" s="943">
        <v>548.6865239</v>
      </c>
      <c r="G8" s="943">
        <v>52.325530000000001</v>
      </c>
      <c r="H8" s="943">
        <v>873.49547629999995</v>
      </c>
      <c r="I8" s="943">
        <v>369.01600000000002</v>
      </c>
      <c r="J8" s="943">
        <v>593.44200000000001</v>
      </c>
      <c r="K8" s="943">
        <v>319.61327749999998</v>
      </c>
      <c r="L8" s="943">
        <v>52.296999999999997</v>
      </c>
      <c r="M8" s="943">
        <v>1284.0456196</v>
      </c>
      <c r="N8" s="943">
        <v>337.32799999999997</v>
      </c>
      <c r="O8" s="943">
        <v>1047.434</v>
      </c>
      <c r="P8" s="943">
        <v>208.51561219999999</v>
      </c>
      <c r="Q8" s="943">
        <v>75.858000000000004</v>
      </c>
      <c r="R8" s="943">
        <v>69.916283800000002</v>
      </c>
      <c r="S8" s="943">
        <v>290.10500000000002</v>
      </c>
      <c r="T8" s="943">
        <v>66.413453599999997</v>
      </c>
      <c r="U8" s="943">
        <v>791.15413999999998</v>
      </c>
      <c r="V8" s="943">
        <v>0</v>
      </c>
      <c r="W8" s="943">
        <v>0</v>
      </c>
      <c r="X8" s="943">
        <v>0</v>
      </c>
      <c r="Y8" s="943">
        <v>0</v>
      </c>
      <c r="Z8" s="943">
        <v>0</v>
      </c>
      <c r="AA8" s="943">
        <f t="shared" ref="AA8:AA31" si="0">SUM(E8:Z8)</f>
        <v>7218.2684642000013</v>
      </c>
      <c r="AB8" s="944"/>
      <c r="AC8" s="943">
        <v>1907.3287952000001</v>
      </c>
      <c r="AD8" s="943">
        <v>0</v>
      </c>
      <c r="AE8" s="943">
        <v>0</v>
      </c>
      <c r="AF8" s="943">
        <v>0</v>
      </c>
      <c r="AG8" s="943">
        <v>0</v>
      </c>
      <c r="AH8" s="943">
        <v>0</v>
      </c>
      <c r="AI8" s="943">
        <f t="shared" ref="AI8:AI31" si="1">SUM(AC8:AH8)</f>
        <v>1907.3287952000001</v>
      </c>
      <c r="AJ8" s="944"/>
      <c r="AK8" s="943">
        <v>0</v>
      </c>
      <c r="AL8" s="943">
        <v>0</v>
      </c>
      <c r="AM8" s="943">
        <v>0</v>
      </c>
      <c r="AN8" s="943">
        <f t="shared" ref="AN8:AN31" si="2">SUM(AK8:AM8)</f>
        <v>0</v>
      </c>
      <c r="AO8" s="943">
        <f t="shared" ref="AO8:AO31" si="3">AA8+AI8+AN8</f>
        <v>9125.5972594000013</v>
      </c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</row>
    <row r="9" spans="1:52" s="15" customFormat="1" ht="18">
      <c r="A9" s="550" t="s">
        <v>349</v>
      </c>
      <c r="B9" s="2"/>
      <c r="C9" s="11"/>
      <c r="D9" s="945" t="s">
        <v>213</v>
      </c>
      <c r="E9" s="946">
        <v>-222.25564940000001</v>
      </c>
      <c r="F9" s="946">
        <v>-550.4014512</v>
      </c>
      <c r="G9" s="946">
        <v>-51.453899999999997</v>
      </c>
      <c r="H9" s="946">
        <v>-819.80893349999997</v>
      </c>
      <c r="I9" s="946">
        <v>-318.00599999999997</v>
      </c>
      <c r="J9" s="946">
        <v>-582.73800000000006</v>
      </c>
      <c r="K9" s="946">
        <v>-306.05023130000001</v>
      </c>
      <c r="L9" s="946">
        <v>-49.466999999999999</v>
      </c>
      <c r="M9" s="946">
        <v>-1211.5859154</v>
      </c>
      <c r="N9" s="946">
        <v>-338.541</v>
      </c>
      <c r="O9" s="946">
        <v>-991.13800000000003</v>
      </c>
      <c r="P9" s="946">
        <v>-212.2493643</v>
      </c>
      <c r="Q9" s="946">
        <v>-66.861000000000004</v>
      </c>
      <c r="R9" s="946">
        <v>-41.533311599999998</v>
      </c>
      <c r="S9" s="946">
        <v>-257.80700000000002</v>
      </c>
      <c r="T9" s="946">
        <v>-44.193432100000003</v>
      </c>
      <c r="U9" s="946">
        <v>-612.08352000000002</v>
      </c>
      <c r="V9" s="946">
        <v>0</v>
      </c>
      <c r="W9" s="946">
        <v>0</v>
      </c>
      <c r="X9" s="946">
        <v>0</v>
      </c>
      <c r="Y9" s="946">
        <v>0</v>
      </c>
      <c r="Z9" s="946">
        <v>0</v>
      </c>
      <c r="AA9" s="946">
        <f t="shared" si="0"/>
        <v>-6676.1737088</v>
      </c>
      <c r="AB9" s="944"/>
      <c r="AC9" s="946">
        <v>-1747.9511648</v>
      </c>
      <c r="AD9" s="946">
        <v>0</v>
      </c>
      <c r="AE9" s="946">
        <v>0</v>
      </c>
      <c r="AF9" s="946">
        <v>0</v>
      </c>
      <c r="AG9" s="946">
        <v>0</v>
      </c>
      <c r="AH9" s="946">
        <v>0</v>
      </c>
      <c r="AI9" s="946">
        <f t="shared" si="1"/>
        <v>-1747.9511648</v>
      </c>
      <c r="AJ9" s="944"/>
      <c r="AK9" s="946">
        <v>0</v>
      </c>
      <c r="AL9" s="946">
        <v>0</v>
      </c>
      <c r="AM9" s="946">
        <v>0</v>
      </c>
      <c r="AN9" s="946">
        <f t="shared" si="2"/>
        <v>0</v>
      </c>
      <c r="AO9" s="946">
        <f t="shared" si="3"/>
        <v>-8424.1248735999998</v>
      </c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</row>
    <row r="10" spans="1:52" s="15" customFormat="1" ht="18">
      <c r="A10" s="550" t="s">
        <v>367</v>
      </c>
      <c r="B10" s="2"/>
      <c r="C10" s="11"/>
      <c r="D10" s="945" t="s">
        <v>214</v>
      </c>
      <c r="E10" s="946">
        <v>-8.8137000000000007E-3</v>
      </c>
      <c r="F10" s="946">
        <v>0</v>
      </c>
      <c r="G10" s="946">
        <v>1.5006299999999999</v>
      </c>
      <c r="H10" s="946">
        <v>16.811988400000001</v>
      </c>
      <c r="I10" s="946">
        <v>1.266</v>
      </c>
      <c r="J10" s="946">
        <v>6.4109999999999996</v>
      </c>
      <c r="K10" s="946">
        <v>0.25325189999999997</v>
      </c>
      <c r="L10" s="946">
        <v>0</v>
      </c>
      <c r="M10" s="946">
        <v>0.44027559999999999</v>
      </c>
      <c r="N10" s="946">
        <v>2.0499999999999998</v>
      </c>
      <c r="O10" s="946">
        <v>1.512</v>
      </c>
      <c r="P10" s="946">
        <v>2.2013782000000002</v>
      </c>
      <c r="Q10" s="946">
        <v>0.161</v>
      </c>
      <c r="R10" s="946">
        <v>1.8759399999999999E-2</v>
      </c>
      <c r="S10" s="946">
        <v>0.25600000000000001</v>
      </c>
      <c r="T10" s="946">
        <v>0.48614049999999998</v>
      </c>
      <c r="U10" s="946">
        <v>3.6999999999999998E-2</v>
      </c>
      <c r="V10" s="946">
        <v>0</v>
      </c>
      <c r="W10" s="946">
        <v>0</v>
      </c>
      <c r="X10" s="946">
        <v>0</v>
      </c>
      <c r="Y10" s="946">
        <v>0</v>
      </c>
      <c r="Z10" s="946">
        <v>0</v>
      </c>
      <c r="AA10" s="946">
        <f t="shared" si="0"/>
        <v>33.396610299999999</v>
      </c>
      <c r="AB10" s="944"/>
      <c r="AC10" s="946">
        <v>1.4260634999999999</v>
      </c>
      <c r="AD10" s="946">
        <v>0</v>
      </c>
      <c r="AE10" s="946">
        <v>0</v>
      </c>
      <c r="AF10" s="946">
        <v>0</v>
      </c>
      <c r="AG10" s="946">
        <v>0</v>
      </c>
      <c r="AH10" s="946">
        <v>0</v>
      </c>
      <c r="AI10" s="946">
        <f t="shared" si="1"/>
        <v>1.4260634999999999</v>
      </c>
      <c r="AJ10" s="944"/>
      <c r="AK10" s="946">
        <v>0</v>
      </c>
      <c r="AL10" s="946">
        <v>0</v>
      </c>
      <c r="AM10" s="946">
        <v>0</v>
      </c>
      <c r="AN10" s="946">
        <f t="shared" si="2"/>
        <v>0</v>
      </c>
      <c r="AO10" s="946">
        <f t="shared" si="3"/>
        <v>34.822673799999997</v>
      </c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</row>
    <row r="11" spans="1:52" s="15" customFormat="1" ht="18">
      <c r="A11" s="550" t="s">
        <v>350</v>
      </c>
      <c r="B11" s="2"/>
      <c r="C11" s="11"/>
      <c r="D11" s="945" t="s">
        <v>215</v>
      </c>
      <c r="E11" s="944">
        <v>0</v>
      </c>
      <c r="F11" s="944">
        <v>0</v>
      </c>
      <c r="G11" s="944">
        <v>-0.45787</v>
      </c>
      <c r="H11" s="944">
        <v>-1.3065283000000001</v>
      </c>
      <c r="I11" s="944">
        <v>0</v>
      </c>
      <c r="J11" s="944">
        <v>-0.04</v>
      </c>
      <c r="K11" s="944">
        <v>0</v>
      </c>
      <c r="L11" s="944">
        <v>0</v>
      </c>
      <c r="M11" s="944">
        <v>-19.9734798</v>
      </c>
      <c r="N11" s="944">
        <v>-2.0779999999999998</v>
      </c>
      <c r="O11" s="944">
        <v>-1.6779999999999999</v>
      </c>
      <c r="P11" s="944">
        <v>0</v>
      </c>
      <c r="Q11" s="944">
        <v>-0.02</v>
      </c>
      <c r="R11" s="944">
        <v>-5.5434026999999997</v>
      </c>
      <c r="S11" s="944">
        <v>0</v>
      </c>
      <c r="T11" s="944">
        <v>0</v>
      </c>
      <c r="U11" s="944">
        <v>0</v>
      </c>
      <c r="V11" s="944">
        <v>0</v>
      </c>
      <c r="W11" s="944">
        <v>0</v>
      </c>
      <c r="X11" s="944">
        <v>0</v>
      </c>
      <c r="Y11" s="944">
        <v>0</v>
      </c>
      <c r="Z11" s="944">
        <v>0</v>
      </c>
      <c r="AA11" s="944">
        <f t="shared" si="0"/>
        <v>-31.0972808</v>
      </c>
      <c r="AB11" s="944"/>
      <c r="AC11" s="944">
        <v>-2.1477000000000002E-3</v>
      </c>
      <c r="AD11" s="944">
        <v>0</v>
      </c>
      <c r="AE11" s="944">
        <v>0</v>
      </c>
      <c r="AF11" s="944">
        <v>0</v>
      </c>
      <c r="AG11" s="944">
        <v>0</v>
      </c>
      <c r="AH11" s="944">
        <v>0</v>
      </c>
      <c r="AI11" s="944">
        <f t="shared" si="1"/>
        <v>-2.1477000000000002E-3</v>
      </c>
      <c r="AJ11" s="944"/>
      <c r="AK11" s="944">
        <v>0</v>
      </c>
      <c r="AL11" s="944">
        <v>0</v>
      </c>
      <c r="AM11" s="944">
        <v>0</v>
      </c>
      <c r="AN11" s="944">
        <f t="shared" si="2"/>
        <v>0</v>
      </c>
      <c r="AO11" s="944">
        <f t="shared" si="3"/>
        <v>-31.099428499999998</v>
      </c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</row>
    <row r="12" spans="1:52" s="15" customFormat="1" ht="18">
      <c r="A12" s="550" t="s">
        <v>351</v>
      </c>
      <c r="B12" s="2"/>
      <c r="C12" s="11"/>
      <c r="D12" s="945" t="s">
        <v>222</v>
      </c>
      <c r="E12" s="946">
        <v>0</v>
      </c>
      <c r="F12" s="946">
        <v>0.11597499999999999</v>
      </c>
      <c r="G12" s="946">
        <v>0</v>
      </c>
      <c r="H12" s="946">
        <v>0</v>
      </c>
      <c r="I12" s="946">
        <v>0</v>
      </c>
      <c r="J12" s="946">
        <v>0</v>
      </c>
      <c r="K12" s="946">
        <v>0</v>
      </c>
      <c r="L12" s="946">
        <v>0</v>
      </c>
      <c r="M12" s="946">
        <v>-5.3692000000000002E-3</v>
      </c>
      <c r="N12" s="946">
        <v>0</v>
      </c>
      <c r="O12" s="946">
        <v>0.25700000000000001</v>
      </c>
      <c r="P12" s="946">
        <v>0</v>
      </c>
      <c r="Q12" s="946">
        <v>0</v>
      </c>
      <c r="R12" s="946">
        <v>0</v>
      </c>
      <c r="S12" s="946">
        <v>0</v>
      </c>
      <c r="T12" s="946">
        <v>0</v>
      </c>
      <c r="U12" s="946">
        <v>13.513999999999999</v>
      </c>
      <c r="V12" s="946">
        <v>0</v>
      </c>
      <c r="W12" s="946">
        <v>0</v>
      </c>
      <c r="X12" s="946">
        <v>0</v>
      </c>
      <c r="Y12" s="946">
        <v>0</v>
      </c>
      <c r="Z12" s="946">
        <v>0</v>
      </c>
      <c r="AA12" s="946">
        <f t="shared" si="0"/>
        <v>13.881605799999999</v>
      </c>
      <c r="AB12" s="944"/>
      <c r="AC12" s="946">
        <v>0</v>
      </c>
      <c r="AD12" s="946">
        <v>0</v>
      </c>
      <c r="AE12" s="946">
        <v>0</v>
      </c>
      <c r="AF12" s="946">
        <v>0</v>
      </c>
      <c r="AG12" s="946">
        <v>0</v>
      </c>
      <c r="AH12" s="946">
        <v>0</v>
      </c>
      <c r="AI12" s="946">
        <f t="shared" si="1"/>
        <v>0</v>
      </c>
      <c r="AJ12" s="944"/>
      <c r="AK12" s="946">
        <v>0</v>
      </c>
      <c r="AL12" s="946">
        <v>0</v>
      </c>
      <c r="AM12" s="946">
        <v>0</v>
      </c>
      <c r="AN12" s="946">
        <f t="shared" si="2"/>
        <v>0</v>
      </c>
      <c r="AO12" s="946">
        <f t="shared" si="3"/>
        <v>13.881605799999999</v>
      </c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</row>
    <row r="13" spans="1:52" s="15" customFormat="1" ht="18">
      <c r="A13" s="550" t="s">
        <v>352</v>
      </c>
      <c r="B13" s="2"/>
      <c r="C13" s="11"/>
      <c r="D13" s="947" t="s">
        <v>223</v>
      </c>
      <c r="E13" s="948">
        <v>0</v>
      </c>
      <c r="F13" s="948">
        <v>0</v>
      </c>
      <c r="G13" s="948">
        <v>0</v>
      </c>
      <c r="H13" s="948">
        <v>-1.7278738</v>
      </c>
      <c r="I13" s="948">
        <v>0</v>
      </c>
      <c r="J13" s="948">
        <v>0</v>
      </c>
      <c r="K13" s="948">
        <v>0</v>
      </c>
      <c r="L13" s="948">
        <v>0</v>
      </c>
      <c r="M13" s="948">
        <v>0</v>
      </c>
      <c r="N13" s="948">
        <v>0</v>
      </c>
      <c r="O13" s="948">
        <v>0</v>
      </c>
      <c r="P13" s="948">
        <v>0</v>
      </c>
      <c r="Q13" s="948">
        <v>0</v>
      </c>
      <c r="R13" s="948">
        <v>0</v>
      </c>
      <c r="S13" s="948">
        <v>0</v>
      </c>
      <c r="T13" s="948">
        <v>0</v>
      </c>
      <c r="U13" s="948">
        <v>0</v>
      </c>
      <c r="V13" s="948">
        <v>0</v>
      </c>
      <c r="W13" s="948">
        <v>0</v>
      </c>
      <c r="X13" s="948">
        <v>0</v>
      </c>
      <c r="Y13" s="948">
        <v>0</v>
      </c>
      <c r="Z13" s="948">
        <v>0</v>
      </c>
      <c r="AA13" s="948">
        <f t="shared" si="0"/>
        <v>-1.7278738</v>
      </c>
      <c r="AB13" s="944"/>
      <c r="AC13" s="948">
        <v>0</v>
      </c>
      <c r="AD13" s="948">
        <v>0</v>
      </c>
      <c r="AE13" s="948">
        <v>0</v>
      </c>
      <c r="AF13" s="948">
        <v>0</v>
      </c>
      <c r="AG13" s="948">
        <v>0</v>
      </c>
      <c r="AH13" s="948">
        <v>0</v>
      </c>
      <c r="AI13" s="948">
        <f t="shared" si="1"/>
        <v>0</v>
      </c>
      <c r="AJ13" s="944"/>
      <c r="AK13" s="948">
        <v>0</v>
      </c>
      <c r="AL13" s="948">
        <v>0</v>
      </c>
      <c r="AM13" s="948">
        <v>0</v>
      </c>
      <c r="AN13" s="948">
        <f t="shared" si="2"/>
        <v>0</v>
      </c>
      <c r="AO13" s="948">
        <f t="shared" si="3"/>
        <v>-1.7278738</v>
      </c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</row>
    <row r="14" spans="1:52" s="15" customFormat="1" ht="18">
      <c r="A14" s="535" t="s">
        <v>353</v>
      </c>
      <c r="B14" s="2"/>
      <c r="C14" s="11"/>
      <c r="D14" s="949" t="s">
        <v>47</v>
      </c>
      <c r="E14" s="950">
        <v>16.3580842</v>
      </c>
      <c r="F14" s="950">
        <v>-1.5989522999999499</v>
      </c>
      <c r="G14" s="950">
        <v>1.91439</v>
      </c>
      <c r="H14" s="950">
        <v>67.464129099999894</v>
      </c>
      <c r="I14" s="950">
        <v>52.276000000000003</v>
      </c>
      <c r="J14" s="950">
        <v>17.074999999999999</v>
      </c>
      <c r="K14" s="950">
        <v>13.816298099999999</v>
      </c>
      <c r="L14" s="950">
        <v>2.83</v>
      </c>
      <c r="M14" s="950">
        <v>52.921130800000199</v>
      </c>
      <c r="N14" s="950">
        <v>-1.2410000000001</v>
      </c>
      <c r="O14" s="950">
        <v>56.386999999999901</v>
      </c>
      <c r="P14" s="950">
        <v>-1.5323739000000201</v>
      </c>
      <c r="Q14" s="950">
        <v>9.1380000000000194</v>
      </c>
      <c r="R14" s="950">
        <v>22.8583289</v>
      </c>
      <c r="S14" s="950">
        <v>32.554000000000002</v>
      </c>
      <c r="T14" s="950">
        <v>22.706161999999999</v>
      </c>
      <c r="U14" s="950">
        <v>192.62162000000001</v>
      </c>
      <c r="V14" s="950">
        <v>0</v>
      </c>
      <c r="W14" s="950">
        <v>0</v>
      </c>
      <c r="X14" s="950">
        <v>0</v>
      </c>
      <c r="Y14" s="950">
        <v>0</v>
      </c>
      <c r="Z14" s="950">
        <v>0</v>
      </c>
      <c r="AA14" s="950">
        <f t="shared" si="0"/>
        <v>556.54781690000004</v>
      </c>
      <c r="AB14" s="951"/>
      <c r="AC14" s="950">
        <v>160.80154619999999</v>
      </c>
      <c r="AD14" s="950">
        <v>0</v>
      </c>
      <c r="AE14" s="950">
        <v>0</v>
      </c>
      <c r="AF14" s="950">
        <v>0</v>
      </c>
      <c r="AG14" s="950">
        <v>0</v>
      </c>
      <c r="AH14" s="950">
        <v>0</v>
      </c>
      <c r="AI14" s="950">
        <f t="shared" si="1"/>
        <v>160.80154619999999</v>
      </c>
      <c r="AJ14" s="951"/>
      <c r="AK14" s="950">
        <v>0</v>
      </c>
      <c r="AL14" s="950">
        <v>0</v>
      </c>
      <c r="AM14" s="950">
        <v>0</v>
      </c>
      <c r="AN14" s="950">
        <f t="shared" si="2"/>
        <v>0</v>
      </c>
      <c r="AO14" s="950">
        <f t="shared" si="3"/>
        <v>717.34936310000001</v>
      </c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</row>
    <row r="15" spans="1:52" s="15" customFormat="1" ht="18">
      <c r="A15" s="548" t="s">
        <v>354</v>
      </c>
      <c r="B15" s="2"/>
      <c r="C15" s="11"/>
      <c r="D15" s="945" t="s">
        <v>123</v>
      </c>
      <c r="E15" s="946">
        <v>-7.7673199999999998</v>
      </c>
      <c r="F15" s="946">
        <v>-13.468139000000001</v>
      </c>
      <c r="G15" s="946">
        <v>-3.7122700000000002</v>
      </c>
      <c r="H15" s="946">
        <v>-29.590187</v>
      </c>
      <c r="I15" s="946">
        <v>-15.234</v>
      </c>
      <c r="J15" s="946">
        <v>-8.4870000000000001</v>
      </c>
      <c r="K15" s="946">
        <v>-6.0592861999999998</v>
      </c>
      <c r="L15" s="946">
        <v>-0.49399999999999999</v>
      </c>
      <c r="M15" s="946">
        <v>-1.2327717</v>
      </c>
      <c r="N15" s="946">
        <v>-9.9580000000000002</v>
      </c>
      <c r="O15" s="946">
        <v>-27.661999999999999</v>
      </c>
      <c r="P15" s="946">
        <v>-13.0933677</v>
      </c>
      <c r="Q15" s="946">
        <v>-0.97499999999999998</v>
      </c>
      <c r="R15" s="946">
        <v>-0.2251128</v>
      </c>
      <c r="S15" s="946">
        <v>-3.3010000000000002</v>
      </c>
      <c r="T15" s="946">
        <v>-4.6400813000000003</v>
      </c>
      <c r="U15" s="946">
        <v>-39.285173999999998</v>
      </c>
      <c r="V15" s="946">
        <v>0</v>
      </c>
      <c r="W15" s="946">
        <v>0</v>
      </c>
      <c r="X15" s="946">
        <v>0</v>
      </c>
      <c r="Y15" s="946">
        <v>0</v>
      </c>
      <c r="Z15" s="946">
        <v>0</v>
      </c>
      <c r="AA15" s="946">
        <f t="shared" si="0"/>
        <v>-185.18470969999993</v>
      </c>
      <c r="AB15" s="944"/>
      <c r="AC15" s="946">
        <v>-35.436819</v>
      </c>
      <c r="AD15" s="946">
        <v>0</v>
      </c>
      <c r="AE15" s="946">
        <v>0</v>
      </c>
      <c r="AF15" s="946">
        <v>0</v>
      </c>
      <c r="AG15" s="946">
        <v>0</v>
      </c>
      <c r="AH15" s="946">
        <v>0</v>
      </c>
      <c r="AI15" s="946">
        <f t="shared" si="1"/>
        <v>-35.436819</v>
      </c>
      <c r="AJ15" s="944"/>
      <c r="AK15" s="946">
        <v>0</v>
      </c>
      <c r="AL15" s="946">
        <v>0</v>
      </c>
      <c r="AM15" s="946">
        <v>0</v>
      </c>
      <c r="AN15" s="946">
        <f t="shared" si="2"/>
        <v>0</v>
      </c>
      <c r="AO15" s="946">
        <f t="shared" si="3"/>
        <v>-220.62152869999994</v>
      </c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</row>
    <row r="16" spans="1:52" s="15" customFormat="1" ht="18">
      <c r="A16" s="548" t="s">
        <v>355</v>
      </c>
      <c r="B16" s="2"/>
      <c r="C16" s="11"/>
      <c r="D16" s="947" t="s">
        <v>155</v>
      </c>
      <c r="E16" s="948">
        <v>0</v>
      </c>
      <c r="F16" s="948">
        <v>-2.25507E-2</v>
      </c>
      <c r="G16" s="948">
        <v>0</v>
      </c>
      <c r="H16" s="948">
        <v>-0.1118002</v>
      </c>
      <c r="I16" s="948">
        <v>-5.7000000000000002E-2</v>
      </c>
      <c r="J16" s="948">
        <v>0</v>
      </c>
      <c r="K16" s="948">
        <v>0</v>
      </c>
      <c r="L16" s="948">
        <v>0</v>
      </c>
      <c r="M16" s="948">
        <v>0</v>
      </c>
      <c r="N16" s="948">
        <v>0</v>
      </c>
      <c r="O16" s="948">
        <v>0</v>
      </c>
      <c r="P16" s="948">
        <v>0</v>
      </c>
      <c r="Q16" s="948">
        <v>0</v>
      </c>
      <c r="R16" s="948">
        <v>0</v>
      </c>
      <c r="S16" s="948">
        <v>0</v>
      </c>
      <c r="T16" s="948">
        <v>0</v>
      </c>
      <c r="U16" s="948">
        <v>0</v>
      </c>
      <c r="V16" s="948">
        <v>0</v>
      </c>
      <c r="W16" s="948">
        <v>0</v>
      </c>
      <c r="X16" s="948">
        <v>0</v>
      </c>
      <c r="Y16" s="948">
        <v>0</v>
      </c>
      <c r="Z16" s="948">
        <v>0</v>
      </c>
      <c r="AA16" s="948">
        <f t="shared" si="0"/>
        <v>-0.19135089999999999</v>
      </c>
      <c r="AB16" s="944"/>
      <c r="AC16" s="948">
        <v>0</v>
      </c>
      <c r="AD16" s="948">
        <v>0</v>
      </c>
      <c r="AE16" s="948">
        <v>0</v>
      </c>
      <c r="AF16" s="948">
        <v>0</v>
      </c>
      <c r="AG16" s="948">
        <v>0</v>
      </c>
      <c r="AH16" s="948">
        <v>0</v>
      </c>
      <c r="AI16" s="948">
        <f t="shared" si="1"/>
        <v>0</v>
      </c>
      <c r="AJ16" s="944"/>
      <c r="AK16" s="948">
        <v>0</v>
      </c>
      <c r="AL16" s="948">
        <v>0</v>
      </c>
      <c r="AM16" s="948">
        <v>0</v>
      </c>
      <c r="AN16" s="948">
        <f t="shared" si="2"/>
        <v>0</v>
      </c>
      <c r="AO16" s="948">
        <f t="shared" si="3"/>
        <v>-0.19135089999999999</v>
      </c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</row>
    <row r="17" spans="1:52" s="15" customFormat="1" ht="18">
      <c r="A17" s="535" t="s">
        <v>308</v>
      </c>
      <c r="B17" s="2"/>
      <c r="C17" s="11"/>
      <c r="D17" s="952" t="s">
        <v>48</v>
      </c>
      <c r="E17" s="953">
        <v>8.5907642000000202</v>
      </c>
      <c r="F17" s="953">
        <v>-15.0896419999999</v>
      </c>
      <c r="G17" s="953">
        <v>-1.7978799999999999</v>
      </c>
      <c r="H17" s="953">
        <v>37.762141899999897</v>
      </c>
      <c r="I17" s="953">
        <v>36.984999999999999</v>
      </c>
      <c r="J17" s="953">
        <v>8.5880000000000507</v>
      </c>
      <c r="K17" s="953">
        <v>7.7570119000000401</v>
      </c>
      <c r="L17" s="953">
        <v>2.3359999999999999</v>
      </c>
      <c r="M17" s="953">
        <v>51.688359100000199</v>
      </c>
      <c r="N17" s="953">
        <v>-11.199000000000099</v>
      </c>
      <c r="O17" s="953">
        <v>28.724999999999799</v>
      </c>
      <c r="P17" s="953">
        <v>-14.6257416</v>
      </c>
      <c r="Q17" s="953">
        <v>8.1630000000000091</v>
      </c>
      <c r="R17" s="953">
        <v>22.633216099999999</v>
      </c>
      <c r="S17" s="953">
        <v>29.253</v>
      </c>
      <c r="T17" s="953">
        <v>18.066080700000001</v>
      </c>
      <c r="U17" s="953">
        <v>153.336446</v>
      </c>
      <c r="V17" s="953">
        <v>0</v>
      </c>
      <c r="W17" s="953">
        <v>0</v>
      </c>
      <c r="X17" s="953">
        <v>0</v>
      </c>
      <c r="Y17" s="953">
        <v>0</v>
      </c>
      <c r="Z17" s="953">
        <v>0</v>
      </c>
      <c r="AA17" s="953">
        <f t="shared" si="0"/>
        <v>371.17175629999997</v>
      </c>
      <c r="AB17" s="951"/>
      <c r="AC17" s="953">
        <v>125.3647272</v>
      </c>
      <c r="AD17" s="953">
        <v>0</v>
      </c>
      <c r="AE17" s="953">
        <v>0</v>
      </c>
      <c r="AF17" s="953">
        <v>0</v>
      </c>
      <c r="AG17" s="953">
        <v>0</v>
      </c>
      <c r="AH17" s="953">
        <v>0</v>
      </c>
      <c r="AI17" s="953">
        <f t="shared" si="1"/>
        <v>125.3647272</v>
      </c>
      <c r="AJ17" s="951"/>
      <c r="AK17" s="953">
        <v>0</v>
      </c>
      <c r="AL17" s="953">
        <v>0</v>
      </c>
      <c r="AM17" s="953">
        <v>0</v>
      </c>
      <c r="AN17" s="953">
        <f t="shared" si="2"/>
        <v>0</v>
      </c>
      <c r="AO17" s="953">
        <f t="shared" si="3"/>
        <v>496.53648349999997</v>
      </c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</row>
    <row r="18" spans="1:52" s="15" customFormat="1" ht="18">
      <c r="A18" s="548">
        <v>7815</v>
      </c>
      <c r="B18" s="2"/>
      <c r="C18" s="11"/>
      <c r="D18" s="945" t="s">
        <v>123</v>
      </c>
      <c r="E18" s="946">
        <v>0</v>
      </c>
      <c r="F18" s="946">
        <v>-1.2639132</v>
      </c>
      <c r="G18" s="946">
        <v>0</v>
      </c>
      <c r="H18" s="946">
        <v>-8.7513479000000007</v>
      </c>
      <c r="I18" s="946">
        <v>0</v>
      </c>
      <c r="J18" s="946">
        <v>0</v>
      </c>
      <c r="K18" s="946">
        <v>0</v>
      </c>
      <c r="L18" s="946">
        <v>0</v>
      </c>
      <c r="M18" s="946">
        <v>0</v>
      </c>
      <c r="N18" s="946">
        <v>-7.0999999999999994E-2</v>
      </c>
      <c r="O18" s="946">
        <v>0</v>
      </c>
      <c r="P18" s="946">
        <v>0</v>
      </c>
      <c r="Q18" s="946">
        <v>0</v>
      </c>
      <c r="R18" s="946">
        <v>0</v>
      </c>
      <c r="S18" s="946">
        <v>-0.442</v>
      </c>
      <c r="T18" s="946">
        <v>-1.3506799999999999E-2</v>
      </c>
      <c r="U18" s="946">
        <v>0</v>
      </c>
      <c r="V18" s="946">
        <v>0</v>
      </c>
      <c r="W18" s="946">
        <v>0</v>
      </c>
      <c r="X18" s="946">
        <v>0</v>
      </c>
      <c r="Y18" s="946">
        <v>0</v>
      </c>
      <c r="Z18" s="946">
        <v>0</v>
      </c>
      <c r="AA18" s="946">
        <f t="shared" si="0"/>
        <v>-10.5417679</v>
      </c>
      <c r="AB18" s="944"/>
      <c r="AC18" s="946">
        <v>-23.929517400000002</v>
      </c>
      <c r="AD18" s="946">
        <v>0</v>
      </c>
      <c r="AE18" s="946">
        <v>0</v>
      </c>
      <c r="AF18" s="946">
        <v>0</v>
      </c>
      <c r="AG18" s="946">
        <v>0</v>
      </c>
      <c r="AH18" s="946">
        <v>0</v>
      </c>
      <c r="AI18" s="946">
        <f t="shared" si="1"/>
        <v>-23.929517400000002</v>
      </c>
      <c r="AJ18" s="944"/>
      <c r="AK18" s="946">
        <v>0</v>
      </c>
      <c r="AL18" s="946">
        <v>0</v>
      </c>
      <c r="AM18" s="946">
        <v>0</v>
      </c>
      <c r="AN18" s="946">
        <f t="shared" si="2"/>
        <v>0</v>
      </c>
      <c r="AO18" s="946">
        <f t="shared" si="3"/>
        <v>-34.471285300000005</v>
      </c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</row>
    <row r="19" spans="1:52" s="15" customFormat="1" ht="18">
      <c r="A19" s="548" t="s">
        <v>356</v>
      </c>
      <c r="B19" s="2"/>
      <c r="C19" s="11"/>
      <c r="D19" s="945" t="s">
        <v>224</v>
      </c>
      <c r="E19" s="946">
        <v>0</v>
      </c>
      <c r="F19" s="946">
        <v>0</v>
      </c>
      <c r="G19" s="946">
        <v>0</v>
      </c>
      <c r="H19" s="946">
        <v>0</v>
      </c>
      <c r="I19" s="946">
        <v>0</v>
      </c>
      <c r="J19" s="946">
        <v>0</v>
      </c>
      <c r="K19" s="946">
        <v>0</v>
      </c>
      <c r="L19" s="946">
        <v>0</v>
      </c>
      <c r="M19" s="946">
        <v>0</v>
      </c>
      <c r="N19" s="946">
        <v>0</v>
      </c>
      <c r="O19" s="946">
        <v>-0.94099999999999995</v>
      </c>
      <c r="P19" s="946">
        <v>0</v>
      </c>
      <c r="Q19" s="946">
        <v>0</v>
      </c>
      <c r="R19" s="946">
        <v>0</v>
      </c>
      <c r="S19" s="946">
        <v>0</v>
      </c>
      <c r="T19" s="946">
        <v>0</v>
      </c>
      <c r="U19" s="946">
        <v>0</v>
      </c>
      <c r="V19" s="946">
        <v>0</v>
      </c>
      <c r="W19" s="946">
        <v>0</v>
      </c>
      <c r="X19" s="946">
        <v>0</v>
      </c>
      <c r="Y19" s="946">
        <v>0</v>
      </c>
      <c r="Z19" s="946">
        <v>0</v>
      </c>
      <c r="AA19" s="946">
        <f t="shared" si="0"/>
        <v>-0.94099999999999995</v>
      </c>
      <c r="AB19" s="944"/>
      <c r="AC19" s="946">
        <v>0</v>
      </c>
      <c r="AD19" s="946">
        <v>0</v>
      </c>
      <c r="AE19" s="946">
        <v>0</v>
      </c>
      <c r="AF19" s="946">
        <v>0</v>
      </c>
      <c r="AG19" s="946">
        <v>0</v>
      </c>
      <c r="AH19" s="946">
        <v>0</v>
      </c>
      <c r="AI19" s="946">
        <f t="shared" si="1"/>
        <v>0</v>
      </c>
      <c r="AJ19" s="944"/>
      <c r="AK19" s="946">
        <v>0</v>
      </c>
      <c r="AL19" s="946">
        <v>0</v>
      </c>
      <c r="AM19" s="946">
        <v>0</v>
      </c>
      <c r="AN19" s="946">
        <f t="shared" si="2"/>
        <v>0</v>
      </c>
      <c r="AO19" s="946">
        <f t="shared" si="3"/>
        <v>-0.94099999999999995</v>
      </c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</row>
    <row r="20" spans="1:52" s="15" customFormat="1" ht="18">
      <c r="A20" s="548">
        <v>7711</v>
      </c>
      <c r="B20" s="2"/>
      <c r="C20" s="11"/>
      <c r="D20" s="947" t="s">
        <v>225</v>
      </c>
      <c r="E20" s="948">
        <v>0</v>
      </c>
      <c r="F20" s="948">
        <v>0</v>
      </c>
      <c r="G20" s="948">
        <v>0</v>
      </c>
      <c r="H20" s="948">
        <v>0</v>
      </c>
      <c r="I20" s="948">
        <v>0</v>
      </c>
      <c r="J20" s="948">
        <v>0</v>
      </c>
      <c r="K20" s="948">
        <v>0</v>
      </c>
      <c r="L20" s="948">
        <v>0</v>
      </c>
      <c r="M20" s="948">
        <v>0</v>
      </c>
      <c r="N20" s="948">
        <v>0</v>
      </c>
      <c r="O20" s="948">
        <v>0</v>
      </c>
      <c r="P20" s="948">
        <v>0</v>
      </c>
      <c r="Q20" s="948">
        <v>0</v>
      </c>
      <c r="R20" s="948">
        <v>0</v>
      </c>
      <c r="S20" s="948">
        <v>0</v>
      </c>
      <c r="T20" s="948">
        <v>0</v>
      </c>
      <c r="U20" s="948">
        <v>0</v>
      </c>
      <c r="V20" s="948">
        <v>0</v>
      </c>
      <c r="W20" s="948">
        <v>0</v>
      </c>
      <c r="X20" s="948">
        <v>0</v>
      </c>
      <c r="Y20" s="948">
        <v>0</v>
      </c>
      <c r="Z20" s="948">
        <v>0</v>
      </c>
      <c r="AA20" s="948">
        <f t="shared" si="0"/>
        <v>0</v>
      </c>
      <c r="AB20" s="944"/>
      <c r="AC20" s="948">
        <v>0</v>
      </c>
      <c r="AD20" s="948">
        <v>0</v>
      </c>
      <c r="AE20" s="948">
        <v>0</v>
      </c>
      <c r="AF20" s="948">
        <v>0</v>
      </c>
      <c r="AG20" s="948">
        <v>0</v>
      </c>
      <c r="AH20" s="948">
        <v>0</v>
      </c>
      <c r="AI20" s="948">
        <f t="shared" si="1"/>
        <v>0</v>
      </c>
      <c r="AJ20" s="944"/>
      <c r="AK20" s="948">
        <v>0</v>
      </c>
      <c r="AL20" s="948">
        <v>0</v>
      </c>
      <c r="AM20" s="948">
        <v>0</v>
      </c>
      <c r="AN20" s="948">
        <f t="shared" si="2"/>
        <v>0</v>
      </c>
      <c r="AO20" s="948">
        <f t="shared" si="3"/>
        <v>0</v>
      </c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</row>
    <row r="21" spans="1:52" s="15" customFormat="1" ht="18">
      <c r="A21" s="535" t="s">
        <v>357</v>
      </c>
      <c r="B21" s="2"/>
      <c r="C21" s="11"/>
      <c r="D21" s="949" t="s">
        <v>49</v>
      </c>
      <c r="E21" s="950">
        <v>8.5907642000000202</v>
      </c>
      <c r="F21" s="950">
        <v>-16.353555199999999</v>
      </c>
      <c r="G21" s="950">
        <v>-1.7978799999999999</v>
      </c>
      <c r="H21" s="950">
        <v>29.010794000000001</v>
      </c>
      <c r="I21" s="950">
        <v>36.984999999999999</v>
      </c>
      <c r="J21" s="950">
        <v>8.5880000000000507</v>
      </c>
      <c r="K21" s="950">
        <v>7.7570119000000401</v>
      </c>
      <c r="L21" s="950">
        <v>2.3359999999999999</v>
      </c>
      <c r="M21" s="950">
        <v>51.688359100000199</v>
      </c>
      <c r="N21" s="950">
        <v>-11.270000000000101</v>
      </c>
      <c r="O21" s="950">
        <v>27.7839999999998</v>
      </c>
      <c r="P21" s="950">
        <v>-14.6257416</v>
      </c>
      <c r="Q21" s="950">
        <v>8.1630000000000091</v>
      </c>
      <c r="R21" s="950">
        <v>22.633216099999999</v>
      </c>
      <c r="S21" s="950">
        <v>28.811</v>
      </c>
      <c r="T21" s="950">
        <v>18.052573899999999</v>
      </c>
      <c r="U21" s="950">
        <v>153.336446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f t="shared" si="0"/>
        <v>359.68898840000003</v>
      </c>
      <c r="AB21" s="951"/>
      <c r="AC21" s="950">
        <v>101.4352098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f t="shared" si="1"/>
        <v>101.4352098</v>
      </c>
      <c r="AJ21" s="951"/>
      <c r="AK21" s="950">
        <v>0</v>
      </c>
      <c r="AL21" s="950">
        <v>0</v>
      </c>
      <c r="AM21" s="950">
        <v>0</v>
      </c>
      <c r="AN21" s="950">
        <f t="shared" si="2"/>
        <v>0</v>
      </c>
      <c r="AO21" s="950">
        <f t="shared" si="3"/>
        <v>461.12419820000002</v>
      </c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</row>
    <row r="22" spans="1:52" s="15" customFormat="1" ht="18">
      <c r="A22" s="548" t="s">
        <v>358</v>
      </c>
      <c r="B22" s="2"/>
      <c r="C22" s="11"/>
      <c r="D22" s="945" t="s">
        <v>226</v>
      </c>
      <c r="E22" s="946">
        <v>2.4892189999999998</v>
      </c>
      <c r="F22" s="946">
        <v>2.7060843999999999</v>
      </c>
      <c r="G22" s="946">
        <v>-4.5830000000000003E-2</v>
      </c>
      <c r="H22" s="946">
        <v>0.63790659999999999</v>
      </c>
      <c r="I22" s="946">
        <v>0.26900000000000002</v>
      </c>
      <c r="J22" s="946">
        <v>3.3000000000000002E-2</v>
      </c>
      <c r="K22" s="946">
        <v>0.24387220000000001</v>
      </c>
      <c r="L22" s="946">
        <v>2E-3</v>
      </c>
      <c r="M22" s="946">
        <v>2.3946698999999998</v>
      </c>
      <c r="N22" s="946">
        <v>0.11</v>
      </c>
      <c r="O22" s="946">
        <v>0.23</v>
      </c>
      <c r="P22" s="946">
        <v>0.1181227</v>
      </c>
      <c r="Q22" s="946">
        <v>4.0000000000000001E-3</v>
      </c>
      <c r="R22" s="946">
        <v>9.3796999999999995E-3</v>
      </c>
      <c r="S22" s="946">
        <v>2E-3</v>
      </c>
      <c r="T22" s="946">
        <v>4.5876100000000003E-2</v>
      </c>
      <c r="U22" s="946">
        <v>6.8183999999999995E-2</v>
      </c>
      <c r="V22" s="946">
        <v>0</v>
      </c>
      <c r="W22" s="946">
        <v>0</v>
      </c>
      <c r="X22" s="946">
        <v>0</v>
      </c>
      <c r="Y22" s="946">
        <v>0</v>
      </c>
      <c r="Z22" s="946">
        <v>0</v>
      </c>
      <c r="AA22" s="946">
        <f t="shared" si="0"/>
        <v>9.317484600000002</v>
      </c>
      <c r="AB22" s="944"/>
      <c r="AC22" s="946">
        <v>2.6846100000000001E-2</v>
      </c>
      <c r="AD22" s="946">
        <v>0</v>
      </c>
      <c r="AE22" s="946">
        <v>0</v>
      </c>
      <c r="AF22" s="946">
        <v>0</v>
      </c>
      <c r="AG22" s="946">
        <v>0</v>
      </c>
      <c r="AH22" s="946">
        <v>0</v>
      </c>
      <c r="AI22" s="946">
        <f t="shared" si="1"/>
        <v>2.6846100000000001E-2</v>
      </c>
      <c r="AJ22" s="944"/>
      <c r="AK22" s="946">
        <v>0</v>
      </c>
      <c r="AL22" s="946">
        <v>0</v>
      </c>
      <c r="AM22" s="946">
        <v>0</v>
      </c>
      <c r="AN22" s="946">
        <f t="shared" si="2"/>
        <v>0</v>
      </c>
      <c r="AO22" s="946">
        <f t="shared" si="3"/>
        <v>9.3443307000000022</v>
      </c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</row>
    <row r="23" spans="1:52" s="15" customFormat="1" ht="18">
      <c r="A23" s="548" t="s">
        <v>359</v>
      </c>
      <c r="B23" s="2"/>
      <c r="C23" s="143"/>
      <c r="D23" s="945" t="s">
        <v>227</v>
      </c>
      <c r="E23" s="946">
        <v>0</v>
      </c>
      <c r="F23" s="946">
        <v>4.2954000000000004E-3</v>
      </c>
      <c r="G23" s="946">
        <v>0</v>
      </c>
      <c r="H23" s="946">
        <v>-0.95158509999999996</v>
      </c>
      <c r="I23" s="946">
        <v>0</v>
      </c>
      <c r="J23" s="946">
        <v>0</v>
      </c>
      <c r="K23" s="946">
        <v>0</v>
      </c>
      <c r="L23" s="946">
        <v>0</v>
      </c>
      <c r="M23" s="946">
        <v>0</v>
      </c>
      <c r="N23" s="946">
        <v>0</v>
      </c>
      <c r="O23" s="946">
        <v>0.57299999999999995</v>
      </c>
      <c r="P23" s="946">
        <v>7.5169E-3</v>
      </c>
      <c r="Q23" s="946">
        <v>0</v>
      </c>
      <c r="R23" s="946">
        <v>0</v>
      </c>
      <c r="S23" s="946">
        <v>0</v>
      </c>
      <c r="T23" s="946">
        <v>0</v>
      </c>
      <c r="U23" s="946">
        <v>2.0579E-2</v>
      </c>
      <c r="V23" s="946">
        <v>0</v>
      </c>
      <c r="W23" s="946">
        <v>0</v>
      </c>
      <c r="X23" s="946">
        <v>0</v>
      </c>
      <c r="Y23" s="946">
        <v>0</v>
      </c>
      <c r="Z23" s="946">
        <v>0</v>
      </c>
      <c r="AA23" s="946">
        <f t="shared" si="0"/>
        <v>-0.34619380000000005</v>
      </c>
      <c r="AB23" s="944"/>
      <c r="AC23" s="946">
        <v>0</v>
      </c>
      <c r="AD23" s="946">
        <v>0</v>
      </c>
      <c r="AE23" s="946">
        <v>0</v>
      </c>
      <c r="AF23" s="946">
        <v>0</v>
      </c>
      <c r="AG23" s="946">
        <v>0</v>
      </c>
      <c r="AH23" s="946">
        <v>0</v>
      </c>
      <c r="AI23" s="946">
        <f t="shared" si="1"/>
        <v>0</v>
      </c>
      <c r="AJ23" s="944"/>
      <c r="AK23" s="946">
        <v>0</v>
      </c>
      <c r="AL23" s="946">
        <v>0</v>
      </c>
      <c r="AM23" s="946">
        <v>0</v>
      </c>
      <c r="AN23" s="946">
        <f t="shared" si="2"/>
        <v>0</v>
      </c>
      <c r="AO23" s="946">
        <f t="shared" si="3"/>
        <v>-0.34619380000000005</v>
      </c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</row>
    <row r="24" spans="1:52" s="15" customFormat="1" ht="18">
      <c r="A24" s="548" t="s">
        <v>360</v>
      </c>
      <c r="B24" s="2"/>
      <c r="C24" s="143"/>
      <c r="D24" s="945" t="s">
        <v>228</v>
      </c>
      <c r="E24" s="946">
        <v>-6.6278445000000001</v>
      </c>
      <c r="F24" s="946">
        <v>-20.695102299999999</v>
      </c>
      <c r="G24" s="946">
        <v>-1.6358200000000001</v>
      </c>
      <c r="H24" s="946">
        <v>-21.159946699999999</v>
      </c>
      <c r="I24" s="946">
        <v>-10.587999999999999</v>
      </c>
      <c r="J24" s="946">
        <v>-6.2949999999999999</v>
      </c>
      <c r="K24" s="946">
        <v>-3.1234400999999998</v>
      </c>
      <c r="L24" s="946">
        <v>-0.33500000000000002</v>
      </c>
      <c r="M24" s="946">
        <v>-3.3256918</v>
      </c>
      <c r="N24" s="946">
        <v>-10.021000000000001</v>
      </c>
      <c r="O24" s="946">
        <v>-7.9290000000000003</v>
      </c>
      <c r="P24" s="946">
        <v>-9.3929047000000008</v>
      </c>
      <c r="Q24" s="946">
        <v>-1.6719999999999999</v>
      </c>
      <c r="R24" s="946">
        <v>-2.4387219999999998</v>
      </c>
      <c r="S24" s="946">
        <v>-7.1890000000000001</v>
      </c>
      <c r="T24" s="946">
        <v>-4.4868639000000003</v>
      </c>
      <c r="U24" s="946">
        <v>-30.693110999999998</v>
      </c>
      <c r="V24" s="946">
        <v>0</v>
      </c>
      <c r="W24" s="946">
        <v>0</v>
      </c>
      <c r="X24" s="946">
        <v>0</v>
      </c>
      <c r="Y24" s="946">
        <v>0</v>
      </c>
      <c r="Z24" s="946">
        <v>0</v>
      </c>
      <c r="AA24" s="946">
        <f t="shared" si="0"/>
        <v>-147.60844699999998</v>
      </c>
      <c r="AB24" s="944"/>
      <c r="AC24" s="946">
        <v>-77.383274299999997</v>
      </c>
      <c r="AD24" s="946">
        <v>0</v>
      </c>
      <c r="AE24" s="946">
        <v>0</v>
      </c>
      <c r="AF24" s="946">
        <v>0</v>
      </c>
      <c r="AG24" s="946">
        <v>0</v>
      </c>
      <c r="AH24" s="946">
        <v>0</v>
      </c>
      <c r="AI24" s="946">
        <f t="shared" si="1"/>
        <v>-77.383274299999997</v>
      </c>
      <c r="AJ24" s="944"/>
      <c r="AK24" s="946">
        <v>0</v>
      </c>
      <c r="AL24" s="946">
        <v>0</v>
      </c>
      <c r="AM24" s="946">
        <v>0</v>
      </c>
      <c r="AN24" s="946">
        <f t="shared" si="2"/>
        <v>0</v>
      </c>
      <c r="AO24" s="946">
        <f t="shared" si="3"/>
        <v>-224.99172129999999</v>
      </c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</row>
    <row r="25" spans="1:52" s="15" customFormat="1" ht="18">
      <c r="A25" s="548" t="s">
        <v>361</v>
      </c>
      <c r="B25" s="2"/>
      <c r="C25" s="146"/>
      <c r="D25" s="945" t="s">
        <v>368</v>
      </c>
      <c r="E25" s="946">
        <v>0</v>
      </c>
      <c r="F25" s="946">
        <v>0</v>
      </c>
      <c r="G25" s="946">
        <v>0</v>
      </c>
      <c r="H25" s="946">
        <v>-1.9312366999999999</v>
      </c>
      <c r="I25" s="946">
        <v>0</v>
      </c>
      <c r="J25" s="946">
        <v>0</v>
      </c>
      <c r="K25" s="946">
        <v>0</v>
      </c>
      <c r="L25" s="946">
        <v>0</v>
      </c>
      <c r="M25" s="946">
        <v>-2.25507E-2</v>
      </c>
      <c r="N25" s="946">
        <v>0</v>
      </c>
      <c r="O25" s="946">
        <v>0</v>
      </c>
      <c r="P25" s="946">
        <v>0</v>
      </c>
      <c r="Q25" s="946">
        <v>0</v>
      </c>
      <c r="R25" s="946">
        <v>0</v>
      </c>
      <c r="S25" s="946">
        <v>0</v>
      </c>
      <c r="T25" s="946">
        <v>0</v>
      </c>
      <c r="U25" s="946">
        <v>0</v>
      </c>
      <c r="V25" s="946">
        <v>0</v>
      </c>
      <c r="W25" s="946">
        <v>0</v>
      </c>
      <c r="X25" s="946">
        <v>0</v>
      </c>
      <c r="Y25" s="946">
        <v>0</v>
      </c>
      <c r="Z25" s="946">
        <v>0</v>
      </c>
      <c r="AA25" s="946">
        <f t="shared" si="0"/>
        <v>-1.9537874</v>
      </c>
      <c r="AB25" s="944"/>
      <c r="AC25" s="946">
        <v>0</v>
      </c>
      <c r="AD25" s="946">
        <v>0</v>
      </c>
      <c r="AE25" s="946">
        <v>0</v>
      </c>
      <c r="AF25" s="946">
        <v>0</v>
      </c>
      <c r="AG25" s="946">
        <v>0</v>
      </c>
      <c r="AH25" s="946">
        <v>0</v>
      </c>
      <c r="AI25" s="946">
        <f t="shared" si="1"/>
        <v>0</v>
      </c>
      <c r="AJ25" s="944"/>
      <c r="AK25" s="946">
        <v>0</v>
      </c>
      <c r="AL25" s="946">
        <v>0</v>
      </c>
      <c r="AM25" s="946">
        <v>0</v>
      </c>
      <c r="AN25" s="946">
        <f t="shared" si="2"/>
        <v>0</v>
      </c>
      <c r="AO25" s="946">
        <f t="shared" si="3"/>
        <v>-1.9537874</v>
      </c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</row>
    <row r="26" spans="1:52" s="15" customFormat="1" ht="18">
      <c r="A26" s="548" t="s">
        <v>362</v>
      </c>
      <c r="B26" s="2"/>
      <c r="C26" s="146"/>
      <c r="D26" s="945" t="s">
        <v>229</v>
      </c>
      <c r="E26" s="946">
        <v>0</v>
      </c>
      <c r="F26" s="946">
        <v>0</v>
      </c>
      <c r="G26" s="946">
        <v>0</v>
      </c>
      <c r="H26" s="946">
        <v>0</v>
      </c>
      <c r="I26" s="946">
        <v>0</v>
      </c>
      <c r="J26" s="946">
        <v>0</v>
      </c>
      <c r="K26" s="946">
        <v>0</v>
      </c>
      <c r="L26" s="946">
        <v>0</v>
      </c>
      <c r="M26" s="946">
        <v>0</v>
      </c>
      <c r="N26" s="946">
        <v>0</v>
      </c>
      <c r="O26" s="946">
        <v>0</v>
      </c>
      <c r="P26" s="946">
        <v>0</v>
      </c>
      <c r="Q26" s="946">
        <v>0</v>
      </c>
      <c r="R26" s="946">
        <v>0</v>
      </c>
      <c r="S26" s="946">
        <v>0</v>
      </c>
      <c r="T26" s="946">
        <v>0</v>
      </c>
      <c r="U26" s="946">
        <v>0</v>
      </c>
      <c r="V26" s="946">
        <v>0</v>
      </c>
      <c r="W26" s="946">
        <v>0</v>
      </c>
      <c r="X26" s="946">
        <v>0</v>
      </c>
      <c r="Y26" s="946">
        <v>0</v>
      </c>
      <c r="Z26" s="946">
        <v>0</v>
      </c>
      <c r="AA26" s="946">
        <f t="shared" si="0"/>
        <v>0</v>
      </c>
      <c r="AB26" s="944"/>
      <c r="AC26" s="946">
        <v>0</v>
      </c>
      <c r="AD26" s="946">
        <v>0</v>
      </c>
      <c r="AE26" s="946">
        <v>0</v>
      </c>
      <c r="AF26" s="946">
        <v>0</v>
      </c>
      <c r="AG26" s="946">
        <v>0</v>
      </c>
      <c r="AH26" s="946">
        <v>0</v>
      </c>
      <c r="AI26" s="946">
        <f t="shared" si="1"/>
        <v>0</v>
      </c>
      <c r="AJ26" s="944"/>
      <c r="AK26" s="946">
        <v>0</v>
      </c>
      <c r="AL26" s="946">
        <v>0</v>
      </c>
      <c r="AM26" s="946">
        <v>0</v>
      </c>
      <c r="AN26" s="946">
        <f t="shared" si="2"/>
        <v>0</v>
      </c>
      <c r="AO26" s="946">
        <f t="shared" si="3"/>
        <v>0</v>
      </c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</row>
    <row r="27" spans="1:52" s="15" customFormat="1" ht="18">
      <c r="A27" s="548" t="s">
        <v>363</v>
      </c>
      <c r="B27" s="2"/>
      <c r="C27" s="32"/>
      <c r="D27" s="945" t="s">
        <v>230</v>
      </c>
      <c r="E27" s="946">
        <v>0</v>
      </c>
      <c r="F27" s="946">
        <v>-4.6089342000000002</v>
      </c>
      <c r="G27" s="946">
        <v>0.11771</v>
      </c>
      <c r="H27" s="946">
        <v>0</v>
      </c>
      <c r="I27" s="946">
        <v>0</v>
      </c>
      <c r="J27" s="946">
        <v>0</v>
      </c>
      <c r="K27" s="946">
        <v>0</v>
      </c>
      <c r="L27" s="946">
        <v>0</v>
      </c>
      <c r="M27" s="946">
        <v>-2.3334608999999999</v>
      </c>
      <c r="N27" s="946">
        <v>1.194</v>
      </c>
      <c r="O27" s="946">
        <v>-1.2569999999999999</v>
      </c>
      <c r="P27" s="946">
        <v>0.51544460000000003</v>
      </c>
      <c r="Q27" s="946">
        <v>0</v>
      </c>
      <c r="R27" s="946">
        <v>0</v>
      </c>
      <c r="S27" s="946">
        <v>0</v>
      </c>
      <c r="T27" s="946">
        <v>0</v>
      </c>
      <c r="U27" s="946">
        <v>0.60299999999999998</v>
      </c>
      <c r="V27" s="946">
        <v>0</v>
      </c>
      <c r="W27" s="946">
        <v>0</v>
      </c>
      <c r="X27" s="946">
        <v>0</v>
      </c>
      <c r="Y27" s="946">
        <v>0</v>
      </c>
      <c r="Z27" s="946">
        <v>0</v>
      </c>
      <c r="AA27" s="946">
        <f t="shared" si="0"/>
        <v>-5.7692404999999995</v>
      </c>
      <c r="AB27" s="944"/>
      <c r="AC27" s="946">
        <v>-5.9308348999999998</v>
      </c>
      <c r="AD27" s="946">
        <v>0</v>
      </c>
      <c r="AE27" s="946">
        <v>0</v>
      </c>
      <c r="AF27" s="946">
        <v>0</v>
      </c>
      <c r="AG27" s="946">
        <v>0</v>
      </c>
      <c r="AH27" s="946">
        <v>0</v>
      </c>
      <c r="AI27" s="946">
        <f t="shared" si="1"/>
        <v>-5.9308348999999998</v>
      </c>
      <c r="AJ27" s="944"/>
      <c r="AK27" s="946">
        <v>0</v>
      </c>
      <c r="AL27" s="946">
        <v>0</v>
      </c>
      <c r="AM27" s="946">
        <v>0</v>
      </c>
      <c r="AN27" s="946">
        <f t="shared" si="2"/>
        <v>0</v>
      </c>
      <c r="AO27" s="946">
        <f t="shared" si="3"/>
        <v>-11.700075399999999</v>
      </c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</row>
    <row r="28" spans="1:52" s="15" customFormat="1" ht="18">
      <c r="A28" s="548" t="s">
        <v>364</v>
      </c>
      <c r="B28" s="2"/>
      <c r="C28" s="32"/>
      <c r="D28" s="945" t="s">
        <v>231</v>
      </c>
      <c r="E28" s="946">
        <v>-7.2397618000000001</v>
      </c>
      <c r="F28" s="946">
        <v>18.270364799999999</v>
      </c>
      <c r="G28" s="946">
        <v>-0.39404</v>
      </c>
      <c r="H28" s="946">
        <v>-3.9579309</v>
      </c>
      <c r="I28" s="946">
        <v>2.198</v>
      </c>
      <c r="J28" s="946">
        <v>0</v>
      </c>
      <c r="K28" s="946">
        <v>0.1969737</v>
      </c>
      <c r="L28" s="946">
        <v>0</v>
      </c>
      <c r="M28" s="946">
        <v>1.5570724</v>
      </c>
      <c r="N28" s="946">
        <v>-2.5419999999999998</v>
      </c>
      <c r="O28" s="946">
        <v>8.3450000000000006</v>
      </c>
      <c r="P28" s="946">
        <v>-7.7939524999999996</v>
      </c>
      <c r="Q28" s="946">
        <v>0</v>
      </c>
      <c r="R28" s="946">
        <v>-12.324925800000001</v>
      </c>
      <c r="S28" s="946">
        <v>-15.804</v>
      </c>
      <c r="T28" s="946">
        <v>0</v>
      </c>
      <c r="U28" s="946">
        <v>11.076000000000001</v>
      </c>
      <c r="V28" s="946">
        <v>0</v>
      </c>
      <c r="W28" s="946">
        <v>0</v>
      </c>
      <c r="X28" s="946">
        <v>0</v>
      </c>
      <c r="Y28" s="946">
        <v>0</v>
      </c>
      <c r="Z28" s="946">
        <v>0</v>
      </c>
      <c r="AA28" s="946">
        <f t="shared" si="0"/>
        <v>-8.413200100000001</v>
      </c>
      <c r="AB28" s="944"/>
      <c r="AC28" s="946">
        <v>21.924652500000001</v>
      </c>
      <c r="AD28" s="946">
        <v>0</v>
      </c>
      <c r="AE28" s="946">
        <v>0</v>
      </c>
      <c r="AF28" s="946">
        <v>0</v>
      </c>
      <c r="AG28" s="946">
        <v>0</v>
      </c>
      <c r="AH28" s="946">
        <v>0</v>
      </c>
      <c r="AI28" s="946">
        <f t="shared" si="1"/>
        <v>21.924652500000001</v>
      </c>
      <c r="AJ28" s="944"/>
      <c r="AK28" s="946">
        <v>0</v>
      </c>
      <c r="AL28" s="946">
        <v>0</v>
      </c>
      <c r="AM28" s="946">
        <v>0</v>
      </c>
      <c r="AN28" s="946">
        <f t="shared" si="2"/>
        <v>0</v>
      </c>
      <c r="AO28" s="946">
        <f t="shared" si="3"/>
        <v>13.5114524</v>
      </c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</row>
    <row r="29" spans="1:52" s="15" customFormat="1" ht="18">
      <c r="A29" s="550" t="s">
        <v>365</v>
      </c>
      <c r="B29" s="2"/>
      <c r="C29" s="32"/>
      <c r="D29" s="945" t="s">
        <v>232</v>
      </c>
      <c r="E29" s="946">
        <v>-0.1599043</v>
      </c>
      <c r="F29" s="946">
        <v>-5.6301588000000002</v>
      </c>
      <c r="G29" s="946">
        <v>-0.23111000000000001</v>
      </c>
      <c r="H29" s="946">
        <v>-1.4291362000000001</v>
      </c>
      <c r="I29" s="946">
        <v>-1.101</v>
      </c>
      <c r="J29" s="946">
        <v>-1.8320000000000001</v>
      </c>
      <c r="K29" s="946">
        <v>-1.0036278999999999</v>
      </c>
      <c r="L29" s="946">
        <v>0</v>
      </c>
      <c r="M29" s="946">
        <v>-1.1930396000000001</v>
      </c>
      <c r="N29" s="946">
        <v>0.249</v>
      </c>
      <c r="O29" s="946">
        <v>-1.649</v>
      </c>
      <c r="P29" s="946">
        <v>-0.42953720000000001</v>
      </c>
      <c r="Q29" s="946">
        <v>-0.47399999999999998</v>
      </c>
      <c r="R29" s="946">
        <v>-6.5657900000000005E-2</v>
      </c>
      <c r="S29" s="946">
        <v>-0.67400000000000004</v>
      </c>
      <c r="T29" s="946">
        <v>0</v>
      </c>
      <c r="U29" s="946">
        <v>-2.1680999999999999</v>
      </c>
      <c r="V29" s="946">
        <v>0</v>
      </c>
      <c r="W29" s="946">
        <v>0</v>
      </c>
      <c r="X29" s="946">
        <v>0</v>
      </c>
      <c r="Y29" s="946">
        <v>0</v>
      </c>
      <c r="Z29" s="946">
        <v>0</v>
      </c>
      <c r="AA29" s="946">
        <f t="shared" si="0"/>
        <v>-17.791271899999998</v>
      </c>
      <c r="AB29" s="944"/>
      <c r="AC29" s="946">
        <v>-19.6448839</v>
      </c>
      <c r="AD29" s="946">
        <v>0</v>
      </c>
      <c r="AE29" s="946">
        <v>0</v>
      </c>
      <c r="AF29" s="946">
        <v>0</v>
      </c>
      <c r="AG29" s="946">
        <v>0</v>
      </c>
      <c r="AH29" s="946">
        <v>0</v>
      </c>
      <c r="AI29" s="946">
        <f t="shared" si="1"/>
        <v>-19.6448839</v>
      </c>
      <c r="AJ29" s="944"/>
      <c r="AK29" s="946">
        <v>0</v>
      </c>
      <c r="AL29" s="946">
        <v>0</v>
      </c>
      <c r="AM29" s="946">
        <v>0</v>
      </c>
      <c r="AN29" s="946">
        <f t="shared" si="2"/>
        <v>0</v>
      </c>
      <c r="AO29" s="946">
        <f t="shared" si="3"/>
        <v>-37.436155799999995</v>
      </c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</row>
    <row r="30" spans="1:52" s="15" customFormat="1" ht="18">
      <c r="A30" s="729" t="s">
        <v>416</v>
      </c>
      <c r="B30" s="2"/>
      <c r="C30" s="32"/>
      <c r="D30" s="954" t="s">
        <v>233</v>
      </c>
      <c r="E30" s="955">
        <v>-11.538291600000001</v>
      </c>
      <c r="F30" s="955">
        <v>-9.9534506999999994</v>
      </c>
      <c r="G30" s="955">
        <v>-2.1890900000000002</v>
      </c>
      <c r="H30" s="955">
        <v>-28.791929</v>
      </c>
      <c r="I30" s="955">
        <v>-9.2219999999999995</v>
      </c>
      <c r="J30" s="955">
        <v>-8.0939999999999994</v>
      </c>
      <c r="K30" s="955">
        <v>-3.6862221000000002</v>
      </c>
      <c r="L30" s="955">
        <v>-0.33300000000000002</v>
      </c>
      <c r="M30" s="955">
        <v>-2.9230006999999998</v>
      </c>
      <c r="N30" s="955">
        <v>-11.01</v>
      </c>
      <c r="O30" s="955">
        <v>-1.6870000000000001</v>
      </c>
      <c r="P30" s="955">
        <v>-16.975310199999999</v>
      </c>
      <c r="Q30" s="955">
        <v>-2.1419999999999999</v>
      </c>
      <c r="R30" s="955">
        <v>-14.819926000000001</v>
      </c>
      <c r="S30" s="955">
        <v>-23.664999999999999</v>
      </c>
      <c r="T30" s="955">
        <v>-4.4409878000000003</v>
      </c>
      <c r="U30" s="955">
        <v>-21.093447999999999</v>
      </c>
      <c r="V30" s="955">
        <v>0</v>
      </c>
      <c r="W30" s="955">
        <v>0</v>
      </c>
      <c r="X30" s="955">
        <v>0</v>
      </c>
      <c r="Y30" s="955">
        <v>0</v>
      </c>
      <c r="Z30" s="955">
        <v>0</v>
      </c>
      <c r="AA30" s="955">
        <f t="shared" si="0"/>
        <v>-172.56465609999998</v>
      </c>
      <c r="AB30" s="956"/>
      <c r="AC30" s="955">
        <v>-81.007494500000007</v>
      </c>
      <c r="AD30" s="955">
        <v>0</v>
      </c>
      <c r="AE30" s="955">
        <v>0</v>
      </c>
      <c r="AF30" s="955">
        <v>0</v>
      </c>
      <c r="AG30" s="955">
        <v>0</v>
      </c>
      <c r="AH30" s="955">
        <v>0</v>
      </c>
      <c r="AI30" s="955">
        <f t="shared" si="1"/>
        <v>-81.007494500000007</v>
      </c>
      <c r="AJ30" s="956"/>
      <c r="AK30" s="955">
        <v>0</v>
      </c>
      <c r="AL30" s="955">
        <v>0</v>
      </c>
      <c r="AM30" s="955">
        <v>0</v>
      </c>
      <c r="AN30" s="955">
        <f t="shared" si="2"/>
        <v>0</v>
      </c>
      <c r="AO30" s="955">
        <f t="shared" si="3"/>
        <v>-253.57215059999999</v>
      </c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</row>
    <row r="31" spans="1:52" s="15" customFormat="1" ht="18">
      <c r="A31" s="441" t="s">
        <v>310</v>
      </c>
      <c r="B31" s="2"/>
      <c r="C31" s="32"/>
      <c r="D31" s="957" t="s">
        <v>1</v>
      </c>
      <c r="E31" s="958">
        <v>-2.94752739999999</v>
      </c>
      <c r="F31" s="958">
        <v>-26.307005899999901</v>
      </c>
      <c r="G31" s="958">
        <v>-3.9869699999999999</v>
      </c>
      <c r="H31" s="958">
        <v>0.21886499999996201</v>
      </c>
      <c r="I31" s="958">
        <v>27.763000000000002</v>
      </c>
      <c r="J31" s="958">
        <v>0.49399999999999999</v>
      </c>
      <c r="K31" s="958">
        <v>4.07078980000004</v>
      </c>
      <c r="L31" s="958">
        <v>2.0030000000000001</v>
      </c>
      <c r="M31" s="958">
        <v>48.765358400000302</v>
      </c>
      <c r="N31" s="958">
        <v>-22.280000000000101</v>
      </c>
      <c r="O31" s="958">
        <v>26.097000000000001</v>
      </c>
      <c r="P31" s="958">
        <v>-31.6010518</v>
      </c>
      <c r="Q31" s="958">
        <v>6.0210000000000097</v>
      </c>
      <c r="R31" s="958">
        <v>7.8132900999999899</v>
      </c>
      <c r="S31" s="958">
        <v>5.1459999999999901</v>
      </c>
      <c r="T31" s="958">
        <v>13.6115861</v>
      </c>
      <c r="U31" s="958">
        <v>132.242998</v>
      </c>
      <c r="V31" s="958">
        <v>0</v>
      </c>
      <c r="W31" s="958">
        <v>0</v>
      </c>
      <c r="X31" s="958">
        <v>0</v>
      </c>
      <c r="Y31" s="958">
        <v>0</v>
      </c>
      <c r="Z31" s="958">
        <v>0</v>
      </c>
      <c r="AA31" s="958">
        <f t="shared" si="0"/>
        <v>187.1243323000003</v>
      </c>
      <c r="AB31" s="959"/>
      <c r="AC31" s="958">
        <v>20.427715300000099</v>
      </c>
      <c r="AD31" s="958">
        <v>0</v>
      </c>
      <c r="AE31" s="958">
        <v>0</v>
      </c>
      <c r="AF31" s="958">
        <v>0</v>
      </c>
      <c r="AG31" s="958">
        <v>0</v>
      </c>
      <c r="AH31" s="958">
        <v>0</v>
      </c>
      <c r="AI31" s="958">
        <f t="shared" si="1"/>
        <v>20.427715300000099</v>
      </c>
      <c r="AJ31" s="959"/>
      <c r="AK31" s="958">
        <v>0</v>
      </c>
      <c r="AL31" s="958">
        <v>0</v>
      </c>
      <c r="AM31" s="958">
        <v>0</v>
      </c>
      <c r="AN31" s="958">
        <f t="shared" si="2"/>
        <v>0</v>
      </c>
      <c r="AO31" s="958">
        <f t="shared" si="3"/>
        <v>207.55204760000041</v>
      </c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</row>
    <row r="32" spans="1:52" s="15" customFormat="1" ht="18">
      <c r="A32" s="441"/>
      <c r="B32" s="2"/>
      <c r="C32" s="32"/>
      <c r="D32" s="960"/>
      <c r="E32" s="959"/>
      <c r="F32" s="959"/>
      <c r="G32" s="959"/>
      <c r="H32" s="959"/>
      <c r="I32" s="959"/>
      <c r="J32" s="959"/>
      <c r="K32" s="959"/>
      <c r="L32" s="959"/>
      <c r="M32" s="959"/>
      <c r="N32" s="959"/>
      <c r="O32" s="959"/>
      <c r="P32" s="959"/>
      <c r="Q32" s="959"/>
      <c r="R32" s="959"/>
      <c r="S32" s="959"/>
      <c r="T32" s="959"/>
      <c r="U32" s="959"/>
      <c r="V32" s="959"/>
      <c r="W32" s="959"/>
      <c r="X32" s="959"/>
      <c r="Y32" s="959"/>
      <c r="Z32" s="959"/>
      <c r="AA32" s="959"/>
      <c r="AB32" s="959"/>
      <c r="AC32" s="959"/>
      <c r="AD32" s="959"/>
      <c r="AE32" s="959"/>
      <c r="AF32" s="959"/>
      <c r="AG32" s="959"/>
      <c r="AH32" s="959"/>
      <c r="AI32" s="959"/>
      <c r="AJ32" s="959"/>
      <c r="AK32" s="959"/>
      <c r="AL32" s="959"/>
      <c r="AM32" s="959"/>
      <c r="AN32" s="959"/>
      <c r="AO32" s="959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</row>
    <row r="33" spans="1:52" s="9" customFormat="1" ht="18">
      <c r="A33" s="550" t="s">
        <v>314</v>
      </c>
      <c r="B33" s="2"/>
      <c r="D33" s="961" t="s">
        <v>118</v>
      </c>
      <c r="E33" s="962">
        <v>0</v>
      </c>
      <c r="F33" s="962">
        <v>-0.82578530000000006</v>
      </c>
      <c r="G33" s="962">
        <v>-0.499</v>
      </c>
      <c r="H33" s="962">
        <v>-11.7</v>
      </c>
      <c r="I33" s="962">
        <v>0</v>
      </c>
      <c r="J33" s="962">
        <v>0</v>
      </c>
      <c r="K33" s="962">
        <v>-2.5231393</v>
      </c>
      <c r="L33" s="962">
        <v>0.9</v>
      </c>
      <c r="M33" s="962">
        <v>0</v>
      </c>
      <c r="N33" s="962">
        <v>-12.1</v>
      </c>
      <c r="O33" s="962">
        <v>0</v>
      </c>
      <c r="P33" s="962">
        <v>-1.3959959</v>
      </c>
      <c r="Q33" s="962">
        <v>-1.3129999999999999</v>
      </c>
      <c r="R33" s="962">
        <v>0</v>
      </c>
      <c r="S33" s="962">
        <v>-0.82199999999999995</v>
      </c>
      <c r="T33" s="962">
        <v>-0.1031767</v>
      </c>
      <c r="U33" s="962">
        <v>-7.4619999999999997</v>
      </c>
      <c r="V33" s="962">
        <v>0</v>
      </c>
      <c r="W33" s="962">
        <v>0</v>
      </c>
      <c r="X33" s="962">
        <v>0</v>
      </c>
      <c r="Y33" s="962">
        <v>0</v>
      </c>
      <c r="Z33" s="962">
        <v>0</v>
      </c>
      <c r="AA33" s="963">
        <f>SUM(E33:Z33)</f>
        <v>-37.844097199999993</v>
      </c>
      <c r="AB33" s="964"/>
      <c r="AC33" s="965">
        <v>-15.033802</v>
      </c>
      <c r="AD33" s="962">
        <v>0</v>
      </c>
      <c r="AE33" s="962">
        <v>0</v>
      </c>
      <c r="AF33" s="962">
        <v>0</v>
      </c>
      <c r="AG33" s="962">
        <v>0</v>
      </c>
      <c r="AH33" s="962">
        <v>0</v>
      </c>
      <c r="AI33" s="962">
        <f>SUM(AC33:AH33)</f>
        <v>-15.033802</v>
      </c>
      <c r="AJ33" s="966"/>
      <c r="AK33" s="962">
        <v>0</v>
      </c>
      <c r="AL33" s="962">
        <v>0</v>
      </c>
      <c r="AM33" s="962">
        <v>0</v>
      </c>
      <c r="AN33" s="962">
        <f>SUM(AK33:AM33)</f>
        <v>0</v>
      </c>
      <c r="AO33" s="963">
        <f>AA33+AI33+AN33</f>
        <v>-52.877899199999995</v>
      </c>
    </row>
    <row r="34" spans="1:52" s="9" customFormat="1" ht="16.5" customHeight="1">
      <c r="A34" s="550" t="s">
        <v>309</v>
      </c>
      <c r="B34" s="2"/>
      <c r="D34" s="967" t="s">
        <v>119</v>
      </c>
      <c r="E34" s="951">
        <v>8.5907642000000202</v>
      </c>
      <c r="F34" s="951">
        <v>-14.2638566999999</v>
      </c>
      <c r="G34" s="951">
        <v>-1.29888</v>
      </c>
      <c r="H34" s="951">
        <v>49.462141899999899</v>
      </c>
      <c r="I34" s="951">
        <v>36.984999999999999</v>
      </c>
      <c r="J34" s="951">
        <v>8.5880000000000507</v>
      </c>
      <c r="K34" s="951">
        <v>10.280151200000001</v>
      </c>
      <c r="L34" s="951">
        <v>1.4359999999999999</v>
      </c>
      <c r="M34" s="951">
        <v>51.688359100000199</v>
      </c>
      <c r="N34" s="951">
        <v>0.900999999999896</v>
      </c>
      <c r="O34" s="951">
        <v>28.724999999999799</v>
      </c>
      <c r="P34" s="951">
        <v>-13.2297457</v>
      </c>
      <c r="Q34" s="951">
        <v>9.4760000000000097</v>
      </c>
      <c r="R34" s="951">
        <v>22.633216099999999</v>
      </c>
      <c r="S34" s="951">
        <v>30.074999999999999</v>
      </c>
      <c r="T34" s="951">
        <v>18.169257399999999</v>
      </c>
      <c r="U34" s="951">
        <v>160.79844600000001</v>
      </c>
      <c r="V34" s="951">
        <v>0</v>
      </c>
      <c r="W34" s="951">
        <v>0</v>
      </c>
      <c r="X34" s="951">
        <v>0</v>
      </c>
      <c r="Y34" s="951">
        <v>0</v>
      </c>
      <c r="Z34" s="951">
        <v>0</v>
      </c>
      <c r="AA34" s="968">
        <f>SUM(E34:Z34)</f>
        <v>409.01585349999999</v>
      </c>
      <c r="AB34" s="951"/>
      <c r="AC34" s="969">
        <v>140.39852920000001</v>
      </c>
      <c r="AD34" s="951">
        <v>0</v>
      </c>
      <c r="AE34" s="951">
        <v>0</v>
      </c>
      <c r="AF34" s="951">
        <v>0</v>
      </c>
      <c r="AG34" s="951">
        <v>0</v>
      </c>
      <c r="AH34" s="951">
        <v>0</v>
      </c>
      <c r="AI34" s="951">
        <f>SUM(AC34:AH34)</f>
        <v>140.39852920000001</v>
      </c>
      <c r="AJ34" s="951"/>
      <c r="AK34" s="951">
        <v>0</v>
      </c>
      <c r="AL34" s="951">
        <v>0</v>
      </c>
      <c r="AM34" s="951">
        <v>0</v>
      </c>
      <c r="AN34" s="951">
        <f>SUM(AK34:AM34)</f>
        <v>0</v>
      </c>
      <c r="AO34" s="968">
        <f>AA34+AI34+AN34</f>
        <v>549.41438270000003</v>
      </c>
    </row>
    <row r="35" spans="1:52" s="32" customFormat="1" ht="18">
      <c r="A35" s="550" t="s">
        <v>315</v>
      </c>
      <c r="B35" s="2"/>
      <c r="D35" s="970" t="s">
        <v>113</v>
      </c>
      <c r="E35" s="944">
        <v>0</v>
      </c>
      <c r="F35" s="944">
        <v>-1.5033802000000001</v>
      </c>
      <c r="G35" s="944">
        <v>0</v>
      </c>
      <c r="H35" s="944">
        <v>0</v>
      </c>
      <c r="I35" s="944">
        <v>0</v>
      </c>
      <c r="J35" s="944">
        <v>0</v>
      </c>
      <c r="K35" s="944">
        <v>0</v>
      </c>
      <c r="L35" s="944">
        <v>0</v>
      </c>
      <c r="M35" s="944">
        <v>0</v>
      </c>
      <c r="N35" s="944">
        <v>0</v>
      </c>
      <c r="O35" s="944">
        <v>0</v>
      </c>
      <c r="P35" s="944">
        <v>0</v>
      </c>
      <c r="Q35" s="944">
        <v>0</v>
      </c>
      <c r="R35" s="944">
        <v>0</v>
      </c>
      <c r="S35" s="944">
        <v>0</v>
      </c>
      <c r="T35" s="944">
        <v>0</v>
      </c>
      <c r="U35" s="944">
        <v>0</v>
      </c>
      <c r="V35" s="944">
        <v>0</v>
      </c>
      <c r="W35" s="944">
        <v>0</v>
      </c>
      <c r="X35" s="944">
        <v>0</v>
      </c>
      <c r="Y35" s="944">
        <v>0</v>
      </c>
      <c r="Z35" s="944">
        <v>0</v>
      </c>
      <c r="AA35" s="971">
        <f>SUM(E35:Z35)</f>
        <v>-1.5033802000000001</v>
      </c>
      <c r="AB35" s="944"/>
      <c r="AC35" s="972">
        <v>0</v>
      </c>
      <c r="AD35" s="944">
        <v>0</v>
      </c>
      <c r="AE35" s="944">
        <v>0</v>
      </c>
      <c r="AF35" s="944">
        <v>0</v>
      </c>
      <c r="AG35" s="944">
        <v>0</v>
      </c>
      <c r="AH35" s="944">
        <v>0</v>
      </c>
      <c r="AI35" s="944">
        <f>SUM(AC35:AH35)</f>
        <v>0</v>
      </c>
      <c r="AJ35" s="944"/>
      <c r="AK35" s="944">
        <v>0</v>
      </c>
      <c r="AL35" s="944">
        <v>0</v>
      </c>
      <c r="AM35" s="944">
        <v>0</v>
      </c>
      <c r="AN35" s="944">
        <f>SUM(AK35:AM35)</f>
        <v>0</v>
      </c>
      <c r="AO35" s="971">
        <f>AA35+AI35+AN35</f>
        <v>-1.5033802000000001</v>
      </c>
    </row>
    <row r="36" spans="1:52" s="15" customFormat="1" ht="18">
      <c r="A36" s="550" t="s">
        <v>311</v>
      </c>
      <c r="B36" s="2"/>
      <c r="C36" s="32"/>
      <c r="D36" s="973" t="s">
        <v>120</v>
      </c>
      <c r="E36" s="974">
        <v>-2.94752739999999</v>
      </c>
      <c r="F36" s="974">
        <v>-23.977840399999899</v>
      </c>
      <c r="G36" s="974">
        <v>-3.4879699999999998</v>
      </c>
      <c r="H36" s="974">
        <v>11.918865</v>
      </c>
      <c r="I36" s="974">
        <v>27.763000000000002</v>
      </c>
      <c r="J36" s="974">
        <v>0.49399999999999999</v>
      </c>
      <c r="K36" s="974">
        <v>6.5939291000000404</v>
      </c>
      <c r="L36" s="974">
        <v>1.103</v>
      </c>
      <c r="M36" s="974">
        <v>48.765358400000302</v>
      </c>
      <c r="N36" s="974">
        <v>-10.180000000000099</v>
      </c>
      <c r="O36" s="974">
        <v>26.097000000000001</v>
      </c>
      <c r="P36" s="974">
        <v>-30.205055900000001</v>
      </c>
      <c r="Q36" s="974">
        <v>7.3340000000000103</v>
      </c>
      <c r="R36" s="974">
        <v>7.8132900999999899</v>
      </c>
      <c r="S36" s="974">
        <v>5.9679999999999902</v>
      </c>
      <c r="T36" s="974">
        <v>13.714762800000001</v>
      </c>
      <c r="U36" s="974">
        <v>139.70499799999999</v>
      </c>
      <c r="V36" s="974">
        <v>0</v>
      </c>
      <c r="W36" s="974">
        <v>0</v>
      </c>
      <c r="X36" s="974">
        <v>0</v>
      </c>
      <c r="Y36" s="974">
        <v>0</v>
      </c>
      <c r="Z36" s="974">
        <v>0</v>
      </c>
      <c r="AA36" s="975">
        <f>SUM(E36:Z36)</f>
        <v>226.47180970000034</v>
      </c>
      <c r="AB36" s="964"/>
      <c r="AC36" s="976">
        <v>35.461517300000096</v>
      </c>
      <c r="AD36" s="974">
        <v>0</v>
      </c>
      <c r="AE36" s="974">
        <v>0</v>
      </c>
      <c r="AF36" s="974">
        <v>0</v>
      </c>
      <c r="AG36" s="974">
        <v>0</v>
      </c>
      <c r="AH36" s="974">
        <v>0</v>
      </c>
      <c r="AI36" s="974">
        <v>0</v>
      </c>
      <c r="AJ36" s="974">
        <v>261.933326999999</v>
      </c>
      <c r="AK36" s="974">
        <v>0</v>
      </c>
      <c r="AL36" s="974">
        <v>0</v>
      </c>
      <c r="AM36" s="974">
        <v>0</v>
      </c>
      <c r="AN36" s="974">
        <v>0</v>
      </c>
      <c r="AO36" s="977">
        <f>AA36+AI36+AN36</f>
        <v>226.47180970000034</v>
      </c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</row>
    <row r="37" spans="1:52" s="15" customFormat="1" hidden="1">
      <c r="B37" s="86"/>
      <c r="C37" s="32"/>
      <c r="D37" s="32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52"/>
      <c r="AC37" s="144"/>
      <c r="AD37" s="144"/>
      <c r="AE37" s="144"/>
      <c r="AF37" s="144"/>
      <c r="AG37" s="144"/>
      <c r="AH37" s="145"/>
      <c r="AI37" s="144"/>
      <c r="AJ37" s="152"/>
      <c r="AK37" s="144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</row>
    <row r="38" spans="1:52" s="15" customFormat="1" ht="14.25" customHeight="1">
      <c r="A38" s="136"/>
      <c r="B38" s="86"/>
      <c r="C38" s="32"/>
      <c r="D38" s="32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52"/>
      <c r="AC38" s="144"/>
      <c r="AD38" s="144"/>
      <c r="AE38" s="144"/>
      <c r="AF38" s="144"/>
      <c r="AG38" s="144"/>
      <c r="AH38" s="145"/>
      <c r="AI38" s="144"/>
      <c r="AJ38" s="152"/>
      <c r="AK38" s="144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</row>
    <row r="39" spans="1:52" s="162" customFormat="1" ht="69" customHeight="1">
      <c r="A39" t="str">
        <f>'Meny Aaro'!K34</f>
        <v>1403P</v>
      </c>
      <c r="B39" s="2"/>
      <c r="C39" s="357"/>
      <c r="D39" s="356" t="str">
        <f>"Ackumulerat "&amp;VFGÅR&amp;'Meny Aaro'!G36</f>
        <v>Ackumulerat 201403</v>
      </c>
      <c r="E39" s="734" t="str">
        <f t="shared" ref="E39:AA39" si="4">E6</f>
        <v>AH</v>
      </c>
      <c r="F39" s="734" t="str">
        <f t="shared" si="4"/>
        <v>Arcus</v>
      </c>
      <c r="G39" s="734" t="str">
        <f t="shared" si="4"/>
        <v xml:space="preserve">Biolin </v>
      </c>
      <c r="H39" s="734" t="str">
        <f t="shared" si="4"/>
        <v>Bisnode</v>
      </c>
      <c r="I39" s="734" t="str">
        <f t="shared" si="4"/>
        <v>DIAB</v>
      </c>
      <c r="J39" s="734" t="str">
        <f t="shared" si="4"/>
        <v>Eurom</v>
      </c>
      <c r="K39" s="734" t="str">
        <f t="shared" si="4"/>
        <v>GS-Hydro</v>
      </c>
      <c r="L39" s="734" t="str">
        <f t="shared" si="4"/>
        <v>Hafa</v>
      </c>
      <c r="M39" s="734" t="str">
        <f t="shared" si="4"/>
        <v>HENT</v>
      </c>
      <c r="N39" s="734" t="str">
        <f t="shared" si="4"/>
        <v xml:space="preserve">HL Disp </v>
      </c>
      <c r="O39" s="734" t="str">
        <f t="shared" si="4"/>
        <v>Inwido</v>
      </c>
      <c r="P39" s="734" t="str">
        <f t="shared" si="4"/>
        <v>Jøtul</v>
      </c>
      <c r="Q39" s="734" t="str">
        <f t="shared" si="4"/>
        <v xml:space="preserve">KVD </v>
      </c>
      <c r="R39" s="734" t="str">
        <f t="shared" si="4"/>
        <v>Ledil</v>
      </c>
      <c r="S39" s="734" t="str">
        <f t="shared" si="4"/>
        <v>MCC</v>
      </c>
      <c r="T39" s="734" t="str">
        <f t="shared" si="4"/>
        <v>Nebula</v>
      </c>
      <c r="U39" s="734" t="str">
        <f t="shared" si="4"/>
        <v>NCG</v>
      </c>
      <c r="V39" s="358">
        <f t="shared" si="4"/>
        <v>0</v>
      </c>
      <c r="W39" s="358">
        <f t="shared" si="4"/>
        <v>0</v>
      </c>
      <c r="X39" s="358">
        <f t="shared" si="4"/>
        <v>0</v>
      </c>
      <c r="Y39" s="358">
        <f t="shared" si="4"/>
        <v>0</v>
      </c>
      <c r="Z39" s="358">
        <f t="shared" si="4"/>
        <v>0</v>
      </c>
      <c r="AA39" s="734" t="str">
        <f t="shared" si="4"/>
        <v>Sum ex Aibel</v>
      </c>
      <c r="AB39" s="687"/>
      <c r="AC39" s="358" t="str">
        <f t="shared" ref="AC39:AI39" si="5">AC6</f>
        <v>Aibel</v>
      </c>
      <c r="AD39" s="358">
        <f t="shared" si="5"/>
        <v>0</v>
      </c>
      <c r="AE39" s="358">
        <f t="shared" si="5"/>
        <v>0</v>
      </c>
      <c r="AF39" s="358">
        <f t="shared" si="5"/>
        <v>0</v>
      </c>
      <c r="AG39" s="358">
        <f t="shared" si="5"/>
        <v>0</v>
      </c>
      <c r="AH39" s="358">
        <f t="shared" si="5"/>
        <v>0</v>
      </c>
      <c r="AI39" s="358" t="str">
        <f t="shared" si="5"/>
        <v>Sum Aibel</v>
      </c>
      <c r="AJ39" s="687"/>
      <c r="AK39" s="358">
        <f>AK6</f>
        <v>0</v>
      </c>
      <c r="AL39" s="358">
        <f>AL6</f>
        <v>0</v>
      </c>
      <c r="AM39" s="358">
        <f>AM6</f>
        <v>0</v>
      </c>
      <c r="AN39" s="358" t="str">
        <f>AN6</f>
        <v>SUMMA FRÅGETECKEN</v>
      </c>
      <c r="AO39" s="358" t="str">
        <f>AO6</f>
        <v>Totalt</v>
      </c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359"/>
    </row>
    <row r="40" spans="1:52" s="15" customFormat="1">
      <c r="A40" s="136"/>
      <c r="B40" s="86"/>
      <c r="C40" s="32"/>
      <c r="D40" s="148"/>
      <c r="E40" s="148"/>
      <c r="F40" s="150"/>
      <c r="G40" s="150"/>
      <c r="H40" s="149"/>
      <c r="I40" s="149"/>
      <c r="J40" s="149"/>
      <c r="K40" s="149"/>
      <c r="L40" s="149"/>
      <c r="M40" s="149"/>
      <c r="N40" s="149"/>
      <c r="O40" s="149"/>
      <c r="P40" s="149"/>
      <c r="Q40" s="150"/>
      <c r="R40" s="149"/>
      <c r="S40" s="149"/>
      <c r="T40" s="149"/>
      <c r="U40" s="150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323"/>
      <c r="AI40" s="323"/>
      <c r="AJ40" s="149"/>
      <c r="AK40" s="323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</row>
    <row r="41" spans="1:52" s="15" customFormat="1" ht="18">
      <c r="A41" s="550" t="s">
        <v>305</v>
      </c>
      <c r="B41" s="86"/>
      <c r="C41" s="32"/>
      <c r="D41" s="942" t="s">
        <v>33</v>
      </c>
      <c r="E41" s="943">
        <v>190.19103809999999</v>
      </c>
      <c r="F41" s="943">
        <v>499.96951480000001</v>
      </c>
      <c r="G41" s="943">
        <v>42.481999999999999</v>
      </c>
      <c r="H41" s="943">
        <v>865.28</v>
      </c>
      <c r="I41" s="943">
        <v>238.16399999999999</v>
      </c>
      <c r="J41" s="943">
        <v>581.61199999999997</v>
      </c>
      <c r="K41" s="943">
        <v>285.36915160000001</v>
      </c>
      <c r="L41" s="943">
        <v>58.457999999999998</v>
      </c>
      <c r="M41" s="943">
        <v>1232.8859883</v>
      </c>
      <c r="N41" s="943">
        <v>363.72899999999998</v>
      </c>
      <c r="O41" s="943">
        <v>907.27599999999995</v>
      </c>
      <c r="P41" s="943">
        <v>196.09894639999999</v>
      </c>
      <c r="Q41" s="943">
        <v>75.2</v>
      </c>
      <c r="R41" s="943">
        <v>48.220542299999998</v>
      </c>
      <c r="S41" s="943">
        <v>211.64500000000001</v>
      </c>
      <c r="T41" s="943">
        <v>58.611142700000002</v>
      </c>
      <c r="U41" s="943">
        <v>715.71299999999997</v>
      </c>
      <c r="V41" s="943">
        <v>0</v>
      </c>
      <c r="W41" s="943">
        <v>0</v>
      </c>
      <c r="X41" s="943">
        <v>0</v>
      </c>
      <c r="Y41" s="943">
        <v>0</v>
      </c>
      <c r="Z41" s="943">
        <v>0</v>
      </c>
      <c r="AA41" s="943">
        <f t="shared" ref="AA41:AA64" si="6">SUM(E41:Z41)</f>
        <v>6570.9053241999991</v>
      </c>
      <c r="AB41" s="944"/>
      <c r="AC41" s="943">
        <v>2603.3745699000001</v>
      </c>
      <c r="AD41" s="943">
        <v>0</v>
      </c>
      <c r="AE41" s="943">
        <v>0</v>
      </c>
      <c r="AF41" s="943">
        <v>0</v>
      </c>
      <c r="AG41" s="943">
        <v>0</v>
      </c>
      <c r="AH41" s="943">
        <v>0</v>
      </c>
      <c r="AI41" s="943">
        <f t="shared" ref="AI41:AI64" si="7">SUM(AC41:AH41)</f>
        <v>2603.3745699000001</v>
      </c>
      <c r="AJ41" s="944"/>
      <c r="AK41" s="943">
        <v>0</v>
      </c>
      <c r="AL41" s="943">
        <v>0</v>
      </c>
      <c r="AM41" s="943">
        <v>0</v>
      </c>
      <c r="AN41" s="943">
        <f t="shared" ref="AN41:AN64" si="8">SUM(AK41:AM41)</f>
        <v>0</v>
      </c>
      <c r="AO41" s="943">
        <f t="shared" ref="AO41:AO64" si="9">AA41+AI41+AN41</f>
        <v>9174.2798941000001</v>
      </c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</row>
    <row r="42" spans="1:52" s="15" customFormat="1" ht="18">
      <c r="A42" s="550" t="s">
        <v>349</v>
      </c>
      <c r="B42" s="86"/>
      <c r="C42" s="32"/>
      <c r="D42" s="945" t="s">
        <v>213</v>
      </c>
      <c r="E42" s="946">
        <v>-180.0332454</v>
      </c>
      <c r="F42" s="946">
        <v>-508.30171689999997</v>
      </c>
      <c r="G42" s="946">
        <v>-44.554000000000002</v>
      </c>
      <c r="H42" s="946">
        <v>-792.97199999999998</v>
      </c>
      <c r="I42" s="946">
        <v>-223.51400000000001</v>
      </c>
      <c r="J42" s="946">
        <v>-572.49400000000003</v>
      </c>
      <c r="K42" s="946">
        <v>-268.55091870000001</v>
      </c>
      <c r="L42" s="946">
        <v>-55.043999999999997</v>
      </c>
      <c r="M42" s="946">
        <v>-1171.7689286</v>
      </c>
      <c r="N42" s="946">
        <v>-337.36200000000002</v>
      </c>
      <c r="O42" s="946">
        <v>-934.17100000000005</v>
      </c>
      <c r="P42" s="946">
        <v>-198.8200798</v>
      </c>
      <c r="Q42" s="946">
        <v>-66.435000000000002</v>
      </c>
      <c r="R42" s="946">
        <v>-29.416392599999998</v>
      </c>
      <c r="S42" s="946">
        <v>-192.11099999999999</v>
      </c>
      <c r="T42" s="946">
        <v>-36.287310099999999</v>
      </c>
      <c r="U42" s="946">
        <v>-560.10900000000004</v>
      </c>
      <c r="V42" s="946">
        <v>0</v>
      </c>
      <c r="W42" s="946">
        <v>0</v>
      </c>
      <c r="X42" s="946">
        <v>0</v>
      </c>
      <c r="Y42" s="946">
        <v>0</v>
      </c>
      <c r="Z42" s="946">
        <v>0</v>
      </c>
      <c r="AA42" s="946">
        <f t="shared" si="6"/>
        <v>-6171.9445920999997</v>
      </c>
      <c r="AB42" s="944"/>
      <c r="AC42" s="946">
        <v>-2520.4211365000001</v>
      </c>
      <c r="AD42" s="946">
        <v>0</v>
      </c>
      <c r="AE42" s="946">
        <v>0</v>
      </c>
      <c r="AF42" s="946">
        <v>0</v>
      </c>
      <c r="AG42" s="946">
        <v>0</v>
      </c>
      <c r="AH42" s="946">
        <v>0</v>
      </c>
      <c r="AI42" s="946">
        <f t="shared" si="7"/>
        <v>-2520.4211365000001</v>
      </c>
      <c r="AJ42" s="944"/>
      <c r="AK42" s="946">
        <v>0</v>
      </c>
      <c r="AL42" s="946">
        <v>0</v>
      </c>
      <c r="AM42" s="946">
        <v>0</v>
      </c>
      <c r="AN42" s="946">
        <f t="shared" si="8"/>
        <v>0</v>
      </c>
      <c r="AO42" s="946">
        <f t="shared" si="9"/>
        <v>-8692.3657285999998</v>
      </c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</row>
    <row r="43" spans="1:52" s="15" customFormat="1" ht="18">
      <c r="A43" s="548" t="s">
        <v>367</v>
      </c>
      <c r="B43" s="86"/>
      <c r="C43" s="32"/>
      <c r="D43" s="945" t="s">
        <v>214</v>
      </c>
      <c r="E43" s="946">
        <v>0.31954700000000003</v>
      </c>
      <c r="F43" s="946">
        <v>3.31194E-2</v>
      </c>
      <c r="G43" s="946">
        <v>1.6040000000000001</v>
      </c>
      <c r="H43" s="946">
        <v>8.6690000000000005</v>
      </c>
      <c r="I43" s="946">
        <v>1E-3</v>
      </c>
      <c r="J43" s="946">
        <v>5.7389999999999999</v>
      </c>
      <c r="K43" s="946">
        <v>0.43441930000000001</v>
      </c>
      <c r="L43" s="946">
        <v>0</v>
      </c>
      <c r="M43" s="946">
        <v>0.55020950000000002</v>
      </c>
      <c r="N43" s="946">
        <v>1.6020000000000001</v>
      </c>
      <c r="O43" s="946">
        <v>5.1079999999999997</v>
      </c>
      <c r="P43" s="946">
        <v>1.6110989</v>
      </c>
      <c r="Q43" s="946">
        <v>0.501</v>
      </c>
      <c r="R43" s="946">
        <v>-0.1861797</v>
      </c>
      <c r="S43" s="946">
        <v>-0.23200000000000001</v>
      </c>
      <c r="T43" s="946">
        <v>0.10638839999999999</v>
      </c>
      <c r="U43" s="946">
        <v>-9.4E-2</v>
      </c>
      <c r="V43" s="946">
        <v>0</v>
      </c>
      <c r="W43" s="946">
        <v>0</v>
      </c>
      <c r="X43" s="946">
        <v>0</v>
      </c>
      <c r="Y43" s="946">
        <v>0</v>
      </c>
      <c r="Z43" s="946">
        <v>0</v>
      </c>
      <c r="AA43" s="946">
        <f t="shared" si="6"/>
        <v>25.766602800000001</v>
      </c>
      <c r="AB43" s="944"/>
      <c r="AC43" s="946">
        <v>1.9380195</v>
      </c>
      <c r="AD43" s="946">
        <v>0</v>
      </c>
      <c r="AE43" s="946">
        <v>0</v>
      </c>
      <c r="AF43" s="946">
        <v>0</v>
      </c>
      <c r="AG43" s="946">
        <v>0</v>
      </c>
      <c r="AH43" s="946">
        <v>0</v>
      </c>
      <c r="AI43" s="946">
        <f t="shared" si="7"/>
        <v>1.9380195</v>
      </c>
      <c r="AJ43" s="944"/>
      <c r="AK43" s="946">
        <v>0</v>
      </c>
      <c r="AL43" s="946">
        <v>0</v>
      </c>
      <c r="AM43" s="946">
        <v>0</v>
      </c>
      <c r="AN43" s="946">
        <f t="shared" si="8"/>
        <v>0</v>
      </c>
      <c r="AO43" s="946">
        <f t="shared" si="9"/>
        <v>27.7046223</v>
      </c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</row>
    <row r="44" spans="1:52" s="15" customFormat="1" ht="18">
      <c r="A44" s="548" t="s">
        <v>350</v>
      </c>
      <c r="B44" s="86"/>
      <c r="C44" s="32"/>
      <c r="D44" s="945" t="s">
        <v>215</v>
      </c>
      <c r="E44" s="944">
        <v>0</v>
      </c>
      <c r="F44" s="944">
        <v>0</v>
      </c>
      <c r="G44" s="944">
        <v>0</v>
      </c>
      <c r="H44" s="944">
        <v>-5.0000000000000001E-3</v>
      </c>
      <c r="I44" s="944">
        <v>-3.7999999999999999E-2</v>
      </c>
      <c r="J44" s="944">
        <v>-0.222</v>
      </c>
      <c r="K44" s="944">
        <v>0</v>
      </c>
      <c r="L44" s="944">
        <v>0</v>
      </c>
      <c r="M44" s="944">
        <v>-17.5490128</v>
      </c>
      <c r="N44" s="944">
        <v>-4.2210000000000001</v>
      </c>
      <c r="O44" s="944">
        <v>-4.8769999999999998</v>
      </c>
      <c r="P44" s="944">
        <v>0</v>
      </c>
      <c r="Q44" s="944">
        <v>0</v>
      </c>
      <c r="R44" s="944">
        <v>-8.3160266000000007</v>
      </c>
      <c r="S44" s="944">
        <v>0</v>
      </c>
      <c r="T44" s="944">
        <v>0</v>
      </c>
      <c r="U44" s="944">
        <v>0</v>
      </c>
      <c r="V44" s="944">
        <v>0</v>
      </c>
      <c r="W44" s="944">
        <v>0</v>
      </c>
      <c r="X44" s="944">
        <v>0</v>
      </c>
      <c r="Y44" s="944">
        <v>0</v>
      </c>
      <c r="Z44" s="944">
        <v>0</v>
      </c>
      <c r="AA44" s="944">
        <f t="shared" si="6"/>
        <v>-35.2280394</v>
      </c>
      <c r="AB44" s="944"/>
      <c r="AC44" s="944">
        <v>0</v>
      </c>
      <c r="AD44" s="944">
        <v>0</v>
      </c>
      <c r="AE44" s="944">
        <v>0</v>
      </c>
      <c r="AF44" s="944">
        <v>0</v>
      </c>
      <c r="AG44" s="944">
        <v>0</v>
      </c>
      <c r="AH44" s="944">
        <v>0</v>
      </c>
      <c r="AI44" s="944">
        <f t="shared" si="7"/>
        <v>0</v>
      </c>
      <c r="AJ44" s="944"/>
      <c r="AK44" s="944">
        <v>0</v>
      </c>
      <c r="AL44" s="944">
        <v>0</v>
      </c>
      <c r="AM44" s="944">
        <v>0</v>
      </c>
      <c r="AN44" s="944">
        <f t="shared" si="8"/>
        <v>0</v>
      </c>
      <c r="AO44" s="944">
        <f t="shared" si="9"/>
        <v>-35.2280394</v>
      </c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</row>
    <row r="45" spans="1:52" s="15" customFormat="1" ht="18">
      <c r="A45" s="548" t="s">
        <v>351</v>
      </c>
      <c r="B45" s="86"/>
      <c r="C45" s="32"/>
      <c r="D45" s="945" t="s">
        <v>222</v>
      </c>
      <c r="E45" s="946">
        <v>0</v>
      </c>
      <c r="F45" s="946">
        <v>1.4935784999999999</v>
      </c>
      <c r="G45" s="946">
        <v>0</v>
      </c>
      <c r="H45" s="946">
        <v>0</v>
      </c>
      <c r="I45" s="946">
        <v>0</v>
      </c>
      <c r="J45" s="946">
        <v>0</v>
      </c>
      <c r="K45" s="946">
        <v>0</v>
      </c>
      <c r="L45" s="946">
        <v>0</v>
      </c>
      <c r="M45" s="946">
        <v>-7.4786000000000002E-3</v>
      </c>
      <c r="N45" s="946">
        <v>0</v>
      </c>
      <c r="O45" s="946">
        <v>0.17599999999999999</v>
      </c>
      <c r="P45" s="946">
        <v>0</v>
      </c>
      <c r="Q45" s="946">
        <v>0</v>
      </c>
      <c r="R45" s="946">
        <v>0</v>
      </c>
      <c r="S45" s="946">
        <v>0</v>
      </c>
      <c r="T45" s="946">
        <v>0</v>
      </c>
      <c r="U45" s="946">
        <v>11</v>
      </c>
      <c r="V45" s="946">
        <v>0</v>
      </c>
      <c r="W45" s="946">
        <v>0</v>
      </c>
      <c r="X45" s="946">
        <v>0</v>
      </c>
      <c r="Y45" s="946">
        <v>0</v>
      </c>
      <c r="Z45" s="946">
        <v>0</v>
      </c>
      <c r="AA45" s="946">
        <f t="shared" si="6"/>
        <v>12.662099899999999</v>
      </c>
      <c r="AB45" s="944"/>
      <c r="AC45" s="946">
        <v>0</v>
      </c>
      <c r="AD45" s="946">
        <v>0</v>
      </c>
      <c r="AE45" s="946">
        <v>0</v>
      </c>
      <c r="AF45" s="946">
        <v>0</v>
      </c>
      <c r="AG45" s="946">
        <v>0</v>
      </c>
      <c r="AH45" s="946">
        <v>0</v>
      </c>
      <c r="AI45" s="946">
        <f t="shared" si="7"/>
        <v>0</v>
      </c>
      <c r="AJ45" s="944"/>
      <c r="AK45" s="946">
        <v>0</v>
      </c>
      <c r="AL45" s="946">
        <v>0</v>
      </c>
      <c r="AM45" s="946">
        <v>0</v>
      </c>
      <c r="AN45" s="946">
        <f t="shared" si="8"/>
        <v>0</v>
      </c>
      <c r="AO45" s="946">
        <f t="shared" si="9"/>
        <v>12.662099899999999</v>
      </c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</row>
    <row r="46" spans="1:52" s="15" customFormat="1" ht="18">
      <c r="A46" s="548" t="s">
        <v>352</v>
      </c>
      <c r="B46" s="86"/>
      <c r="C46" s="32"/>
      <c r="D46" s="947" t="s">
        <v>223</v>
      </c>
      <c r="E46" s="948">
        <v>0</v>
      </c>
      <c r="F46" s="948">
        <v>0</v>
      </c>
      <c r="G46" s="948">
        <v>0</v>
      </c>
      <c r="H46" s="948">
        <v>6.0170000000000003</v>
      </c>
      <c r="I46" s="948">
        <v>0</v>
      </c>
      <c r="J46" s="948">
        <v>0</v>
      </c>
      <c r="K46" s="948">
        <v>0</v>
      </c>
      <c r="L46" s="948">
        <v>0</v>
      </c>
      <c r="M46" s="948">
        <v>10.6815433</v>
      </c>
      <c r="N46" s="948">
        <v>0</v>
      </c>
      <c r="O46" s="948">
        <v>0</v>
      </c>
      <c r="P46" s="948">
        <v>0</v>
      </c>
      <c r="Q46" s="948">
        <v>0</v>
      </c>
      <c r="R46" s="948">
        <v>0</v>
      </c>
      <c r="S46" s="948">
        <v>0</v>
      </c>
      <c r="T46" s="948">
        <v>0</v>
      </c>
      <c r="U46" s="948">
        <v>0</v>
      </c>
      <c r="V46" s="948">
        <v>0</v>
      </c>
      <c r="W46" s="948">
        <v>0</v>
      </c>
      <c r="X46" s="948">
        <v>0</v>
      </c>
      <c r="Y46" s="948">
        <v>0</v>
      </c>
      <c r="Z46" s="948">
        <v>0</v>
      </c>
      <c r="AA46" s="948">
        <f t="shared" si="6"/>
        <v>16.698543300000001</v>
      </c>
      <c r="AB46" s="978"/>
      <c r="AC46" s="948">
        <v>0</v>
      </c>
      <c r="AD46" s="948">
        <v>0</v>
      </c>
      <c r="AE46" s="948">
        <v>0</v>
      </c>
      <c r="AF46" s="948">
        <v>0</v>
      </c>
      <c r="AG46" s="948">
        <v>0</v>
      </c>
      <c r="AH46" s="948">
        <v>0</v>
      </c>
      <c r="AI46" s="948">
        <f t="shared" si="7"/>
        <v>0</v>
      </c>
      <c r="AJ46" s="978"/>
      <c r="AK46" s="948">
        <v>0</v>
      </c>
      <c r="AL46" s="948">
        <v>0</v>
      </c>
      <c r="AM46" s="948">
        <v>0</v>
      </c>
      <c r="AN46" s="948">
        <f t="shared" si="8"/>
        <v>0</v>
      </c>
      <c r="AO46" s="948">
        <f t="shared" si="9"/>
        <v>16.698543300000001</v>
      </c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</row>
    <row r="47" spans="1:52" s="15" customFormat="1" ht="18">
      <c r="A47" s="535" t="s">
        <v>353</v>
      </c>
      <c r="B47" s="86"/>
      <c r="C47" s="32"/>
      <c r="D47" s="949" t="s">
        <v>47</v>
      </c>
      <c r="E47" s="950">
        <v>10.4773397</v>
      </c>
      <c r="F47" s="950">
        <v>-6.8055041999999704</v>
      </c>
      <c r="G47" s="950">
        <v>-0.46799999999999697</v>
      </c>
      <c r="H47" s="950">
        <v>86.989000000000004</v>
      </c>
      <c r="I47" s="950">
        <v>14.613</v>
      </c>
      <c r="J47" s="950">
        <v>14.635</v>
      </c>
      <c r="K47" s="950">
        <v>17.2526522</v>
      </c>
      <c r="L47" s="950">
        <v>3.4139999999999899</v>
      </c>
      <c r="M47" s="950">
        <v>54.792321100000002</v>
      </c>
      <c r="N47" s="950">
        <v>23.748000000000001</v>
      </c>
      <c r="O47" s="950">
        <v>-26.488000000000099</v>
      </c>
      <c r="P47" s="950">
        <v>-1.11003450000002</v>
      </c>
      <c r="Q47" s="950">
        <v>9.2660000000000107</v>
      </c>
      <c r="R47" s="950">
        <v>10.301943400000001</v>
      </c>
      <c r="S47" s="950">
        <v>19.302</v>
      </c>
      <c r="T47" s="950">
        <v>22.430221</v>
      </c>
      <c r="U47" s="950">
        <v>166.51</v>
      </c>
      <c r="V47" s="950">
        <v>0</v>
      </c>
      <c r="W47" s="950">
        <v>0</v>
      </c>
      <c r="X47" s="950">
        <v>0</v>
      </c>
      <c r="Y47" s="950">
        <v>0</v>
      </c>
      <c r="Z47" s="950">
        <v>0</v>
      </c>
      <c r="AA47" s="950">
        <f t="shared" si="6"/>
        <v>418.85993869999993</v>
      </c>
      <c r="AB47" s="951"/>
      <c r="AC47" s="950">
        <v>84.891452900000303</v>
      </c>
      <c r="AD47" s="950">
        <v>0</v>
      </c>
      <c r="AE47" s="950">
        <v>0</v>
      </c>
      <c r="AF47" s="950">
        <v>0</v>
      </c>
      <c r="AG47" s="950">
        <v>0</v>
      </c>
      <c r="AH47" s="950">
        <v>0</v>
      </c>
      <c r="AI47" s="950">
        <f t="shared" si="7"/>
        <v>84.891452900000303</v>
      </c>
      <c r="AJ47" s="951"/>
      <c r="AK47" s="950">
        <v>0</v>
      </c>
      <c r="AL47" s="950">
        <v>0</v>
      </c>
      <c r="AM47" s="950">
        <v>0</v>
      </c>
      <c r="AN47" s="950">
        <f t="shared" si="8"/>
        <v>0</v>
      </c>
      <c r="AO47" s="950">
        <f t="shared" si="9"/>
        <v>503.75139160000026</v>
      </c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</row>
    <row r="48" spans="1:52" s="15" customFormat="1" ht="18">
      <c r="A48" s="548" t="s">
        <v>354</v>
      </c>
      <c r="B48" s="86"/>
      <c r="C48" s="32"/>
      <c r="D48" s="945" t="s">
        <v>123</v>
      </c>
      <c r="E48" s="946">
        <v>-10.0675119</v>
      </c>
      <c r="F48" s="946">
        <v>-12.825757899999999</v>
      </c>
      <c r="G48" s="946">
        <v>-1.716</v>
      </c>
      <c r="H48" s="946">
        <v>-27.684000000000001</v>
      </c>
      <c r="I48" s="946">
        <v>-14.803000000000001</v>
      </c>
      <c r="J48" s="946">
        <v>-10.073</v>
      </c>
      <c r="K48" s="946">
        <v>-4.7608809000000001</v>
      </c>
      <c r="L48" s="946">
        <v>-0.71199999999999997</v>
      </c>
      <c r="M48" s="946">
        <v>-1.1239231000000001</v>
      </c>
      <c r="N48" s="946">
        <v>-10.521000000000001</v>
      </c>
      <c r="O48" s="946">
        <v>-24.8</v>
      </c>
      <c r="P48" s="946">
        <v>-13.928313599999999</v>
      </c>
      <c r="Q48" s="946">
        <v>-0.65100000000000002</v>
      </c>
      <c r="R48" s="946">
        <v>-0.22164249999999999</v>
      </c>
      <c r="S48" s="946">
        <v>-3.5379999999999998</v>
      </c>
      <c r="T48" s="946">
        <v>-4.1491476</v>
      </c>
      <c r="U48" s="946">
        <v>-40.725000000000001</v>
      </c>
      <c r="V48" s="946">
        <v>0</v>
      </c>
      <c r="W48" s="946">
        <v>0</v>
      </c>
      <c r="X48" s="946">
        <v>0</v>
      </c>
      <c r="Y48" s="946">
        <v>0</v>
      </c>
      <c r="Z48" s="946">
        <v>0</v>
      </c>
      <c r="AA48" s="946">
        <f t="shared" si="6"/>
        <v>-182.30017750000002</v>
      </c>
      <c r="AB48" s="944"/>
      <c r="AC48" s="946">
        <v>-41.966563399999998</v>
      </c>
      <c r="AD48" s="946">
        <v>0</v>
      </c>
      <c r="AE48" s="946">
        <v>0</v>
      </c>
      <c r="AF48" s="946">
        <v>0</v>
      </c>
      <c r="AG48" s="946">
        <v>0</v>
      </c>
      <c r="AH48" s="946">
        <v>0</v>
      </c>
      <c r="AI48" s="946">
        <f t="shared" si="7"/>
        <v>-41.966563399999998</v>
      </c>
      <c r="AJ48" s="944"/>
      <c r="AK48" s="946">
        <v>0</v>
      </c>
      <c r="AL48" s="946">
        <v>0</v>
      </c>
      <c r="AM48" s="946">
        <v>0</v>
      </c>
      <c r="AN48" s="946">
        <f t="shared" si="8"/>
        <v>0</v>
      </c>
      <c r="AO48" s="946">
        <f t="shared" si="9"/>
        <v>-224.2667409</v>
      </c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</row>
    <row r="49" spans="1:52" s="15" customFormat="1" ht="18">
      <c r="A49" s="548" t="s">
        <v>355</v>
      </c>
      <c r="B49" s="86"/>
      <c r="C49" s="32"/>
      <c r="D49" s="947" t="s">
        <v>155</v>
      </c>
      <c r="E49" s="948">
        <v>0</v>
      </c>
      <c r="F49" s="948">
        <v>0</v>
      </c>
      <c r="G49" s="948">
        <v>0</v>
      </c>
      <c r="H49" s="948">
        <v>-1.2170000000000001</v>
      </c>
      <c r="I49" s="948">
        <v>0</v>
      </c>
      <c r="J49" s="948">
        <v>0</v>
      </c>
      <c r="K49" s="948">
        <v>0</v>
      </c>
      <c r="L49" s="948">
        <v>0</v>
      </c>
      <c r="M49" s="948">
        <v>0</v>
      </c>
      <c r="N49" s="948">
        <v>0</v>
      </c>
      <c r="O49" s="948">
        <v>-19.29</v>
      </c>
      <c r="P49" s="948">
        <v>0</v>
      </c>
      <c r="Q49" s="948">
        <v>0</v>
      </c>
      <c r="R49" s="948">
        <v>0</v>
      </c>
      <c r="S49" s="948">
        <v>0</v>
      </c>
      <c r="T49" s="948">
        <v>0</v>
      </c>
      <c r="U49" s="948">
        <v>0</v>
      </c>
      <c r="V49" s="948">
        <v>0</v>
      </c>
      <c r="W49" s="948">
        <v>0</v>
      </c>
      <c r="X49" s="948">
        <v>0</v>
      </c>
      <c r="Y49" s="948">
        <v>0</v>
      </c>
      <c r="Z49" s="948">
        <v>0</v>
      </c>
      <c r="AA49" s="948">
        <f t="shared" si="6"/>
        <v>-20.506999999999998</v>
      </c>
      <c r="AB49" s="978"/>
      <c r="AC49" s="948">
        <v>0</v>
      </c>
      <c r="AD49" s="948">
        <v>0</v>
      </c>
      <c r="AE49" s="948">
        <v>0</v>
      </c>
      <c r="AF49" s="948">
        <v>0</v>
      </c>
      <c r="AG49" s="948">
        <v>0</v>
      </c>
      <c r="AH49" s="948">
        <v>0</v>
      </c>
      <c r="AI49" s="948">
        <f t="shared" si="7"/>
        <v>0</v>
      </c>
      <c r="AJ49" s="978"/>
      <c r="AK49" s="948">
        <v>0</v>
      </c>
      <c r="AL49" s="948">
        <v>0</v>
      </c>
      <c r="AM49" s="948">
        <v>0</v>
      </c>
      <c r="AN49" s="948">
        <f t="shared" si="8"/>
        <v>0</v>
      </c>
      <c r="AO49" s="948">
        <f t="shared" si="9"/>
        <v>-20.506999999999998</v>
      </c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</row>
    <row r="50" spans="1:52" s="15" customFormat="1" ht="18">
      <c r="A50" s="535" t="s">
        <v>308</v>
      </c>
      <c r="B50" s="86"/>
      <c r="C50" s="32"/>
      <c r="D50" s="952" t="s">
        <v>48</v>
      </c>
      <c r="E50" s="953">
        <v>0.40982779999997399</v>
      </c>
      <c r="F50" s="953">
        <v>-19.631262100000001</v>
      </c>
      <c r="G50" s="953">
        <v>-2.1840000000000002</v>
      </c>
      <c r="H50" s="953">
        <v>58.088000000000001</v>
      </c>
      <c r="I50" s="953">
        <v>-0.189999999999969</v>
      </c>
      <c r="J50" s="953">
        <v>4.5620000000000003</v>
      </c>
      <c r="K50" s="953">
        <v>12.491771300000099</v>
      </c>
      <c r="L50" s="953">
        <v>2.702</v>
      </c>
      <c r="M50" s="953">
        <v>53.668398000000003</v>
      </c>
      <c r="N50" s="953">
        <v>13.227</v>
      </c>
      <c r="O50" s="953">
        <v>-70.578000000000003</v>
      </c>
      <c r="P50" s="953">
        <v>-15.0383481</v>
      </c>
      <c r="Q50" s="953">
        <v>8.6150000000000109</v>
      </c>
      <c r="R50" s="953">
        <v>10.080300899999999</v>
      </c>
      <c r="S50" s="953">
        <v>15.763999999999999</v>
      </c>
      <c r="T50" s="953">
        <v>18.2810734</v>
      </c>
      <c r="U50" s="953">
        <v>125.785</v>
      </c>
      <c r="V50" s="953">
        <v>0</v>
      </c>
      <c r="W50" s="953">
        <v>0</v>
      </c>
      <c r="X50" s="953">
        <v>0</v>
      </c>
      <c r="Y50" s="953">
        <v>0</v>
      </c>
      <c r="Z50" s="953">
        <v>0</v>
      </c>
      <c r="AA50" s="953">
        <f t="shared" si="6"/>
        <v>216.05276120000011</v>
      </c>
      <c r="AB50" s="951"/>
      <c r="AC50" s="953">
        <v>42.924889500000297</v>
      </c>
      <c r="AD50" s="953">
        <v>0</v>
      </c>
      <c r="AE50" s="953">
        <v>0</v>
      </c>
      <c r="AF50" s="953">
        <v>0</v>
      </c>
      <c r="AG50" s="953">
        <v>0</v>
      </c>
      <c r="AH50" s="953">
        <v>0</v>
      </c>
      <c r="AI50" s="953">
        <f t="shared" si="7"/>
        <v>42.924889500000297</v>
      </c>
      <c r="AJ50" s="951"/>
      <c r="AK50" s="953">
        <v>0</v>
      </c>
      <c r="AL50" s="953">
        <v>0</v>
      </c>
      <c r="AM50" s="953">
        <v>0</v>
      </c>
      <c r="AN50" s="953">
        <f t="shared" si="8"/>
        <v>0</v>
      </c>
      <c r="AO50" s="953">
        <f t="shared" si="9"/>
        <v>258.97765070000042</v>
      </c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</row>
    <row r="51" spans="1:52" s="15" customFormat="1" ht="18">
      <c r="A51" s="548">
        <v>7815</v>
      </c>
      <c r="B51" s="86"/>
      <c r="C51" s="32"/>
      <c r="D51" s="945" t="s">
        <v>422</v>
      </c>
      <c r="E51" s="946">
        <v>0</v>
      </c>
      <c r="F51" s="946">
        <v>-1.2125976999999999</v>
      </c>
      <c r="G51" s="946">
        <v>0</v>
      </c>
      <c r="H51" s="946">
        <v>-12.507</v>
      </c>
      <c r="I51" s="946">
        <v>0</v>
      </c>
      <c r="J51" s="946">
        <v>0</v>
      </c>
      <c r="K51" s="946">
        <v>0</v>
      </c>
      <c r="L51" s="946">
        <v>0</v>
      </c>
      <c r="M51" s="946">
        <v>0</v>
      </c>
      <c r="N51" s="946">
        <v>-7.8E-2</v>
      </c>
      <c r="O51" s="946">
        <v>0</v>
      </c>
      <c r="P51" s="946">
        <v>0</v>
      </c>
      <c r="Q51" s="946">
        <v>0</v>
      </c>
      <c r="R51" s="946">
        <v>0</v>
      </c>
      <c r="S51" s="946">
        <v>-0.41</v>
      </c>
      <c r="T51" s="946">
        <v>-0.90430140000000003</v>
      </c>
      <c r="U51" s="946">
        <v>0</v>
      </c>
      <c r="V51" s="946">
        <v>0</v>
      </c>
      <c r="W51" s="946">
        <v>0</v>
      </c>
      <c r="X51" s="946">
        <v>0</v>
      </c>
      <c r="Y51" s="946">
        <v>0</v>
      </c>
      <c r="Z51" s="946">
        <v>0</v>
      </c>
      <c r="AA51" s="946">
        <f t="shared" si="6"/>
        <v>-15.111899099999999</v>
      </c>
      <c r="AB51" s="944"/>
      <c r="AC51" s="946">
        <v>-21.217788500000001</v>
      </c>
      <c r="AD51" s="946">
        <v>0</v>
      </c>
      <c r="AE51" s="946">
        <v>0</v>
      </c>
      <c r="AF51" s="946">
        <v>0</v>
      </c>
      <c r="AG51" s="946">
        <v>0</v>
      </c>
      <c r="AH51" s="946">
        <v>0</v>
      </c>
      <c r="AI51" s="946">
        <f t="shared" si="7"/>
        <v>-21.217788500000001</v>
      </c>
      <c r="AJ51" s="944"/>
      <c r="AK51" s="946">
        <v>0</v>
      </c>
      <c r="AL51" s="946">
        <v>0</v>
      </c>
      <c r="AM51" s="946">
        <v>0</v>
      </c>
      <c r="AN51" s="946">
        <f t="shared" si="8"/>
        <v>0</v>
      </c>
      <c r="AO51" s="946">
        <f t="shared" si="9"/>
        <v>-36.3296876</v>
      </c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</row>
    <row r="52" spans="1:52" s="15" customFormat="1" ht="18">
      <c r="A52" s="548" t="s">
        <v>356</v>
      </c>
      <c r="B52" s="86"/>
      <c r="C52" s="32"/>
      <c r="D52" s="945" t="s">
        <v>224</v>
      </c>
      <c r="E52" s="946">
        <v>0</v>
      </c>
      <c r="F52" s="946">
        <v>0</v>
      </c>
      <c r="G52" s="946">
        <v>0</v>
      </c>
      <c r="H52" s="946">
        <v>0</v>
      </c>
      <c r="I52" s="946">
        <v>0</v>
      </c>
      <c r="J52" s="946">
        <v>0</v>
      </c>
      <c r="K52" s="946">
        <v>0</v>
      </c>
      <c r="L52" s="946">
        <v>0</v>
      </c>
      <c r="M52" s="946">
        <v>0</v>
      </c>
      <c r="N52" s="946">
        <v>0</v>
      </c>
      <c r="O52" s="946">
        <v>0</v>
      </c>
      <c r="P52" s="946">
        <v>0</v>
      </c>
      <c r="Q52" s="946">
        <v>0</v>
      </c>
      <c r="R52" s="946">
        <v>0</v>
      </c>
      <c r="S52" s="946">
        <v>0</v>
      </c>
      <c r="T52" s="946">
        <v>0</v>
      </c>
      <c r="U52" s="946">
        <v>0</v>
      </c>
      <c r="V52" s="946">
        <v>0</v>
      </c>
      <c r="W52" s="946">
        <v>0</v>
      </c>
      <c r="X52" s="946">
        <v>0</v>
      </c>
      <c r="Y52" s="946">
        <v>0</v>
      </c>
      <c r="Z52" s="946">
        <v>0</v>
      </c>
      <c r="AA52" s="946">
        <f t="shared" si="6"/>
        <v>0</v>
      </c>
      <c r="AB52" s="944"/>
      <c r="AC52" s="946">
        <v>0</v>
      </c>
      <c r="AD52" s="946">
        <v>0</v>
      </c>
      <c r="AE52" s="946">
        <v>0</v>
      </c>
      <c r="AF52" s="946">
        <v>0</v>
      </c>
      <c r="AG52" s="946">
        <v>0</v>
      </c>
      <c r="AH52" s="946">
        <v>0</v>
      </c>
      <c r="AI52" s="946">
        <f t="shared" si="7"/>
        <v>0</v>
      </c>
      <c r="AJ52" s="944"/>
      <c r="AK52" s="946">
        <v>0</v>
      </c>
      <c r="AL52" s="946">
        <v>0</v>
      </c>
      <c r="AM52" s="946">
        <v>0</v>
      </c>
      <c r="AN52" s="946">
        <f t="shared" si="8"/>
        <v>0</v>
      </c>
      <c r="AO52" s="946">
        <f t="shared" si="9"/>
        <v>0</v>
      </c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</row>
    <row r="53" spans="1:52" s="15" customFormat="1" ht="18">
      <c r="A53" s="548">
        <v>7711</v>
      </c>
      <c r="B53" s="86"/>
      <c r="C53" s="32"/>
      <c r="D53" s="947" t="s">
        <v>225</v>
      </c>
      <c r="E53" s="948">
        <v>0</v>
      </c>
      <c r="F53" s="948">
        <v>0</v>
      </c>
      <c r="G53" s="948">
        <v>0</v>
      </c>
      <c r="H53" s="948">
        <v>0</v>
      </c>
      <c r="I53" s="948">
        <v>0</v>
      </c>
      <c r="J53" s="948">
        <v>0</v>
      </c>
      <c r="K53" s="948">
        <v>0</v>
      </c>
      <c r="L53" s="948">
        <v>0</v>
      </c>
      <c r="M53" s="948">
        <v>0</v>
      </c>
      <c r="N53" s="948">
        <v>0</v>
      </c>
      <c r="O53" s="948">
        <v>0</v>
      </c>
      <c r="P53" s="948">
        <v>0</v>
      </c>
      <c r="Q53" s="948">
        <v>0</v>
      </c>
      <c r="R53" s="948">
        <v>0</v>
      </c>
      <c r="S53" s="948">
        <v>0</v>
      </c>
      <c r="T53" s="948">
        <v>0</v>
      </c>
      <c r="U53" s="948">
        <v>0</v>
      </c>
      <c r="V53" s="948">
        <v>0</v>
      </c>
      <c r="W53" s="948">
        <v>0</v>
      </c>
      <c r="X53" s="948">
        <v>0</v>
      </c>
      <c r="Y53" s="948">
        <v>0</v>
      </c>
      <c r="Z53" s="948">
        <v>0</v>
      </c>
      <c r="AA53" s="948">
        <f t="shared" si="6"/>
        <v>0</v>
      </c>
      <c r="AB53" s="978"/>
      <c r="AC53" s="948">
        <v>0</v>
      </c>
      <c r="AD53" s="948">
        <v>0</v>
      </c>
      <c r="AE53" s="948">
        <v>0</v>
      </c>
      <c r="AF53" s="948">
        <v>0</v>
      </c>
      <c r="AG53" s="948">
        <v>0</v>
      </c>
      <c r="AH53" s="948">
        <v>0</v>
      </c>
      <c r="AI53" s="948">
        <f t="shared" si="7"/>
        <v>0</v>
      </c>
      <c r="AJ53" s="978"/>
      <c r="AK53" s="948">
        <v>0</v>
      </c>
      <c r="AL53" s="948">
        <v>0</v>
      </c>
      <c r="AM53" s="948">
        <v>0</v>
      </c>
      <c r="AN53" s="948">
        <f t="shared" si="8"/>
        <v>0</v>
      </c>
      <c r="AO53" s="948">
        <f t="shared" si="9"/>
        <v>0</v>
      </c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</row>
    <row r="54" spans="1:52" s="15" customFormat="1" ht="18">
      <c r="A54" s="535" t="s">
        <v>357</v>
      </c>
      <c r="B54" s="86"/>
      <c r="C54" s="32"/>
      <c r="D54" s="949" t="s">
        <v>49</v>
      </c>
      <c r="E54" s="950">
        <v>0.40982779999997399</v>
      </c>
      <c r="F54" s="950">
        <v>-20.843859800000001</v>
      </c>
      <c r="G54" s="950">
        <v>-2.1840000000000002</v>
      </c>
      <c r="H54" s="950">
        <v>45.581000000000003</v>
      </c>
      <c r="I54" s="950">
        <v>-0.189999999999969</v>
      </c>
      <c r="J54" s="950">
        <v>4.5620000000000003</v>
      </c>
      <c r="K54" s="950">
        <v>12.491771300000099</v>
      </c>
      <c r="L54" s="950">
        <v>2.702</v>
      </c>
      <c r="M54" s="950">
        <v>53.668398000000003</v>
      </c>
      <c r="N54" s="950">
        <v>13.148999999999999</v>
      </c>
      <c r="O54" s="950">
        <v>-70.578000000000003</v>
      </c>
      <c r="P54" s="950">
        <v>-15.0383481</v>
      </c>
      <c r="Q54" s="950">
        <v>8.6150000000000109</v>
      </c>
      <c r="R54" s="950">
        <v>10.080300899999999</v>
      </c>
      <c r="S54" s="950">
        <v>15.353999999999999</v>
      </c>
      <c r="T54" s="950">
        <v>17.376771999999999</v>
      </c>
      <c r="U54" s="950">
        <v>125.785</v>
      </c>
      <c r="V54" s="950">
        <v>0</v>
      </c>
      <c r="W54" s="950">
        <v>0</v>
      </c>
      <c r="X54" s="950">
        <v>0</v>
      </c>
      <c r="Y54" s="950">
        <v>0</v>
      </c>
      <c r="Z54" s="950">
        <v>0</v>
      </c>
      <c r="AA54" s="950">
        <f t="shared" si="6"/>
        <v>200.94086210000012</v>
      </c>
      <c r="AB54" s="951"/>
      <c r="AC54" s="950">
        <v>21.7071010000002</v>
      </c>
      <c r="AD54" s="950">
        <v>0</v>
      </c>
      <c r="AE54" s="950">
        <v>0</v>
      </c>
      <c r="AF54" s="950">
        <v>0</v>
      </c>
      <c r="AG54" s="950">
        <v>0</v>
      </c>
      <c r="AH54" s="950">
        <v>0</v>
      </c>
      <c r="AI54" s="950">
        <f t="shared" si="7"/>
        <v>21.7071010000002</v>
      </c>
      <c r="AJ54" s="951"/>
      <c r="AK54" s="950">
        <v>0</v>
      </c>
      <c r="AL54" s="950">
        <v>0</v>
      </c>
      <c r="AM54" s="950">
        <v>0</v>
      </c>
      <c r="AN54" s="950">
        <f t="shared" si="8"/>
        <v>0</v>
      </c>
      <c r="AO54" s="950">
        <f t="shared" si="9"/>
        <v>222.64796310000031</v>
      </c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</row>
    <row r="55" spans="1:52" s="15" customFormat="1" ht="18">
      <c r="A55" s="548" t="s">
        <v>358</v>
      </c>
      <c r="B55" s="86"/>
      <c r="C55" s="32"/>
      <c r="D55" s="945" t="s">
        <v>226</v>
      </c>
      <c r="E55" s="946">
        <v>1.3565898000000001</v>
      </c>
      <c r="F55" s="946">
        <v>3.6880063000000001</v>
      </c>
      <c r="G55" s="946">
        <v>1E-3</v>
      </c>
      <c r="H55" s="946">
        <v>0.33300000000000002</v>
      </c>
      <c r="I55" s="946">
        <v>0.14699999999999999</v>
      </c>
      <c r="J55" s="946">
        <v>0.09</v>
      </c>
      <c r="K55" s="946">
        <v>0.177314</v>
      </c>
      <c r="L55" s="946">
        <v>4.0000000000000001E-3</v>
      </c>
      <c r="M55" s="946">
        <v>4.6698364999999997</v>
      </c>
      <c r="N55" s="946">
        <v>0.161</v>
      </c>
      <c r="O55" s="946">
        <v>0.94899999999999995</v>
      </c>
      <c r="P55" s="946">
        <v>0.1047001</v>
      </c>
      <c r="Q55" s="946">
        <v>7.8E-2</v>
      </c>
      <c r="R55" s="946">
        <v>0</v>
      </c>
      <c r="S55" s="946">
        <v>6.0000000000000001E-3</v>
      </c>
      <c r="T55" s="946">
        <v>-5.3194199999999997E-2</v>
      </c>
      <c r="U55" s="946">
        <v>6.9000000000000006E-2</v>
      </c>
      <c r="V55" s="946">
        <v>0</v>
      </c>
      <c r="W55" s="946">
        <v>0</v>
      </c>
      <c r="X55" s="946">
        <v>0</v>
      </c>
      <c r="Y55" s="946">
        <v>0</v>
      </c>
      <c r="Z55" s="946">
        <v>0</v>
      </c>
      <c r="AA55" s="946">
        <f t="shared" si="6"/>
        <v>11.781252500000001</v>
      </c>
      <c r="AB55" s="944"/>
      <c r="AC55" s="946">
        <v>2.1367000000000001E-3</v>
      </c>
      <c r="AD55" s="946">
        <v>0</v>
      </c>
      <c r="AE55" s="946">
        <v>0</v>
      </c>
      <c r="AF55" s="946">
        <v>0</v>
      </c>
      <c r="AG55" s="946">
        <v>0</v>
      </c>
      <c r="AH55" s="946">
        <v>0</v>
      </c>
      <c r="AI55" s="946">
        <f t="shared" si="7"/>
        <v>2.1367000000000001E-3</v>
      </c>
      <c r="AJ55" s="944"/>
      <c r="AK55" s="946">
        <v>0</v>
      </c>
      <c r="AL55" s="946">
        <v>0</v>
      </c>
      <c r="AM55" s="946">
        <v>0</v>
      </c>
      <c r="AN55" s="946">
        <f t="shared" si="8"/>
        <v>0</v>
      </c>
      <c r="AO55" s="946">
        <f t="shared" si="9"/>
        <v>11.7833892</v>
      </c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</row>
    <row r="56" spans="1:52" s="15" customFormat="1" ht="18">
      <c r="A56" s="548" t="s">
        <v>359</v>
      </c>
      <c r="B56" s="86"/>
      <c r="C56" s="32"/>
      <c r="D56" s="945" t="s">
        <v>227</v>
      </c>
      <c r="E56" s="946">
        <v>0</v>
      </c>
      <c r="F56" s="946">
        <v>0</v>
      </c>
      <c r="G56" s="946">
        <v>0</v>
      </c>
      <c r="H56" s="946">
        <v>5.7000000000000002E-2</v>
      </c>
      <c r="I56" s="946">
        <v>0</v>
      </c>
      <c r="J56" s="946">
        <v>0</v>
      </c>
      <c r="K56" s="946">
        <v>0.10638839999999999</v>
      </c>
      <c r="L56" s="946">
        <v>0</v>
      </c>
      <c r="M56" s="946">
        <v>0</v>
      </c>
      <c r="N56" s="946">
        <v>0.26</v>
      </c>
      <c r="O56" s="946">
        <v>5.6000000000000001E-2</v>
      </c>
      <c r="P56" s="946">
        <v>0</v>
      </c>
      <c r="Q56" s="946">
        <v>0</v>
      </c>
      <c r="R56" s="946">
        <v>0</v>
      </c>
      <c r="S56" s="946">
        <v>2.4E-2</v>
      </c>
      <c r="T56" s="946">
        <v>0</v>
      </c>
      <c r="U56" s="946">
        <v>2E-3</v>
      </c>
      <c r="V56" s="946">
        <v>0</v>
      </c>
      <c r="W56" s="946">
        <v>0</v>
      </c>
      <c r="X56" s="946">
        <v>0</v>
      </c>
      <c r="Y56" s="946">
        <v>0</v>
      </c>
      <c r="Z56" s="946">
        <v>0</v>
      </c>
      <c r="AA56" s="946">
        <f t="shared" si="6"/>
        <v>0.50538839999999996</v>
      </c>
      <c r="AB56" s="944"/>
      <c r="AC56" s="946">
        <v>0</v>
      </c>
      <c r="AD56" s="946">
        <v>0</v>
      </c>
      <c r="AE56" s="946">
        <v>0</v>
      </c>
      <c r="AF56" s="946">
        <v>0</v>
      </c>
      <c r="AG56" s="946">
        <v>0</v>
      </c>
      <c r="AH56" s="946">
        <v>0</v>
      </c>
      <c r="AI56" s="946">
        <f t="shared" si="7"/>
        <v>0</v>
      </c>
      <c r="AJ56" s="944"/>
      <c r="AK56" s="946">
        <v>0</v>
      </c>
      <c r="AL56" s="946">
        <v>0</v>
      </c>
      <c r="AM56" s="946">
        <v>0</v>
      </c>
      <c r="AN56" s="946">
        <f t="shared" si="8"/>
        <v>0</v>
      </c>
      <c r="AO56" s="946">
        <f t="shared" si="9"/>
        <v>0.50538839999999996</v>
      </c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</row>
    <row r="57" spans="1:52" s="15" customFormat="1" ht="18">
      <c r="A57" s="548" t="s">
        <v>360</v>
      </c>
      <c r="B57" s="86"/>
      <c r="C57" s="32"/>
      <c r="D57" s="945" t="s">
        <v>228</v>
      </c>
      <c r="E57" s="946">
        <v>-5.4132921999999999</v>
      </c>
      <c r="F57" s="946">
        <v>-25.825659699999999</v>
      </c>
      <c r="G57" s="946">
        <v>-2.1179999999999999</v>
      </c>
      <c r="H57" s="946">
        <v>-22.555</v>
      </c>
      <c r="I57" s="946">
        <v>-10.515000000000001</v>
      </c>
      <c r="J57" s="946">
        <v>-7.8460000000000001</v>
      </c>
      <c r="K57" s="946">
        <v>-4.2998645</v>
      </c>
      <c r="L57" s="946">
        <v>-0.55200000000000005</v>
      </c>
      <c r="M57" s="946">
        <v>-6.1869190999999999</v>
      </c>
      <c r="N57" s="946">
        <v>-8.4589999999999996</v>
      </c>
      <c r="O57" s="946">
        <v>-11.849</v>
      </c>
      <c r="P57" s="946">
        <v>-10.1185133</v>
      </c>
      <c r="Q57" s="946">
        <v>-2.5960000000000001</v>
      </c>
      <c r="R57" s="946">
        <v>-2.482396</v>
      </c>
      <c r="S57" s="946">
        <v>-6.5679999999999996</v>
      </c>
      <c r="T57" s="946">
        <v>-5.1155089</v>
      </c>
      <c r="U57" s="946">
        <v>-35.073999999999998</v>
      </c>
      <c r="V57" s="946">
        <v>0</v>
      </c>
      <c r="W57" s="946">
        <v>0</v>
      </c>
      <c r="X57" s="946">
        <v>0</v>
      </c>
      <c r="Y57" s="946">
        <v>0</v>
      </c>
      <c r="Z57" s="946">
        <v>0</v>
      </c>
      <c r="AA57" s="946">
        <f t="shared" si="6"/>
        <v>-167.57415370000001</v>
      </c>
      <c r="AB57" s="944"/>
      <c r="AC57" s="946">
        <v>-75.566737000000003</v>
      </c>
      <c r="AD57" s="946">
        <v>0</v>
      </c>
      <c r="AE57" s="946">
        <v>0</v>
      </c>
      <c r="AF57" s="946">
        <v>0</v>
      </c>
      <c r="AG57" s="946">
        <v>0</v>
      </c>
      <c r="AH57" s="946">
        <v>0</v>
      </c>
      <c r="AI57" s="946">
        <f t="shared" si="7"/>
        <v>-75.566737000000003</v>
      </c>
      <c r="AJ57" s="944"/>
      <c r="AK57" s="946">
        <v>0</v>
      </c>
      <c r="AL57" s="946">
        <v>0</v>
      </c>
      <c r="AM57" s="946">
        <v>0</v>
      </c>
      <c r="AN57" s="946">
        <f t="shared" si="8"/>
        <v>0</v>
      </c>
      <c r="AO57" s="946">
        <f t="shared" si="9"/>
        <v>-243.1408907</v>
      </c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</row>
    <row r="58" spans="1:52" s="15" customFormat="1" ht="18">
      <c r="A58" s="548" t="s">
        <v>361</v>
      </c>
      <c r="B58" s="86"/>
      <c r="C58" s="32"/>
      <c r="D58" s="945" t="s">
        <v>368</v>
      </c>
      <c r="E58" s="946">
        <v>0</v>
      </c>
      <c r="F58" s="946">
        <v>0</v>
      </c>
      <c r="G58" s="946">
        <v>0</v>
      </c>
      <c r="H58" s="946">
        <v>-1.7669999999999999</v>
      </c>
      <c r="I58" s="946">
        <v>0</v>
      </c>
      <c r="J58" s="946">
        <v>0</v>
      </c>
      <c r="K58" s="946">
        <v>-6.2059900000000001E-2</v>
      </c>
      <c r="L58" s="946">
        <v>0</v>
      </c>
      <c r="M58" s="946">
        <v>-3.4187799999999997E-2</v>
      </c>
      <c r="N58" s="946">
        <v>-1.9E-2</v>
      </c>
      <c r="O58" s="946">
        <v>0</v>
      </c>
      <c r="P58" s="946">
        <v>0</v>
      </c>
      <c r="Q58" s="946">
        <v>0</v>
      </c>
      <c r="R58" s="946">
        <v>0</v>
      </c>
      <c r="S58" s="946">
        <v>0</v>
      </c>
      <c r="T58" s="946">
        <v>0</v>
      </c>
      <c r="U58" s="946">
        <v>-0.63300000000000001</v>
      </c>
      <c r="V58" s="946">
        <v>0</v>
      </c>
      <c r="W58" s="946">
        <v>0</v>
      </c>
      <c r="X58" s="946">
        <v>0</v>
      </c>
      <c r="Y58" s="946">
        <v>0</v>
      </c>
      <c r="Z58" s="946">
        <v>0</v>
      </c>
      <c r="AA58" s="946">
        <f t="shared" si="6"/>
        <v>-2.5152476999999998</v>
      </c>
      <c r="AB58" s="944"/>
      <c r="AC58" s="946">
        <v>0</v>
      </c>
      <c r="AD58" s="946">
        <v>0</v>
      </c>
      <c r="AE58" s="946">
        <v>0</v>
      </c>
      <c r="AF58" s="946">
        <v>0</v>
      </c>
      <c r="AG58" s="946">
        <v>0</v>
      </c>
      <c r="AH58" s="946">
        <v>0</v>
      </c>
      <c r="AI58" s="946">
        <f t="shared" si="7"/>
        <v>0</v>
      </c>
      <c r="AJ58" s="944"/>
      <c r="AK58" s="946">
        <v>0</v>
      </c>
      <c r="AL58" s="946">
        <v>0</v>
      </c>
      <c r="AM58" s="946">
        <v>0</v>
      </c>
      <c r="AN58" s="946">
        <f t="shared" si="8"/>
        <v>0</v>
      </c>
      <c r="AO58" s="946">
        <f t="shared" si="9"/>
        <v>-2.5152476999999998</v>
      </c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</row>
    <row r="59" spans="1:52" s="15" customFormat="1" ht="18">
      <c r="A59" s="548" t="s">
        <v>362</v>
      </c>
      <c r="B59" s="86"/>
      <c r="C59" s="32"/>
      <c r="D59" s="945" t="s">
        <v>229</v>
      </c>
      <c r="E59" s="946">
        <v>0</v>
      </c>
      <c r="F59" s="946">
        <v>0</v>
      </c>
      <c r="G59" s="946">
        <v>0</v>
      </c>
      <c r="H59" s="946">
        <v>0</v>
      </c>
      <c r="I59" s="946">
        <v>0</v>
      </c>
      <c r="J59" s="946">
        <v>0</v>
      </c>
      <c r="K59" s="946">
        <v>0</v>
      </c>
      <c r="L59" s="946">
        <v>0</v>
      </c>
      <c r="M59" s="946">
        <v>0</v>
      </c>
      <c r="N59" s="946">
        <v>0</v>
      </c>
      <c r="O59" s="946">
        <v>0</v>
      </c>
      <c r="P59" s="946">
        <v>0</v>
      </c>
      <c r="Q59" s="946">
        <v>0</v>
      </c>
      <c r="R59" s="946">
        <v>0</v>
      </c>
      <c r="S59" s="946">
        <v>0</v>
      </c>
      <c r="T59" s="946">
        <v>0</v>
      </c>
      <c r="U59" s="946">
        <v>0</v>
      </c>
      <c r="V59" s="946">
        <v>0</v>
      </c>
      <c r="W59" s="946">
        <v>0</v>
      </c>
      <c r="X59" s="946">
        <v>0</v>
      </c>
      <c r="Y59" s="946">
        <v>0</v>
      </c>
      <c r="Z59" s="946">
        <v>0</v>
      </c>
      <c r="AA59" s="946">
        <f t="shared" si="6"/>
        <v>0</v>
      </c>
      <c r="AB59" s="944"/>
      <c r="AC59" s="946">
        <v>0</v>
      </c>
      <c r="AD59" s="946">
        <v>0</v>
      </c>
      <c r="AE59" s="946">
        <v>0</v>
      </c>
      <c r="AF59" s="946">
        <v>0</v>
      </c>
      <c r="AG59" s="946">
        <v>0</v>
      </c>
      <c r="AH59" s="946">
        <v>0</v>
      </c>
      <c r="AI59" s="946">
        <f t="shared" si="7"/>
        <v>0</v>
      </c>
      <c r="AJ59" s="944"/>
      <c r="AK59" s="946">
        <v>0</v>
      </c>
      <c r="AL59" s="946">
        <v>0</v>
      </c>
      <c r="AM59" s="946">
        <v>0</v>
      </c>
      <c r="AN59" s="946">
        <f t="shared" si="8"/>
        <v>0</v>
      </c>
      <c r="AO59" s="946">
        <f t="shared" si="9"/>
        <v>0</v>
      </c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</row>
    <row r="60" spans="1:52" s="15" customFormat="1" ht="18">
      <c r="A60" s="548" t="s">
        <v>363</v>
      </c>
      <c r="B60" s="86"/>
      <c r="C60" s="32"/>
      <c r="D60" s="945" t="s">
        <v>230</v>
      </c>
      <c r="E60" s="946">
        <v>0</v>
      </c>
      <c r="F60" s="946">
        <v>-9.2520669000000009</v>
      </c>
      <c r="G60" s="946">
        <v>-6.3E-2</v>
      </c>
      <c r="H60" s="946">
        <v>0</v>
      </c>
      <c r="I60" s="946">
        <v>0</v>
      </c>
      <c r="J60" s="946">
        <v>0</v>
      </c>
      <c r="K60" s="946">
        <v>0</v>
      </c>
      <c r="L60" s="946">
        <v>0</v>
      </c>
      <c r="M60" s="946">
        <v>-2.6495525999999998</v>
      </c>
      <c r="N60" s="946">
        <v>0</v>
      </c>
      <c r="O60" s="946">
        <v>1.5569999999999999</v>
      </c>
      <c r="P60" s="946">
        <v>0.1175205</v>
      </c>
      <c r="Q60" s="946">
        <v>0</v>
      </c>
      <c r="R60" s="946">
        <v>0</v>
      </c>
      <c r="S60" s="946">
        <v>0</v>
      </c>
      <c r="T60" s="946">
        <v>0</v>
      </c>
      <c r="U60" s="946">
        <v>0</v>
      </c>
      <c r="V60" s="946">
        <v>0</v>
      </c>
      <c r="W60" s="946">
        <v>0</v>
      </c>
      <c r="X60" s="946">
        <v>0</v>
      </c>
      <c r="Y60" s="946">
        <v>0</v>
      </c>
      <c r="Z60" s="946">
        <v>0</v>
      </c>
      <c r="AA60" s="946">
        <f t="shared" si="6"/>
        <v>-10.290099000000001</v>
      </c>
      <c r="AB60" s="944"/>
      <c r="AC60" s="946">
        <v>4.0117218000000001</v>
      </c>
      <c r="AD60" s="946">
        <v>0</v>
      </c>
      <c r="AE60" s="946">
        <v>0</v>
      </c>
      <c r="AF60" s="946">
        <v>0</v>
      </c>
      <c r="AG60" s="946">
        <v>0</v>
      </c>
      <c r="AH60" s="946">
        <v>0</v>
      </c>
      <c r="AI60" s="946">
        <f t="shared" si="7"/>
        <v>4.0117218000000001</v>
      </c>
      <c r="AJ60" s="944"/>
      <c r="AK60" s="946">
        <v>0</v>
      </c>
      <c r="AL60" s="946">
        <v>0</v>
      </c>
      <c r="AM60" s="946">
        <v>0</v>
      </c>
      <c r="AN60" s="946">
        <f t="shared" si="8"/>
        <v>0</v>
      </c>
      <c r="AO60" s="946">
        <f t="shared" si="9"/>
        <v>-6.2783772000000013</v>
      </c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</row>
    <row r="61" spans="1:52" s="15" customFormat="1" ht="18">
      <c r="A61" s="548" t="s">
        <v>364</v>
      </c>
      <c r="B61" s="86"/>
      <c r="C61" s="32"/>
      <c r="D61" s="945" t="s">
        <v>231</v>
      </c>
      <c r="E61" s="946">
        <v>-0.3278623</v>
      </c>
      <c r="F61" s="946">
        <v>12.030892</v>
      </c>
      <c r="G61" s="946">
        <v>-0.438</v>
      </c>
      <c r="H61" s="946">
        <v>1.7589999999999999</v>
      </c>
      <c r="I61" s="946">
        <v>0.59799999999999998</v>
      </c>
      <c r="J61" s="946">
        <v>0</v>
      </c>
      <c r="K61" s="946">
        <v>-0.92203279999999999</v>
      </c>
      <c r="L61" s="946">
        <v>0</v>
      </c>
      <c r="M61" s="946">
        <v>0.8440107</v>
      </c>
      <c r="N61" s="946">
        <v>-1.1519999999999999</v>
      </c>
      <c r="O61" s="946">
        <v>3.4750000000000001</v>
      </c>
      <c r="P61" s="946">
        <v>5.0950470000000001</v>
      </c>
      <c r="Q61" s="946">
        <v>0</v>
      </c>
      <c r="R61" s="946">
        <v>-7.9791299999999996E-2</v>
      </c>
      <c r="S61" s="946">
        <v>0.503</v>
      </c>
      <c r="T61" s="946">
        <v>0</v>
      </c>
      <c r="U61" s="946">
        <v>5.4829999999999997</v>
      </c>
      <c r="V61" s="946">
        <v>0</v>
      </c>
      <c r="W61" s="946">
        <v>0</v>
      </c>
      <c r="X61" s="946">
        <v>0</v>
      </c>
      <c r="Y61" s="946">
        <v>0</v>
      </c>
      <c r="Z61" s="946">
        <v>0</v>
      </c>
      <c r="AA61" s="946">
        <f t="shared" si="6"/>
        <v>26.868263300000002</v>
      </c>
      <c r="AB61" s="944"/>
      <c r="AC61" s="946">
        <v>-6.6121296000000003</v>
      </c>
      <c r="AD61" s="946">
        <v>0</v>
      </c>
      <c r="AE61" s="946">
        <v>0</v>
      </c>
      <c r="AF61" s="946">
        <v>0</v>
      </c>
      <c r="AG61" s="946">
        <v>0</v>
      </c>
      <c r="AH61" s="946">
        <v>0</v>
      </c>
      <c r="AI61" s="946">
        <f t="shared" si="7"/>
        <v>-6.6121296000000003</v>
      </c>
      <c r="AJ61" s="944"/>
      <c r="AK61" s="946">
        <v>0</v>
      </c>
      <c r="AL61" s="946">
        <v>0</v>
      </c>
      <c r="AM61" s="946">
        <v>0</v>
      </c>
      <c r="AN61" s="946">
        <f t="shared" si="8"/>
        <v>0</v>
      </c>
      <c r="AO61" s="946">
        <f t="shared" si="9"/>
        <v>20.256133700000003</v>
      </c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</row>
    <row r="62" spans="1:52" s="15" customFormat="1" ht="18">
      <c r="A62" s="548" t="s">
        <v>365</v>
      </c>
      <c r="B62" s="86"/>
      <c r="C62" s="32"/>
      <c r="D62" s="945" t="s">
        <v>232</v>
      </c>
      <c r="E62" s="946">
        <v>5.5831600000000002E-2</v>
      </c>
      <c r="F62" s="946">
        <v>-0.50533810000000001</v>
      </c>
      <c r="G62" s="946">
        <v>-0.34300000000000003</v>
      </c>
      <c r="H62" s="946">
        <v>-3.71</v>
      </c>
      <c r="I62" s="946">
        <v>-0.83299999999999996</v>
      </c>
      <c r="J62" s="946">
        <v>-1.286</v>
      </c>
      <c r="K62" s="946">
        <v>-0.88656999999999997</v>
      </c>
      <c r="L62" s="946">
        <v>0</v>
      </c>
      <c r="M62" s="946">
        <v>-1.7104572</v>
      </c>
      <c r="N62" s="946">
        <v>-0.14399999999999999</v>
      </c>
      <c r="O62" s="946">
        <v>-2.3340000000000001</v>
      </c>
      <c r="P62" s="946">
        <v>-0.29593789999999998</v>
      </c>
      <c r="Q62" s="946">
        <v>-0.35299999999999998</v>
      </c>
      <c r="R62" s="946">
        <v>-0.36349369999999998</v>
      </c>
      <c r="S62" s="946">
        <v>-0.83699999999999997</v>
      </c>
      <c r="T62" s="946">
        <v>0</v>
      </c>
      <c r="U62" s="946">
        <v>-5.7549999999999999</v>
      </c>
      <c r="V62" s="946">
        <v>0</v>
      </c>
      <c r="W62" s="946">
        <v>0</v>
      </c>
      <c r="X62" s="946">
        <v>0</v>
      </c>
      <c r="Y62" s="946">
        <v>0</v>
      </c>
      <c r="Z62" s="946">
        <v>0</v>
      </c>
      <c r="AA62" s="946">
        <f t="shared" si="6"/>
        <v>-19.300965299999998</v>
      </c>
      <c r="AB62" s="944"/>
      <c r="AC62" s="946">
        <v>-24.248748500000001</v>
      </c>
      <c r="AD62" s="946">
        <v>0</v>
      </c>
      <c r="AE62" s="946">
        <v>0</v>
      </c>
      <c r="AF62" s="946">
        <v>0</v>
      </c>
      <c r="AG62" s="946">
        <v>0</v>
      </c>
      <c r="AH62" s="946">
        <v>0</v>
      </c>
      <c r="AI62" s="946">
        <f t="shared" si="7"/>
        <v>-24.248748500000001</v>
      </c>
      <c r="AJ62" s="944"/>
      <c r="AK62" s="946">
        <v>0</v>
      </c>
      <c r="AL62" s="946">
        <v>0</v>
      </c>
      <c r="AM62" s="946">
        <v>0</v>
      </c>
      <c r="AN62" s="946">
        <f t="shared" si="8"/>
        <v>0</v>
      </c>
      <c r="AO62" s="946">
        <f t="shared" si="9"/>
        <v>-43.549713799999999</v>
      </c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</row>
    <row r="63" spans="1:52" s="15" customFormat="1" ht="18">
      <c r="A63" s="730" t="s">
        <v>416</v>
      </c>
      <c r="B63" s="86"/>
      <c r="C63" s="32"/>
      <c r="D63" s="954" t="s">
        <v>233</v>
      </c>
      <c r="E63" s="955">
        <v>-4.3287331</v>
      </c>
      <c r="F63" s="955">
        <v>-19.864166399999998</v>
      </c>
      <c r="G63" s="955">
        <v>-2.9609999999999999</v>
      </c>
      <c r="H63" s="955">
        <v>-25.882999999999999</v>
      </c>
      <c r="I63" s="955">
        <v>-10.603</v>
      </c>
      <c r="J63" s="955">
        <v>-9.0419999999999998</v>
      </c>
      <c r="K63" s="955">
        <v>-5.9134219000000003</v>
      </c>
      <c r="L63" s="955">
        <v>-0.54800000000000004</v>
      </c>
      <c r="M63" s="955">
        <v>-5.0672695000000001</v>
      </c>
      <c r="N63" s="955">
        <v>-9.3529999999999998</v>
      </c>
      <c r="O63" s="955">
        <v>-8.1460000000000008</v>
      </c>
      <c r="P63" s="955">
        <v>-5.0971836000000001</v>
      </c>
      <c r="Q63" s="955">
        <v>-2.871</v>
      </c>
      <c r="R63" s="955">
        <v>-2.925681</v>
      </c>
      <c r="S63" s="955">
        <v>-6.8719999999999999</v>
      </c>
      <c r="T63" s="955">
        <v>-5.1687031000000001</v>
      </c>
      <c r="U63" s="955">
        <v>-35.908000000000001</v>
      </c>
      <c r="V63" s="955">
        <v>0</v>
      </c>
      <c r="W63" s="955">
        <v>0</v>
      </c>
      <c r="X63" s="955">
        <v>0</v>
      </c>
      <c r="Y63" s="955">
        <v>0</v>
      </c>
      <c r="Z63" s="955">
        <v>0</v>
      </c>
      <c r="AA63" s="955">
        <f t="shared" si="6"/>
        <v>-160.55215859999998</v>
      </c>
      <c r="AB63" s="979"/>
      <c r="AC63" s="955">
        <v>-102.4137566</v>
      </c>
      <c r="AD63" s="955">
        <v>0</v>
      </c>
      <c r="AE63" s="955">
        <v>0</v>
      </c>
      <c r="AF63" s="955">
        <v>0</v>
      </c>
      <c r="AG63" s="955">
        <v>0</v>
      </c>
      <c r="AH63" s="955">
        <v>0</v>
      </c>
      <c r="AI63" s="955">
        <f t="shared" si="7"/>
        <v>-102.4137566</v>
      </c>
      <c r="AJ63" s="979"/>
      <c r="AK63" s="955">
        <v>0</v>
      </c>
      <c r="AL63" s="955">
        <v>0</v>
      </c>
      <c r="AM63" s="955">
        <v>0</v>
      </c>
      <c r="AN63" s="955">
        <f t="shared" si="8"/>
        <v>0</v>
      </c>
      <c r="AO63" s="955">
        <f t="shared" si="9"/>
        <v>-262.96591519999998</v>
      </c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</row>
    <row r="64" spans="1:52" s="15" customFormat="1" ht="18">
      <c r="A64" s="535" t="s">
        <v>318</v>
      </c>
      <c r="B64" s="86"/>
      <c r="C64" s="32"/>
      <c r="D64" s="957" t="s">
        <v>1</v>
      </c>
      <c r="E64" s="958">
        <v>-4.7658830000000396</v>
      </c>
      <c r="F64" s="958">
        <v>-40.708026199999999</v>
      </c>
      <c r="G64" s="958">
        <v>-5.1449999999999996</v>
      </c>
      <c r="H64" s="958">
        <v>-8.80499999999987</v>
      </c>
      <c r="I64" s="958">
        <v>-15.74</v>
      </c>
      <c r="J64" s="958">
        <v>-4.4800000000000297</v>
      </c>
      <c r="K64" s="958">
        <v>6.57834940000002</v>
      </c>
      <c r="L64" s="958">
        <v>2.1539999999999999</v>
      </c>
      <c r="M64" s="958">
        <v>47.494299300000002</v>
      </c>
      <c r="N64" s="958">
        <v>3.7960000000000198</v>
      </c>
      <c r="O64" s="958">
        <v>-78.724000000000004</v>
      </c>
      <c r="P64" s="958">
        <v>-21.042576199999999</v>
      </c>
      <c r="Q64" s="958">
        <v>5.7440000000000104</v>
      </c>
      <c r="R64" s="958">
        <v>7.1546199000000001</v>
      </c>
      <c r="S64" s="958">
        <v>8.4820000000000206</v>
      </c>
      <c r="T64" s="958">
        <v>12.208068900000001</v>
      </c>
      <c r="U64" s="958">
        <v>89.876999999999995</v>
      </c>
      <c r="V64" s="958">
        <v>0</v>
      </c>
      <c r="W64" s="958">
        <v>0</v>
      </c>
      <c r="X64" s="958">
        <v>0</v>
      </c>
      <c r="Y64" s="958">
        <v>0</v>
      </c>
      <c r="Z64" s="958">
        <v>0</v>
      </c>
      <c r="AA64" s="958">
        <f t="shared" si="6"/>
        <v>4.0778521000001291</v>
      </c>
      <c r="AB64" s="959"/>
      <c r="AC64" s="958">
        <v>-80.706655599999493</v>
      </c>
      <c r="AD64" s="958">
        <v>0</v>
      </c>
      <c r="AE64" s="958">
        <v>0</v>
      </c>
      <c r="AF64" s="958">
        <v>0</v>
      </c>
      <c r="AG64" s="958">
        <v>0</v>
      </c>
      <c r="AH64" s="958">
        <v>0</v>
      </c>
      <c r="AI64" s="958">
        <f t="shared" si="7"/>
        <v>-80.706655599999493</v>
      </c>
      <c r="AJ64" s="959"/>
      <c r="AK64" s="958">
        <v>0</v>
      </c>
      <c r="AL64" s="958">
        <v>0</v>
      </c>
      <c r="AM64" s="958">
        <v>0</v>
      </c>
      <c r="AN64" s="958">
        <f t="shared" si="8"/>
        <v>0</v>
      </c>
      <c r="AO64" s="958">
        <f t="shared" si="9"/>
        <v>-76.628803499999364</v>
      </c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</row>
    <row r="65" spans="1:52" s="15" customFormat="1" ht="18">
      <c r="A65" s="535"/>
      <c r="B65" s="86"/>
      <c r="C65" s="32"/>
      <c r="D65" s="960"/>
      <c r="E65" s="959"/>
      <c r="F65" s="959"/>
      <c r="G65" s="959"/>
      <c r="H65" s="959"/>
      <c r="I65" s="959"/>
      <c r="J65" s="959"/>
      <c r="K65" s="959"/>
      <c r="L65" s="959"/>
      <c r="M65" s="959"/>
      <c r="N65" s="959"/>
      <c r="O65" s="959"/>
      <c r="P65" s="959"/>
      <c r="Q65" s="959"/>
      <c r="R65" s="959"/>
      <c r="S65" s="959"/>
      <c r="T65" s="959"/>
      <c r="U65" s="959"/>
      <c r="V65" s="959"/>
      <c r="W65" s="959"/>
      <c r="X65" s="959"/>
      <c r="Y65" s="959"/>
      <c r="Z65" s="959"/>
      <c r="AA65" s="959"/>
      <c r="AB65" s="959"/>
      <c r="AC65" s="959"/>
      <c r="AD65" s="959"/>
      <c r="AE65" s="959"/>
      <c r="AF65" s="959"/>
      <c r="AG65" s="959"/>
      <c r="AH65" s="959"/>
      <c r="AI65" s="959"/>
      <c r="AJ65" s="959"/>
      <c r="AK65" s="959"/>
      <c r="AL65" s="959"/>
      <c r="AM65" s="959"/>
      <c r="AN65" s="959"/>
      <c r="AO65" s="959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</row>
    <row r="66" spans="1:52" s="9" customFormat="1" ht="18">
      <c r="A66" s="550" t="s">
        <v>314</v>
      </c>
      <c r="B66" s="2"/>
      <c r="D66" s="961" t="s">
        <v>118</v>
      </c>
      <c r="E66" s="962">
        <v>0</v>
      </c>
      <c r="F66" s="962">
        <v>-2.6004076999999999</v>
      </c>
      <c r="G66" s="962">
        <v>0</v>
      </c>
      <c r="H66" s="962">
        <v>-0.8</v>
      </c>
      <c r="I66" s="962">
        <v>0</v>
      </c>
      <c r="J66" s="962">
        <v>-8.4</v>
      </c>
      <c r="K66" s="962">
        <v>0</v>
      </c>
      <c r="L66" s="962">
        <v>0</v>
      </c>
      <c r="M66" s="962">
        <v>10.6815433</v>
      </c>
      <c r="N66" s="962">
        <v>-3.2</v>
      </c>
      <c r="O66" s="962">
        <v>-74.86</v>
      </c>
      <c r="P66" s="962">
        <v>0</v>
      </c>
      <c r="Q66" s="962">
        <v>-0.26400000000000001</v>
      </c>
      <c r="R66" s="962">
        <v>0</v>
      </c>
      <c r="S66" s="962">
        <v>0</v>
      </c>
      <c r="T66" s="962">
        <v>-0.44328499999999998</v>
      </c>
      <c r="U66" s="962">
        <v>0</v>
      </c>
      <c r="V66" s="962">
        <v>0</v>
      </c>
      <c r="W66" s="962">
        <v>0</v>
      </c>
      <c r="X66" s="962">
        <v>0</v>
      </c>
      <c r="Y66" s="962">
        <v>0</v>
      </c>
      <c r="Z66" s="962">
        <v>0</v>
      </c>
      <c r="AA66" s="963">
        <f>SUM(E66:Z66)</f>
        <v>-79.886149399999994</v>
      </c>
      <c r="AB66" s="964"/>
      <c r="AC66" s="965">
        <v>-64.102080000000001</v>
      </c>
      <c r="AD66" s="962">
        <v>0</v>
      </c>
      <c r="AE66" s="962">
        <v>0</v>
      </c>
      <c r="AF66" s="962">
        <v>0</v>
      </c>
      <c r="AG66" s="962">
        <v>0</v>
      </c>
      <c r="AH66" s="962">
        <v>0</v>
      </c>
      <c r="AI66" s="962">
        <f>SUM(AC66:AH66)</f>
        <v>-64.102080000000001</v>
      </c>
      <c r="AJ66" s="966"/>
      <c r="AK66" s="962">
        <v>0</v>
      </c>
      <c r="AL66" s="962">
        <v>0</v>
      </c>
      <c r="AM66" s="962">
        <v>0</v>
      </c>
      <c r="AN66" s="962">
        <f>SUM(AK66:AM66)</f>
        <v>0</v>
      </c>
      <c r="AO66" s="963">
        <f>AA66+AI66+AN66</f>
        <v>-143.98822939999999</v>
      </c>
    </row>
    <row r="67" spans="1:52" s="9" customFormat="1" ht="16.5" customHeight="1">
      <c r="A67" s="550" t="s">
        <v>309</v>
      </c>
      <c r="B67" s="2"/>
      <c r="D67" s="967" t="s">
        <v>119</v>
      </c>
      <c r="E67" s="951">
        <v>0.40982779999997399</v>
      </c>
      <c r="F67" s="951">
        <v>-17.030854399999999</v>
      </c>
      <c r="G67" s="951">
        <v>-2.1840000000000002</v>
      </c>
      <c r="H67" s="951">
        <v>58.887999999999899</v>
      </c>
      <c r="I67" s="951">
        <v>-0.189999999999969</v>
      </c>
      <c r="J67" s="951">
        <v>12.962</v>
      </c>
      <c r="K67" s="951">
        <v>12.491771300000099</v>
      </c>
      <c r="L67" s="951">
        <v>2.702</v>
      </c>
      <c r="M67" s="951">
        <v>42.986854700000002</v>
      </c>
      <c r="N67" s="951">
        <v>16.427</v>
      </c>
      <c r="O67" s="951">
        <v>4.28200000000004</v>
      </c>
      <c r="P67" s="951">
        <v>-15.0383481</v>
      </c>
      <c r="Q67" s="951">
        <v>8.8789999999999996</v>
      </c>
      <c r="R67" s="951">
        <v>10.080300899999999</v>
      </c>
      <c r="S67" s="951">
        <v>15.763999999999999</v>
      </c>
      <c r="T67" s="951">
        <v>18.7243584</v>
      </c>
      <c r="U67" s="951">
        <v>125.785</v>
      </c>
      <c r="V67" s="951">
        <v>0</v>
      </c>
      <c r="W67" s="951">
        <v>0</v>
      </c>
      <c r="X67" s="951">
        <v>0</v>
      </c>
      <c r="Y67" s="951">
        <v>0</v>
      </c>
      <c r="Z67" s="951">
        <v>0</v>
      </c>
      <c r="AA67" s="968">
        <f>SUM(E67:Z67)</f>
        <v>295.93891060000004</v>
      </c>
      <c r="AB67" s="951"/>
      <c r="AC67" s="969">
        <v>107.02696950000001</v>
      </c>
      <c r="AD67" s="951">
        <v>0</v>
      </c>
      <c r="AE67" s="951">
        <v>0</v>
      </c>
      <c r="AF67" s="951">
        <v>0</v>
      </c>
      <c r="AG67" s="951">
        <v>0</v>
      </c>
      <c r="AH67" s="951">
        <v>0</v>
      </c>
      <c r="AI67" s="951">
        <f>SUM(AC67:AH67)</f>
        <v>107.02696950000001</v>
      </c>
      <c r="AJ67" s="951"/>
      <c r="AK67" s="951">
        <v>0</v>
      </c>
      <c r="AL67" s="951">
        <v>0</v>
      </c>
      <c r="AM67" s="951">
        <v>0</v>
      </c>
      <c r="AN67" s="951">
        <f>SUM(AK67:AM67)</f>
        <v>0</v>
      </c>
      <c r="AO67" s="968">
        <f>AA67+AI67+AN67</f>
        <v>402.96588010000005</v>
      </c>
    </row>
    <row r="68" spans="1:52" s="32" customFormat="1" ht="18">
      <c r="A68" s="550" t="s">
        <v>315</v>
      </c>
      <c r="B68" s="2"/>
      <c r="D68" s="970" t="s">
        <v>113</v>
      </c>
      <c r="E68" s="944">
        <v>0</v>
      </c>
      <c r="F68" s="944">
        <v>1.068368</v>
      </c>
      <c r="G68" s="944">
        <v>0</v>
      </c>
      <c r="H68" s="944">
        <v>0</v>
      </c>
      <c r="I68" s="944">
        <v>0</v>
      </c>
      <c r="J68" s="944">
        <v>0</v>
      </c>
      <c r="K68" s="944">
        <v>0</v>
      </c>
      <c r="L68" s="944">
        <v>0</v>
      </c>
      <c r="M68" s="944">
        <v>0</v>
      </c>
      <c r="N68" s="944">
        <v>-3.8</v>
      </c>
      <c r="O68" s="944">
        <v>0</v>
      </c>
      <c r="P68" s="944">
        <v>0</v>
      </c>
      <c r="Q68" s="944">
        <v>0</v>
      </c>
      <c r="R68" s="944">
        <v>0</v>
      </c>
      <c r="S68" s="944">
        <v>0</v>
      </c>
      <c r="T68" s="944">
        <v>0</v>
      </c>
      <c r="U68" s="944">
        <v>0</v>
      </c>
      <c r="V68" s="944">
        <v>0</v>
      </c>
      <c r="W68" s="944">
        <v>0</v>
      </c>
      <c r="X68" s="944">
        <v>0</v>
      </c>
      <c r="Y68" s="944">
        <v>0</v>
      </c>
      <c r="Z68" s="944">
        <v>0</v>
      </c>
      <c r="AA68" s="971">
        <f>SUM(E68:Z68)</f>
        <v>-2.7316319999999998</v>
      </c>
      <c r="AB68" s="944"/>
      <c r="AC68" s="972">
        <v>0</v>
      </c>
      <c r="AD68" s="944">
        <v>0</v>
      </c>
      <c r="AE68" s="944">
        <v>0</v>
      </c>
      <c r="AF68" s="944">
        <v>0</v>
      </c>
      <c r="AG68" s="944">
        <v>0</v>
      </c>
      <c r="AH68" s="944">
        <v>0</v>
      </c>
      <c r="AI68" s="944">
        <f>SUM(AC68:AH68)</f>
        <v>0</v>
      </c>
      <c r="AJ68" s="944"/>
      <c r="AK68" s="944">
        <v>0</v>
      </c>
      <c r="AL68" s="944">
        <v>0</v>
      </c>
      <c r="AM68" s="944">
        <v>0</v>
      </c>
      <c r="AN68" s="944">
        <f>SUM(AK68:AM68)</f>
        <v>0</v>
      </c>
      <c r="AO68" s="971">
        <f>AA68+AI68+AN68</f>
        <v>-2.7316319999999998</v>
      </c>
    </row>
    <row r="69" spans="1:52" s="15" customFormat="1" ht="18">
      <c r="A69" s="550" t="s">
        <v>311</v>
      </c>
      <c r="B69" s="2"/>
      <c r="C69" s="32"/>
      <c r="D69" s="973" t="s">
        <v>120</v>
      </c>
      <c r="E69" s="974">
        <v>-3.91890530000004</v>
      </c>
      <c r="F69" s="974">
        <v>-39.1759865</v>
      </c>
      <c r="G69" s="974">
        <v>-5.1449999999999996</v>
      </c>
      <c r="H69" s="974">
        <v>20.498000000000001</v>
      </c>
      <c r="I69" s="974">
        <v>-10.792999999999999</v>
      </c>
      <c r="J69" s="974">
        <v>3.9199999999999502</v>
      </c>
      <c r="K69" s="974">
        <v>6.57834940000002</v>
      </c>
      <c r="L69" s="974">
        <v>2.1539999999999999</v>
      </c>
      <c r="M69" s="974">
        <v>37.9195852</v>
      </c>
      <c r="N69" s="974">
        <v>10.795999999999999</v>
      </c>
      <c r="O69" s="974">
        <v>-3.8639999999999199</v>
      </c>
      <c r="P69" s="974">
        <v>-20.135531700000001</v>
      </c>
      <c r="Q69" s="974">
        <v>6.0080000000000098</v>
      </c>
      <c r="R69" s="974">
        <v>7.1546199000000001</v>
      </c>
      <c r="S69" s="974">
        <v>8.4820000000000206</v>
      </c>
      <c r="T69" s="974">
        <v>12.6513539</v>
      </c>
      <c r="U69" s="974">
        <v>89.876999999999995</v>
      </c>
      <c r="V69" s="974">
        <v>0</v>
      </c>
      <c r="W69" s="974">
        <v>0</v>
      </c>
      <c r="X69" s="974">
        <v>0</v>
      </c>
      <c r="Y69" s="974">
        <v>0</v>
      </c>
      <c r="Z69" s="974">
        <v>0</v>
      </c>
      <c r="AA69" s="975">
        <f>SUM(E69:Z69)</f>
        <v>123.00648490000003</v>
      </c>
      <c r="AB69" s="964"/>
      <c r="AC69" s="976">
        <v>-16.604575599999599</v>
      </c>
      <c r="AD69" s="974">
        <v>0</v>
      </c>
      <c r="AE69" s="974">
        <v>0</v>
      </c>
      <c r="AF69" s="974">
        <v>0</v>
      </c>
      <c r="AG69" s="974">
        <v>0</v>
      </c>
      <c r="AH69" s="974">
        <v>0</v>
      </c>
      <c r="AI69" s="974">
        <f>SUM(AC69:AH69)</f>
        <v>-16.604575599999599</v>
      </c>
      <c r="AJ69" s="974"/>
      <c r="AK69" s="974">
        <v>0</v>
      </c>
      <c r="AL69" s="974">
        <v>0</v>
      </c>
      <c r="AM69" s="974">
        <v>0</v>
      </c>
      <c r="AN69" s="974">
        <v>0</v>
      </c>
      <c r="AO69" s="977">
        <f>AA69+AI69+AN69</f>
        <v>106.40190930000043</v>
      </c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</row>
    <row r="70" spans="1:52" s="28" customFormat="1" hidden="1">
      <c r="A70" s="32"/>
      <c r="B70" s="32"/>
      <c r="C70" s="32"/>
      <c r="D70" s="32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52"/>
      <c r="AH70" s="145"/>
      <c r="AI70" s="19"/>
      <c r="AJ70" s="19"/>
      <c r="AK70" s="152"/>
      <c r="AL70" s="158"/>
      <c r="AM70" s="158"/>
      <c r="AN70" s="158"/>
      <c r="AO70" s="158"/>
      <c r="AP70" s="158"/>
      <c r="AQ70" s="158"/>
      <c r="AR70" s="158"/>
      <c r="AS70" s="9"/>
      <c r="AT70" s="9"/>
      <c r="AU70" s="9"/>
      <c r="AV70" s="9"/>
      <c r="AW70" s="9"/>
      <c r="AX70" s="9"/>
      <c r="AY70" s="9"/>
      <c r="AZ70" s="158"/>
    </row>
    <row r="71" spans="1:52" s="28" customFormat="1">
      <c r="A71" s="32"/>
      <c r="B71" s="32"/>
      <c r="C71" s="32"/>
      <c r="D71" s="32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5"/>
      <c r="AC71" s="73"/>
      <c r="AD71" s="73"/>
      <c r="AE71" s="73"/>
      <c r="AF71" s="73"/>
      <c r="AG71" s="73"/>
      <c r="AH71" s="324"/>
      <c r="AI71" s="73"/>
      <c r="AJ71" s="75"/>
      <c r="AK71" s="73"/>
      <c r="AL71" s="158"/>
      <c r="AM71" s="158"/>
      <c r="AN71" s="158"/>
      <c r="AO71" s="158"/>
      <c r="AP71" s="158"/>
      <c r="AQ71" s="158"/>
      <c r="AR71" s="158"/>
      <c r="AS71" s="9"/>
      <c r="AT71" s="9"/>
      <c r="AU71" s="9"/>
      <c r="AV71" s="9"/>
      <c r="AW71" s="9"/>
      <c r="AX71" s="9"/>
      <c r="AY71" s="9"/>
      <c r="AZ71" s="158"/>
    </row>
    <row r="72" spans="1:52" s="162" customFormat="1" ht="69" customHeight="1">
      <c r="A72"/>
      <c r="B72" s="2"/>
      <c r="C72" s="357"/>
      <c r="D72" s="356" t="str">
        <f>VÅR&amp;" jämfört med "&amp;VFGÅR</f>
        <v>2015 jämfört med 2014</v>
      </c>
      <c r="E72" s="734" t="str">
        <f t="shared" ref="E72:AA72" si="10">E39</f>
        <v>AH</v>
      </c>
      <c r="F72" s="734" t="str">
        <f t="shared" si="10"/>
        <v>Arcus</v>
      </c>
      <c r="G72" s="734" t="str">
        <f t="shared" si="10"/>
        <v xml:space="preserve">Biolin </v>
      </c>
      <c r="H72" s="734" t="str">
        <f t="shared" si="10"/>
        <v>Bisnode</v>
      </c>
      <c r="I72" s="734" t="str">
        <f t="shared" si="10"/>
        <v>DIAB</v>
      </c>
      <c r="J72" s="734" t="str">
        <f t="shared" si="10"/>
        <v>Eurom</v>
      </c>
      <c r="K72" s="734" t="str">
        <f t="shared" si="10"/>
        <v>GS-Hydro</v>
      </c>
      <c r="L72" s="734" t="str">
        <f t="shared" si="10"/>
        <v>Hafa</v>
      </c>
      <c r="M72" s="734" t="str">
        <f t="shared" si="10"/>
        <v>HENT</v>
      </c>
      <c r="N72" s="734" t="str">
        <f t="shared" si="10"/>
        <v xml:space="preserve">HL Disp </v>
      </c>
      <c r="O72" s="734" t="str">
        <f t="shared" si="10"/>
        <v>Inwido</v>
      </c>
      <c r="P72" s="734" t="str">
        <f t="shared" si="10"/>
        <v>Jøtul</v>
      </c>
      <c r="Q72" s="734" t="str">
        <f t="shared" si="10"/>
        <v xml:space="preserve">KVD </v>
      </c>
      <c r="R72" s="734" t="str">
        <f t="shared" si="10"/>
        <v>Ledil</v>
      </c>
      <c r="S72" s="734" t="str">
        <f t="shared" si="10"/>
        <v>MCC</v>
      </c>
      <c r="T72" s="734" t="str">
        <f t="shared" si="10"/>
        <v>Nebula</v>
      </c>
      <c r="U72" s="734" t="str">
        <f t="shared" si="10"/>
        <v>NCG</v>
      </c>
      <c r="V72" s="358">
        <f t="shared" si="10"/>
        <v>0</v>
      </c>
      <c r="W72" s="358">
        <f t="shared" si="10"/>
        <v>0</v>
      </c>
      <c r="X72" s="358">
        <f t="shared" si="10"/>
        <v>0</v>
      </c>
      <c r="Y72" s="358">
        <f t="shared" si="10"/>
        <v>0</v>
      </c>
      <c r="Z72" s="358">
        <f t="shared" si="10"/>
        <v>0</v>
      </c>
      <c r="AA72" s="734" t="str">
        <f t="shared" si="10"/>
        <v>Sum ex Aibel</v>
      </c>
      <c r="AB72" s="687"/>
      <c r="AC72" s="358" t="str">
        <f t="shared" ref="AC72:AI72" si="11">AC39</f>
        <v>Aibel</v>
      </c>
      <c r="AD72" s="358">
        <f t="shared" si="11"/>
        <v>0</v>
      </c>
      <c r="AE72" s="358">
        <f t="shared" si="11"/>
        <v>0</v>
      </c>
      <c r="AF72" s="358">
        <f t="shared" si="11"/>
        <v>0</v>
      </c>
      <c r="AG72" s="358">
        <f t="shared" si="11"/>
        <v>0</v>
      </c>
      <c r="AH72" s="358">
        <f t="shared" si="11"/>
        <v>0</v>
      </c>
      <c r="AI72" s="358" t="str">
        <f t="shared" si="11"/>
        <v>Sum Aibel</v>
      </c>
      <c r="AJ72" s="687"/>
      <c r="AK72" s="358">
        <f>AK39</f>
        <v>0</v>
      </c>
      <c r="AL72" s="358">
        <f>AL39</f>
        <v>0</v>
      </c>
      <c r="AM72" s="358">
        <f>AM39</f>
        <v>0</v>
      </c>
      <c r="AN72" s="358" t="str">
        <f>AN39</f>
        <v>SUMMA FRÅGETECKEN</v>
      </c>
      <c r="AO72" s="358" t="str">
        <f>AO39</f>
        <v>Totalt</v>
      </c>
      <c r="AP72" s="359"/>
      <c r="AQ72" s="359"/>
      <c r="AR72" s="359"/>
      <c r="AS72" s="359"/>
      <c r="AT72" s="359"/>
      <c r="AU72" s="359"/>
      <c r="AV72" s="359"/>
      <c r="AW72" s="359"/>
      <c r="AX72" s="359"/>
      <c r="AY72" s="359"/>
      <c r="AZ72" s="359"/>
    </row>
    <row r="73" spans="1:52" s="12" customFormat="1">
      <c r="A73" s="38"/>
      <c r="B73" s="32"/>
      <c r="C73" s="32"/>
      <c r="D73" s="148"/>
      <c r="E73" s="148"/>
      <c r="F73" s="150"/>
      <c r="G73" s="150"/>
      <c r="H73" s="149"/>
      <c r="I73" s="149"/>
      <c r="J73" s="149"/>
      <c r="K73" s="149"/>
      <c r="L73" s="149"/>
      <c r="M73" s="149"/>
      <c r="N73" s="149"/>
      <c r="O73" s="149"/>
      <c r="P73" s="149"/>
      <c r="Q73" s="150"/>
      <c r="R73" s="149"/>
      <c r="S73" s="149"/>
      <c r="T73" s="149"/>
      <c r="U73" s="150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323"/>
      <c r="AI73" s="149"/>
      <c r="AJ73" s="149"/>
      <c r="AK73" s="149"/>
      <c r="AL73" s="32"/>
      <c r="AM73" s="159"/>
      <c r="AN73" s="159"/>
      <c r="AO73" s="159"/>
      <c r="AP73" s="159"/>
      <c r="AQ73" s="159"/>
      <c r="AR73" s="159"/>
      <c r="AS73" s="159"/>
      <c r="AT73" s="9"/>
      <c r="AU73" s="9"/>
      <c r="AV73" s="9"/>
      <c r="AW73" s="9"/>
      <c r="AX73" s="9"/>
      <c r="AY73" s="9"/>
      <c r="AZ73" s="9"/>
    </row>
    <row r="74" spans="1:52" s="28" customFormat="1" ht="18">
      <c r="A74" s="158"/>
      <c r="B74" s="32"/>
      <c r="C74" s="32"/>
      <c r="D74" s="942" t="s">
        <v>33</v>
      </c>
      <c r="E74" s="943">
        <f t="shared" ref="E74:Z74" si="12">E8-E41</f>
        <v>48.431509200000022</v>
      </c>
      <c r="F74" s="943">
        <f t="shared" si="12"/>
        <v>48.717009099999984</v>
      </c>
      <c r="G74" s="943">
        <f t="shared" si="12"/>
        <v>9.8435300000000012</v>
      </c>
      <c r="H74" s="943">
        <f t="shared" si="12"/>
        <v>8.2154762999999775</v>
      </c>
      <c r="I74" s="943">
        <f t="shared" si="12"/>
        <v>130.85200000000003</v>
      </c>
      <c r="J74" s="943">
        <f t="shared" si="12"/>
        <v>11.830000000000041</v>
      </c>
      <c r="K74" s="943">
        <f t="shared" si="12"/>
        <v>34.244125899999972</v>
      </c>
      <c r="L74" s="943">
        <f t="shared" si="12"/>
        <v>-6.1610000000000014</v>
      </c>
      <c r="M74" s="943">
        <f t="shared" si="12"/>
        <v>51.159631300000001</v>
      </c>
      <c r="N74" s="943">
        <f t="shared" si="12"/>
        <v>-26.40100000000001</v>
      </c>
      <c r="O74" s="943">
        <f t="shared" si="12"/>
        <v>140.15800000000002</v>
      </c>
      <c r="P74" s="943">
        <f t="shared" si="12"/>
        <v>12.416665800000004</v>
      </c>
      <c r="Q74" s="943">
        <f t="shared" si="12"/>
        <v>0.65800000000000125</v>
      </c>
      <c r="R74" s="943">
        <f t="shared" si="12"/>
        <v>21.695741500000004</v>
      </c>
      <c r="S74" s="943">
        <f t="shared" si="12"/>
        <v>78.460000000000008</v>
      </c>
      <c r="T74" s="943">
        <f t="shared" si="12"/>
        <v>7.8023108999999948</v>
      </c>
      <c r="U74" s="943">
        <f t="shared" si="12"/>
        <v>75.441140000000019</v>
      </c>
      <c r="V74" s="943">
        <f t="shared" si="12"/>
        <v>0</v>
      </c>
      <c r="W74" s="943">
        <f t="shared" si="12"/>
        <v>0</v>
      </c>
      <c r="X74" s="943">
        <f t="shared" si="12"/>
        <v>0</v>
      </c>
      <c r="Y74" s="943">
        <f t="shared" si="12"/>
        <v>0</v>
      </c>
      <c r="Z74" s="943">
        <f t="shared" si="12"/>
        <v>0</v>
      </c>
      <c r="AA74" s="943">
        <f t="shared" ref="AA74:AA97" si="13">SUM(E74:Z74)</f>
        <v>647.36314000000004</v>
      </c>
      <c r="AB74" s="944"/>
      <c r="AC74" s="943">
        <f t="shared" ref="AC74:AH79" si="14">AC8-AC41</f>
        <v>-696.04577470000004</v>
      </c>
      <c r="AD74" s="943">
        <f t="shared" si="14"/>
        <v>0</v>
      </c>
      <c r="AE74" s="943">
        <f t="shared" si="14"/>
        <v>0</v>
      </c>
      <c r="AF74" s="943">
        <f t="shared" si="14"/>
        <v>0</v>
      </c>
      <c r="AG74" s="943">
        <f t="shared" si="14"/>
        <v>0</v>
      </c>
      <c r="AH74" s="943">
        <f t="shared" si="14"/>
        <v>0</v>
      </c>
      <c r="AI74" s="943">
        <f t="shared" ref="AI74:AI97" si="15">SUM(AC74:AH74)</f>
        <v>-696.04577470000004</v>
      </c>
      <c r="AJ74" s="944"/>
      <c r="AK74" s="943">
        <f t="shared" ref="AK74:AM79" si="16">AK8-AK41</f>
        <v>0</v>
      </c>
      <c r="AL74" s="943">
        <f t="shared" si="16"/>
        <v>0</v>
      </c>
      <c r="AM74" s="943">
        <f t="shared" si="16"/>
        <v>0</v>
      </c>
      <c r="AN74" s="943">
        <f t="shared" ref="AN74:AN97" si="17">SUM(AK74:AM74)</f>
        <v>0</v>
      </c>
      <c r="AO74" s="943">
        <f t="shared" ref="AO74:AO97" si="18">AA74+AI74+AN74</f>
        <v>-48.682634699999994</v>
      </c>
      <c r="AP74" s="158"/>
      <c r="AQ74" s="158"/>
      <c r="AR74" s="158"/>
      <c r="AS74" s="158"/>
      <c r="AT74" s="9"/>
      <c r="AU74" s="9"/>
      <c r="AV74" s="9"/>
      <c r="AW74" s="9"/>
      <c r="AX74" s="9"/>
      <c r="AY74" s="9"/>
      <c r="AZ74" s="9"/>
    </row>
    <row r="75" spans="1:52" ht="18">
      <c r="A75" s="9"/>
      <c r="B75" s="9"/>
      <c r="C75" s="9"/>
      <c r="D75" s="945" t="s">
        <v>213</v>
      </c>
      <c r="E75" s="946">
        <f t="shared" ref="E75:Z75" si="19">E9-E42</f>
        <v>-42.222404000000012</v>
      </c>
      <c r="F75" s="946">
        <f t="shared" si="19"/>
        <v>-42.099734300000023</v>
      </c>
      <c r="G75" s="946">
        <f t="shared" si="19"/>
        <v>-6.8998999999999953</v>
      </c>
      <c r="H75" s="946">
        <f t="shared" si="19"/>
        <v>-26.836933499999986</v>
      </c>
      <c r="I75" s="946">
        <f t="shared" si="19"/>
        <v>-94.491999999999962</v>
      </c>
      <c r="J75" s="946">
        <f t="shared" si="19"/>
        <v>-10.244000000000028</v>
      </c>
      <c r="K75" s="946">
        <f t="shared" si="19"/>
        <v>-37.499312599999996</v>
      </c>
      <c r="L75" s="946">
        <f t="shared" si="19"/>
        <v>5.5769999999999982</v>
      </c>
      <c r="M75" s="946">
        <f t="shared" si="19"/>
        <v>-39.816986799999995</v>
      </c>
      <c r="N75" s="946">
        <f t="shared" si="19"/>
        <v>-1.1789999999999736</v>
      </c>
      <c r="O75" s="946">
        <f t="shared" si="19"/>
        <v>-56.966999999999985</v>
      </c>
      <c r="P75" s="946">
        <f t="shared" si="19"/>
        <v>-13.429284499999994</v>
      </c>
      <c r="Q75" s="946">
        <f t="shared" si="19"/>
        <v>-0.42600000000000193</v>
      </c>
      <c r="R75" s="946">
        <f t="shared" si="19"/>
        <v>-12.116918999999999</v>
      </c>
      <c r="S75" s="946">
        <f t="shared" si="19"/>
        <v>-65.696000000000026</v>
      </c>
      <c r="T75" s="946">
        <f t="shared" si="19"/>
        <v>-7.9061220000000034</v>
      </c>
      <c r="U75" s="946">
        <f t="shared" si="19"/>
        <v>-51.974519999999984</v>
      </c>
      <c r="V75" s="946">
        <f t="shared" si="19"/>
        <v>0</v>
      </c>
      <c r="W75" s="946">
        <f t="shared" si="19"/>
        <v>0</v>
      </c>
      <c r="X75" s="946">
        <f t="shared" si="19"/>
        <v>0</v>
      </c>
      <c r="Y75" s="946">
        <f t="shared" si="19"/>
        <v>0</v>
      </c>
      <c r="Z75" s="946">
        <f t="shared" si="19"/>
        <v>0</v>
      </c>
      <c r="AA75" s="946">
        <f t="shared" si="13"/>
        <v>-504.22911669999996</v>
      </c>
      <c r="AB75" s="944"/>
      <c r="AC75" s="946">
        <f t="shared" si="14"/>
        <v>772.46997170000009</v>
      </c>
      <c r="AD75" s="946">
        <f t="shared" si="14"/>
        <v>0</v>
      </c>
      <c r="AE75" s="946">
        <f t="shared" si="14"/>
        <v>0</v>
      </c>
      <c r="AF75" s="946">
        <f t="shared" si="14"/>
        <v>0</v>
      </c>
      <c r="AG75" s="946">
        <f t="shared" si="14"/>
        <v>0</v>
      </c>
      <c r="AH75" s="946">
        <f t="shared" si="14"/>
        <v>0</v>
      </c>
      <c r="AI75" s="946">
        <f t="shared" si="15"/>
        <v>772.46997170000009</v>
      </c>
      <c r="AJ75" s="944"/>
      <c r="AK75" s="946">
        <f t="shared" si="16"/>
        <v>0</v>
      </c>
      <c r="AL75" s="946">
        <f t="shared" si="16"/>
        <v>0</v>
      </c>
      <c r="AM75" s="946">
        <f t="shared" si="16"/>
        <v>0</v>
      </c>
      <c r="AN75" s="946">
        <f t="shared" si="17"/>
        <v>0</v>
      </c>
      <c r="AO75" s="946">
        <f t="shared" si="18"/>
        <v>268.24085500000012</v>
      </c>
    </row>
    <row r="76" spans="1:52" ht="18">
      <c r="D76" s="945" t="s">
        <v>214</v>
      </c>
      <c r="E76" s="946">
        <f t="shared" ref="E76:Z76" si="20">E10-E43</f>
        <v>-0.32836070000000001</v>
      </c>
      <c r="F76" s="946">
        <f t="shared" si="20"/>
        <v>-3.31194E-2</v>
      </c>
      <c r="G76" s="946">
        <f t="shared" si="20"/>
        <v>-0.10337000000000018</v>
      </c>
      <c r="H76" s="946">
        <f t="shared" si="20"/>
        <v>8.1429884000000001</v>
      </c>
      <c r="I76" s="946">
        <f t="shared" si="20"/>
        <v>1.2650000000000001</v>
      </c>
      <c r="J76" s="946">
        <f t="shared" si="20"/>
        <v>0.67199999999999971</v>
      </c>
      <c r="K76" s="946">
        <f t="shared" si="20"/>
        <v>-0.18116740000000003</v>
      </c>
      <c r="L76" s="946">
        <f t="shared" si="20"/>
        <v>0</v>
      </c>
      <c r="M76" s="946">
        <f t="shared" si="20"/>
        <v>-0.10993390000000003</v>
      </c>
      <c r="N76" s="946">
        <f t="shared" si="20"/>
        <v>0.44799999999999973</v>
      </c>
      <c r="O76" s="946">
        <f t="shared" si="20"/>
        <v>-3.5959999999999996</v>
      </c>
      <c r="P76" s="946">
        <f t="shared" si="20"/>
        <v>0.59027930000000017</v>
      </c>
      <c r="Q76" s="946">
        <f t="shared" si="20"/>
        <v>-0.33999999999999997</v>
      </c>
      <c r="R76" s="946">
        <f t="shared" si="20"/>
        <v>0.20493910000000001</v>
      </c>
      <c r="S76" s="946">
        <f t="shared" si="20"/>
        <v>0.48799999999999999</v>
      </c>
      <c r="T76" s="946">
        <f t="shared" si="20"/>
        <v>0.37975209999999998</v>
      </c>
      <c r="U76" s="946">
        <f t="shared" si="20"/>
        <v>0.13100000000000001</v>
      </c>
      <c r="V76" s="946">
        <f t="shared" si="20"/>
        <v>0</v>
      </c>
      <c r="W76" s="946">
        <f t="shared" si="20"/>
        <v>0</v>
      </c>
      <c r="X76" s="946">
        <f t="shared" si="20"/>
        <v>0</v>
      </c>
      <c r="Y76" s="946">
        <f t="shared" si="20"/>
        <v>0</v>
      </c>
      <c r="Z76" s="946">
        <f t="shared" si="20"/>
        <v>0</v>
      </c>
      <c r="AA76" s="946">
        <f t="shared" si="13"/>
        <v>7.6300075000000005</v>
      </c>
      <c r="AB76" s="944"/>
      <c r="AC76" s="946">
        <f t="shared" si="14"/>
        <v>-0.51195600000000008</v>
      </c>
      <c r="AD76" s="946">
        <f t="shared" si="14"/>
        <v>0</v>
      </c>
      <c r="AE76" s="946">
        <f t="shared" si="14"/>
        <v>0</v>
      </c>
      <c r="AF76" s="946">
        <f t="shared" si="14"/>
        <v>0</v>
      </c>
      <c r="AG76" s="946">
        <f t="shared" si="14"/>
        <v>0</v>
      </c>
      <c r="AH76" s="946">
        <f t="shared" si="14"/>
        <v>0</v>
      </c>
      <c r="AI76" s="946">
        <f t="shared" si="15"/>
        <v>-0.51195600000000008</v>
      </c>
      <c r="AJ76" s="944"/>
      <c r="AK76" s="946">
        <f t="shared" si="16"/>
        <v>0</v>
      </c>
      <c r="AL76" s="946">
        <f t="shared" si="16"/>
        <v>0</v>
      </c>
      <c r="AM76" s="946">
        <f t="shared" si="16"/>
        <v>0</v>
      </c>
      <c r="AN76" s="946">
        <f t="shared" si="17"/>
        <v>0</v>
      </c>
      <c r="AO76" s="946">
        <f t="shared" si="18"/>
        <v>7.1180515</v>
      </c>
    </row>
    <row r="77" spans="1:52" ht="18">
      <c r="D77" s="945" t="s">
        <v>215</v>
      </c>
      <c r="E77" s="946">
        <f t="shared" ref="E77:Z77" si="21">E11-E44</f>
        <v>0</v>
      </c>
      <c r="F77" s="944">
        <f t="shared" si="21"/>
        <v>0</v>
      </c>
      <c r="G77" s="946">
        <f t="shared" si="21"/>
        <v>-0.45787</v>
      </c>
      <c r="H77" s="946">
        <f t="shared" si="21"/>
        <v>-1.3015283000000002</v>
      </c>
      <c r="I77" s="946">
        <f t="shared" si="21"/>
        <v>3.7999999999999999E-2</v>
      </c>
      <c r="J77" s="946">
        <f t="shared" si="21"/>
        <v>0.182</v>
      </c>
      <c r="K77" s="946">
        <f t="shared" si="21"/>
        <v>0</v>
      </c>
      <c r="L77" s="946">
        <f t="shared" si="21"/>
        <v>0</v>
      </c>
      <c r="M77" s="946">
        <f t="shared" si="21"/>
        <v>-2.4244669999999999</v>
      </c>
      <c r="N77" s="946">
        <f t="shared" si="21"/>
        <v>2.1430000000000002</v>
      </c>
      <c r="O77" s="946">
        <f t="shared" si="21"/>
        <v>3.1989999999999998</v>
      </c>
      <c r="P77" s="946">
        <f t="shared" si="21"/>
        <v>0</v>
      </c>
      <c r="Q77" s="946">
        <f t="shared" si="21"/>
        <v>-0.02</v>
      </c>
      <c r="R77" s="946">
        <f t="shared" si="21"/>
        <v>2.772623900000001</v>
      </c>
      <c r="S77" s="946">
        <f t="shared" si="21"/>
        <v>0</v>
      </c>
      <c r="T77" s="946">
        <f t="shared" si="21"/>
        <v>0</v>
      </c>
      <c r="U77" s="946">
        <f t="shared" si="21"/>
        <v>0</v>
      </c>
      <c r="V77" s="946">
        <f t="shared" si="21"/>
        <v>0</v>
      </c>
      <c r="W77" s="946">
        <f t="shared" si="21"/>
        <v>0</v>
      </c>
      <c r="X77" s="946">
        <f t="shared" si="21"/>
        <v>0</v>
      </c>
      <c r="Y77" s="946">
        <f t="shared" si="21"/>
        <v>0</v>
      </c>
      <c r="Z77" s="946">
        <f t="shared" si="21"/>
        <v>0</v>
      </c>
      <c r="AA77" s="944">
        <f t="shared" si="13"/>
        <v>4.1307586000000009</v>
      </c>
      <c r="AB77" s="944"/>
      <c r="AC77" s="946">
        <f t="shared" si="14"/>
        <v>-2.1477000000000002E-3</v>
      </c>
      <c r="AD77" s="946">
        <f t="shared" si="14"/>
        <v>0</v>
      </c>
      <c r="AE77" s="946">
        <f t="shared" si="14"/>
        <v>0</v>
      </c>
      <c r="AF77" s="946">
        <f t="shared" si="14"/>
        <v>0</v>
      </c>
      <c r="AG77" s="946">
        <f t="shared" si="14"/>
        <v>0</v>
      </c>
      <c r="AH77" s="946">
        <f t="shared" si="14"/>
        <v>0</v>
      </c>
      <c r="AI77" s="944">
        <f t="shared" si="15"/>
        <v>-2.1477000000000002E-3</v>
      </c>
      <c r="AJ77" s="944"/>
      <c r="AK77" s="946">
        <f t="shared" si="16"/>
        <v>0</v>
      </c>
      <c r="AL77" s="946">
        <f t="shared" si="16"/>
        <v>0</v>
      </c>
      <c r="AM77" s="946">
        <f t="shared" si="16"/>
        <v>0</v>
      </c>
      <c r="AN77" s="944">
        <f t="shared" si="17"/>
        <v>0</v>
      </c>
      <c r="AO77" s="944">
        <f t="shared" si="18"/>
        <v>4.1286109000000009</v>
      </c>
    </row>
    <row r="78" spans="1:52" ht="18">
      <c r="D78" s="945" t="s">
        <v>222</v>
      </c>
      <c r="E78" s="946">
        <f t="shared" ref="E78:Z78" si="22">E12-E45</f>
        <v>0</v>
      </c>
      <c r="F78" s="946">
        <f t="shared" si="22"/>
        <v>-1.3776035</v>
      </c>
      <c r="G78" s="946">
        <f t="shared" si="22"/>
        <v>0</v>
      </c>
      <c r="H78" s="946">
        <f t="shared" si="22"/>
        <v>0</v>
      </c>
      <c r="I78" s="946">
        <f t="shared" si="22"/>
        <v>0</v>
      </c>
      <c r="J78" s="946">
        <f t="shared" si="22"/>
        <v>0</v>
      </c>
      <c r="K78" s="946">
        <f t="shared" si="22"/>
        <v>0</v>
      </c>
      <c r="L78" s="946">
        <f t="shared" si="22"/>
        <v>0</v>
      </c>
      <c r="M78" s="946">
        <f t="shared" si="22"/>
        <v>2.1094E-3</v>
      </c>
      <c r="N78" s="946">
        <f t="shared" si="22"/>
        <v>0</v>
      </c>
      <c r="O78" s="946">
        <f t="shared" si="22"/>
        <v>8.1000000000000016E-2</v>
      </c>
      <c r="P78" s="946">
        <f t="shared" si="22"/>
        <v>0</v>
      </c>
      <c r="Q78" s="946">
        <f t="shared" si="22"/>
        <v>0</v>
      </c>
      <c r="R78" s="946">
        <f t="shared" si="22"/>
        <v>0</v>
      </c>
      <c r="S78" s="946">
        <f t="shared" si="22"/>
        <v>0</v>
      </c>
      <c r="T78" s="946">
        <f t="shared" si="22"/>
        <v>0</v>
      </c>
      <c r="U78" s="946">
        <f t="shared" si="22"/>
        <v>2.5139999999999993</v>
      </c>
      <c r="V78" s="946">
        <f t="shared" si="22"/>
        <v>0</v>
      </c>
      <c r="W78" s="946">
        <f t="shared" si="22"/>
        <v>0</v>
      </c>
      <c r="X78" s="946">
        <f t="shared" si="22"/>
        <v>0</v>
      </c>
      <c r="Y78" s="946">
        <f t="shared" si="22"/>
        <v>0</v>
      </c>
      <c r="Z78" s="946">
        <f t="shared" si="22"/>
        <v>0</v>
      </c>
      <c r="AA78" s="946">
        <f t="shared" si="13"/>
        <v>1.2195058999999993</v>
      </c>
      <c r="AB78" s="944"/>
      <c r="AC78" s="946">
        <f t="shared" si="14"/>
        <v>0</v>
      </c>
      <c r="AD78" s="946">
        <f t="shared" si="14"/>
        <v>0</v>
      </c>
      <c r="AE78" s="946">
        <f t="shared" si="14"/>
        <v>0</v>
      </c>
      <c r="AF78" s="946">
        <f t="shared" si="14"/>
        <v>0</v>
      </c>
      <c r="AG78" s="946">
        <f t="shared" si="14"/>
        <v>0</v>
      </c>
      <c r="AH78" s="946">
        <f t="shared" si="14"/>
        <v>0</v>
      </c>
      <c r="AI78" s="946">
        <f t="shared" si="15"/>
        <v>0</v>
      </c>
      <c r="AJ78" s="944"/>
      <c r="AK78" s="946">
        <f t="shared" si="16"/>
        <v>0</v>
      </c>
      <c r="AL78" s="946">
        <f t="shared" si="16"/>
        <v>0</v>
      </c>
      <c r="AM78" s="946">
        <f t="shared" si="16"/>
        <v>0</v>
      </c>
      <c r="AN78" s="946">
        <f t="shared" si="17"/>
        <v>0</v>
      </c>
      <c r="AO78" s="946">
        <f t="shared" si="18"/>
        <v>1.2195058999999993</v>
      </c>
    </row>
    <row r="79" spans="1:52" ht="18">
      <c r="D79" s="947" t="s">
        <v>223</v>
      </c>
      <c r="E79" s="948">
        <f t="shared" ref="E79:Z79" si="23">E13-E46</f>
        <v>0</v>
      </c>
      <c r="F79" s="948">
        <f t="shared" si="23"/>
        <v>0</v>
      </c>
      <c r="G79" s="948">
        <f t="shared" si="23"/>
        <v>0</v>
      </c>
      <c r="H79" s="948">
        <f t="shared" si="23"/>
        <v>-7.7448738000000006</v>
      </c>
      <c r="I79" s="948">
        <f t="shared" si="23"/>
        <v>0</v>
      </c>
      <c r="J79" s="948">
        <f t="shared" si="23"/>
        <v>0</v>
      </c>
      <c r="K79" s="948">
        <f t="shared" si="23"/>
        <v>0</v>
      </c>
      <c r="L79" s="948">
        <f t="shared" si="23"/>
        <v>0</v>
      </c>
      <c r="M79" s="948">
        <f t="shared" si="23"/>
        <v>-10.6815433</v>
      </c>
      <c r="N79" s="948">
        <f t="shared" si="23"/>
        <v>0</v>
      </c>
      <c r="O79" s="948">
        <f t="shared" si="23"/>
        <v>0</v>
      </c>
      <c r="P79" s="948">
        <f t="shared" si="23"/>
        <v>0</v>
      </c>
      <c r="Q79" s="948">
        <f t="shared" si="23"/>
        <v>0</v>
      </c>
      <c r="R79" s="948">
        <f t="shared" si="23"/>
        <v>0</v>
      </c>
      <c r="S79" s="948">
        <f t="shared" si="23"/>
        <v>0</v>
      </c>
      <c r="T79" s="948">
        <f t="shared" si="23"/>
        <v>0</v>
      </c>
      <c r="U79" s="948">
        <f t="shared" si="23"/>
        <v>0</v>
      </c>
      <c r="V79" s="948">
        <f t="shared" si="23"/>
        <v>0</v>
      </c>
      <c r="W79" s="948">
        <f t="shared" si="23"/>
        <v>0</v>
      </c>
      <c r="X79" s="948">
        <f t="shared" si="23"/>
        <v>0</v>
      </c>
      <c r="Y79" s="948">
        <f t="shared" si="23"/>
        <v>0</v>
      </c>
      <c r="Z79" s="948">
        <f t="shared" si="23"/>
        <v>0</v>
      </c>
      <c r="AA79" s="948">
        <f t="shared" si="13"/>
        <v>-18.426417100000002</v>
      </c>
      <c r="AB79" s="978"/>
      <c r="AC79" s="948">
        <f t="shared" si="14"/>
        <v>0</v>
      </c>
      <c r="AD79" s="948">
        <f t="shared" si="14"/>
        <v>0</v>
      </c>
      <c r="AE79" s="948">
        <f t="shared" si="14"/>
        <v>0</v>
      </c>
      <c r="AF79" s="948">
        <f t="shared" si="14"/>
        <v>0</v>
      </c>
      <c r="AG79" s="948">
        <f t="shared" si="14"/>
        <v>0</v>
      </c>
      <c r="AH79" s="948">
        <f t="shared" si="14"/>
        <v>0</v>
      </c>
      <c r="AI79" s="948">
        <f t="shared" si="15"/>
        <v>0</v>
      </c>
      <c r="AJ79" s="978"/>
      <c r="AK79" s="948">
        <f t="shared" si="16"/>
        <v>0</v>
      </c>
      <c r="AL79" s="948">
        <f t="shared" si="16"/>
        <v>0</v>
      </c>
      <c r="AM79" s="948">
        <f t="shared" si="16"/>
        <v>0</v>
      </c>
      <c r="AN79" s="948">
        <f t="shared" si="17"/>
        <v>0</v>
      </c>
      <c r="AO79" s="948">
        <f t="shared" si="18"/>
        <v>-18.426417100000002</v>
      </c>
    </row>
    <row r="80" spans="1:52" ht="18">
      <c r="B80" s="28"/>
      <c r="C80" s="28"/>
      <c r="D80" s="949" t="s">
        <v>47</v>
      </c>
      <c r="E80" s="950">
        <f t="shared" ref="E80:Z80" si="24">SUM(E74:E79)</f>
        <v>5.8807445000000103</v>
      </c>
      <c r="F80" s="950">
        <f t="shared" si="24"/>
        <v>5.2065518999999609</v>
      </c>
      <c r="G80" s="950">
        <f t="shared" si="24"/>
        <v>2.3823900000000062</v>
      </c>
      <c r="H80" s="950">
        <f t="shared" si="24"/>
        <v>-19.52487090000001</v>
      </c>
      <c r="I80" s="950">
        <f t="shared" si="24"/>
        <v>37.663000000000068</v>
      </c>
      <c r="J80" s="950">
        <f t="shared" si="24"/>
        <v>2.4400000000000124</v>
      </c>
      <c r="K80" s="950">
        <f t="shared" si="24"/>
        <v>-3.4363541000000244</v>
      </c>
      <c r="L80" s="950">
        <f t="shared" si="24"/>
        <v>-0.58400000000000318</v>
      </c>
      <c r="M80" s="950">
        <f t="shared" si="24"/>
        <v>-1.8711902999999932</v>
      </c>
      <c r="N80" s="950">
        <f t="shared" si="24"/>
        <v>-24.988999999999983</v>
      </c>
      <c r="O80" s="950">
        <f t="shared" si="24"/>
        <v>82.875000000000028</v>
      </c>
      <c r="P80" s="950">
        <f t="shared" si="24"/>
        <v>-0.42233939999999004</v>
      </c>
      <c r="Q80" s="950">
        <f t="shared" si="24"/>
        <v>-0.12800000000000064</v>
      </c>
      <c r="R80" s="950">
        <f t="shared" si="24"/>
        <v>12.556385500000006</v>
      </c>
      <c r="S80" s="950">
        <f t="shared" si="24"/>
        <v>13.251999999999981</v>
      </c>
      <c r="T80" s="950">
        <f t="shared" si="24"/>
        <v>0.27594099999999139</v>
      </c>
      <c r="U80" s="950">
        <f t="shared" si="24"/>
        <v>26.111620000000034</v>
      </c>
      <c r="V80" s="950">
        <f t="shared" si="24"/>
        <v>0</v>
      </c>
      <c r="W80" s="950">
        <f t="shared" si="24"/>
        <v>0</v>
      </c>
      <c r="X80" s="950">
        <f t="shared" si="24"/>
        <v>0</v>
      </c>
      <c r="Y80" s="950">
        <f t="shared" si="24"/>
        <v>0</v>
      </c>
      <c r="Z80" s="950">
        <f t="shared" si="24"/>
        <v>0</v>
      </c>
      <c r="AA80" s="950">
        <f t="shared" si="13"/>
        <v>137.68787820000011</v>
      </c>
      <c r="AB80" s="951"/>
      <c r="AC80" s="950">
        <f t="shared" ref="AC80:AH80" si="25">SUM(AC74:AC79)</f>
        <v>75.910093300000057</v>
      </c>
      <c r="AD80" s="950">
        <f t="shared" si="25"/>
        <v>0</v>
      </c>
      <c r="AE80" s="950">
        <f t="shared" si="25"/>
        <v>0</v>
      </c>
      <c r="AF80" s="950">
        <f t="shared" si="25"/>
        <v>0</v>
      </c>
      <c r="AG80" s="950">
        <f t="shared" si="25"/>
        <v>0</v>
      </c>
      <c r="AH80" s="950">
        <f t="shared" si="25"/>
        <v>0</v>
      </c>
      <c r="AI80" s="950">
        <f t="shared" si="15"/>
        <v>75.910093300000057</v>
      </c>
      <c r="AJ80" s="951"/>
      <c r="AK80" s="950">
        <f>SUM(AK74:AK79)</f>
        <v>0</v>
      </c>
      <c r="AL80" s="950">
        <f>SUM(AL74:AL79)</f>
        <v>0</v>
      </c>
      <c r="AM80" s="950">
        <f>SUM(AM74:AM79)</f>
        <v>0</v>
      </c>
      <c r="AN80" s="950">
        <f t="shared" si="17"/>
        <v>0</v>
      </c>
      <c r="AO80" s="950">
        <f t="shared" si="18"/>
        <v>213.59797150000017</v>
      </c>
    </row>
    <row r="81" spans="2:41" ht="18">
      <c r="B81" s="28"/>
      <c r="C81" s="28"/>
      <c r="D81" s="945" t="s">
        <v>123</v>
      </c>
      <c r="E81" s="946">
        <f t="shared" ref="E81:Z81" si="26">E15-E48</f>
        <v>2.3001918999999997</v>
      </c>
      <c r="F81" s="946">
        <f t="shared" si="26"/>
        <v>-0.64238110000000148</v>
      </c>
      <c r="G81" s="946">
        <f t="shared" si="26"/>
        <v>-1.9962700000000002</v>
      </c>
      <c r="H81" s="946">
        <f t="shared" si="26"/>
        <v>-1.9061869999999992</v>
      </c>
      <c r="I81" s="946">
        <f t="shared" si="26"/>
        <v>-0.43099999999999916</v>
      </c>
      <c r="J81" s="946">
        <f t="shared" si="26"/>
        <v>1.5860000000000003</v>
      </c>
      <c r="K81" s="946">
        <f t="shared" si="26"/>
        <v>-1.2984052999999998</v>
      </c>
      <c r="L81" s="946">
        <f t="shared" si="26"/>
        <v>0.21799999999999997</v>
      </c>
      <c r="M81" s="946">
        <f t="shared" si="26"/>
        <v>-0.10884859999999996</v>
      </c>
      <c r="N81" s="946">
        <f t="shared" si="26"/>
        <v>0.56300000000000061</v>
      </c>
      <c r="O81" s="946">
        <f t="shared" si="26"/>
        <v>-2.8619999999999983</v>
      </c>
      <c r="P81" s="946">
        <f t="shared" si="26"/>
        <v>0.83494589999999924</v>
      </c>
      <c r="Q81" s="946">
        <f t="shared" si="26"/>
        <v>-0.32399999999999995</v>
      </c>
      <c r="R81" s="946">
        <f t="shared" si="26"/>
        <v>-3.4703000000000095E-3</v>
      </c>
      <c r="S81" s="946">
        <f t="shared" si="26"/>
        <v>0.23699999999999966</v>
      </c>
      <c r="T81" s="946">
        <f t="shared" si="26"/>
        <v>-0.49093370000000025</v>
      </c>
      <c r="U81" s="946">
        <f t="shared" si="26"/>
        <v>1.4398260000000036</v>
      </c>
      <c r="V81" s="946">
        <f t="shared" si="26"/>
        <v>0</v>
      </c>
      <c r="W81" s="946">
        <f t="shared" si="26"/>
        <v>0</v>
      </c>
      <c r="X81" s="946">
        <f t="shared" si="26"/>
        <v>0</v>
      </c>
      <c r="Y81" s="946">
        <f t="shared" si="26"/>
        <v>0</v>
      </c>
      <c r="Z81" s="946">
        <f t="shared" si="26"/>
        <v>0</v>
      </c>
      <c r="AA81" s="946">
        <f t="shared" si="13"/>
        <v>-2.8845321999999953</v>
      </c>
      <c r="AB81" s="944"/>
      <c r="AC81" s="946">
        <f t="shared" ref="AC81:AH82" si="27">AC15-AC48</f>
        <v>6.5297443999999984</v>
      </c>
      <c r="AD81" s="946">
        <f t="shared" si="27"/>
        <v>0</v>
      </c>
      <c r="AE81" s="946">
        <f t="shared" si="27"/>
        <v>0</v>
      </c>
      <c r="AF81" s="946">
        <f t="shared" si="27"/>
        <v>0</v>
      </c>
      <c r="AG81" s="946">
        <f t="shared" si="27"/>
        <v>0</v>
      </c>
      <c r="AH81" s="946">
        <f t="shared" si="27"/>
        <v>0</v>
      </c>
      <c r="AI81" s="946">
        <f t="shared" si="15"/>
        <v>6.5297443999999984</v>
      </c>
      <c r="AJ81" s="944"/>
      <c r="AK81" s="946">
        <f t="shared" ref="AK81:AM82" si="28">AK15-AK48</f>
        <v>0</v>
      </c>
      <c r="AL81" s="946">
        <f t="shared" si="28"/>
        <v>0</v>
      </c>
      <c r="AM81" s="946">
        <f t="shared" si="28"/>
        <v>0</v>
      </c>
      <c r="AN81" s="946">
        <f t="shared" si="17"/>
        <v>0</v>
      </c>
      <c r="AO81" s="946">
        <f t="shared" si="18"/>
        <v>3.6452122000000031</v>
      </c>
    </row>
    <row r="82" spans="2:41" ht="18">
      <c r="B82" s="28"/>
      <c r="C82" s="28"/>
      <c r="D82" s="947" t="s">
        <v>155</v>
      </c>
      <c r="E82" s="948">
        <f t="shared" ref="E82:Z82" si="29">E16-E49</f>
        <v>0</v>
      </c>
      <c r="F82" s="948">
        <f t="shared" si="29"/>
        <v>-2.25507E-2</v>
      </c>
      <c r="G82" s="948">
        <f t="shared" si="29"/>
        <v>0</v>
      </c>
      <c r="H82" s="948">
        <f t="shared" si="29"/>
        <v>1.1051998000000001</v>
      </c>
      <c r="I82" s="948">
        <f t="shared" si="29"/>
        <v>-5.7000000000000002E-2</v>
      </c>
      <c r="J82" s="948">
        <f t="shared" si="29"/>
        <v>0</v>
      </c>
      <c r="K82" s="948">
        <f t="shared" si="29"/>
        <v>0</v>
      </c>
      <c r="L82" s="948">
        <f t="shared" si="29"/>
        <v>0</v>
      </c>
      <c r="M82" s="948">
        <f t="shared" si="29"/>
        <v>0</v>
      </c>
      <c r="N82" s="948">
        <f t="shared" si="29"/>
        <v>0</v>
      </c>
      <c r="O82" s="948">
        <f t="shared" si="29"/>
        <v>19.29</v>
      </c>
      <c r="P82" s="948">
        <f t="shared" si="29"/>
        <v>0</v>
      </c>
      <c r="Q82" s="948">
        <f t="shared" si="29"/>
        <v>0</v>
      </c>
      <c r="R82" s="948">
        <f t="shared" si="29"/>
        <v>0</v>
      </c>
      <c r="S82" s="948">
        <f t="shared" si="29"/>
        <v>0</v>
      </c>
      <c r="T82" s="948">
        <f t="shared" si="29"/>
        <v>0</v>
      </c>
      <c r="U82" s="948">
        <f t="shared" si="29"/>
        <v>0</v>
      </c>
      <c r="V82" s="948">
        <f t="shared" si="29"/>
        <v>0</v>
      </c>
      <c r="W82" s="948">
        <f t="shared" si="29"/>
        <v>0</v>
      </c>
      <c r="X82" s="948">
        <f t="shared" si="29"/>
        <v>0</v>
      </c>
      <c r="Y82" s="948">
        <f t="shared" si="29"/>
        <v>0</v>
      </c>
      <c r="Z82" s="948">
        <f t="shared" si="29"/>
        <v>0</v>
      </c>
      <c r="AA82" s="948">
        <f t="shared" si="13"/>
        <v>20.315649099999998</v>
      </c>
      <c r="AB82" s="978"/>
      <c r="AC82" s="948">
        <f t="shared" si="27"/>
        <v>0</v>
      </c>
      <c r="AD82" s="948">
        <f t="shared" si="27"/>
        <v>0</v>
      </c>
      <c r="AE82" s="948">
        <f t="shared" si="27"/>
        <v>0</v>
      </c>
      <c r="AF82" s="948">
        <f t="shared" si="27"/>
        <v>0</v>
      </c>
      <c r="AG82" s="948">
        <f t="shared" si="27"/>
        <v>0</v>
      </c>
      <c r="AH82" s="948">
        <f t="shared" si="27"/>
        <v>0</v>
      </c>
      <c r="AI82" s="948">
        <f t="shared" si="15"/>
        <v>0</v>
      </c>
      <c r="AJ82" s="978"/>
      <c r="AK82" s="948">
        <f t="shared" si="28"/>
        <v>0</v>
      </c>
      <c r="AL82" s="948">
        <f t="shared" si="28"/>
        <v>0</v>
      </c>
      <c r="AM82" s="948">
        <f t="shared" si="28"/>
        <v>0</v>
      </c>
      <c r="AN82" s="948">
        <f t="shared" si="17"/>
        <v>0</v>
      </c>
      <c r="AO82" s="948">
        <f t="shared" si="18"/>
        <v>20.315649099999998</v>
      </c>
    </row>
    <row r="83" spans="2:41" ht="18">
      <c r="B83" s="28"/>
      <c r="C83" s="28"/>
      <c r="D83" s="952" t="s">
        <v>48</v>
      </c>
      <c r="E83" s="953">
        <f t="shared" ref="E83:Z83" si="30">SUM(E80:E82)</f>
        <v>8.1809364000000109</v>
      </c>
      <c r="F83" s="953">
        <f t="shared" si="30"/>
        <v>4.5416200999999594</v>
      </c>
      <c r="G83" s="953">
        <f t="shared" si="30"/>
        <v>0.38612000000000601</v>
      </c>
      <c r="H83" s="953">
        <f t="shared" si="30"/>
        <v>-20.325858100000008</v>
      </c>
      <c r="I83" s="953">
        <f t="shared" si="30"/>
        <v>37.175000000000068</v>
      </c>
      <c r="J83" s="953">
        <f t="shared" si="30"/>
        <v>4.0260000000000122</v>
      </c>
      <c r="K83" s="953">
        <f t="shared" si="30"/>
        <v>-4.7347594000000246</v>
      </c>
      <c r="L83" s="953">
        <f t="shared" si="30"/>
        <v>-0.36600000000000321</v>
      </c>
      <c r="M83" s="953">
        <f t="shared" si="30"/>
        <v>-1.9800388999999932</v>
      </c>
      <c r="N83" s="953">
        <f t="shared" si="30"/>
        <v>-24.425999999999981</v>
      </c>
      <c r="O83" s="953">
        <f t="shared" si="30"/>
        <v>99.303000000000026</v>
      </c>
      <c r="P83" s="953">
        <f t="shared" si="30"/>
        <v>0.4126065000000092</v>
      </c>
      <c r="Q83" s="953">
        <f t="shared" si="30"/>
        <v>-0.45200000000000062</v>
      </c>
      <c r="R83" s="953">
        <f t="shared" si="30"/>
        <v>12.552915200000006</v>
      </c>
      <c r="S83" s="953">
        <f t="shared" si="30"/>
        <v>13.488999999999981</v>
      </c>
      <c r="T83" s="953">
        <f t="shared" si="30"/>
        <v>-0.21499270000000886</v>
      </c>
      <c r="U83" s="953">
        <f t="shared" si="30"/>
        <v>27.551446000000038</v>
      </c>
      <c r="V83" s="953">
        <f t="shared" si="30"/>
        <v>0</v>
      </c>
      <c r="W83" s="953">
        <f t="shared" si="30"/>
        <v>0</v>
      </c>
      <c r="X83" s="953">
        <f t="shared" si="30"/>
        <v>0</v>
      </c>
      <c r="Y83" s="953">
        <f t="shared" si="30"/>
        <v>0</v>
      </c>
      <c r="Z83" s="953">
        <f t="shared" si="30"/>
        <v>0</v>
      </c>
      <c r="AA83" s="953">
        <f t="shared" si="13"/>
        <v>155.11899510000009</v>
      </c>
      <c r="AB83" s="951"/>
      <c r="AC83" s="953">
        <f t="shared" ref="AC83:AH83" si="31">SUM(AC80:AC82)</f>
        <v>82.439837700000055</v>
      </c>
      <c r="AD83" s="953">
        <f t="shared" si="31"/>
        <v>0</v>
      </c>
      <c r="AE83" s="953">
        <f t="shared" si="31"/>
        <v>0</v>
      </c>
      <c r="AF83" s="953">
        <f t="shared" si="31"/>
        <v>0</v>
      </c>
      <c r="AG83" s="953">
        <f t="shared" si="31"/>
        <v>0</v>
      </c>
      <c r="AH83" s="953">
        <f t="shared" si="31"/>
        <v>0</v>
      </c>
      <c r="AI83" s="953">
        <f t="shared" si="15"/>
        <v>82.439837700000055</v>
      </c>
      <c r="AJ83" s="951"/>
      <c r="AK83" s="953">
        <f>SUM(AK80:AK82)</f>
        <v>0</v>
      </c>
      <c r="AL83" s="953">
        <f>SUM(AL80:AL82)</f>
        <v>0</v>
      </c>
      <c r="AM83" s="953">
        <f>SUM(AM80:AM82)</f>
        <v>0</v>
      </c>
      <c r="AN83" s="953">
        <f t="shared" si="17"/>
        <v>0</v>
      </c>
      <c r="AO83" s="953">
        <f t="shared" si="18"/>
        <v>237.55883280000015</v>
      </c>
    </row>
    <row r="84" spans="2:41" ht="18">
      <c r="B84" s="12"/>
      <c r="C84" s="12"/>
      <c r="D84" s="945" t="s">
        <v>123</v>
      </c>
      <c r="E84" s="946">
        <f t="shared" ref="E84:Z84" si="32">E18-E51</f>
        <v>0</v>
      </c>
      <c r="F84" s="946">
        <f t="shared" si="32"/>
        <v>-5.1315500000000069E-2</v>
      </c>
      <c r="G84" s="946">
        <f t="shared" si="32"/>
        <v>0</v>
      </c>
      <c r="H84" s="946">
        <f t="shared" si="32"/>
        <v>3.7556520999999989</v>
      </c>
      <c r="I84" s="946">
        <f t="shared" si="32"/>
        <v>0</v>
      </c>
      <c r="J84" s="946">
        <f t="shared" si="32"/>
        <v>0</v>
      </c>
      <c r="K84" s="946">
        <f t="shared" si="32"/>
        <v>0</v>
      </c>
      <c r="L84" s="946">
        <f t="shared" si="32"/>
        <v>0</v>
      </c>
      <c r="M84" s="946">
        <f t="shared" si="32"/>
        <v>0</v>
      </c>
      <c r="N84" s="946">
        <f t="shared" si="32"/>
        <v>7.0000000000000062E-3</v>
      </c>
      <c r="O84" s="946">
        <f t="shared" si="32"/>
        <v>0</v>
      </c>
      <c r="P84" s="946">
        <f t="shared" si="32"/>
        <v>0</v>
      </c>
      <c r="Q84" s="946">
        <f t="shared" si="32"/>
        <v>0</v>
      </c>
      <c r="R84" s="946">
        <f t="shared" si="32"/>
        <v>0</v>
      </c>
      <c r="S84" s="946">
        <f t="shared" si="32"/>
        <v>-3.2000000000000028E-2</v>
      </c>
      <c r="T84" s="946">
        <f t="shared" si="32"/>
        <v>0.89079459999999999</v>
      </c>
      <c r="U84" s="946">
        <f t="shared" si="32"/>
        <v>0</v>
      </c>
      <c r="V84" s="946">
        <f t="shared" si="32"/>
        <v>0</v>
      </c>
      <c r="W84" s="946">
        <f t="shared" si="32"/>
        <v>0</v>
      </c>
      <c r="X84" s="946">
        <f t="shared" si="32"/>
        <v>0</v>
      </c>
      <c r="Y84" s="946">
        <f t="shared" si="32"/>
        <v>0</v>
      </c>
      <c r="Z84" s="946">
        <f t="shared" si="32"/>
        <v>0</v>
      </c>
      <c r="AA84" s="946">
        <f t="shared" si="13"/>
        <v>4.5701311999999987</v>
      </c>
      <c r="AB84" s="944"/>
      <c r="AC84" s="946">
        <f t="shared" ref="AC84:AH86" si="33">AC18-AC51</f>
        <v>-2.7117289000000007</v>
      </c>
      <c r="AD84" s="946">
        <f t="shared" si="33"/>
        <v>0</v>
      </c>
      <c r="AE84" s="946">
        <f t="shared" si="33"/>
        <v>0</v>
      </c>
      <c r="AF84" s="946">
        <f t="shared" si="33"/>
        <v>0</v>
      </c>
      <c r="AG84" s="946">
        <f t="shared" si="33"/>
        <v>0</v>
      </c>
      <c r="AH84" s="946">
        <f t="shared" si="33"/>
        <v>0</v>
      </c>
      <c r="AI84" s="946">
        <f t="shared" si="15"/>
        <v>-2.7117289000000007</v>
      </c>
      <c r="AJ84" s="944"/>
      <c r="AK84" s="946">
        <f t="shared" ref="AK84:AM86" si="34">AK18-AK51</f>
        <v>0</v>
      </c>
      <c r="AL84" s="946">
        <f t="shared" si="34"/>
        <v>0</v>
      </c>
      <c r="AM84" s="946">
        <f t="shared" si="34"/>
        <v>0</v>
      </c>
      <c r="AN84" s="946">
        <f t="shared" si="17"/>
        <v>0</v>
      </c>
      <c r="AO84" s="946">
        <f t="shared" si="18"/>
        <v>1.8584022999999981</v>
      </c>
    </row>
    <row r="85" spans="2:41" ht="18">
      <c r="B85" s="12"/>
      <c r="C85" s="12"/>
      <c r="D85" s="945" t="s">
        <v>224</v>
      </c>
      <c r="E85" s="946">
        <f t="shared" ref="E85:Z85" si="35">E19-E52</f>
        <v>0</v>
      </c>
      <c r="F85" s="946">
        <f t="shared" si="35"/>
        <v>0</v>
      </c>
      <c r="G85" s="946">
        <f t="shared" si="35"/>
        <v>0</v>
      </c>
      <c r="H85" s="946">
        <f t="shared" si="35"/>
        <v>0</v>
      </c>
      <c r="I85" s="946">
        <f t="shared" si="35"/>
        <v>0</v>
      </c>
      <c r="J85" s="946">
        <f t="shared" si="35"/>
        <v>0</v>
      </c>
      <c r="K85" s="946">
        <f t="shared" si="35"/>
        <v>0</v>
      </c>
      <c r="L85" s="946">
        <f t="shared" si="35"/>
        <v>0</v>
      </c>
      <c r="M85" s="946">
        <f t="shared" si="35"/>
        <v>0</v>
      </c>
      <c r="N85" s="946">
        <f t="shared" si="35"/>
        <v>0</v>
      </c>
      <c r="O85" s="946">
        <f t="shared" si="35"/>
        <v>-0.94099999999999995</v>
      </c>
      <c r="P85" s="946">
        <f t="shared" si="35"/>
        <v>0</v>
      </c>
      <c r="Q85" s="946">
        <f t="shared" si="35"/>
        <v>0</v>
      </c>
      <c r="R85" s="946">
        <f t="shared" si="35"/>
        <v>0</v>
      </c>
      <c r="S85" s="946">
        <f t="shared" si="35"/>
        <v>0</v>
      </c>
      <c r="T85" s="946">
        <f t="shared" si="35"/>
        <v>0</v>
      </c>
      <c r="U85" s="946">
        <f t="shared" si="35"/>
        <v>0</v>
      </c>
      <c r="V85" s="946">
        <f t="shared" si="35"/>
        <v>0</v>
      </c>
      <c r="W85" s="946">
        <f t="shared" si="35"/>
        <v>0</v>
      </c>
      <c r="X85" s="946">
        <f t="shared" si="35"/>
        <v>0</v>
      </c>
      <c r="Y85" s="946">
        <f t="shared" si="35"/>
        <v>0</v>
      </c>
      <c r="Z85" s="946">
        <f t="shared" si="35"/>
        <v>0</v>
      </c>
      <c r="AA85" s="946">
        <f t="shared" si="13"/>
        <v>-0.94099999999999995</v>
      </c>
      <c r="AB85" s="944"/>
      <c r="AC85" s="946">
        <f t="shared" si="33"/>
        <v>0</v>
      </c>
      <c r="AD85" s="946">
        <f t="shared" si="33"/>
        <v>0</v>
      </c>
      <c r="AE85" s="946">
        <f t="shared" si="33"/>
        <v>0</v>
      </c>
      <c r="AF85" s="946">
        <f t="shared" si="33"/>
        <v>0</v>
      </c>
      <c r="AG85" s="946">
        <f t="shared" si="33"/>
        <v>0</v>
      </c>
      <c r="AH85" s="946">
        <f t="shared" si="33"/>
        <v>0</v>
      </c>
      <c r="AI85" s="946">
        <f t="shared" si="15"/>
        <v>0</v>
      </c>
      <c r="AJ85" s="944"/>
      <c r="AK85" s="946">
        <f t="shared" si="34"/>
        <v>0</v>
      </c>
      <c r="AL85" s="946">
        <f t="shared" si="34"/>
        <v>0</v>
      </c>
      <c r="AM85" s="946">
        <f t="shared" si="34"/>
        <v>0</v>
      </c>
      <c r="AN85" s="946">
        <f t="shared" si="17"/>
        <v>0</v>
      </c>
      <c r="AO85" s="946">
        <f t="shared" si="18"/>
        <v>-0.94099999999999995</v>
      </c>
    </row>
    <row r="86" spans="2:41" ht="18">
      <c r="B86" s="28"/>
      <c r="C86" s="28"/>
      <c r="D86" s="947" t="s">
        <v>225</v>
      </c>
      <c r="E86" s="948">
        <f t="shared" ref="E86:Z86" si="36">E20-E53</f>
        <v>0</v>
      </c>
      <c r="F86" s="948">
        <f t="shared" si="36"/>
        <v>0</v>
      </c>
      <c r="G86" s="948">
        <f t="shared" si="36"/>
        <v>0</v>
      </c>
      <c r="H86" s="948">
        <f t="shared" si="36"/>
        <v>0</v>
      </c>
      <c r="I86" s="948">
        <f t="shared" si="36"/>
        <v>0</v>
      </c>
      <c r="J86" s="948">
        <f t="shared" si="36"/>
        <v>0</v>
      </c>
      <c r="K86" s="948">
        <f t="shared" si="36"/>
        <v>0</v>
      </c>
      <c r="L86" s="948">
        <f t="shared" si="36"/>
        <v>0</v>
      </c>
      <c r="M86" s="948">
        <f t="shared" si="36"/>
        <v>0</v>
      </c>
      <c r="N86" s="948">
        <f t="shared" si="36"/>
        <v>0</v>
      </c>
      <c r="O86" s="948">
        <f t="shared" si="36"/>
        <v>0</v>
      </c>
      <c r="P86" s="948">
        <f t="shared" si="36"/>
        <v>0</v>
      </c>
      <c r="Q86" s="948">
        <f t="shared" si="36"/>
        <v>0</v>
      </c>
      <c r="R86" s="948">
        <f t="shared" si="36"/>
        <v>0</v>
      </c>
      <c r="S86" s="948">
        <f t="shared" si="36"/>
        <v>0</v>
      </c>
      <c r="T86" s="948">
        <f t="shared" si="36"/>
        <v>0</v>
      </c>
      <c r="U86" s="948">
        <f t="shared" si="36"/>
        <v>0</v>
      </c>
      <c r="V86" s="948">
        <f t="shared" si="36"/>
        <v>0</v>
      </c>
      <c r="W86" s="948">
        <f t="shared" si="36"/>
        <v>0</v>
      </c>
      <c r="X86" s="948">
        <f t="shared" si="36"/>
        <v>0</v>
      </c>
      <c r="Y86" s="948">
        <f t="shared" si="36"/>
        <v>0</v>
      </c>
      <c r="Z86" s="948">
        <f t="shared" si="36"/>
        <v>0</v>
      </c>
      <c r="AA86" s="948">
        <f t="shared" si="13"/>
        <v>0</v>
      </c>
      <c r="AB86" s="978"/>
      <c r="AC86" s="948">
        <f t="shared" si="33"/>
        <v>0</v>
      </c>
      <c r="AD86" s="948">
        <f t="shared" si="33"/>
        <v>0</v>
      </c>
      <c r="AE86" s="948">
        <f t="shared" si="33"/>
        <v>0</v>
      </c>
      <c r="AF86" s="948">
        <f t="shared" si="33"/>
        <v>0</v>
      </c>
      <c r="AG86" s="948">
        <f t="shared" si="33"/>
        <v>0</v>
      </c>
      <c r="AH86" s="948">
        <f t="shared" si="33"/>
        <v>0</v>
      </c>
      <c r="AI86" s="948">
        <f t="shared" si="15"/>
        <v>0</v>
      </c>
      <c r="AJ86" s="978"/>
      <c r="AK86" s="948">
        <f t="shared" si="34"/>
        <v>0</v>
      </c>
      <c r="AL86" s="948">
        <f t="shared" si="34"/>
        <v>0</v>
      </c>
      <c r="AM86" s="948">
        <f t="shared" si="34"/>
        <v>0</v>
      </c>
      <c r="AN86" s="948">
        <f t="shared" si="17"/>
        <v>0</v>
      </c>
      <c r="AO86" s="948">
        <f t="shared" si="18"/>
        <v>0</v>
      </c>
    </row>
    <row r="87" spans="2:41" ht="18">
      <c r="D87" s="949" t="s">
        <v>49</v>
      </c>
      <c r="E87" s="950">
        <f t="shared" ref="E87:Z87" si="37">SUM(E83:E86)</f>
        <v>8.1809364000000109</v>
      </c>
      <c r="F87" s="950">
        <f t="shared" si="37"/>
        <v>4.4903045999999591</v>
      </c>
      <c r="G87" s="950">
        <f t="shared" si="37"/>
        <v>0.38612000000000601</v>
      </c>
      <c r="H87" s="950">
        <f t="shared" si="37"/>
        <v>-16.57020600000001</v>
      </c>
      <c r="I87" s="950">
        <f t="shared" si="37"/>
        <v>37.175000000000068</v>
      </c>
      <c r="J87" s="950">
        <f t="shared" si="37"/>
        <v>4.0260000000000122</v>
      </c>
      <c r="K87" s="950">
        <f t="shared" si="37"/>
        <v>-4.7347594000000246</v>
      </c>
      <c r="L87" s="950">
        <f t="shared" si="37"/>
        <v>-0.36600000000000321</v>
      </c>
      <c r="M87" s="950">
        <f t="shared" si="37"/>
        <v>-1.9800388999999932</v>
      </c>
      <c r="N87" s="950">
        <f t="shared" si="37"/>
        <v>-24.418999999999979</v>
      </c>
      <c r="O87" s="950">
        <f t="shared" si="37"/>
        <v>98.362000000000023</v>
      </c>
      <c r="P87" s="950">
        <f t="shared" si="37"/>
        <v>0.4126065000000092</v>
      </c>
      <c r="Q87" s="950">
        <f t="shared" si="37"/>
        <v>-0.45200000000000062</v>
      </c>
      <c r="R87" s="950">
        <f t="shared" si="37"/>
        <v>12.552915200000006</v>
      </c>
      <c r="S87" s="950">
        <f t="shared" si="37"/>
        <v>13.456999999999981</v>
      </c>
      <c r="T87" s="950">
        <f t="shared" si="37"/>
        <v>0.67580189999999107</v>
      </c>
      <c r="U87" s="950">
        <f t="shared" si="37"/>
        <v>27.551446000000038</v>
      </c>
      <c r="V87" s="950">
        <f t="shared" si="37"/>
        <v>0</v>
      </c>
      <c r="W87" s="950">
        <f t="shared" si="37"/>
        <v>0</v>
      </c>
      <c r="X87" s="950">
        <f t="shared" si="37"/>
        <v>0</v>
      </c>
      <c r="Y87" s="950">
        <f t="shared" si="37"/>
        <v>0</v>
      </c>
      <c r="Z87" s="950">
        <f t="shared" si="37"/>
        <v>0</v>
      </c>
      <c r="AA87" s="950">
        <f t="shared" si="13"/>
        <v>158.74812630000008</v>
      </c>
      <c r="AB87" s="951"/>
      <c r="AC87" s="950">
        <f t="shared" ref="AC87:AH87" si="38">SUM(AC83:AC86)</f>
        <v>79.728108800000058</v>
      </c>
      <c r="AD87" s="950">
        <f t="shared" si="38"/>
        <v>0</v>
      </c>
      <c r="AE87" s="950">
        <f t="shared" si="38"/>
        <v>0</v>
      </c>
      <c r="AF87" s="950">
        <f t="shared" si="38"/>
        <v>0</v>
      </c>
      <c r="AG87" s="950">
        <f t="shared" si="38"/>
        <v>0</v>
      </c>
      <c r="AH87" s="950">
        <f t="shared" si="38"/>
        <v>0</v>
      </c>
      <c r="AI87" s="950">
        <f t="shared" si="15"/>
        <v>79.728108800000058</v>
      </c>
      <c r="AJ87" s="951"/>
      <c r="AK87" s="950">
        <f>SUM(AK83:AK86)</f>
        <v>0</v>
      </c>
      <c r="AL87" s="950">
        <f>SUM(AL83:AL86)</f>
        <v>0</v>
      </c>
      <c r="AM87" s="950">
        <f>SUM(AM83:AM86)</f>
        <v>0</v>
      </c>
      <c r="AN87" s="950">
        <f t="shared" si="17"/>
        <v>0</v>
      </c>
      <c r="AO87" s="950">
        <f t="shared" si="18"/>
        <v>238.47623510000014</v>
      </c>
    </row>
    <row r="88" spans="2:41" ht="18">
      <c r="D88" s="945" t="s">
        <v>226</v>
      </c>
      <c r="E88" s="946">
        <f t="shared" ref="E88:Z88" si="39">E22-E55</f>
        <v>1.1326291999999998</v>
      </c>
      <c r="F88" s="946">
        <f t="shared" si="39"/>
        <v>-0.98192190000000013</v>
      </c>
      <c r="G88" s="946">
        <f t="shared" si="39"/>
        <v>-4.6830000000000004E-2</v>
      </c>
      <c r="H88" s="946">
        <f t="shared" si="39"/>
        <v>0.30490659999999997</v>
      </c>
      <c r="I88" s="946">
        <f t="shared" si="39"/>
        <v>0.12200000000000003</v>
      </c>
      <c r="J88" s="946">
        <f t="shared" si="39"/>
        <v>-5.6999999999999995E-2</v>
      </c>
      <c r="K88" s="946">
        <f t="shared" si="39"/>
        <v>6.6558200000000012E-2</v>
      </c>
      <c r="L88" s="946">
        <f t="shared" si="39"/>
        <v>-2E-3</v>
      </c>
      <c r="M88" s="946">
        <f t="shared" si="39"/>
        <v>-2.2751665999999999</v>
      </c>
      <c r="N88" s="946">
        <f t="shared" si="39"/>
        <v>-5.1000000000000004E-2</v>
      </c>
      <c r="O88" s="946">
        <f t="shared" si="39"/>
        <v>-0.71899999999999997</v>
      </c>
      <c r="P88" s="946">
        <f t="shared" si="39"/>
        <v>1.3422599999999993E-2</v>
      </c>
      <c r="Q88" s="946">
        <f t="shared" si="39"/>
        <v>-7.3999999999999996E-2</v>
      </c>
      <c r="R88" s="946">
        <f t="shared" si="39"/>
        <v>9.3796999999999995E-3</v>
      </c>
      <c r="S88" s="946">
        <f t="shared" si="39"/>
        <v>-4.0000000000000001E-3</v>
      </c>
      <c r="T88" s="946">
        <f t="shared" si="39"/>
        <v>9.90703E-2</v>
      </c>
      <c r="U88" s="946">
        <f t="shared" si="39"/>
        <v>-8.1600000000001116E-4</v>
      </c>
      <c r="V88" s="946">
        <f t="shared" si="39"/>
        <v>0</v>
      </c>
      <c r="W88" s="946">
        <f t="shared" si="39"/>
        <v>0</v>
      </c>
      <c r="X88" s="946">
        <f t="shared" si="39"/>
        <v>0</v>
      </c>
      <c r="Y88" s="946">
        <f t="shared" si="39"/>
        <v>0</v>
      </c>
      <c r="Z88" s="946">
        <f t="shared" si="39"/>
        <v>0</v>
      </c>
      <c r="AA88" s="946">
        <f t="shared" si="13"/>
        <v>-2.4637678999999992</v>
      </c>
      <c r="AB88" s="944"/>
      <c r="AC88" s="946">
        <f t="shared" ref="AC88:AH95" si="40">AC22-AC55</f>
        <v>2.4709399999999999E-2</v>
      </c>
      <c r="AD88" s="946">
        <f t="shared" si="40"/>
        <v>0</v>
      </c>
      <c r="AE88" s="946">
        <f t="shared" si="40"/>
        <v>0</v>
      </c>
      <c r="AF88" s="946">
        <f t="shared" si="40"/>
        <v>0</v>
      </c>
      <c r="AG88" s="946">
        <f t="shared" si="40"/>
        <v>0</v>
      </c>
      <c r="AH88" s="946">
        <f t="shared" si="40"/>
        <v>0</v>
      </c>
      <c r="AI88" s="946">
        <f t="shared" si="15"/>
        <v>2.4709399999999999E-2</v>
      </c>
      <c r="AJ88" s="944"/>
      <c r="AK88" s="946">
        <f t="shared" ref="AK88:AM95" si="41">AK22-AK55</f>
        <v>0</v>
      </c>
      <c r="AL88" s="946">
        <f t="shared" si="41"/>
        <v>0</v>
      </c>
      <c r="AM88" s="946">
        <f t="shared" si="41"/>
        <v>0</v>
      </c>
      <c r="AN88" s="946">
        <f t="shared" si="17"/>
        <v>0</v>
      </c>
      <c r="AO88" s="946">
        <f t="shared" si="18"/>
        <v>-2.4390584999999994</v>
      </c>
    </row>
    <row r="89" spans="2:41" ht="18">
      <c r="D89" s="945" t="s">
        <v>227</v>
      </c>
      <c r="E89" s="946">
        <f t="shared" ref="E89:Z89" si="42">E23-E56</f>
        <v>0</v>
      </c>
      <c r="F89" s="946">
        <f t="shared" si="42"/>
        <v>4.2954000000000004E-3</v>
      </c>
      <c r="G89" s="946">
        <f t="shared" si="42"/>
        <v>0</v>
      </c>
      <c r="H89" s="946">
        <f t="shared" si="42"/>
        <v>-1.0085850999999999</v>
      </c>
      <c r="I89" s="946">
        <f t="shared" si="42"/>
        <v>0</v>
      </c>
      <c r="J89" s="946">
        <f t="shared" si="42"/>
        <v>0</v>
      </c>
      <c r="K89" s="946">
        <f t="shared" si="42"/>
        <v>-0.10638839999999999</v>
      </c>
      <c r="L89" s="946">
        <f t="shared" si="42"/>
        <v>0</v>
      </c>
      <c r="M89" s="946">
        <f t="shared" si="42"/>
        <v>0</v>
      </c>
      <c r="N89" s="946">
        <f t="shared" si="42"/>
        <v>-0.26</v>
      </c>
      <c r="O89" s="946">
        <f t="shared" si="42"/>
        <v>0.5169999999999999</v>
      </c>
      <c r="P89" s="946">
        <f t="shared" si="42"/>
        <v>7.5169E-3</v>
      </c>
      <c r="Q89" s="946">
        <f t="shared" si="42"/>
        <v>0</v>
      </c>
      <c r="R89" s="946">
        <f t="shared" si="42"/>
        <v>0</v>
      </c>
      <c r="S89" s="946">
        <f t="shared" si="42"/>
        <v>-2.4E-2</v>
      </c>
      <c r="T89" s="946">
        <f t="shared" si="42"/>
        <v>0</v>
      </c>
      <c r="U89" s="946">
        <f t="shared" si="42"/>
        <v>1.8578999999999998E-2</v>
      </c>
      <c r="V89" s="946">
        <f t="shared" si="42"/>
        <v>0</v>
      </c>
      <c r="W89" s="946">
        <f t="shared" si="42"/>
        <v>0</v>
      </c>
      <c r="X89" s="946">
        <f t="shared" si="42"/>
        <v>0</v>
      </c>
      <c r="Y89" s="946">
        <f t="shared" si="42"/>
        <v>0</v>
      </c>
      <c r="Z89" s="946">
        <f t="shared" si="42"/>
        <v>0</v>
      </c>
      <c r="AA89" s="946">
        <f t="shared" si="13"/>
        <v>-0.85158219999999996</v>
      </c>
      <c r="AB89" s="944"/>
      <c r="AC89" s="946">
        <f t="shared" si="40"/>
        <v>0</v>
      </c>
      <c r="AD89" s="946">
        <f t="shared" si="40"/>
        <v>0</v>
      </c>
      <c r="AE89" s="946">
        <f t="shared" si="40"/>
        <v>0</v>
      </c>
      <c r="AF89" s="946">
        <f t="shared" si="40"/>
        <v>0</v>
      </c>
      <c r="AG89" s="946">
        <f t="shared" si="40"/>
        <v>0</v>
      </c>
      <c r="AH89" s="946">
        <f t="shared" si="40"/>
        <v>0</v>
      </c>
      <c r="AI89" s="946">
        <f t="shared" si="15"/>
        <v>0</v>
      </c>
      <c r="AJ89" s="944"/>
      <c r="AK89" s="946">
        <f t="shared" si="41"/>
        <v>0</v>
      </c>
      <c r="AL89" s="946">
        <f t="shared" si="41"/>
        <v>0</v>
      </c>
      <c r="AM89" s="946">
        <f t="shared" si="41"/>
        <v>0</v>
      </c>
      <c r="AN89" s="946">
        <f t="shared" si="17"/>
        <v>0</v>
      </c>
      <c r="AO89" s="946">
        <f t="shared" si="18"/>
        <v>-0.85158219999999996</v>
      </c>
    </row>
    <row r="90" spans="2:41" ht="18">
      <c r="D90" s="945" t="s">
        <v>228</v>
      </c>
      <c r="E90" s="946">
        <f t="shared" ref="E90:Z90" si="43">E24-E57</f>
        <v>-1.2145523000000003</v>
      </c>
      <c r="F90" s="946">
        <f t="shared" si="43"/>
        <v>5.1305574000000007</v>
      </c>
      <c r="G90" s="946">
        <f t="shared" si="43"/>
        <v>0.48217999999999983</v>
      </c>
      <c r="H90" s="946">
        <f t="shared" si="43"/>
        <v>1.3950533000000007</v>
      </c>
      <c r="I90" s="946">
        <f t="shared" si="43"/>
        <v>-7.2999999999998622E-2</v>
      </c>
      <c r="J90" s="946">
        <f t="shared" si="43"/>
        <v>1.5510000000000002</v>
      </c>
      <c r="K90" s="946">
        <f t="shared" si="43"/>
        <v>1.1764244000000001</v>
      </c>
      <c r="L90" s="946">
        <f t="shared" si="43"/>
        <v>0.21700000000000003</v>
      </c>
      <c r="M90" s="946">
        <f t="shared" si="43"/>
        <v>2.8612272999999999</v>
      </c>
      <c r="N90" s="946">
        <f t="shared" si="43"/>
        <v>-1.5620000000000012</v>
      </c>
      <c r="O90" s="946">
        <f t="shared" si="43"/>
        <v>3.92</v>
      </c>
      <c r="P90" s="946">
        <f t="shared" si="43"/>
        <v>0.72560859999999927</v>
      </c>
      <c r="Q90" s="946">
        <f t="shared" si="43"/>
        <v>0.92400000000000015</v>
      </c>
      <c r="R90" s="946">
        <f t="shared" si="43"/>
        <v>4.3674000000000213E-2</v>
      </c>
      <c r="S90" s="946">
        <f t="shared" si="43"/>
        <v>-0.62100000000000044</v>
      </c>
      <c r="T90" s="946">
        <f t="shared" si="43"/>
        <v>0.62864499999999968</v>
      </c>
      <c r="U90" s="946">
        <f t="shared" si="43"/>
        <v>4.3808889999999998</v>
      </c>
      <c r="V90" s="946">
        <f t="shared" si="43"/>
        <v>0</v>
      </c>
      <c r="W90" s="946">
        <f t="shared" si="43"/>
        <v>0</v>
      </c>
      <c r="X90" s="946">
        <f t="shared" si="43"/>
        <v>0</v>
      </c>
      <c r="Y90" s="946">
        <f t="shared" si="43"/>
        <v>0</v>
      </c>
      <c r="Z90" s="946">
        <f t="shared" si="43"/>
        <v>0</v>
      </c>
      <c r="AA90" s="946">
        <f t="shared" si="13"/>
        <v>19.965706700000002</v>
      </c>
      <c r="AB90" s="944"/>
      <c r="AC90" s="946">
        <f t="shared" si="40"/>
        <v>-1.8165372999999931</v>
      </c>
      <c r="AD90" s="946">
        <f t="shared" si="40"/>
        <v>0</v>
      </c>
      <c r="AE90" s="946">
        <f t="shared" si="40"/>
        <v>0</v>
      </c>
      <c r="AF90" s="946">
        <f t="shared" si="40"/>
        <v>0</v>
      </c>
      <c r="AG90" s="946">
        <f t="shared" si="40"/>
        <v>0</v>
      </c>
      <c r="AH90" s="946">
        <f t="shared" si="40"/>
        <v>0</v>
      </c>
      <c r="AI90" s="946">
        <f t="shared" si="15"/>
        <v>-1.8165372999999931</v>
      </c>
      <c r="AJ90" s="944"/>
      <c r="AK90" s="946">
        <f t="shared" si="41"/>
        <v>0</v>
      </c>
      <c r="AL90" s="946">
        <f t="shared" si="41"/>
        <v>0</v>
      </c>
      <c r="AM90" s="946">
        <f t="shared" si="41"/>
        <v>0</v>
      </c>
      <c r="AN90" s="946">
        <f t="shared" si="17"/>
        <v>0</v>
      </c>
      <c r="AO90" s="946">
        <f t="shared" si="18"/>
        <v>18.149169400000009</v>
      </c>
    </row>
    <row r="91" spans="2:41" ht="18">
      <c r="D91" s="945" t="s">
        <v>368</v>
      </c>
      <c r="E91" s="946">
        <f t="shared" ref="E91:Z91" si="44">E25-E58</f>
        <v>0</v>
      </c>
      <c r="F91" s="946">
        <f t="shared" si="44"/>
        <v>0</v>
      </c>
      <c r="G91" s="946">
        <f t="shared" si="44"/>
        <v>0</v>
      </c>
      <c r="H91" s="946">
        <f t="shared" si="44"/>
        <v>-0.16423670000000001</v>
      </c>
      <c r="I91" s="946">
        <f t="shared" si="44"/>
        <v>0</v>
      </c>
      <c r="J91" s="946">
        <f t="shared" si="44"/>
        <v>0</v>
      </c>
      <c r="K91" s="946">
        <f t="shared" si="44"/>
        <v>6.2059900000000001E-2</v>
      </c>
      <c r="L91" s="946">
        <f t="shared" si="44"/>
        <v>0</v>
      </c>
      <c r="M91" s="946">
        <f t="shared" si="44"/>
        <v>1.1637099999999997E-2</v>
      </c>
      <c r="N91" s="946">
        <f t="shared" si="44"/>
        <v>1.9E-2</v>
      </c>
      <c r="O91" s="946">
        <f t="shared" si="44"/>
        <v>0</v>
      </c>
      <c r="P91" s="946">
        <f t="shared" si="44"/>
        <v>0</v>
      </c>
      <c r="Q91" s="946">
        <f t="shared" si="44"/>
        <v>0</v>
      </c>
      <c r="R91" s="946">
        <f t="shared" si="44"/>
        <v>0</v>
      </c>
      <c r="S91" s="946">
        <f t="shared" si="44"/>
        <v>0</v>
      </c>
      <c r="T91" s="946">
        <f t="shared" si="44"/>
        <v>0</v>
      </c>
      <c r="U91" s="946">
        <f t="shared" si="44"/>
        <v>0.63300000000000001</v>
      </c>
      <c r="V91" s="946">
        <f t="shared" si="44"/>
        <v>0</v>
      </c>
      <c r="W91" s="946">
        <f t="shared" si="44"/>
        <v>0</v>
      </c>
      <c r="X91" s="946">
        <f t="shared" si="44"/>
        <v>0</v>
      </c>
      <c r="Y91" s="946">
        <f t="shared" si="44"/>
        <v>0</v>
      </c>
      <c r="Z91" s="946">
        <f t="shared" si="44"/>
        <v>0</v>
      </c>
      <c r="AA91" s="946">
        <f t="shared" si="13"/>
        <v>0.56146030000000002</v>
      </c>
      <c r="AB91" s="944"/>
      <c r="AC91" s="946">
        <f t="shared" si="40"/>
        <v>0</v>
      </c>
      <c r="AD91" s="946">
        <f t="shared" si="40"/>
        <v>0</v>
      </c>
      <c r="AE91" s="946">
        <f t="shared" si="40"/>
        <v>0</v>
      </c>
      <c r="AF91" s="946">
        <f t="shared" si="40"/>
        <v>0</v>
      </c>
      <c r="AG91" s="946">
        <f t="shared" si="40"/>
        <v>0</v>
      </c>
      <c r="AH91" s="946">
        <f t="shared" si="40"/>
        <v>0</v>
      </c>
      <c r="AI91" s="946">
        <f t="shared" si="15"/>
        <v>0</v>
      </c>
      <c r="AJ91" s="944"/>
      <c r="AK91" s="946">
        <f t="shared" si="41"/>
        <v>0</v>
      </c>
      <c r="AL91" s="946">
        <f t="shared" si="41"/>
        <v>0</v>
      </c>
      <c r="AM91" s="946">
        <f t="shared" si="41"/>
        <v>0</v>
      </c>
      <c r="AN91" s="946">
        <f t="shared" si="17"/>
        <v>0</v>
      </c>
      <c r="AO91" s="946">
        <f t="shared" si="18"/>
        <v>0.56146030000000002</v>
      </c>
    </row>
    <row r="92" spans="2:41" ht="18">
      <c r="D92" s="945" t="s">
        <v>229</v>
      </c>
      <c r="E92" s="946">
        <f t="shared" ref="E92:Z92" si="45">E26-E59</f>
        <v>0</v>
      </c>
      <c r="F92" s="946">
        <f t="shared" si="45"/>
        <v>0</v>
      </c>
      <c r="G92" s="946">
        <f t="shared" si="45"/>
        <v>0</v>
      </c>
      <c r="H92" s="946">
        <f t="shared" si="45"/>
        <v>0</v>
      </c>
      <c r="I92" s="946">
        <f t="shared" si="45"/>
        <v>0</v>
      </c>
      <c r="J92" s="946">
        <f t="shared" si="45"/>
        <v>0</v>
      </c>
      <c r="K92" s="946">
        <f t="shared" si="45"/>
        <v>0</v>
      </c>
      <c r="L92" s="946">
        <f t="shared" si="45"/>
        <v>0</v>
      </c>
      <c r="M92" s="946">
        <f t="shared" si="45"/>
        <v>0</v>
      </c>
      <c r="N92" s="946">
        <f t="shared" si="45"/>
        <v>0</v>
      </c>
      <c r="O92" s="946">
        <f t="shared" si="45"/>
        <v>0</v>
      </c>
      <c r="P92" s="946">
        <f t="shared" si="45"/>
        <v>0</v>
      </c>
      <c r="Q92" s="946">
        <f t="shared" si="45"/>
        <v>0</v>
      </c>
      <c r="R92" s="946">
        <f t="shared" si="45"/>
        <v>0</v>
      </c>
      <c r="S92" s="946">
        <f t="shared" si="45"/>
        <v>0</v>
      </c>
      <c r="T92" s="946">
        <f t="shared" si="45"/>
        <v>0</v>
      </c>
      <c r="U92" s="946">
        <f t="shared" si="45"/>
        <v>0</v>
      </c>
      <c r="V92" s="946">
        <f t="shared" si="45"/>
        <v>0</v>
      </c>
      <c r="W92" s="946">
        <f t="shared" si="45"/>
        <v>0</v>
      </c>
      <c r="X92" s="946">
        <f t="shared" si="45"/>
        <v>0</v>
      </c>
      <c r="Y92" s="946">
        <f t="shared" si="45"/>
        <v>0</v>
      </c>
      <c r="Z92" s="946">
        <f t="shared" si="45"/>
        <v>0</v>
      </c>
      <c r="AA92" s="946">
        <f t="shared" si="13"/>
        <v>0</v>
      </c>
      <c r="AB92" s="944"/>
      <c r="AC92" s="946">
        <f t="shared" si="40"/>
        <v>0</v>
      </c>
      <c r="AD92" s="946">
        <f t="shared" si="40"/>
        <v>0</v>
      </c>
      <c r="AE92" s="946">
        <f t="shared" si="40"/>
        <v>0</v>
      </c>
      <c r="AF92" s="946">
        <f t="shared" si="40"/>
        <v>0</v>
      </c>
      <c r="AG92" s="946">
        <f t="shared" si="40"/>
        <v>0</v>
      </c>
      <c r="AH92" s="946">
        <f t="shared" si="40"/>
        <v>0</v>
      </c>
      <c r="AI92" s="946">
        <f t="shared" si="15"/>
        <v>0</v>
      </c>
      <c r="AJ92" s="944"/>
      <c r="AK92" s="946">
        <f t="shared" si="41"/>
        <v>0</v>
      </c>
      <c r="AL92" s="946">
        <f t="shared" si="41"/>
        <v>0</v>
      </c>
      <c r="AM92" s="946">
        <f t="shared" si="41"/>
        <v>0</v>
      </c>
      <c r="AN92" s="946">
        <f t="shared" si="17"/>
        <v>0</v>
      </c>
      <c r="AO92" s="946">
        <f t="shared" si="18"/>
        <v>0</v>
      </c>
    </row>
    <row r="93" spans="2:41" ht="18">
      <c r="D93" s="945" t="s">
        <v>230</v>
      </c>
      <c r="E93" s="946">
        <f t="shared" ref="E93:Z93" si="46">E27-E60</f>
        <v>0</v>
      </c>
      <c r="F93" s="946">
        <f t="shared" si="46"/>
        <v>4.6431327000000007</v>
      </c>
      <c r="G93" s="946">
        <f t="shared" si="46"/>
        <v>0.18070999999999998</v>
      </c>
      <c r="H93" s="946">
        <f t="shared" si="46"/>
        <v>0</v>
      </c>
      <c r="I93" s="946">
        <f t="shared" si="46"/>
        <v>0</v>
      </c>
      <c r="J93" s="946">
        <f t="shared" si="46"/>
        <v>0</v>
      </c>
      <c r="K93" s="946">
        <f t="shared" si="46"/>
        <v>0</v>
      </c>
      <c r="L93" s="946">
        <f t="shared" si="46"/>
        <v>0</v>
      </c>
      <c r="M93" s="946">
        <f t="shared" si="46"/>
        <v>0.31609169999999986</v>
      </c>
      <c r="N93" s="946">
        <f t="shared" si="46"/>
        <v>1.194</v>
      </c>
      <c r="O93" s="946">
        <f t="shared" si="46"/>
        <v>-2.8140000000000001</v>
      </c>
      <c r="P93" s="946">
        <f t="shared" si="46"/>
        <v>0.3979241</v>
      </c>
      <c r="Q93" s="946">
        <f t="shared" si="46"/>
        <v>0</v>
      </c>
      <c r="R93" s="946">
        <f t="shared" si="46"/>
        <v>0</v>
      </c>
      <c r="S93" s="946">
        <f t="shared" si="46"/>
        <v>0</v>
      </c>
      <c r="T93" s="946">
        <f t="shared" si="46"/>
        <v>0</v>
      </c>
      <c r="U93" s="946">
        <f t="shared" si="46"/>
        <v>0.60299999999999998</v>
      </c>
      <c r="V93" s="946">
        <f t="shared" si="46"/>
        <v>0</v>
      </c>
      <c r="W93" s="946">
        <f t="shared" si="46"/>
        <v>0</v>
      </c>
      <c r="X93" s="946">
        <f t="shared" si="46"/>
        <v>0</v>
      </c>
      <c r="Y93" s="946">
        <f t="shared" si="46"/>
        <v>0</v>
      </c>
      <c r="Z93" s="946">
        <f t="shared" si="46"/>
        <v>0</v>
      </c>
      <c r="AA93" s="946">
        <f t="shared" si="13"/>
        <v>4.520858500000001</v>
      </c>
      <c r="AB93" s="944"/>
      <c r="AC93" s="946">
        <f t="shared" si="40"/>
        <v>-9.9425567000000008</v>
      </c>
      <c r="AD93" s="946">
        <f t="shared" si="40"/>
        <v>0</v>
      </c>
      <c r="AE93" s="946">
        <f t="shared" si="40"/>
        <v>0</v>
      </c>
      <c r="AF93" s="946">
        <f t="shared" si="40"/>
        <v>0</v>
      </c>
      <c r="AG93" s="946">
        <f t="shared" si="40"/>
        <v>0</v>
      </c>
      <c r="AH93" s="946">
        <f t="shared" si="40"/>
        <v>0</v>
      </c>
      <c r="AI93" s="946">
        <f t="shared" si="15"/>
        <v>-9.9425567000000008</v>
      </c>
      <c r="AJ93" s="944"/>
      <c r="AK93" s="946">
        <f t="shared" si="41"/>
        <v>0</v>
      </c>
      <c r="AL93" s="946">
        <f t="shared" si="41"/>
        <v>0</v>
      </c>
      <c r="AM93" s="946">
        <f t="shared" si="41"/>
        <v>0</v>
      </c>
      <c r="AN93" s="946">
        <f t="shared" si="17"/>
        <v>0</v>
      </c>
      <c r="AO93" s="946">
        <f t="shared" si="18"/>
        <v>-5.4216981999999998</v>
      </c>
    </row>
    <row r="94" spans="2:41" ht="18">
      <c r="D94" s="945" t="s">
        <v>231</v>
      </c>
      <c r="E94" s="946">
        <f t="shared" ref="E94:Z94" si="47">E28-E61</f>
        <v>-6.9118995000000005</v>
      </c>
      <c r="F94" s="946">
        <f t="shared" si="47"/>
        <v>6.2394727999999997</v>
      </c>
      <c r="G94" s="946">
        <f t="shared" si="47"/>
        <v>4.3959999999999999E-2</v>
      </c>
      <c r="H94" s="946">
        <f t="shared" si="47"/>
        <v>-5.7169308999999995</v>
      </c>
      <c r="I94" s="946">
        <f t="shared" si="47"/>
        <v>1.6</v>
      </c>
      <c r="J94" s="946">
        <f t="shared" si="47"/>
        <v>0</v>
      </c>
      <c r="K94" s="946">
        <f t="shared" si="47"/>
        <v>1.1190065</v>
      </c>
      <c r="L94" s="946">
        <f t="shared" si="47"/>
        <v>0</v>
      </c>
      <c r="M94" s="946">
        <f t="shared" si="47"/>
        <v>0.71306170000000002</v>
      </c>
      <c r="N94" s="946">
        <f t="shared" si="47"/>
        <v>-1.39</v>
      </c>
      <c r="O94" s="946">
        <f t="shared" si="47"/>
        <v>4.870000000000001</v>
      </c>
      <c r="P94" s="946">
        <f t="shared" si="47"/>
        <v>-12.888999500000001</v>
      </c>
      <c r="Q94" s="946">
        <f t="shared" si="47"/>
        <v>0</v>
      </c>
      <c r="R94" s="946">
        <f t="shared" si="47"/>
        <v>-12.245134500000001</v>
      </c>
      <c r="S94" s="946">
        <f t="shared" si="47"/>
        <v>-16.306999999999999</v>
      </c>
      <c r="T94" s="946">
        <f t="shared" si="47"/>
        <v>0</v>
      </c>
      <c r="U94" s="946">
        <f t="shared" si="47"/>
        <v>5.5930000000000009</v>
      </c>
      <c r="V94" s="946">
        <f t="shared" si="47"/>
        <v>0</v>
      </c>
      <c r="W94" s="946">
        <f t="shared" si="47"/>
        <v>0</v>
      </c>
      <c r="X94" s="946">
        <f t="shared" si="47"/>
        <v>0</v>
      </c>
      <c r="Y94" s="946">
        <f t="shared" si="47"/>
        <v>0</v>
      </c>
      <c r="Z94" s="946">
        <f t="shared" si="47"/>
        <v>0</v>
      </c>
      <c r="AA94" s="946">
        <f t="shared" si="13"/>
        <v>-35.281463399999993</v>
      </c>
      <c r="AB94" s="944"/>
      <c r="AC94" s="946">
        <f t="shared" si="40"/>
        <v>28.5367821</v>
      </c>
      <c r="AD94" s="946">
        <f t="shared" si="40"/>
        <v>0</v>
      </c>
      <c r="AE94" s="946">
        <f t="shared" si="40"/>
        <v>0</v>
      </c>
      <c r="AF94" s="946">
        <f t="shared" si="40"/>
        <v>0</v>
      </c>
      <c r="AG94" s="946">
        <f t="shared" si="40"/>
        <v>0</v>
      </c>
      <c r="AH94" s="946">
        <f t="shared" si="40"/>
        <v>0</v>
      </c>
      <c r="AI94" s="946">
        <f t="shared" si="15"/>
        <v>28.5367821</v>
      </c>
      <c r="AJ94" s="944"/>
      <c r="AK94" s="946">
        <f t="shared" si="41"/>
        <v>0</v>
      </c>
      <c r="AL94" s="946">
        <f t="shared" si="41"/>
        <v>0</v>
      </c>
      <c r="AM94" s="946">
        <f t="shared" si="41"/>
        <v>0</v>
      </c>
      <c r="AN94" s="946">
        <f t="shared" si="17"/>
        <v>0</v>
      </c>
      <c r="AO94" s="946">
        <f t="shared" si="18"/>
        <v>-6.7446812999999928</v>
      </c>
    </row>
    <row r="95" spans="2:41" ht="18">
      <c r="D95" s="945" t="s">
        <v>232</v>
      </c>
      <c r="E95" s="946">
        <f t="shared" ref="E95:Z95" si="48">E29-E62</f>
        <v>-0.21573590000000001</v>
      </c>
      <c r="F95" s="946">
        <f t="shared" si="48"/>
        <v>-5.1248206999999999</v>
      </c>
      <c r="G95" s="946">
        <f t="shared" si="48"/>
        <v>0.11189000000000002</v>
      </c>
      <c r="H95" s="946">
        <f t="shared" si="48"/>
        <v>2.2808637999999997</v>
      </c>
      <c r="I95" s="946">
        <f t="shared" si="48"/>
        <v>-0.26800000000000002</v>
      </c>
      <c r="J95" s="946">
        <f t="shared" si="48"/>
        <v>-0.54600000000000004</v>
      </c>
      <c r="K95" s="946">
        <f t="shared" si="48"/>
        <v>-0.11705789999999994</v>
      </c>
      <c r="L95" s="946">
        <f t="shared" si="48"/>
        <v>0</v>
      </c>
      <c r="M95" s="946">
        <f t="shared" si="48"/>
        <v>0.51741759999999992</v>
      </c>
      <c r="N95" s="946">
        <f t="shared" si="48"/>
        <v>0.39300000000000002</v>
      </c>
      <c r="O95" s="946">
        <f t="shared" si="48"/>
        <v>0.68500000000000005</v>
      </c>
      <c r="P95" s="946">
        <f t="shared" si="48"/>
        <v>-0.13359930000000003</v>
      </c>
      <c r="Q95" s="946">
        <f t="shared" si="48"/>
        <v>-0.121</v>
      </c>
      <c r="R95" s="946">
        <f t="shared" si="48"/>
        <v>0.29783579999999998</v>
      </c>
      <c r="S95" s="946">
        <f t="shared" si="48"/>
        <v>0.16299999999999992</v>
      </c>
      <c r="T95" s="946">
        <f t="shared" si="48"/>
        <v>0</v>
      </c>
      <c r="U95" s="946">
        <f t="shared" si="48"/>
        <v>3.5869</v>
      </c>
      <c r="V95" s="946">
        <f t="shared" si="48"/>
        <v>0</v>
      </c>
      <c r="W95" s="946">
        <f t="shared" si="48"/>
        <v>0</v>
      </c>
      <c r="X95" s="946">
        <f t="shared" si="48"/>
        <v>0</v>
      </c>
      <c r="Y95" s="946">
        <f t="shared" si="48"/>
        <v>0</v>
      </c>
      <c r="Z95" s="946">
        <f t="shared" si="48"/>
        <v>0</v>
      </c>
      <c r="AA95" s="946">
        <f t="shared" si="13"/>
        <v>1.5096933999999989</v>
      </c>
      <c r="AB95" s="944"/>
      <c r="AC95" s="946">
        <f t="shared" si="40"/>
        <v>4.6038646000000014</v>
      </c>
      <c r="AD95" s="946">
        <f t="shared" si="40"/>
        <v>0</v>
      </c>
      <c r="AE95" s="946">
        <f t="shared" si="40"/>
        <v>0</v>
      </c>
      <c r="AF95" s="946">
        <f t="shared" si="40"/>
        <v>0</v>
      </c>
      <c r="AG95" s="946">
        <f t="shared" si="40"/>
        <v>0</v>
      </c>
      <c r="AH95" s="946">
        <f t="shared" si="40"/>
        <v>0</v>
      </c>
      <c r="AI95" s="946">
        <f t="shared" si="15"/>
        <v>4.6038646000000014</v>
      </c>
      <c r="AJ95" s="944"/>
      <c r="AK95" s="946">
        <f t="shared" si="41"/>
        <v>0</v>
      </c>
      <c r="AL95" s="946">
        <f t="shared" si="41"/>
        <v>0</v>
      </c>
      <c r="AM95" s="946">
        <f t="shared" si="41"/>
        <v>0</v>
      </c>
      <c r="AN95" s="946">
        <f t="shared" si="17"/>
        <v>0</v>
      </c>
      <c r="AO95" s="946">
        <f t="shared" si="18"/>
        <v>6.1135580000000003</v>
      </c>
    </row>
    <row r="96" spans="2:41" ht="18">
      <c r="D96" s="954" t="s">
        <v>233</v>
      </c>
      <c r="E96" s="955">
        <f t="shared" ref="E96:Z96" si="49">SUM(E88:E95)</f>
        <v>-7.2095585000000018</v>
      </c>
      <c r="F96" s="955">
        <f t="shared" si="49"/>
        <v>9.9107157000000008</v>
      </c>
      <c r="G96" s="955">
        <f t="shared" si="49"/>
        <v>0.77190999999999987</v>
      </c>
      <c r="H96" s="955">
        <f t="shared" si="49"/>
        <v>-2.9089289999999988</v>
      </c>
      <c r="I96" s="955">
        <f t="shared" si="49"/>
        <v>1.3810000000000016</v>
      </c>
      <c r="J96" s="955">
        <f t="shared" si="49"/>
        <v>0.94800000000000018</v>
      </c>
      <c r="K96" s="955">
        <f t="shared" si="49"/>
        <v>2.2006027000000001</v>
      </c>
      <c r="L96" s="955">
        <f t="shared" si="49"/>
        <v>0.21500000000000002</v>
      </c>
      <c r="M96" s="955">
        <f t="shared" si="49"/>
        <v>2.1442687999999999</v>
      </c>
      <c r="N96" s="955">
        <f t="shared" si="49"/>
        <v>-1.6570000000000011</v>
      </c>
      <c r="O96" s="955">
        <f t="shared" si="49"/>
        <v>6.4590000000000014</v>
      </c>
      <c r="P96" s="955">
        <f t="shared" si="49"/>
        <v>-11.878126600000002</v>
      </c>
      <c r="Q96" s="955">
        <f t="shared" si="49"/>
        <v>0.7290000000000002</v>
      </c>
      <c r="R96" s="955">
        <f t="shared" si="49"/>
        <v>-11.894245000000002</v>
      </c>
      <c r="S96" s="955">
        <f t="shared" si="49"/>
        <v>-16.792999999999999</v>
      </c>
      <c r="T96" s="955">
        <f t="shared" si="49"/>
        <v>0.72771529999999962</v>
      </c>
      <c r="U96" s="955">
        <f t="shared" si="49"/>
        <v>14.814552000000001</v>
      </c>
      <c r="V96" s="955">
        <f t="shared" si="49"/>
        <v>0</v>
      </c>
      <c r="W96" s="955">
        <f t="shared" si="49"/>
        <v>0</v>
      </c>
      <c r="X96" s="955">
        <f t="shared" si="49"/>
        <v>0</v>
      </c>
      <c r="Y96" s="955">
        <f t="shared" si="49"/>
        <v>0</v>
      </c>
      <c r="Z96" s="955">
        <f t="shared" si="49"/>
        <v>0</v>
      </c>
      <c r="AA96" s="955">
        <f t="shared" si="13"/>
        <v>-12.0390946</v>
      </c>
      <c r="AB96" s="979"/>
      <c r="AC96" s="955">
        <f t="shared" ref="AC96:AH96" si="50">SUM(AC88:AC95)</f>
        <v>21.406262100000006</v>
      </c>
      <c r="AD96" s="955">
        <f t="shared" si="50"/>
        <v>0</v>
      </c>
      <c r="AE96" s="955">
        <f t="shared" si="50"/>
        <v>0</v>
      </c>
      <c r="AF96" s="955">
        <f t="shared" si="50"/>
        <v>0</v>
      </c>
      <c r="AG96" s="955">
        <f t="shared" si="50"/>
        <v>0</v>
      </c>
      <c r="AH96" s="955">
        <f t="shared" si="50"/>
        <v>0</v>
      </c>
      <c r="AI96" s="955">
        <f t="shared" si="15"/>
        <v>21.406262100000006</v>
      </c>
      <c r="AJ96" s="979"/>
      <c r="AK96" s="955">
        <f>SUM(AK88:AK95)</f>
        <v>0</v>
      </c>
      <c r="AL96" s="955">
        <f>SUM(AL88:AL95)</f>
        <v>0</v>
      </c>
      <c r="AM96" s="955">
        <f>SUM(AM88:AM95)</f>
        <v>0</v>
      </c>
      <c r="AN96" s="955">
        <f t="shared" si="17"/>
        <v>0</v>
      </c>
      <c r="AO96" s="955">
        <f t="shared" si="18"/>
        <v>9.3671675000000061</v>
      </c>
    </row>
    <row r="97" spans="1:52" ht="18">
      <c r="D97" s="957" t="s">
        <v>1</v>
      </c>
      <c r="E97" s="958">
        <f t="shared" ref="E97:Z97" si="51">E87+E96</f>
        <v>0.97137790000000912</v>
      </c>
      <c r="F97" s="958">
        <f t="shared" si="51"/>
        <v>14.40102029999996</v>
      </c>
      <c r="G97" s="958">
        <f t="shared" si="51"/>
        <v>1.1580300000000059</v>
      </c>
      <c r="H97" s="958">
        <f t="shared" si="51"/>
        <v>-19.479135000000007</v>
      </c>
      <c r="I97" s="958">
        <f t="shared" si="51"/>
        <v>38.556000000000068</v>
      </c>
      <c r="J97" s="958">
        <f t="shared" si="51"/>
        <v>4.9740000000000126</v>
      </c>
      <c r="K97" s="958">
        <f t="shared" si="51"/>
        <v>-2.5341567000000245</v>
      </c>
      <c r="L97" s="958">
        <f t="shared" si="51"/>
        <v>-0.15100000000000319</v>
      </c>
      <c r="M97" s="958">
        <f t="shared" si="51"/>
        <v>0.1642299000000067</v>
      </c>
      <c r="N97" s="958">
        <f t="shared" si="51"/>
        <v>-26.075999999999979</v>
      </c>
      <c r="O97" s="958">
        <f t="shared" si="51"/>
        <v>104.82100000000003</v>
      </c>
      <c r="P97" s="958">
        <f t="shared" si="51"/>
        <v>-11.465520099999992</v>
      </c>
      <c r="Q97" s="958">
        <f t="shared" si="51"/>
        <v>0.27699999999999958</v>
      </c>
      <c r="R97" s="958">
        <f t="shared" si="51"/>
        <v>0.65867020000000487</v>
      </c>
      <c r="S97" s="958">
        <f t="shared" si="51"/>
        <v>-3.3360000000000181</v>
      </c>
      <c r="T97" s="958">
        <f t="shared" si="51"/>
        <v>1.4035171999999907</v>
      </c>
      <c r="U97" s="958">
        <f t="shared" si="51"/>
        <v>42.36599800000004</v>
      </c>
      <c r="V97" s="958">
        <f t="shared" si="51"/>
        <v>0</v>
      </c>
      <c r="W97" s="958">
        <f t="shared" si="51"/>
        <v>0</v>
      </c>
      <c r="X97" s="958">
        <f t="shared" si="51"/>
        <v>0</v>
      </c>
      <c r="Y97" s="958">
        <f t="shared" si="51"/>
        <v>0</v>
      </c>
      <c r="Z97" s="958">
        <f t="shared" si="51"/>
        <v>0</v>
      </c>
      <c r="AA97" s="958">
        <f t="shared" si="13"/>
        <v>146.70903170000011</v>
      </c>
      <c r="AB97" s="959"/>
      <c r="AC97" s="958">
        <f t="shared" ref="AC97:AH97" si="52">AC87+AC96</f>
        <v>101.13437090000006</v>
      </c>
      <c r="AD97" s="958">
        <f t="shared" si="52"/>
        <v>0</v>
      </c>
      <c r="AE97" s="958">
        <f t="shared" si="52"/>
        <v>0</v>
      </c>
      <c r="AF97" s="958">
        <f t="shared" si="52"/>
        <v>0</v>
      </c>
      <c r="AG97" s="958">
        <f t="shared" si="52"/>
        <v>0</v>
      </c>
      <c r="AH97" s="958">
        <f t="shared" si="52"/>
        <v>0</v>
      </c>
      <c r="AI97" s="958">
        <f t="shared" si="15"/>
        <v>101.13437090000006</v>
      </c>
      <c r="AJ97" s="959"/>
      <c r="AK97" s="958">
        <f>AK87+AK96</f>
        <v>0</v>
      </c>
      <c r="AL97" s="958">
        <f>AL87+AL96</f>
        <v>0</v>
      </c>
      <c r="AM97" s="958">
        <f>AM87+AM96</f>
        <v>0</v>
      </c>
      <c r="AN97" s="958">
        <f t="shared" si="17"/>
        <v>0</v>
      </c>
      <c r="AO97" s="958">
        <f t="shared" si="18"/>
        <v>247.84340260000016</v>
      </c>
    </row>
    <row r="98" spans="1:52" ht="18">
      <c r="D98" s="960"/>
      <c r="E98" s="959"/>
      <c r="F98" s="959"/>
      <c r="G98" s="959"/>
      <c r="H98" s="959"/>
      <c r="I98" s="959"/>
      <c r="J98" s="959"/>
      <c r="K98" s="959"/>
      <c r="L98" s="959"/>
      <c r="M98" s="959"/>
      <c r="N98" s="959"/>
      <c r="O98" s="959"/>
      <c r="P98" s="959"/>
      <c r="Q98" s="959"/>
      <c r="R98" s="959"/>
      <c r="S98" s="959"/>
      <c r="T98" s="959"/>
      <c r="U98" s="959"/>
      <c r="V98" s="959"/>
      <c r="W98" s="959"/>
      <c r="X98" s="959"/>
      <c r="Y98" s="959"/>
      <c r="Z98" s="959"/>
      <c r="AA98" s="959"/>
      <c r="AB98" s="959"/>
      <c r="AC98" s="959"/>
      <c r="AD98" s="959"/>
      <c r="AE98" s="959"/>
      <c r="AF98" s="959"/>
      <c r="AG98" s="959"/>
      <c r="AH98" s="959"/>
      <c r="AI98" s="959"/>
      <c r="AJ98" s="959"/>
      <c r="AK98" s="959"/>
      <c r="AL98" s="959"/>
      <c r="AM98" s="959"/>
      <c r="AN98" s="959"/>
      <c r="AO98" s="959"/>
    </row>
    <row r="99" spans="1:52" s="9" customFormat="1" ht="18">
      <c r="A99" s="550"/>
      <c r="B99" s="2"/>
      <c r="D99" s="961" t="s">
        <v>118</v>
      </c>
      <c r="E99" s="962">
        <f t="shared" ref="E99:Z99" si="53">E33-E66</f>
        <v>0</v>
      </c>
      <c r="F99" s="962">
        <f t="shared" si="53"/>
        <v>1.7746223999999997</v>
      </c>
      <c r="G99" s="962">
        <f t="shared" si="53"/>
        <v>-0.499</v>
      </c>
      <c r="H99" s="962">
        <f t="shared" si="53"/>
        <v>-10.899999999999999</v>
      </c>
      <c r="I99" s="962">
        <f t="shared" si="53"/>
        <v>0</v>
      </c>
      <c r="J99" s="962">
        <f t="shared" si="53"/>
        <v>8.4</v>
      </c>
      <c r="K99" s="962">
        <f t="shared" si="53"/>
        <v>-2.5231393</v>
      </c>
      <c r="L99" s="962">
        <f t="shared" si="53"/>
        <v>0.9</v>
      </c>
      <c r="M99" s="962">
        <f t="shared" si="53"/>
        <v>-10.6815433</v>
      </c>
      <c r="N99" s="962">
        <f t="shared" si="53"/>
        <v>-8.8999999999999986</v>
      </c>
      <c r="O99" s="962">
        <f t="shared" si="53"/>
        <v>74.86</v>
      </c>
      <c r="P99" s="962">
        <f t="shared" si="53"/>
        <v>-1.3959959</v>
      </c>
      <c r="Q99" s="962">
        <f t="shared" si="53"/>
        <v>-1.0489999999999999</v>
      </c>
      <c r="R99" s="962">
        <f t="shared" si="53"/>
        <v>0</v>
      </c>
      <c r="S99" s="962">
        <f t="shared" si="53"/>
        <v>-0.82199999999999995</v>
      </c>
      <c r="T99" s="962">
        <f t="shared" si="53"/>
        <v>0.34010829999999997</v>
      </c>
      <c r="U99" s="962">
        <f t="shared" si="53"/>
        <v>-7.4619999999999997</v>
      </c>
      <c r="V99" s="962">
        <f t="shared" si="53"/>
        <v>0</v>
      </c>
      <c r="W99" s="962">
        <f t="shared" si="53"/>
        <v>0</v>
      </c>
      <c r="X99" s="962">
        <f t="shared" si="53"/>
        <v>0</v>
      </c>
      <c r="Y99" s="962">
        <f t="shared" si="53"/>
        <v>0</v>
      </c>
      <c r="Z99" s="962">
        <f t="shared" si="53"/>
        <v>0</v>
      </c>
      <c r="AA99" s="963">
        <f>SUM(E99:Z99)</f>
        <v>42.042052200000001</v>
      </c>
      <c r="AB99" s="964"/>
      <c r="AC99" s="965">
        <f t="shared" ref="AC99:AH102" si="54">AC33-AC66</f>
        <v>49.068277999999999</v>
      </c>
      <c r="AD99" s="962">
        <f t="shared" si="54"/>
        <v>0</v>
      </c>
      <c r="AE99" s="962">
        <f t="shared" si="54"/>
        <v>0</v>
      </c>
      <c r="AF99" s="962">
        <f t="shared" si="54"/>
        <v>0</v>
      </c>
      <c r="AG99" s="962">
        <f t="shared" si="54"/>
        <v>0</v>
      </c>
      <c r="AH99" s="962">
        <f t="shared" si="54"/>
        <v>0</v>
      </c>
      <c r="AI99" s="962">
        <f>SUM(AC99:AH99)</f>
        <v>49.068277999999999</v>
      </c>
      <c r="AJ99" s="966"/>
      <c r="AK99" s="962">
        <f t="shared" ref="AK99:AM102" si="55">AK33-AK66</f>
        <v>0</v>
      </c>
      <c r="AL99" s="962">
        <f t="shared" si="55"/>
        <v>0</v>
      </c>
      <c r="AM99" s="962">
        <f t="shared" si="55"/>
        <v>0</v>
      </c>
      <c r="AN99" s="962">
        <f>SUM(AK99:AM99)</f>
        <v>0</v>
      </c>
      <c r="AO99" s="963">
        <f>AA99+AI99+AN99</f>
        <v>91.110330199999993</v>
      </c>
    </row>
    <row r="100" spans="1:52" s="9" customFormat="1" ht="16.5" customHeight="1">
      <c r="A100" s="550"/>
      <c r="B100" s="2"/>
      <c r="D100" s="967" t="s">
        <v>119</v>
      </c>
      <c r="E100" s="951">
        <f t="shared" ref="E100:Z100" si="56">E34-E67</f>
        <v>8.1809364000000464</v>
      </c>
      <c r="F100" s="951">
        <f t="shared" si="56"/>
        <v>2.7669977000000987</v>
      </c>
      <c r="G100" s="951">
        <f t="shared" si="56"/>
        <v>0.88512000000000013</v>
      </c>
      <c r="H100" s="951">
        <f t="shared" si="56"/>
        <v>-9.4258580999999992</v>
      </c>
      <c r="I100" s="951">
        <f t="shared" si="56"/>
        <v>37.174999999999969</v>
      </c>
      <c r="J100" s="951">
        <f t="shared" si="56"/>
        <v>-4.373999999999949</v>
      </c>
      <c r="K100" s="951">
        <f t="shared" si="56"/>
        <v>-2.2116201000000988</v>
      </c>
      <c r="L100" s="951">
        <f t="shared" si="56"/>
        <v>-1.266</v>
      </c>
      <c r="M100" s="951">
        <f t="shared" si="56"/>
        <v>8.7015044000001964</v>
      </c>
      <c r="N100" s="951">
        <f t="shared" si="56"/>
        <v>-15.526000000000103</v>
      </c>
      <c r="O100" s="951">
        <f t="shared" si="56"/>
        <v>24.44299999999976</v>
      </c>
      <c r="P100" s="951">
        <f t="shared" si="56"/>
        <v>1.8086023999999998</v>
      </c>
      <c r="Q100" s="951">
        <f t="shared" si="56"/>
        <v>0.59700000000001019</v>
      </c>
      <c r="R100" s="951">
        <f t="shared" si="56"/>
        <v>12.552915199999999</v>
      </c>
      <c r="S100" s="951">
        <f t="shared" si="56"/>
        <v>14.311</v>
      </c>
      <c r="T100" s="951">
        <f t="shared" si="56"/>
        <v>-0.55510100000000051</v>
      </c>
      <c r="U100" s="951">
        <f t="shared" si="56"/>
        <v>35.013446000000016</v>
      </c>
      <c r="V100" s="951">
        <f t="shared" si="56"/>
        <v>0</v>
      </c>
      <c r="W100" s="951">
        <f t="shared" si="56"/>
        <v>0</v>
      </c>
      <c r="X100" s="951">
        <f t="shared" si="56"/>
        <v>0</v>
      </c>
      <c r="Y100" s="951">
        <f t="shared" si="56"/>
        <v>0</v>
      </c>
      <c r="Z100" s="951">
        <f t="shared" si="56"/>
        <v>0</v>
      </c>
      <c r="AA100" s="968">
        <f>SUM(E100:Z100)</f>
        <v>113.07694289999995</v>
      </c>
      <c r="AB100" s="951"/>
      <c r="AC100" s="969">
        <f t="shared" si="54"/>
        <v>33.371559700000006</v>
      </c>
      <c r="AD100" s="951">
        <f t="shared" si="54"/>
        <v>0</v>
      </c>
      <c r="AE100" s="951">
        <f t="shared" si="54"/>
        <v>0</v>
      </c>
      <c r="AF100" s="951">
        <f t="shared" si="54"/>
        <v>0</v>
      </c>
      <c r="AG100" s="951">
        <f t="shared" si="54"/>
        <v>0</v>
      </c>
      <c r="AH100" s="951">
        <f t="shared" si="54"/>
        <v>0</v>
      </c>
      <c r="AI100" s="951">
        <f>SUM(AC100:AH100)</f>
        <v>33.371559700000006</v>
      </c>
      <c r="AJ100" s="951"/>
      <c r="AK100" s="951">
        <f t="shared" si="55"/>
        <v>0</v>
      </c>
      <c r="AL100" s="951">
        <f t="shared" si="55"/>
        <v>0</v>
      </c>
      <c r="AM100" s="951">
        <f t="shared" si="55"/>
        <v>0</v>
      </c>
      <c r="AN100" s="951">
        <f>SUM(AK100:AM100)</f>
        <v>0</v>
      </c>
      <c r="AO100" s="968">
        <f>AA100+AI100+AN100</f>
        <v>146.44850259999996</v>
      </c>
    </row>
    <row r="101" spans="1:52" s="32" customFormat="1" ht="18">
      <c r="A101" s="550"/>
      <c r="B101" s="2"/>
      <c r="D101" s="970" t="s">
        <v>113</v>
      </c>
      <c r="E101" s="944">
        <f t="shared" ref="E101:Z101" si="57">E35-E68</f>
        <v>0</v>
      </c>
      <c r="F101" s="944">
        <f t="shared" si="57"/>
        <v>-2.5717482</v>
      </c>
      <c r="G101" s="944">
        <f t="shared" si="57"/>
        <v>0</v>
      </c>
      <c r="H101" s="944">
        <f t="shared" si="57"/>
        <v>0</v>
      </c>
      <c r="I101" s="944">
        <f t="shared" si="57"/>
        <v>0</v>
      </c>
      <c r="J101" s="944">
        <f t="shared" si="57"/>
        <v>0</v>
      </c>
      <c r="K101" s="944">
        <f t="shared" si="57"/>
        <v>0</v>
      </c>
      <c r="L101" s="944">
        <f t="shared" si="57"/>
        <v>0</v>
      </c>
      <c r="M101" s="944">
        <f t="shared" si="57"/>
        <v>0</v>
      </c>
      <c r="N101" s="944">
        <f t="shared" si="57"/>
        <v>3.8</v>
      </c>
      <c r="O101" s="944">
        <f t="shared" si="57"/>
        <v>0</v>
      </c>
      <c r="P101" s="944">
        <f t="shared" si="57"/>
        <v>0</v>
      </c>
      <c r="Q101" s="944">
        <f t="shared" si="57"/>
        <v>0</v>
      </c>
      <c r="R101" s="944">
        <f t="shared" si="57"/>
        <v>0</v>
      </c>
      <c r="S101" s="944">
        <f t="shared" si="57"/>
        <v>0</v>
      </c>
      <c r="T101" s="944">
        <f t="shared" si="57"/>
        <v>0</v>
      </c>
      <c r="U101" s="944">
        <f t="shared" si="57"/>
        <v>0</v>
      </c>
      <c r="V101" s="944">
        <f t="shared" si="57"/>
        <v>0</v>
      </c>
      <c r="W101" s="944">
        <f t="shared" si="57"/>
        <v>0</v>
      </c>
      <c r="X101" s="944">
        <f t="shared" si="57"/>
        <v>0</v>
      </c>
      <c r="Y101" s="944">
        <f t="shared" si="57"/>
        <v>0</v>
      </c>
      <c r="Z101" s="944">
        <f t="shared" si="57"/>
        <v>0</v>
      </c>
      <c r="AA101" s="971">
        <f>SUM(E101:Z101)</f>
        <v>1.2282517999999998</v>
      </c>
      <c r="AB101" s="944"/>
      <c r="AC101" s="972">
        <f t="shared" si="54"/>
        <v>0</v>
      </c>
      <c r="AD101" s="944">
        <f t="shared" si="54"/>
        <v>0</v>
      </c>
      <c r="AE101" s="944">
        <f t="shared" si="54"/>
        <v>0</v>
      </c>
      <c r="AF101" s="944">
        <f t="shared" si="54"/>
        <v>0</v>
      </c>
      <c r="AG101" s="944">
        <f t="shared" si="54"/>
        <v>0</v>
      </c>
      <c r="AH101" s="944">
        <f t="shared" si="54"/>
        <v>0</v>
      </c>
      <c r="AI101" s="944">
        <f>SUM(AC101:AH101)</f>
        <v>0</v>
      </c>
      <c r="AJ101" s="944"/>
      <c r="AK101" s="944">
        <f t="shared" si="55"/>
        <v>0</v>
      </c>
      <c r="AL101" s="944">
        <f t="shared" si="55"/>
        <v>0</v>
      </c>
      <c r="AM101" s="944">
        <f t="shared" si="55"/>
        <v>0</v>
      </c>
      <c r="AN101" s="944">
        <f>SUM(AK101:AM101)</f>
        <v>0</v>
      </c>
      <c r="AO101" s="971">
        <f>AA101+AI101+AN101</f>
        <v>1.2282517999999998</v>
      </c>
    </row>
    <row r="102" spans="1:52" s="15" customFormat="1" ht="18">
      <c r="A102" s="550"/>
      <c r="B102" s="2"/>
      <c r="C102" s="32"/>
      <c r="D102" s="973" t="s">
        <v>120</v>
      </c>
      <c r="E102" s="974">
        <f t="shared" ref="E102:Z102" si="58">E36-E69</f>
        <v>0.97137790000004998</v>
      </c>
      <c r="F102" s="974">
        <f t="shared" si="58"/>
        <v>15.198146100000102</v>
      </c>
      <c r="G102" s="974">
        <f t="shared" si="58"/>
        <v>1.6570299999999998</v>
      </c>
      <c r="H102" s="974">
        <f t="shared" si="58"/>
        <v>-8.5791350000000008</v>
      </c>
      <c r="I102" s="974">
        <f t="shared" si="58"/>
        <v>38.555999999999997</v>
      </c>
      <c r="J102" s="974">
        <f t="shared" si="58"/>
        <v>-3.4259999999999504</v>
      </c>
      <c r="K102" s="974">
        <f t="shared" si="58"/>
        <v>1.5579700000020402E-2</v>
      </c>
      <c r="L102" s="974">
        <f t="shared" si="58"/>
        <v>-1.0509999999999999</v>
      </c>
      <c r="M102" s="974">
        <f t="shared" si="58"/>
        <v>10.845773200000302</v>
      </c>
      <c r="N102" s="974">
        <f t="shared" si="58"/>
        <v>-20.976000000000099</v>
      </c>
      <c r="O102" s="974">
        <f t="shared" si="58"/>
        <v>29.96099999999992</v>
      </c>
      <c r="P102" s="974">
        <f t="shared" si="58"/>
        <v>-10.0695242</v>
      </c>
      <c r="Q102" s="974">
        <f t="shared" si="58"/>
        <v>1.3260000000000005</v>
      </c>
      <c r="R102" s="974">
        <f t="shared" si="58"/>
        <v>0.65867019999998977</v>
      </c>
      <c r="S102" s="974">
        <f t="shared" si="58"/>
        <v>-2.5140000000000304</v>
      </c>
      <c r="T102" s="974">
        <f t="shared" si="58"/>
        <v>1.0634089000000007</v>
      </c>
      <c r="U102" s="974">
        <f t="shared" si="58"/>
        <v>49.827997999999994</v>
      </c>
      <c r="V102" s="974">
        <f t="shared" si="58"/>
        <v>0</v>
      </c>
      <c r="W102" s="974">
        <f t="shared" si="58"/>
        <v>0</v>
      </c>
      <c r="X102" s="974">
        <f t="shared" si="58"/>
        <v>0</v>
      </c>
      <c r="Y102" s="974">
        <f t="shared" si="58"/>
        <v>0</v>
      </c>
      <c r="Z102" s="974">
        <f t="shared" si="58"/>
        <v>0</v>
      </c>
      <c r="AA102" s="975">
        <f>SUM(E102:Z102)</f>
        <v>103.46532480000029</v>
      </c>
      <c r="AB102" s="964"/>
      <c r="AC102" s="976">
        <f t="shared" si="54"/>
        <v>52.066092899999695</v>
      </c>
      <c r="AD102" s="974">
        <f t="shared" si="54"/>
        <v>0</v>
      </c>
      <c r="AE102" s="974">
        <f t="shared" si="54"/>
        <v>0</v>
      </c>
      <c r="AF102" s="974">
        <f t="shared" si="54"/>
        <v>0</v>
      </c>
      <c r="AG102" s="974">
        <f t="shared" si="54"/>
        <v>0</v>
      </c>
      <c r="AH102" s="974">
        <f t="shared" si="54"/>
        <v>0</v>
      </c>
      <c r="AI102" s="974">
        <f>SUM(AC102:AH102)</f>
        <v>52.066092899999695</v>
      </c>
      <c r="AJ102" s="974"/>
      <c r="AK102" s="974">
        <f t="shared" si="55"/>
        <v>0</v>
      </c>
      <c r="AL102" s="974">
        <f t="shared" si="55"/>
        <v>0</v>
      </c>
      <c r="AM102" s="974">
        <f t="shared" si="55"/>
        <v>0</v>
      </c>
      <c r="AN102" s="974">
        <f>AN36-AN69</f>
        <v>0</v>
      </c>
      <c r="AO102" s="977">
        <f>AO36-AO69</f>
        <v>120.06990039999991</v>
      </c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</row>
    <row r="103" spans="1:52">
      <c r="E103" s="33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88"/>
      <c r="AC103" s="654"/>
      <c r="AD103" s="654"/>
      <c r="AE103" s="654"/>
      <c r="AF103" s="654"/>
      <c r="AG103" s="654"/>
      <c r="AH103" s="655"/>
      <c r="AI103" s="654"/>
      <c r="AJ103" s="688"/>
      <c r="AK103" s="654"/>
    </row>
    <row r="104" spans="1:52"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63"/>
      <c r="AC104" s="34"/>
      <c r="AD104" s="34"/>
      <c r="AE104" s="34"/>
      <c r="AF104" s="34"/>
      <c r="AG104" s="34"/>
      <c r="AH104" s="37"/>
      <c r="AI104" s="34"/>
      <c r="AJ104" s="63"/>
      <c r="AK104" s="34"/>
    </row>
    <row r="105" spans="1:52"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40"/>
      <c r="S105" s="40"/>
      <c r="T105" s="40"/>
      <c r="U105" s="40"/>
      <c r="V105" s="34"/>
      <c r="W105" s="34"/>
      <c r="X105" s="34"/>
      <c r="Y105" s="34"/>
      <c r="Z105" s="34"/>
      <c r="AA105" s="34"/>
      <c r="AB105" s="63"/>
      <c r="AC105" s="34"/>
      <c r="AD105" s="34"/>
      <c r="AE105" s="34"/>
      <c r="AF105" s="34"/>
      <c r="AG105" s="34"/>
      <c r="AH105" s="37"/>
      <c r="AI105" s="34"/>
      <c r="AJ105" s="63"/>
      <c r="AK105" s="34"/>
    </row>
    <row r="106" spans="1:52">
      <c r="K106" s="157"/>
      <c r="L106" s="157"/>
      <c r="M106" s="157"/>
      <c r="T106" s="160"/>
      <c r="U106" s="160"/>
    </row>
  </sheetData>
  <pageMargins left="0.70866141732283472" right="0" top="0.35433070866141736" bottom="0.15748031496062992" header="0" footer="0.11811023622047245"/>
  <pageSetup paperSize="9" scale="45" orientation="landscape" r:id="rId1"/>
  <headerFooter alignWithMargins="0">
    <oddFooter>&amp;LRatos Ekonomi/150422&amp;R&amp;P/&amp;N</oddFooter>
  </headerFooter>
  <rowBreaks count="1" manualBreakCount="1">
    <brk id="71" min="3" max="4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80"/>
  <sheetViews>
    <sheetView showGridLines="0" showZeros="0" topLeftCell="D7" zoomScale="73" zoomScaleNormal="73" zoomScalePageLayoutView="84" workbookViewId="0"/>
  </sheetViews>
  <sheetFormatPr defaultColWidth="9.109375" defaultRowHeight="14.4" outlineLevelRow="1" outlineLevelCol="1"/>
  <cols>
    <col min="1" max="1" width="9.109375" style="584" hidden="1" customWidth="1" outlineLevel="1"/>
    <col min="2" max="2" width="9.5546875" hidden="1" customWidth="1" outlineLevel="1"/>
    <col min="3" max="3" width="2.44140625" style="6" customWidth="1" collapsed="1"/>
    <col min="4" max="4" width="50.44140625" style="6" customWidth="1"/>
    <col min="5" max="21" width="10.33203125" style="22" customWidth="1"/>
    <col min="22" max="23" width="10.33203125" style="22" hidden="1" customWidth="1"/>
    <col min="24" max="26" width="10.33203125" style="6" hidden="1" customWidth="1"/>
    <col min="27" max="27" width="10.33203125" style="6" customWidth="1"/>
    <col min="28" max="28" width="1.33203125" style="147" customWidth="1"/>
    <col min="29" max="29" width="9.109375" style="6"/>
    <col min="30" max="39" width="0" style="6" hidden="1" customWidth="1"/>
    <col min="40" max="40" width="1.6640625" style="147" customWidth="1"/>
    <col min="41" max="41" width="11.6640625" style="6" customWidth="1"/>
    <col min="42" max="16384" width="9.109375" style="6"/>
  </cols>
  <sheetData>
    <row r="1" spans="1:41" s="584" customFormat="1" hidden="1" outlineLevel="1">
      <c r="B1" s="5"/>
      <c r="C1" s="571"/>
      <c r="E1" s="570" t="str">
        <f>'Aaro Inställningar'!K5</f>
        <v>AHIAS</v>
      </c>
      <c r="F1" s="570" t="str">
        <f>'Aaro Inställningar'!L5</f>
        <v>ARCUS</v>
      </c>
      <c r="G1" s="570" t="str">
        <f>'Aaro Inställningar'!M5</f>
        <v>BIOLIN</v>
      </c>
      <c r="H1" s="570" t="str">
        <f>'Aaro Inställningar'!N5</f>
        <v>BISNODE</v>
      </c>
      <c r="I1" s="570" t="str">
        <f>'Aaro Inställningar'!O5</f>
        <v>DIAB</v>
      </c>
      <c r="J1" s="570" t="str">
        <f>'Aaro Inställningar'!P5</f>
        <v>EMGR</v>
      </c>
      <c r="K1" s="570" t="str">
        <f>'Aaro Inställningar'!Q5</f>
        <v>GSHYDRO</v>
      </c>
      <c r="L1" s="570" t="str">
        <f>'Aaro Inställningar'!R5</f>
        <v>HAFA</v>
      </c>
      <c r="M1" s="570" t="str">
        <f>'Aaro Inställningar'!S5</f>
        <v>HENT</v>
      </c>
      <c r="N1" s="570" t="str">
        <f>'Aaro Inställningar'!T5</f>
        <v>HLDISP</v>
      </c>
      <c r="O1" s="570" t="str">
        <f>'Aaro Inställningar'!U5</f>
        <v>INWIDO</v>
      </c>
      <c r="P1" s="570" t="str">
        <f>'Aaro Inställningar'!V5</f>
        <v>JOTUL</v>
      </c>
      <c r="Q1" s="570" t="str">
        <f>'Aaro Inställningar'!W5</f>
        <v>KVD</v>
      </c>
      <c r="R1" s="570" t="str">
        <f>'Aaro Inställningar'!X5</f>
        <v>LEDIL</v>
      </c>
      <c r="S1" s="570" t="str">
        <f>'Aaro Inställningar'!Y5</f>
        <v>MCC</v>
      </c>
      <c r="T1" s="570" t="str">
        <f>'Aaro Inställningar'!Z5</f>
        <v>NEBULA</v>
      </c>
      <c r="U1" s="570" t="str">
        <f>'Aaro Inställningar'!AA5</f>
        <v>NCGHO</v>
      </c>
      <c r="V1" s="570">
        <f>'Aaro Inställningar'!AB5</f>
        <v>0</v>
      </c>
      <c r="W1" s="570">
        <f>'Aaro Inställningar'!AC5</f>
        <v>0</v>
      </c>
      <c r="X1" s="570">
        <f>'Aaro Inställningar'!AD5</f>
        <v>0</v>
      </c>
      <c r="Y1" s="570">
        <f>'Aaro Inställningar'!AE5</f>
        <v>0</v>
      </c>
      <c r="Z1" s="570">
        <f>'Aaro Inställningar'!AF5</f>
        <v>0</v>
      </c>
      <c r="AA1" s="570" t="str">
        <f>'Aaro Inställningar'!AG5</f>
        <v>X</v>
      </c>
      <c r="AB1" s="694"/>
      <c r="AC1" s="570" t="str">
        <f>'Aaro Inställningar'!AH5</f>
        <v>AIBEL</v>
      </c>
      <c r="AD1" s="570">
        <f>'Aaro Inställningar'!AI5</f>
        <v>0</v>
      </c>
      <c r="AE1" s="570">
        <f>'Aaro Inställningar'!AJ5</f>
        <v>0</v>
      </c>
      <c r="AF1" s="570">
        <f>'Aaro Inställningar'!AK5</f>
        <v>0</v>
      </c>
      <c r="AG1" s="570">
        <f>'Aaro Inställningar'!AL5</f>
        <v>0</v>
      </c>
      <c r="AH1" s="570">
        <f>'Aaro Inställningar'!AM5</f>
        <v>0</v>
      </c>
      <c r="AI1" s="570" t="str">
        <f>'Aaro Inställningar'!AN5</f>
        <v>X</v>
      </c>
      <c r="AJ1" s="570">
        <f>'Aaro Inställningar'!AO5</f>
        <v>0</v>
      </c>
      <c r="AK1" s="570">
        <f>'Aaro Inställningar'!AP5</f>
        <v>0</v>
      </c>
      <c r="AL1" s="570">
        <f>'Aaro Inställningar'!AQ5</f>
        <v>0</v>
      </c>
      <c r="AM1" s="570" t="str">
        <f>'Aaro Inställningar'!AR5</f>
        <v>X</v>
      </c>
      <c r="AN1" s="694"/>
      <c r="AO1" s="570" t="str">
        <f>'Aaro Inställningar'!AS5</f>
        <v>X</v>
      </c>
    </row>
    <row r="2" spans="1:41" s="584" customFormat="1" ht="15" hidden="1" outlineLevel="1" thickBot="1">
      <c r="B2" s="5"/>
      <c r="C2" s="571"/>
      <c r="E2" s="576" t="s">
        <v>242</v>
      </c>
      <c r="F2" s="576" t="s">
        <v>242</v>
      </c>
      <c r="G2" s="576" t="s">
        <v>242</v>
      </c>
      <c r="H2" s="576" t="s">
        <v>242</v>
      </c>
      <c r="I2" s="576" t="s">
        <v>242</v>
      </c>
      <c r="J2" s="576" t="s">
        <v>242</v>
      </c>
      <c r="K2" s="576" t="s">
        <v>242</v>
      </c>
      <c r="L2" s="576" t="s">
        <v>242</v>
      </c>
      <c r="M2" s="576" t="s">
        <v>242</v>
      </c>
      <c r="N2" s="576" t="s">
        <v>242</v>
      </c>
      <c r="O2" s="576" t="s">
        <v>242</v>
      </c>
      <c r="P2" s="576" t="s">
        <v>242</v>
      </c>
      <c r="Q2" s="576" t="s">
        <v>242</v>
      </c>
      <c r="R2" s="576" t="s">
        <v>242</v>
      </c>
      <c r="S2" s="576" t="s">
        <v>242</v>
      </c>
      <c r="T2" s="576" t="s">
        <v>242</v>
      </c>
      <c r="U2" s="576" t="s">
        <v>242</v>
      </c>
      <c r="V2" s="576" t="s">
        <v>242</v>
      </c>
      <c r="W2" s="576" t="s">
        <v>242</v>
      </c>
      <c r="X2" s="576" t="s">
        <v>242</v>
      </c>
      <c r="Y2" s="576" t="s">
        <v>242</v>
      </c>
      <c r="Z2" s="576" t="s">
        <v>242</v>
      </c>
      <c r="AA2" s="576" t="s">
        <v>242</v>
      </c>
      <c r="AB2" s="695"/>
      <c r="AC2" s="576" t="s">
        <v>242</v>
      </c>
      <c r="AD2" s="576" t="s">
        <v>242</v>
      </c>
      <c r="AE2" s="576" t="s">
        <v>242</v>
      </c>
      <c r="AF2" s="576" t="s">
        <v>242</v>
      </c>
      <c r="AG2" s="576" t="s">
        <v>242</v>
      </c>
      <c r="AH2" s="576" t="s">
        <v>242</v>
      </c>
      <c r="AI2" s="576" t="s">
        <v>242</v>
      </c>
      <c r="AJ2" s="576" t="s">
        <v>242</v>
      </c>
      <c r="AK2" s="576" t="s">
        <v>242</v>
      </c>
      <c r="AL2" s="576" t="s">
        <v>242</v>
      </c>
      <c r="AM2" s="576" t="s">
        <v>242</v>
      </c>
      <c r="AN2" s="695"/>
      <c r="AO2" s="576" t="s">
        <v>242</v>
      </c>
    </row>
    <row r="3" spans="1:41" ht="15" hidden="1" outlineLevel="1" thickTop="1">
      <c r="A3" s="584" t="s">
        <v>307</v>
      </c>
      <c r="C3" s="87"/>
    </row>
    <row r="4" spans="1:41" s="11" customFormat="1" collapsed="1">
      <c r="A4" s="583">
        <v>100</v>
      </c>
      <c r="B4"/>
      <c r="C4" s="6"/>
      <c r="D4" s="6"/>
      <c r="E4" s="144"/>
      <c r="F4" s="144"/>
      <c r="G4" s="144"/>
      <c r="H4" s="144"/>
      <c r="I4" s="144"/>
      <c r="J4" s="144"/>
      <c r="K4" s="144"/>
      <c r="L4" s="144"/>
      <c r="M4" s="144"/>
      <c r="N4" s="575"/>
      <c r="O4" s="144"/>
      <c r="P4" s="144"/>
      <c r="Q4" s="144"/>
      <c r="R4" s="144"/>
      <c r="S4" s="144"/>
      <c r="T4" s="144"/>
      <c r="U4" s="144"/>
      <c r="V4" s="144"/>
      <c r="W4" s="144"/>
      <c r="AB4" s="521"/>
      <c r="AN4" s="521"/>
    </row>
    <row r="5" spans="1:41" s="11" customFormat="1" ht="5.25" customHeight="1">
      <c r="A5" s="582" t="s">
        <v>561</v>
      </c>
      <c r="B5"/>
      <c r="C5" s="6"/>
      <c r="D5" s="6"/>
      <c r="E5" s="144"/>
      <c r="F5" s="144"/>
      <c r="G5" s="144"/>
      <c r="H5" s="144"/>
      <c r="I5" s="144"/>
      <c r="J5" s="144"/>
      <c r="K5" s="144"/>
      <c r="L5" s="144"/>
      <c r="M5" s="144"/>
      <c r="N5" s="575"/>
      <c r="O5" s="144"/>
      <c r="P5" s="144"/>
      <c r="Q5" s="144"/>
      <c r="R5" s="144"/>
      <c r="S5" s="144"/>
      <c r="T5" s="144"/>
      <c r="U5" s="144"/>
      <c r="V5" s="144"/>
      <c r="W5" s="144"/>
      <c r="AB5" s="521"/>
      <c r="AN5" s="521"/>
    </row>
    <row r="6" spans="1:41" s="11" customFormat="1" ht="4.5" customHeight="1">
      <c r="A6" s="583"/>
      <c r="B6"/>
      <c r="C6" s="6"/>
      <c r="D6" s="6"/>
      <c r="E6" s="22"/>
      <c r="F6" s="22"/>
      <c r="G6" s="22"/>
      <c r="H6" s="22"/>
      <c r="I6" s="22"/>
      <c r="J6" s="22"/>
      <c r="K6" s="22"/>
      <c r="L6" s="22"/>
      <c r="M6" s="22"/>
      <c r="N6" s="566"/>
      <c r="O6" s="22"/>
      <c r="P6" s="22"/>
      <c r="Q6" s="22"/>
      <c r="R6" s="22"/>
      <c r="S6" s="22"/>
      <c r="T6" s="22"/>
      <c r="U6" s="22"/>
      <c r="V6" s="22"/>
      <c r="W6" s="22"/>
      <c r="X6" s="6"/>
      <c r="Y6" s="6"/>
      <c r="Z6" s="6"/>
      <c r="AB6" s="521"/>
      <c r="AN6" s="521"/>
    </row>
    <row r="7" spans="1:41" s="11" customFormat="1" ht="28.2">
      <c r="A7" s="583"/>
      <c r="B7"/>
      <c r="C7" s="6"/>
      <c r="D7" s="170" t="s">
        <v>121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6"/>
      <c r="Y7" s="6"/>
      <c r="Z7" s="6"/>
      <c r="AB7" s="521"/>
      <c r="AN7" s="521"/>
    </row>
    <row r="8" spans="1:41" s="13" customFormat="1" ht="11.25" customHeight="1">
      <c r="A8" s="581"/>
      <c r="B8"/>
      <c r="C8" s="6"/>
      <c r="D8" s="272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2"/>
      <c r="X8" s="6"/>
      <c r="Y8" s="6"/>
      <c r="Z8" s="6"/>
      <c r="AB8" s="50"/>
      <c r="AN8" s="50"/>
    </row>
    <row r="9" spans="1:41" s="15" customFormat="1" ht="78" customHeight="1">
      <c r="A9" s="580"/>
      <c r="B9"/>
      <c r="C9" s="6"/>
      <c r="D9" s="304" t="str">
        <f>VÅR&amp;'Meny Aaro'!G36</f>
        <v>201503</v>
      </c>
      <c r="E9" s="1005" t="str">
        <f>'Aaro Inställningar'!K6</f>
        <v>AH</v>
      </c>
      <c r="F9" s="1005" t="str">
        <f>'Aaro Inställningar'!L6</f>
        <v>Arcus</v>
      </c>
      <c r="G9" s="1005" t="str">
        <f>'Aaro Inställningar'!M6</f>
        <v xml:space="preserve">Biolin </v>
      </c>
      <c r="H9" s="1005" t="str">
        <f>'Aaro Inställningar'!N6</f>
        <v>Bisnode</v>
      </c>
      <c r="I9" s="1005" t="str">
        <f>'Aaro Inställningar'!O6</f>
        <v>DIAB</v>
      </c>
      <c r="J9" s="1005" t="str">
        <f>'Aaro Inställningar'!P6</f>
        <v>Eurom</v>
      </c>
      <c r="K9" s="1005" t="str">
        <f>'Aaro Inställningar'!Q6</f>
        <v>GS-Hydro</v>
      </c>
      <c r="L9" s="1005" t="str">
        <f>'Aaro Inställningar'!R6</f>
        <v>Hafa</v>
      </c>
      <c r="M9" s="1005" t="str">
        <f>'Aaro Inställningar'!S6</f>
        <v>HENT</v>
      </c>
      <c r="N9" s="1005" t="str">
        <f>'Aaro Inställningar'!T6</f>
        <v xml:space="preserve">HL Disp </v>
      </c>
      <c r="O9" s="1005" t="str">
        <f>'Aaro Inställningar'!U6</f>
        <v>Inwido</v>
      </c>
      <c r="P9" s="1005" t="str">
        <f>'Aaro Inställningar'!V6</f>
        <v>Jøtul</v>
      </c>
      <c r="Q9" s="1005" t="str">
        <f>'Aaro Inställningar'!W6</f>
        <v xml:space="preserve">KVD </v>
      </c>
      <c r="R9" s="1005" t="str">
        <f>'Aaro Inställningar'!X6</f>
        <v>Ledil</v>
      </c>
      <c r="S9" s="1005" t="str">
        <f>'Aaro Inställningar'!Y6</f>
        <v>MCC</v>
      </c>
      <c r="T9" s="1005" t="str">
        <f>'Aaro Inställningar'!Z6</f>
        <v>Nebula</v>
      </c>
      <c r="U9" s="1005" t="str">
        <f>'Aaro Inställningar'!AA6</f>
        <v>NCG</v>
      </c>
      <c r="V9" s="1005">
        <f>'Aaro Inställningar'!AB6</f>
        <v>0</v>
      </c>
      <c r="W9" s="1005">
        <f>'Aaro Inställningar'!AC6</f>
        <v>0</v>
      </c>
      <c r="X9" s="1005">
        <f>'Aaro Inställningar'!AD6</f>
        <v>0</v>
      </c>
      <c r="Y9" s="1005">
        <f>'Aaro Inställningar'!AE6</f>
        <v>0</v>
      </c>
      <c r="Z9" s="1005">
        <f>'Aaro Inställningar'!AF6</f>
        <v>0</v>
      </c>
      <c r="AA9" s="1005" t="str">
        <f>'Aaro Inställningar'!AG6</f>
        <v>Sum ex Aibel</v>
      </c>
      <c r="AB9" s="1006"/>
      <c r="AC9" s="1005" t="str">
        <f>'Aaro Inställningar'!AH6</f>
        <v>Aibel</v>
      </c>
      <c r="AD9" s="1005">
        <f>'Aaro Inställningar'!AI6</f>
        <v>0</v>
      </c>
      <c r="AE9" s="1005">
        <f>'Aaro Inställningar'!AJ6</f>
        <v>0</v>
      </c>
      <c r="AF9" s="1005">
        <f>'Aaro Inställningar'!AK6</f>
        <v>0</v>
      </c>
      <c r="AG9" s="1005">
        <f>'Aaro Inställningar'!AL6</f>
        <v>0</v>
      </c>
      <c r="AH9" s="1005">
        <f>'Aaro Inställningar'!AM6</f>
        <v>0</v>
      </c>
      <c r="AI9" s="1005" t="str">
        <f>'Aaro Inställningar'!AN6</f>
        <v>Sum Aibel</v>
      </c>
      <c r="AJ9" s="1005">
        <f>'Aaro Inställningar'!AO6</f>
        <v>0</v>
      </c>
      <c r="AK9" s="1005">
        <f>'Aaro Inställningar'!AP6</f>
        <v>0</v>
      </c>
      <c r="AL9" s="1005">
        <f>'Aaro Inställningar'!AQ6</f>
        <v>0</v>
      </c>
      <c r="AM9" s="1005" t="str">
        <f>'Aaro Inställningar'!AR6</f>
        <v>SUMMA FRÅGETECKEN</v>
      </c>
      <c r="AN9" s="1006"/>
      <c r="AO9" s="1005" t="str">
        <f>'Aaro Inställningar'!AS6</f>
        <v>Totalt</v>
      </c>
    </row>
    <row r="10" spans="1:41" s="15" customFormat="1" ht="18">
      <c r="A10" s="579"/>
      <c r="B10"/>
      <c r="C10" s="11"/>
      <c r="D10" s="980" t="s">
        <v>54</v>
      </c>
      <c r="E10" s="981"/>
      <c r="F10" s="981"/>
      <c r="G10" s="981"/>
      <c r="H10" s="981"/>
      <c r="I10" s="981"/>
      <c r="J10" s="981"/>
      <c r="K10" s="981"/>
      <c r="L10" s="981"/>
      <c r="M10" s="981"/>
      <c r="N10" s="981"/>
      <c r="O10" s="981"/>
      <c r="P10" s="981"/>
      <c r="Q10" s="981"/>
      <c r="R10" s="981"/>
      <c r="S10" s="981"/>
      <c r="T10" s="981"/>
      <c r="U10" s="981"/>
      <c r="V10" s="981"/>
      <c r="W10" s="981"/>
      <c r="X10" s="980"/>
      <c r="Y10" s="980"/>
      <c r="Z10" s="980"/>
      <c r="AA10" s="162"/>
      <c r="AB10" s="1003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003"/>
      <c r="AO10" s="162"/>
    </row>
    <row r="11" spans="1:41" s="15" customFormat="1" ht="18">
      <c r="A11" s="578" t="s">
        <v>372</v>
      </c>
      <c r="B11"/>
      <c r="C11" s="11"/>
      <c r="D11" s="945" t="s">
        <v>55</v>
      </c>
      <c r="E11" s="946">
        <v>5.8308410999999802</v>
      </c>
      <c r="F11" s="944">
        <v>-52.9769705</v>
      </c>
      <c r="G11" s="944">
        <v>-0.247700000000006</v>
      </c>
      <c r="H11" s="944">
        <v>30.5692001</v>
      </c>
      <c r="I11" s="944">
        <v>49.658999999999999</v>
      </c>
      <c r="J11" s="944">
        <v>3.9840000000000302</v>
      </c>
      <c r="K11" s="946">
        <v>0.14069550000006401</v>
      </c>
      <c r="L11" s="946">
        <v>2.0550000000000002</v>
      </c>
      <c r="M11" s="946">
        <v>67.546872400000197</v>
      </c>
      <c r="N11" s="946">
        <v>-2.41700000000003</v>
      </c>
      <c r="O11" s="946">
        <v>38.571999999999797</v>
      </c>
      <c r="P11" s="946">
        <v>-12.545707800000001</v>
      </c>
      <c r="Q11" s="946">
        <v>1.1800000000000299</v>
      </c>
      <c r="R11" s="946">
        <v>18.496768400000001</v>
      </c>
      <c r="S11" s="946">
        <v>20.004000000000001</v>
      </c>
      <c r="T11" s="946">
        <v>14.9138074</v>
      </c>
      <c r="U11" s="946">
        <v>-48.293828000000097</v>
      </c>
      <c r="V11" s="946">
        <v>0</v>
      </c>
      <c r="W11" s="946">
        <v>0</v>
      </c>
      <c r="X11" s="946">
        <v>0</v>
      </c>
      <c r="Y11" s="946">
        <v>0</v>
      </c>
      <c r="Z11" s="946">
        <v>0</v>
      </c>
      <c r="AA11" s="946">
        <f t="shared" ref="AA11:AA25" si="0">SUM(E11:Z11)</f>
        <v>136.47097859999994</v>
      </c>
      <c r="AB11" s="944"/>
      <c r="AC11" s="946">
        <v>159.84153040000001</v>
      </c>
      <c r="AD11" s="946">
        <v>0</v>
      </c>
      <c r="AE11" s="946">
        <v>0</v>
      </c>
      <c r="AF11" s="946">
        <v>0</v>
      </c>
      <c r="AG11" s="946">
        <v>0</v>
      </c>
      <c r="AH11" s="946">
        <v>0</v>
      </c>
      <c r="AI11" s="946">
        <f t="shared" ref="AI11:AI25" si="1">SUM(AC11:AH11)</f>
        <v>159.84153040000001</v>
      </c>
      <c r="AJ11" s="946">
        <v>0</v>
      </c>
      <c r="AK11" s="946">
        <v>0</v>
      </c>
      <c r="AL11" s="946">
        <v>0</v>
      </c>
      <c r="AM11" s="946">
        <f t="shared" ref="AM11:AM25" si="2">SUM(AJ11:AL11)</f>
        <v>0</v>
      </c>
      <c r="AN11" s="944"/>
      <c r="AO11" s="946">
        <f t="shared" ref="AO11:AO25" si="3">AA11+AI11+AM11</f>
        <v>296.31250899999998</v>
      </c>
    </row>
    <row r="12" spans="1:41" s="15" customFormat="1" ht="18">
      <c r="A12" s="578" t="s">
        <v>373</v>
      </c>
      <c r="B12"/>
      <c r="C12" s="143"/>
      <c r="D12" s="983" t="s">
        <v>56</v>
      </c>
      <c r="E12" s="948">
        <v>0.41675839999999598</v>
      </c>
      <c r="F12" s="978">
        <v>-154.7268163</v>
      </c>
      <c r="G12" s="978">
        <v>10.962</v>
      </c>
      <c r="H12" s="978">
        <v>18.920000000000002</v>
      </c>
      <c r="I12" s="978">
        <v>-54.195</v>
      </c>
      <c r="J12" s="978">
        <v>-40.045000000000002</v>
      </c>
      <c r="K12" s="948">
        <v>15.542162899999999</v>
      </c>
      <c r="L12" s="948">
        <v>-5.3650000000000002</v>
      </c>
      <c r="M12" s="948">
        <v>144.70141810000001</v>
      </c>
      <c r="N12" s="948">
        <v>-13.882</v>
      </c>
      <c r="O12" s="948">
        <v>-168.202</v>
      </c>
      <c r="P12" s="948">
        <v>-6.5031933000000004</v>
      </c>
      <c r="Q12" s="948">
        <v>-1.036</v>
      </c>
      <c r="R12" s="948">
        <v>-27.135472100000001</v>
      </c>
      <c r="S12" s="948">
        <v>-39.29</v>
      </c>
      <c r="T12" s="948">
        <v>14.5010162</v>
      </c>
      <c r="U12" s="948">
        <v>174.292</v>
      </c>
      <c r="V12" s="948">
        <v>0</v>
      </c>
      <c r="W12" s="948">
        <v>0</v>
      </c>
      <c r="X12" s="948">
        <v>0</v>
      </c>
      <c r="Y12" s="948">
        <v>0</v>
      </c>
      <c r="Z12" s="948">
        <v>0</v>
      </c>
      <c r="AA12" s="948">
        <f t="shared" si="0"/>
        <v>-131.04512610000003</v>
      </c>
      <c r="AB12" s="978"/>
      <c r="AC12" s="948">
        <v>131.04750430000001</v>
      </c>
      <c r="AD12" s="948">
        <v>0</v>
      </c>
      <c r="AE12" s="948">
        <v>0</v>
      </c>
      <c r="AF12" s="948">
        <v>0</v>
      </c>
      <c r="AG12" s="948">
        <v>0</v>
      </c>
      <c r="AH12" s="948">
        <v>0</v>
      </c>
      <c r="AI12" s="948">
        <f t="shared" si="1"/>
        <v>131.04750430000001</v>
      </c>
      <c r="AJ12" s="948">
        <v>0</v>
      </c>
      <c r="AK12" s="948">
        <v>0</v>
      </c>
      <c r="AL12" s="948">
        <v>0</v>
      </c>
      <c r="AM12" s="948">
        <f t="shared" si="2"/>
        <v>0</v>
      </c>
      <c r="AN12" s="978"/>
      <c r="AO12" s="948">
        <f t="shared" si="3"/>
        <v>2.3781999999812342E-3</v>
      </c>
    </row>
    <row r="13" spans="1:41" s="15" customFormat="1" ht="18">
      <c r="A13" s="578" t="s">
        <v>374</v>
      </c>
      <c r="B13"/>
      <c r="C13" s="143"/>
      <c r="D13" s="942" t="s">
        <v>70</v>
      </c>
      <c r="E13" s="943">
        <v>6.2475994999999998</v>
      </c>
      <c r="F13" s="943">
        <v>-207.70378679999999</v>
      </c>
      <c r="G13" s="943">
        <v>10.7143</v>
      </c>
      <c r="H13" s="943">
        <v>49.489200099999898</v>
      </c>
      <c r="I13" s="943">
        <v>-4.5359999999999703</v>
      </c>
      <c r="J13" s="943">
        <v>-36.061</v>
      </c>
      <c r="K13" s="943">
        <v>15.6828584000001</v>
      </c>
      <c r="L13" s="943">
        <v>-3.31</v>
      </c>
      <c r="M13" s="943">
        <v>212.2482905</v>
      </c>
      <c r="N13" s="943">
        <v>-16.299000000000099</v>
      </c>
      <c r="O13" s="943">
        <v>-129.63</v>
      </c>
      <c r="P13" s="943">
        <v>-19.048901100000101</v>
      </c>
      <c r="Q13" s="943">
        <v>0.144000000000025</v>
      </c>
      <c r="R13" s="943">
        <v>-8.6387037000000095</v>
      </c>
      <c r="S13" s="943">
        <v>-19.286000000000001</v>
      </c>
      <c r="T13" s="943">
        <v>29.414823599999998</v>
      </c>
      <c r="U13" s="943">
        <v>125.998172</v>
      </c>
      <c r="V13" s="943">
        <v>0</v>
      </c>
      <c r="W13" s="943">
        <v>0</v>
      </c>
      <c r="X13" s="943">
        <v>0</v>
      </c>
      <c r="Y13" s="943">
        <v>0</v>
      </c>
      <c r="Z13" s="943">
        <v>0</v>
      </c>
      <c r="AA13" s="943">
        <f t="shared" si="0"/>
        <v>5.4258524999998343</v>
      </c>
      <c r="AB13" s="944"/>
      <c r="AC13" s="943">
        <v>290.88903470000002</v>
      </c>
      <c r="AD13" s="943">
        <v>0</v>
      </c>
      <c r="AE13" s="943">
        <v>0</v>
      </c>
      <c r="AF13" s="943">
        <v>0</v>
      </c>
      <c r="AG13" s="943">
        <v>0</v>
      </c>
      <c r="AH13" s="943">
        <v>0</v>
      </c>
      <c r="AI13" s="943">
        <f t="shared" si="1"/>
        <v>290.88903470000002</v>
      </c>
      <c r="AJ13" s="943">
        <v>0</v>
      </c>
      <c r="AK13" s="943">
        <v>0</v>
      </c>
      <c r="AL13" s="943">
        <v>0</v>
      </c>
      <c r="AM13" s="943">
        <f t="shared" si="2"/>
        <v>0</v>
      </c>
      <c r="AN13" s="944"/>
      <c r="AO13" s="943">
        <f t="shared" si="3"/>
        <v>296.31488719999987</v>
      </c>
    </row>
    <row r="14" spans="1:41" s="15" customFormat="1" ht="18">
      <c r="A14" s="578" t="s">
        <v>382</v>
      </c>
      <c r="B14"/>
      <c r="C14" s="146"/>
      <c r="D14" s="984" t="s">
        <v>57</v>
      </c>
      <c r="E14" s="200">
        <v>-1.0450439</v>
      </c>
      <c r="F14" s="200">
        <v>-26.898693300000001</v>
      </c>
      <c r="G14" s="200">
        <v>-5.04</v>
      </c>
      <c r="H14" s="200">
        <v>-39.040999999999997</v>
      </c>
      <c r="I14" s="200">
        <v>-7.3040000000000003</v>
      </c>
      <c r="J14" s="200">
        <v>-3.0049999999999999</v>
      </c>
      <c r="K14" s="200">
        <v>-4.3334213999999998</v>
      </c>
      <c r="L14" s="200">
        <v>-0.35699999999999998</v>
      </c>
      <c r="M14" s="200">
        <v>-16.1538203</v>
      </c>
      <c r="N14" s="200">
        <v>-5.3760000000000003</v>
      </c>
      <c r="O14" s="200">
        <v>-33.85</v>
      </c>
      <c r="P14" s="200">
        <v>-10.8844727</v>
      </c>
      <c r="Q14" s="200">
        <v>-4.28</v>
      </c>
      <c r="R14" s="200">
        <v>-7.5037599999999996E-2</v>
      </c>
      <c r="S14" s="200">
        <v>-4.0999999999999996</v>
      </c>
      <c r="T14" s="200">
        <v>-4.1526933000000001</v>
      </c>
      <c r="U14" s="200">
        <v>-37.639000000000003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f t="shared" si="0"/>
        <v>-203.53518250000002</v>
      </c>
      <c r="AB14" s="205"/>
      <c r="AC14" s="200">
        <v>-13.6786121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f t="shared" si="1"/>
        <v>-13.6786121</v>
      </c>
      <c r="AJ14" s="200">
        <v>0</v>
      </c>
      <c r="AK14" s="200">
        <v>0</v>
      </c>
      <c r="AL14" s="200">
        <v>0</v>
      </c>
      <c r="AM14" s="200">
        <f t="shared" si="2"/>
        <v>0</v>
      </c>
      <c r="AN14" s="205"/>
      <c r="AO14" s="200">
        <f t="shared" si="3"/>
        <v>-217.21379460000003</v>
      </c>
    </row>
    <row r="15" spans="1:41" s="15" customFormat="1" ht="18">
      <c r="A15" s="578" t="s">
        <v>383</v>
      </c>
      <c r="B15"/>
      <c r="C15" s="146"/>
      <c r="D15" s="994" t="s">
        <v>58</v>
      </c>
      <c r="E15" s="986">
        <v>0</v>
      </c>
      <c r="F15" s="986">
        <v>0</v>
      </c>
      <c r="G15" s="986">
        <v>0.45300000000000001</v>
      </c>
      <c r="H15" s="986">
        <v>0.313</v>
      </c>
      <c r="I15" s="986">
        <v>0</v>
      </c>
      <c r="J15" s="986">
        <v>0</v>
      </c>
      <c r="K15" s="986">
        <v>0.18759400000000001</v>
      </c>
      <c r="L15" s="986">
        <v>0</v>
      </c>
      <c r="M15" s="986">
        <v>0.86981280000000005</v>
      </c>
      <c r="N15" s="986">
        <v>0</v>
      </c>
      <c r="O15" s="986">
        <v>0.64300000000000002</v>
      </c>
      <c r="P15" s="986">
        <v>-1.9522466000000001</v>
      </c>
      <c r="Q15" s="986">
        <v>0.09</v>
      </c>
      <c r="R15" s="986">
        <v>0.18759400000000001</v>
      </c>
      <c r="S15" s="986">
        <v>0</v>
      </c>
      <c r="T15" s="986">
        <v>0</v>
      </c>
      <c r="U15" s="986">
        <v>0</v>
      </c>
      <c r="V15" s="986">
        <v>0</v>
      </c>
      <c r="W15" s="986">
        <v>0</v>
      </c>
      <c r="X15" s="986">
        <v>0</v>
      </c>
      <c r="Y15" s="986">
        <v>0</v>
      </c>
      <c r="Z15" s="986">
        <v>0</v>
      </c>
      <c r="AA15" s="986">
        <f t="shared" si="0"/>
        <v>0.79175420000000007</v>
      </c>
      <c r="AB15" s="987"/>
      <c r="AC15" s="986">
        <v>0</v>
      </c>
      <c r="AD15" s="986">
        <v>0</v>
      </c>
      <c r="AE15" s="986">
        <v>0</v>
      </c>
      <c r="AF15" s="986">
        <v>0</v>
      </c>
      <c r="AG15" s="986">
        <v>0</v>
      </c>
      <c r="AH15" s="986">
        <v>0</v>
      </c>
      <c r="AI15" s="986">
        <f t="shared" si="1"/>
        <v>0</v>
      </c>
      <c r="AJ15" s="986">
        <v>0</v>
      </c>
      <c r="AK15" s="986">
        <v>0</v>
      </c>
      <c r="AL15" s="986">
        <v>0</v>
      </c>
      <c r="AM15" s="986">
        <f t="shared" si="2"/>
        <v>0</v>
      </c>
      <c r="AN15" s="987"/>
      <c r="AO15" s="986">
        <f t="shared" si="3"/>
        <v>0.79175420000000007</v>
      </c>
    </row>
    <row r="16" spans="1:41" s="15" customFormat="1" ht="18">
      <c r="A16" s="578" t="s">
        <v>338</v>
      </c>
      <c r="B16"/>
      <c r="C16" s="32"/>
      <c r="D16" s="1002" t="s">
        <v>179</v>
      </c>
      <c r="E16" s="958">
        <v>5.2025556000000099</v>
      </c>
      <c r="F16" s="958">
        <v>-234.60248010000001</v>
      </c>
      <c r="G16" s="958">
        <v>6.1272999999999902</v>
      </c>
      <c r="H16" s="958">
        <v>10.7612001</v>
      </c>
      <c r="I16" s="958">
        <v>-11.84</v>
      </c>
      <c r="J16" s="958">
        <v>-39.065999999999903</v>
      </c>
      <c r="K16" s="958">
        <v>11.5370310000001</v>
      </c>
      <c r="L16" s="958">
        <v>-3.6669999999999998</v>
      </c>
      <c r="M16" s="958">
        <v>196.96428299999999</v>
      </c>
      <c r="N16" s="958">
        <v>-21.6750000000001</v>
      </c>
      <c r="O16" s="958">
        <v>-162.83699999999999</v>
      </c>
      <c r="P16" s="958">
        <v>-31.8856204000001</v>
      </c>
      <c r="Q16" s="958">
        <v>-4.0459999999999701</v>
      </c>
      <c r="R16" s="958">
        <v>-8.5261473000000301</v>
      </c>
      <c r="S16" s="958">
        <v>-23.385999999999999</v>
      </c>
      <c r="T16" s="958">
        <v>25.262130299999999</v>
      </c>
      <c r="U16" s="958">
        <v>88.359172000000001</v>
      </c>
      <c r="V16" s="958">
        <v>0</v>
      </c>
      <c r="W16" s="958">
        <v>0</v>
      </c>
      <c r="X16" s="958">
        <v>0</v>
      </c>
      <c r="Y16" s="958">
        <v>0</v>
      </c>
      <c r="Z16" s="958">
        <v>0</v>
      </c>
      <c r="AA16" s="958">
        <f t="shared" si="0"/>
        <v>-197.31757580000004</v>
      </c>
      <c r="AB16" s="959"/>
      <c r="AC16" s="958">
        <v>277.21042260000002</v>
      </c>
      <c r="AD16" s="958">
        <v>0</v>
      </c>
      <c r="AE16" s="958">
        <v>0</v>
      </c>
      <c r="AF16" s="958">
        <v>0</v>
      </c>
      <c r="AG16" s="958">
        <v>0</v>
      </c>
      <c r="AH16" s="958">
        <v>0</v>
      </c>
      <c r="AI16" s="958">
        <f t="shared" si="1"/>
        <v>277.21042260000002</v>
      </c>
      <c r="AJ16" s="958">
        <v>0</v>
      </c>
      <c r="AK16" s="958">
        <v>0</v>
      </c>
      <c r="AL16" s="958">
        <v>0</v>
      </c>
      <c r="AM16" s="958">
        <f t="shared" si="2"/>
        <v>0</v>
      </c>
      <c r="AN16" s="959"/>
      <c r="AO16" s="958">
        <f t="shared" si="3"/>
        <v>79.892846799999973</v>
      </c>
    </row>
    <row r="17" spans="1:41" s="15" customFormat="1" ht="18">
      <c r="A17" s="578" t="s">
        <v>384</v>
      </c>
      <c r="B17"/>
      <c r="C17" s="32"/>
      <c r="D17" s="989" t="s">
        <v>61</v>
      </c>
      <c r="E17" s="990">
        <v>0</v>
      </c>
      <c r="F17" s="990">
        <v>0</v>
      </c>
      <c r="G17" s="990">
        <v>0</v>
      </c>
      <c r="H17" s="990">
        <v>6.0640000000000001</v>
      </c>
      <c r="I17" s="990">
        <v>0</v>
      </c>
      <c r="J17" s="990">
        <v>0</v>
      </c>
      <c r="K17" s="990">
        <v>0</v>
      </c>
      <c r="L17" s="990">
        <v>0</v>
      </c>
      <c r="M17" s="990">
        <v>0</v>
      </c>
      <c r="N17" s="990">
        <v>0</v>
      </c>
      <c r="O17" s="990">
        <v>0</v>
      </c>
      <c r="P17" s="990">
        <v>0</v>
      </c>
      <c r="Q17" s="990">
        <v>0</v>
      </c>
      <c r="R17" s="990">
        <v>-8.8480000000000008</v>
      </c>
      <c r="S17" s="990">
        <v>0</v>
      </c>
      <c r="T17" s="990">
        <v>0</v>
      </c>
      <c r="U17" s="990">
        <v>-48.820999999999998</v>
      </c>
      <c r="V17" s="990">
        <v>0</v>
      </c>
      <c r="W17" s="990">
        <v>0</v>
      </c>
      <c r="X17" s="990">
        <v>0</v>
      </c>
      <c r="Y17" s="990">
        <v>0</v>
      </c>
      <c r="Z17" s="990">
        <v>0</v>
      </c>
      <c r="AA17" s="990">
        <f t="shared" si="0"/>
        <v>-51.604999999999997</v>
      </c>
      <c r="AB17" s="991"/>
      <c r="AC17" s="990">
        <v>0</v>
      </c>
      <c r="AD17" s="990">
        <v>0</v>
      </c>
      <c r="AE17" s="990">
        <v>0</v>
      </c>
      <c r="AF17" s="990">
        <v>0</v>
      </c>
      <c r="AG17" s="990">
        <v>0</v>
      </c>
      <c r="AH17" s="990">
        <v>0</v>
      </c>
      <c r="AI17" s="990">
        <f t="shared" si="1"/>
        <v>0</v>
      </c>
      <c r="AJ17" s="990">
        <v>0</v>
      </c>
      <c r="AK17" s="990">
        <v>0</v>
      </c>
      <c r="AL17" s="990">
        <v>0</v>
      </c>
      <c r="AM17" s="990">
        <f t="shared" si="2"/>
        <v>0</v>
      </c>
      <c r="AN17" s="991"/>
      <c r="AO17" s="990">
        <f t="shared" si="3"/>
        <v>-51.604999999999997</v>
      </c>
    </row>
    <row r="18" spans="1:41" s="15" customFormat="1" ht="18">
      <c r="A18" s="578" t="s">
        <v>401</v>
      </c>
      <c r="B18"/>
      <c r="C18" s="32"/>
      <c r="D18" s="992" t="s">
        <v>62</v>
      </c>
      <c r="E18" s="993">
        <v>10.4051112</v>
      </c>
      <c r="F18" s="993">
        <v>-469.20496020000002</v>
      </c>
      <c r="G18" s="993">
        <v>12.2546</v>
      </c>
      <c r="H18" s="993">
        <v>27.586400199999801</v>
      </c>
      <c r="I18" s="993">
        <v>-23.6799999999999</v>
      </c>
      <c r="J18" s="993">
        <v>-78.131999999999906</v>
      </c>
      <c r="K18" s="993">
        <v>23.074062000000101</v>
      </c>
      <c r="L18" s="993">
        <v>-7.3340000000000103</v>
      </c>
      <c r="M18" s="993">
        <v>393.92856600000101</v>
      </c>
      <c r="N18" s="993">
        <v>-43.350000000000101</v>
      </c>
      <c r="O18" s="993">
        <v>-325.67399999999998</v>
      </c>
      <c r="P18" s="993">
        <v>-63.771240800000101</v>
      </c>
      <c r="Q18" s="993">
        <v>-8.0919999999999401</v>
      </c>
      <c r="R18" s="993">
        <v>-25.900294599999999</v>
      </c>
      <c r="S18" s="993">
        <v>-46.771999999999998</v>
      </c>
      <c r="T18" s="993">
        <v>50.524260599999998</v>
      </c>
      <c r="U18" s="993">
        <v>127.897344</v>
      </c>
      <c r="V18" s="993">
        <v>0</v>
      </c>
      <c r="W18" s="993">
        <v>0</v>
      </c>
      <c r="X18" s="993">
        <v>0</v>
      </c>
      <c r="Y18" s="993">
        <v>0</v>
      </c>
      <c r="Z18" s="993">
        <v>0</v>
      </c>
      <c r="AA18" s="993">
        <f t="shared" si="0"/>
        <v>-446.24015159999919</v>
      </c>
      <c r="AB18" s="959"/>
      <c r="AC18" s="993">
        <v>554.42084520000003</v>
      </c>
      <c r="AD18" s="993">
        <v>0</v>
      </c>
      <c r="AE18" s="993">
        <v>0</v>
      </c>
      <c r="AF18" s="993">
        <v>0</v>
      </c>
      <c r="AG18" s="993">
        <v>0</v>
      </c>
      <c r="AH18" s="993">
        <v>0</v>
      </c>
      <c r="AI18" s="993">
        <f t="shared" si="1"/>
        <v>554.42084520000003</v>
      </c>
      <c r="AJ18" s="993">
        <v>0</v>
      </c>
      <c r="AK18" s="993">
        <v>0</v>
      </c>
      <c r="AL18" s="993">
        <v>0</v>
      </c>
      <c r="AM18" s="993">
        <f t="shared" si="2"/>
        <v>0</v>
      </c>
      <c r="AN18" s="959"/>
      <c r="AO18" s="993">
        <f t="shared" si="3"/>
        <v>108.18069360000084</v>
      </c>
    </row>
    <row r="19" spans="1:41" s="15" customFormat="1" ht="18">
      <c r="A19" s="578" t="s">
        <v>385</v>
      </c>
      <c r="B19"/>
      <c r="C19" s="32"/>
      <c r="D19" s="994" t="s">
        <v>63</v>
      </c>
      <c r="E19" s="995">
        <v>-9.5199718999999998</v>
      </c>
      <c r="F19" s="995">
        <v>245.07996639999999</v>
      </c>
      <c r="G19" s="995">
        <v>-0.106</v>
      </c>
      <c r="H19" s="995">
        <v>-85.995000000000005</v>
      </c>
      <c r="I19" s="995">
        <v>16.645</v>
      </c>
      <c r="J19" s="995">
        <v>11.717000000000001</v>
      </c>
      <c r="K19" s="995">
        <v>9.4547375999999996</v>
      </c>
      <c r="L19" s="995">
        <v>2.2839999999999998</v>
      </c>
      <c r="M19" s="995">
        <v>-166.17398270000001</v>
      </c>
      <c r="N19" s="995">
        <v>0</v>
      </c>
      <c r="O19" s="995">
        <v>154.59800000000001</v>
      </c>
      <c r="P19" s="995">
        <v>-8.7915525999999993</v>
      </c>
      <c r="Q19" s="995">
        <v>-0.68700000000000006</v>
      </c>
      <c r="R19" s="995">
        <v>0</v>
      </c>
      <c r="S19" s="995">
        <v>0.28899999999999998</v>
      </c>
      <c r="T19" s="995">
        <v>0.34704889999999999</v>
      </c>
      <c r="U19" s="995">
        <v>0</v>
      </c>
      <c r="V19" s="995">
        <v>0</v>
      </c>
      <c r="W19" s="995">
        <v>0</v>
      </c>
      <c r="X19" s="995">
        <v>0</v>
      </c>
      <c r="Y19" s="995">
        <v>0</v>
      </c>
      <c r="Z19" s="995">
        <v>0</v>
      </c>
      <c r="AA19" s="995">
        <f t="shared" si="0"/>
        <v>169.14124569999998</v>
      </c>
      <c r="AB19" s="964"/>
      <c r="AC19" s="995">
        <v>-322.15289999999999</v>
      </c>
      <c r="AD19" s="995">
        <v>0</v>
      </c>
      <c r="AE19" s="995">
        <v>0</v>
      </c>
      <c r="AF19" s="995">
        <v>0</v>
      </c>
      <c r="AG19" s="995">
        <v>0</v>
      </c>
      <c r="AH19" s="995">
        <v>0</v>
      </c>
      <c r="AI19" s="995">
        <f t="shared" si="1"/>
        <v>-322.15289999999999</v>
      </c>
      <c r="AJ19" s="995">
        <v>0</v>
      </c>
      <c r="AK19" s="995">
        <v>0</v>
      </c>
      <c r="AL19" s="995">
        <v>0</v>
      </c>
      <c r="AM19" s="995">
        <f t="shared" si="2"/>
        <v>0</v>
      </c>
      <c r="AN19" s="964"/>
      <c r="AO19" s="995">
        <f t="shared" si="3"/>
        <v>-153.0116543</v>
      </c>
    </row>
    <row r="20" spans="1:41" s="15" customFormat="1" ht="18">
      <c r="A20" s="578" t="s">
        <v>386</v>
      </c>
      <c r="B20"/>
      <c r="C20" s="32"/>
      <c r="D20" s="994" t="s">
        <v>74</v>
      </c>
      <c r="E20" s="995">
        <v>0</v>
      </c>
      <c r="F20" s="995">
        <v>-66.760819299999994</v>
      </c>
      <c r="G20" s="995">
        <v>0</v>
      </c>
      <c r="H20" s="995">
        <v>-2.2519999999999998</v>
      </c>
      <c r="I20" s="995">
        <v>0</v>
      </c>
      <c r="J20" s="995">
        <v>0</v>
      </c>
      <c r="K20" s="995">
        <v>0</v>
      </c>
      <c r="L20" s="995">
        <v>0</v>
      </c>
      <c r="M20" s="995">
        <v>0</v>
      </c>
      <c r="N20" s="995">
        <v>0</v>
      </c>
      <c r="O20" s="995">
        <v>0</v>
      </c>
      <c r="P20" s="995">
        <v>0</v>
      </c>
      <c r="Q20" s="995">
        <v>0</v>
      </c>
      <c r="R20" s="995">
        <v>0</v>
      </c>
      <c r="S20" s="995">
        <v>0</v>
      </c>
      <c r="T20" s="995">
        <v>0</v>
      </c>
      <c r="U20" s="995">
        <v>0</v>
      </c>
      <c r="V20" s="995">
        <v>0</v>
      </c>
      <c r="W20" s="995">
        <v>0</v>
      </c>
      <c r="X20" s="995">
        <v>0</v>
      </c>
      <c r="Y20" s="995">
        <v>0</v>
      </c>
      <c r="Z20" s="995">
        <v>0</v>
      </c>
      <c r="AA20" s="995">
        <f t="shared" si="0"/>
        <v>-69.01281929999999</v>
      </c>
      <c r="AB20" s="964"/>
      <c r="AC20" s="995">
        <v>0</v>
      </c>
      <c r="AD20" s="995">
        <v>0</v>
      </c>
      <c r="AE20" s="995">
        <v>0</v>
      </c>
      <c r="AF20" s="995">
        <v>0</v>
      </c>
      <c r="AG20" s="995">
        <v>0</v>
      </c>
      <c r="AH20" s="995">
        <v>0</v>
      </c>
      <c r="AI20" s="995">
        <f t="shared" si="1"/>
        <v>0</v>
      </c>
      <c r="AJ20" s="995">
        <v>0</v>
      </c>
      <c r="AK20" s="995">
        <v>0</v>
      </c>
      <c r="AL20" s="995">
        <v>0</v>
      </c>
      <c r="AM20" s="995">
        <f t="shared" si="2"/>
        <v>0</v>
      </c>
      <c r="AN20" s="964"/>
      <c r="AO20" s="995">
        <f t="shared" si="3"/>
        <v>-69.01281929999999</v>
      </c>
    </row>
    <row r="21" spans="1:41" s="15" customFormat="1" ht="18">
      <c r="A21" s="578" t="s">
        <v>387</v>
      </c>
      <c r="B21"/>
      <c r="C21" s="32"/>
      <c r="D21" s="994" t="s">
        <v>64</v>
      </c>
      <c r="E21" s="995">
        <v>0</v>
      </c>
      <c r="F21" s="995">
        <v>0</v>
      </c>
      <c r="G21" s="995">
        <v>0</v>
      </c>
      <c r="H21" s="995">
        <v>0</v>
      </c>
      <c r="I21" s="995">
        <v>0</v>
      </c>
      <c r="J21" s="995">
        <v>0</v>
      </c>
      <c r="K21" s="995">
        <v>0</v>
      </c>
      <c r="L21" s="995">
        <v>0</v>
      </c>
      <c r="M21" s="995">
        <v>0</v>
      </c>
      <c r="N21" s="995">
        <v>0</v>
      </c>
      <c r="O21" s="995">
        <v>0</v>
      </c>
      <c r="P21" s="995">
        <v>0</v>
      </c>
      <c r="Q21" s="995">
        <v>0</v>
      </c>
      <c r="R21" s="995">
        <v>0</v>
      </c>
      <c r="S21" s="995">
        <v>0</v>
      </c>
      <c r="T21" s="995">
        <v>0</v>
      </c>
      <c r="U21" s="995">
        <v>-8.1300000000000008</v>
      </c>
      <c r="V21" s="995">
        <v>0</v>
      </c>
      <c r="W21" s="995">
        <v>0</v>
      </c>
      <c r="X21" s="995">
        <v>0</v>
      </c>
      <c r="Y21" s="995">
        <v>0</v>
      </c>
      <c r="Z21" s="995">
        <v>0</v>
      </c>
      <c r="AA21" s="995">
        <f t="shared" si="0"/>
        <v>-8.1300000000000008</v>
      </c>
      <c r="AB21" s="964"/>
      <c r="AC21" s="995">
        <v>0</v>
      </c>
      <c r="AD21" s="995">
        <v>0</v>
      </c>
      <c r="AE21" s="995">
        <v>0</v>
      </c>
      <c r="AF21" s="995">
        <v>0</v>
      </c>
      <c r="AG21" s="995">
        <v>0</v>
      </c>
      <c r="AH21" s="995">
        <v>0</v>
      </c>
      <c r="AI21" s="995">
        <f t="shared" si="1"/>
        <v>0</v>
      </c>
      <c r="AJ21" s="995">
        <v>0</v>
      </c>
      <c r="AK21" s="995">
        <v>0</v>
      </c>
      <c r="AL21" s="995">
        <v>0</v>
      </c>
      <c r="AM21" s="995">
        <f t="shared" si="2"/>
        <v>0</v>
      </c>
      <c r="AN21" s="964"/>
      <c r="AO21" s="995">
        <f t="shared" si="3"/>
        <v>-8.1300000000000008</v>
      </c>
    </row>
    <row r="22" spans="1:41" s="15" customFormat="1" ht="18">
      <c r="A22" s="578" t="s">
        <v>388</v>
      </c>
      <c r="B22"/>
      <c r="C22" s="32"/>
      <c r="D22" s="994" t="s">
        <v>65</v>
      </c>
      <c r="E22" s="995">
        <v>0</v>
      </c>
      <c r="F22" s="995">
        <v>-19.265817299999998</v>
      </c>
      <c r="G22" s="995">
        <v>0</v>
      </c>
      <c r="H22" s="995">
        <v>0</v>
      </c>
      <c r="I22" s="995">
        <v>0</v>
      </c>
      <c r="J22" s="995">
        <v>0</v>
      </c>
      <c r="K22" s="995">
        <v>0</v>
      </c>
      <c r="L22" s="995">
        <v>-4.4029999999999996</v>
      </c>
      <c r="M22" s="995">
        <v>-6.5504400000000004E-2</v>
      </c>
      <c r="N22" s="995">
        <v>0</v>
      </c>
      <c r="O22" s="995">
        <v>0</v>
      </c>
      <c r="P22" s="995">
        <v>0</v>
      </c>
      <c r="Q22" s="995">
        <v>-1.3819999999999999</v>
      </c>
      <c r="R22" s="995">
        <v>0</v>
      </c>
      <c r="S22" s="995">
        <v>0</v>
      </c>
      <c r="T22" s="995">
        <v>0</v>
      </c>
      <c r="U22" s="995">
        <v>0</v>
      </c>
      <c r="V22" s="995">
        <v>0</v>
      </c>
      <c r="W22" s="995">
        <v>0</v>
      </c>
      <c r="X22" s="995">
        <v>0</v>
      </c>
      <c r="Y22" s="995">
        <v>0</v>
      </c>
      <c r="Z22" s="995">
        <v>0</v>
      </c>
      <c r="AA22" s="995">
        <f t="shared" si="0"/>
        <v>-25.116321699999997</v>
      </c>
      <c r="AB22" s="964"/>
      <c r="AC22" s="995">
        <v>0</v>
      </c>
      <c r="AD22" s="995">
        <v>0</v>
      </c>
      <c r="AE22" s="995">
        <v>0</v>
      </c>
      <c r="AF22" s="995">
        <v>0</v>
      </c>
      <c r="AG22" s="995">
        <v>0</v>
      </c>
      <c r="AH22" s="995">
        <v>0</v>
      </c>
      <c r="AI22" s="995">
        <f t="shared" si="1"/>
        <v>0</v>
      </c>
      <c r="AJ22" s="995">
        <v>0</v>
      </c>
      <c r="AK22" s="995">
        <v>0</v>
      </c>
      <c r="AL22" s="995">
        <v>0</v>
      </c>
      <c r="AM22" s="995">
        <f t="shared" si="2"/>
        <v>0</v>
      </c>
      <c r="AN22" s="964"/>
      <c r="AO22" s="995">
        <f t="shared" si="3"/>
        <v>-25.116321699999997</v>
      </c>
    </row>
    <row r="23" spans="1:41" s="15" customFormat="1" ht="18">
      <c r="A23" s="578" t="s">
        <v>417</v>
      </c>
      <c r="B23"/>
      <c r="C23" s="32"/>
      <c r="D23" s="996" t="s">
        <v>52</v>
      </c>
      <c r="E23" s="997">
        <v>0</v>
      </c>
      <c r="F23" s="997">
        <v>0</v>
      </c>
      <c r="G23" s="997">
        <v>0</v>
      </c>
      <c r="H23" s="997">
        <v>0</v>
      </c>
      <c r="I23" s="997">
        <v>0</v>
      </c>
      <c r="J23" s="997">
        <v>0</v>
      </c>
      <c r="K23" s="997">
        <v>0</v>
      </c>
      <c r="L23" s="997">
        <v>5.6459999999999999</v>
      </c>
      <c r="M23" s="997">
        <v>0</v>
      </c>
      <c r="N23" s="997">
        <v>0</v>
      </c>
      <c r="O23" s="997">
        <v>0</v>
      </c>
      <c r="P23" s="997">
        <v>37.584505</v>
      </c>
      <c r="Q23" s="997">
        <v>1.9219999999999999</v>
      </c>
      <c r="R23" s="997">
        <v>0</v>
      </c>
      <c r="S23" s="997">
        <v>45.4</v>
      </c>
      <c r="T23" s="997">
        <v>0</v>
      </c>
      <c r="U23" s="997">
        <v>0</v>
      </c>
      <c r="V23" s="997">
        <v>0</v>
      </c>
      <c r="W23" s="997">
        <v>0</v>
      </c>
      <c r="X23" s="997">
        <v>0</v>
      </c>
      <c r="Y23" s="997">
        <v>0</v>
      </c>
      <c r="Z23" s="997">
        <v>0</v>
      </c>
      <c r="AA23" s="997">
        <f t="shared" si="0"/>
        <v>90.552504999999996</v>
      </c>
      <c r="AB23" s="998"/>
      <c r="AC23" s="997">
        <v>0</v>
      </c>
      <c r="AD23" s="997">
        <v>0</v>
      </c>
      <c r="AE23" s="997">
        <v>0</v>
      </c>
      <c r="AF23" s="997">
        <v>0</v>
      </c>
      <c r="AG23" s="997">
        <v>0</v>
      </c>
      <c r="AH23" s="997">
        <v>0</v>
      </c>
      <c r="AI23" s="997">
        <f t="shared" si="1"/>
        <v>0</v>
      </c>
      <c r="AJ23" s="997">
        <v>0</v>
      </c>
      <c r="AK23" s="997">
        <v>0</v>
      </c>
      <c r="AL23" s="997">
        <v>0</v>
      </c>
      <c r="AM23" s="997">
        <f t="shared" si="2"/>
        <v>0</v>
      </c>
      <c r="AN23" s="998"/>
      <c r="AO23" s="997">
        <f t="shared" si="3"/>
        <v>90.552504999999996</v>
      </c>
    </row>
    <row r="24" spans="1:41" s="15" customFormat="1" ht="18">
      <c r="A24" s="578" t="s">
        <v>389</v>
      </c>
      <c r="B24"/>
      <c r="C24" s="32"/>
      <c r="D24" s="999" t="s">
        <v>71</v>
      </c>
      <c r="E24" s="1000">
        <v>-9.5199718999999998</v>
      </c>
      <c r="F24" s="1000">
        <v>159.0533298</v>
      </c>
      <c r="G24" s="1000">
        <v>-0.106</v>
      </c>
      <c r="H24" s="1000">
        <v>-88.247</v>
      </c>
      <c r="I24" s="1000">
        <v>16.645</v>
      </c>
      <c r="J24" s="1000">
        <v>11.717000000000001</v>
      </c>
      <c r="K24" s="1000">
        <v>9.4547375999999996</v>
      </c>
      <c r="L24" s="1000">
        <v>3.5270000000000001</v>
      </c>
      <c r="M24" s="1000">
        <v>-166.23948709999999</v>
      </c>
      <c r="N24" s="1000">
        <v>0</v>
      </c>
      <c r="O24" s="1000">
        <v>154.59800000000001</v>
      </c>
      <c r="P24" s="1000">
        <v>28.792952400000001</v>
      </c>
      <c r="Q24" s="1000">
        <v>-0.14699999999999999</v>
      </c>
      <c r="R24" s="1000">
        <v>0</v>
      </c>
      <c r="S24" s="1000">
        <v>45.689</v>
      </c>
      <c r="T24" s="1000">
        <v>0.34704889999999999</v>
      </c>
      <c r="U24" s="1000">
        <v>-8.1300000000000008</v>
      </c>
      <c r="V24" s="1000">
        <v>0</v>
      </c>
      <c r="W24" s="1000">
        <v>0</v>
      </c>
      <c r="X24" s="1000">
        <v>0</v>
      </c>
      <c r="Y24" s="1000">
        <v>0</v>
      </c>
      <c r="Z24" s="1000">
        <v>0</v>
      </c>
      <c r="AA24" s="1000">
        <f t="shared" si="0"/>
        <v>157.43460970000004</v>
      </c>
      <c r="AB24" s="1001"/>
      <c r="AC24" s="1000">
        <v>-322.15289999999999</v>
      </c>
      <c r="AD24" s="1000">
        <v>0</v>
      </c>
      <c r="AE24" s="1000">
        <v>0</v>
      </c>
      <c r="AF24" s="1000">
        <v>0</v>
      </c>
      <c r="AG24" s="1000">
        <v>0</v>
      </c>
      <c r="AH24" s="1000">
        <v>0</v>
      </c>
      <c r="AI24" s="1000">
        <f t="shared" si="1"/>
        <v>-322.15289999999999</v>
      </c>
      <c r="AJ24" s="1000">
        <v>0</v>
      </c>
      <c r="AK24" s="1000">
        <v>0</v>
      </c>
      <c r="AL24" s="1000">
        <v>0</v>
      </c>
      <c r="AM24" s="1000">
        <f t="shared" si="2"/>
        <v>0</v>
      </c>
      <c r="AN24" s="1001"/>
      <c r="AO24" s="1000">
        <f t="shared" si="3"/>
        <v>-164.71829029999995</v>
      </c>
    </row>
    <row r="25" spans="1:41" s="15" customFormat="1" ht="18">
      <c r="A25" s="578" t="s">
        <v>390</v>
      </c>
      <c r="B25"/>
      <c r="C25" s="32"/>
      <c r="D25" s="957" t="s">
        <v>66</v>
      </c>
      <c r="E25" s="958">
        <v>-4.3174162999999899</v>
      </c>
      <c r="F25" s="958">
        <v>-75.549150299999795</v>
      </c>
      <c r="G25" s="958">
        <v>6.0212999999999903</v>
      </c>
      <c r="H25" s="958">
        <v>-71.421799900000195</v>
      </c>
      <c r="I25" s="958">
        <v>4.8050000000000397</v>
      </c>
      <c r="J25" s="958">
        <v>-27.348999999999901</v>
      </c>
      <c r="K25" s="958">
        <v>20.9917686000001</v>
      </c>
      <c r="L25" s="958">
        <v>-0.14000000000000101</v>
      </c>
      <c r="M25" s="958">
        <v>30.724795900000299</v>
      </c>
      <c r="N25" s="958">
        <v>-21.6750000000001</v>
      </c>
      <c r="O25" s="958">
        <v>-8.2390000000000398</v>
      </c>
      <c r="P25" s="958">
        <v>-3.0926680000000499</v>
      </c>
      <c r="Q25" s="958">
        <v>-4.1929999999999801</v>
      </c>
      <c r="R25" s="958">
        <v>-17.374147300000001</v>
      </c>
      <c r="S25" s="958">
        <v>22.303000000000001</v>
      </c>
      <c r="T25" s="958">
        <v>25.6091792</v>
      </c>
      <c r="U25" s="958">
        <v>31.408172</v>
      </c>
      <c r="V25" s="958">
        <v>0</v>
      </c>
      <c r="W25" s="958">
        <v>0</v>
      </c>
      <c r="X25" s="958">
        <v>0</v>
      </c>
      <c r="Y25" s="958">
        <v>0</v>
      </c>
      <c r="Z25" s="958">
        <v>0</v>
      </c>
      <c r="AA25" s="958">
        <f t="shared" si="0"/>
        <v>-91.487966099999653</v>
      </c>
      <c r="AB25" s="959"/>
      <c r="AC25" s="958">
        <v>-44.942477399999802</v>
      </c>
      <c r="AD25" s="958">
        <v>0</v>
      </c>
      <c r="AE25" s="958">
        <v>0</v>
      </c>
      <c r="AF25" s="958">
        <v>0</v>
      </c>
      <c r="AG25" s="958">
        <v>0</v>
      </c>
      <c r="AH25" s="958">
        <v>0</v>
      </c>
      <c r="AI25" s="958">
        <f t="shared" si="1"/>
        <v>-44.942477399999802</v>
      </c>
      <c r="AJ25" s="958">
        <v>0</v>
      </c>
      <c r="AK25" s="958">
        <v>0</v>
      </c>
      <c r="AL25" s="958">
        <v>0</v>
      </c>
      <c r="AM25" s="958">
        <f t="shared" si="2"/>
        <v>0</v>
      </c>
      <c r="AN25" s="959"/>
      <c r="AO25" s="958">
        <f t="shared" si="3"/>
        <v>-136.43044349999946</v>
      </c>
    </row>
    <row r="26" spans="1:41" s="15" customFormat="1">
      <c r="A26" s="579"/>
      <c r="B26"/>
      <c r="C26" s="32"/>
      <c r="D26" s="280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699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33"/>
      <c r="AN26" s="102"/>
      <c r="AO26" s="33"/>
    </row>
    <row r="27" spans="1:41" s="15" customFormat="1" ht="78" customHeight="1">
      <c r="A27" s="580" t="str">
        <f>'Meny Aaro'!K34</f>
        <v>1403P</v>
      </c>
      <c r="B27"/>
      <c r="C27" s="6"/>
      <c r="D27" s="304" t="str">
        <f>VFGÅR&amp;'Meny Aaro'!G36</f>
        <v>201403</v>
      </c>
      <c r="E27" s="1005" t="str">
        <f t="shared" ref="E27:AA27" si="4">E9</f>
        <v>AH</v>
      </c>
      <c r="F27" s="1005" t="str">
        <f t="shared" si="4"/>
        <v>Arcus</v>
      </c>
      <c r="G27" s="1005" t="str">
        <f t="shared" si="4"/>
        <v xml:space="preserve">Biolin </v>
      </c>
      <c r="H27" s="1005" t="str">
        <f t="shared" si="4"/>
        <v>Bisnode</v>
      </c>
      <c r="I27" s="1005" t="str">
        <f t="shared" si="4"/>
        <v>DIAB</v>
      </c>
      <c r="J27" s="1005" t="str">
        <f t="shared" si="4"/>
        <v>Eurom</v>
      </c>
      <c r="K27" s="1005" t="str">
        <f t="shared" si="4"/>
        <v>GS-Hydro</v>
      </c>
      <c r="L27" s="1005" t="str">
        <f t="shared" si="4"/>
        <v>Hafa</v>
      </c>
      <c r="M27" s="1005" t="str">
        <f t="shared" si="4"/>
        <v>HENT</v>
      </c>
      <c r="N27" s="1005" t="str">
        <f t="shared" si="4"/>
        <v xml:space="preserve">HL Disp </v>
      </c>
      <c r="O27" s="1005" t="str">
        <f t="shared" si="4"/>
        <v>Inwido</v>
      </c>
      <c r="P27" s="1005" t="str">
        <f t="shared" si="4"/>
        <v>Jøtul</v>
      </c>
      <c r="Q27" s="1005" t="str">
        <f t="shared" si="4"/>
        <v xml:space="preserve">KVD </v>
      </c>
      <c r="R27" s="1005" t="str">
        <f t="shared" si="4"/>
        <v>Ledil</v>
      </c>
      <c r="S27" s="1005" t="str">
        <f t="shared" si="4"/>
        <v>MCC</v>
      </c>
      <c r="T27" s="1005" t="str">
        <f t="shared" si="4"/>
        <v>Nebula</v>
      </c>
      <c r="U27" s="1005" t="str">
        <f t="shared" si="4"/>
        <v>NCG</v>
      </c>
      <c r="V27" s="1005">
        <f t="shared" si="4"/>
        <v>0</v>
      </c>
      <c r="W27" s="1005">
        <f t="shared" si="4"/>
        <v>0</v>
      </c>
      <c r="X27" s="1005">
        <f t="shared" si="4"/>
        <v>0</v>
      </c>
      <c r="Y27" s="1005">
        <f t="shared" si="4"/>
        <v>0</v>
      </c>
      <c r="Z27" s="1005">
        <f t="shared" si="4"/>
        <v>0</v>
      </c>
      <c r="AA27" s="1005" t="str">
        <f t="shared" si="4"/>
        <v>Sum ex Aibel</v>
      </c>
      <c r="AB27" s="1006"/>
      <c r="AC27" s="1005" t="str">
        <f t="shared" ref="AC27:AM27" si="5">AC9</f>
        <v>Aibel</v>
      </c>
      <c r="AD27" s="1005">
        <f t="shared" si="5"/>
        <v>0</v>
      </c>
      <c r="AE27" s="1005">
        <f t="shared" si="5"/>
        <v>0</v>
      </c>
      <c r="AF27" s="1005">
        <f t="shared" si="5"/>
        <v>0</v>
      </c>
      <c r="AG27" s="1005">
        <f t="shared" si="5"/>
        <v>0</v>
      </c>
      <c r="AH27" s="1005">
        <f t="shared" si="5"/>
        <v>0</v>
      </c>
      <c r="AI27" s="1005" t="str">
        <f t="shared" si="5"/>
        <v>Sum Aibel</v>
      </c>
      <c r="AJ27" s="1005">
        <f t="shared" si="5"/>
        <v>0</v>
      </c>
      <c r="AK27" s="1005">
        <f t="shared" si="5"/>
        <v>0</v>
      </c>
      <c r="AL27" s="1005">
        <f t="shared" si="5"/>
        <v>0</v>
      </c>
      <c r="AM27" s="1005" t="str">
        <f t="shared" si="5"/>
        <v>SUMMA FRÅGETECKEN</v>
      </c>
      <c r="AN27" s="1006"/>
      <c r="AO27" s="1005" t="str">
        <f>AO9</f>
        <v>Totalt</v>
      </c>
    </row>
    <row r="28" spans="1:41" s="15" customFormat="1" ht="18">
      <c r="A28" s="579"/>
      <c r="B28"/>
      <c r="C28" s="32"/>
      <c r="D28" s="980" t="s">
        <v>54</v>
      </c>
      <c r="E28" s="981"/>
      <c r="F28" s="981"/>
      <c r="G28" s="981"/>
      <c r="H28" s="981"/>
      <c r="I28" s="981"/>
      <c r="J28" s="981"/>
      <c r="K28" s="981"/>
      <c r="L28" s="981"/>
      <c r="M28" s="981"/>
      <c r="N28" s="981"/>
      <c r="O28" s="981"/>
      <c r="P28" s="981"/>
      <c r="Q28" s="981"/>
      <c r="R28" s="981"/>
      <c r="S28" s="981"/>
      <c r="T28" s="981"/>
      <c r="U28" s="981"/>
      <c r="V28" s="981"/>
      <c r="W28" s="981"/>
      <c r="X28" s="981"/>
      <c r="Y28" s="981"/>
      <c r="Z28" s="981"/>
      <c r="AA28" s="981"/>
      <c r="AB28" s="982"/>
      <c r="AC28" s="981"/>
      <c r="AD28" s="981"/>
      <c r="AE28" s="981"/>
      <c r="AF28" s="981"/>
      <c r="AG28" s="981"/>
      <c r="AH28" s="981"/>
      <c r="AI28" s="981"/>
      <c r="AJ28" s="981"/>
      <c r="AK28" s="981"/>
      <c r="AL28" s="981"/>
      <c r="AM28" s="981"/>
      <c r="AN28" s="982"/>
      <c r="AO28" s="981"/>
    </row>
    <row r="29" spans="1:41" s="15" customFormat="1" ht="18">
      <c r="A29" s="578" t="s">
        <v>372</v>
      </c>
      <c r="B29"/>
      <c r="C29" s="32"/>
      <c r="D29" s="945" t="s">
        <v>55</v>
      </c>
      <c r="E29" s="946">
        <v>4.4784093</v>
      </c>
      <c r="F29" s="946">
        <v>-58.590369699999997</v>
      </c>
      <c r="G29" s="946">
        <v>-6.6613381477509402E-16</v>
      </c>
      <c r="H29" s="946">
        <v>31.895000000000099</v>
      </c>
      <c r="I29" s="946">
        <v>-0.27999999999999697</v>
      </c>
      <c r="J29" s="946">
        <v>1.75599999999996</v>
      </c>
      <c r="K29" s="946">
        <v>9.8852555000000102</v>
      </c>
      <c r="L29" s="946">
        <v>2.258</v>
      </c>
      <c r="M29" s="946">
        <v>57.503838999999999</v>
      </c>
      <c r="N29" s="946">
        <v>8.6470000000000606</v>
      </c>
      <c r="O29" s="946">
        <v>-62.806999999999903</v>
      </c>
      <c r="P29" s="946">
        <v>-15.6612066</v>
      </c>
      <c r="Q29" s="946">
        <v>4.6289999999999996</v>
      </c>
      <c r="R29" s="946">
        <v>-6.6266436782314001E-16</v>
      </c>
      <c r="S29" s="946">
        <v>2.5960000000000201</v>
      </c>
      <c r="T29" s="946">
        <v>17.261517900000001</v>
      </c>
      <c r="U29" s="946">
        <v>-30.310000000000102</v>
      </c>
      <c r="V29" s="946">
        <v>0</v>
      </c>
      <c r="W29" s="946">
        <v>0</v>
      </c>
      <c r="X29" s="946">
        <v>0</v>
      </c>
      <c r="Y29" s="946">
        <v>0</v>
      </c>
      <c r="Z29" s="946">
        <v>0</v>
      </c>
      <c r="AA29" s="946">
        <f t="shared" ref="AA29:AA43" si="6">SUM(E29:Z29)</f>
        <v>-26.738554599999851</v>
      </c>
      <c r="AB29" s="944"/>
      <c r="AC29" s="946">
        <v>135.45944700000101</v>
      </c>
      <c r="AD29" s="946">
        <v>0</v>
      </c>
      <c r="AE29" s="946">
        <v>0</v>
      </c>
      <c r="AF29" s="946">
        <v>0</v>
      </c>
      <c r="AG29" s="946">
        <v>0</v>
      </c>
      <c r="AH29" s="946">
        <v>0</v>
      </c>
      <c r="AI29" s="946">
        <f t="shared" ref="AI29:AI43" si="7">SUM(AC29:AH29)</f>
        <v>135.45944700000101</v>
      </c>
      <c r="AJ29" s="946">
        <v>0</v>
      </c>
      <c r="AK29" s="946">
        <v>0</v>
      </c>
      <c r="AL29" s="946">
        <v>0</v>
      </c>
      <c r="AM29" s="946">
        <f t="shared" ref="AM29:AM43" si="8">SUM(AJ29:AL29)</f>
        <v>0</v>
      </c>
      <c r="AN29" s="944"/>
      <c r="AO29" s="946">
        <f t="shared" ref="AO29:AO43" si="9">AA29+AI29+AM29</f>
        <v>108.72089240000116</v>
      </c>
    </row>
    <row r="30" spans="1:41" s="15" customFormat="1" ht="18">
      <c r="A30" s="578" t="s">
        <v>373</v>
      </c>
      <c r="B30"/>
      <c r="C30" s="32"/>
      <c r="D30" s="983" t="s">
        <v>56</v>
      </c>
      <c r="E30" s="948">
        <v>-11.648616000000001</v>
      </c>
      <c r="F30" s="948">
        <v>-81.376522199999997</v>
      </c>
      <c r="G30" s="948">
        <v>0</v>
      </c>
      <c r="H30" s="948">
        <v>-7.7729999999999997</v>
      </c>
      <c r="I30" s="948">
        <v>-40.655999999999999</v>
      </c>
      <c r="J30" s="948">
        <v>-19.603000000000002</v>
      </c>
      <c r="K30" s="948">
        <v>28.290448699999999</v>
      </c>
      <c r="L30" s="948">
        <v>-9.6760000000000002</v>
      </c>
      <c r="M30" s="948">
        <v>68.668284799999995</v>
      </c>
      <c r="N30" s="948">
        <v>-45.024999999999999</v>
      </c>
      <c r="O30" s="948">
        <v>-135.179</v>
      </c>
      <c r="P30" s="948">
        <v>-37.765740399999999</v>
      </c>
      <c r="Q30" s="948">
        <v>2.8439999999999999</v>
      </c>
      <c r="R30" s="948">
        <v>0</v>
      </c>
      <c r="S30" s="948">
        <v>-18.132000000000001</v>
      </c>
      <c r="T30" s="948">
        <v>8.8391029000000003</v>
      </c>
      <c r="U30" s="948">
        <v>6.2430000000000101</v>
      </c>
      <c r="V30" s="948">
        <v>0</v>
      </c>
      <c r="W30" s="948">
        <v>0</v>
      </c>
      <c r="X30" s="948">
        <v>0</v>
      </c>
      <c r="Y30" s="948">
        <v>0</v>
      </c>
      <c r="Z30" s="948">
        <v>0</v>
      </c>
      <c r="AA30" s="948">
        <f t="shared" si="6"/>
        <v>-291.95004219999998</v>
      </c>
      <c r="AB30" s="978"/>
      <c r="AC30" s="948">
        <v>-199.90554159999999</v>
      </c>
      <c r="AD30" s="948">
        <v>0</v>
      </c>
      <c r="AE30" s="948">
        <v>0</v>
      </c>
      <c r="AF30" s="948">
        <v>0</v>
      </c>
      <c r="AG30" s="948">
        <v>0</v>
      </c>
      <c r="AH30" s="948">
        <v>0</v>
      </c>
      <c r="AI30" s="948">
        <f t="shared" si="7"/>
        <v>-199.90554159999999</v>
      </c>
      <c r="AJ30" s="948">
        <v>0</v>
      </c>
      <c r="AK30" s="948">
        <v>0</v>
      </c>
      <c r="AL30" s="948">
        <v>0</v>
      </c>
      <c r="AM30" s="948">
        <f t="shared" si="8"/>
        <v>0</v>
      </c>
      <c r="AN30" s="978"/>
      <c r="AO30" s="948">
        <f t="shared" si="9"/>
        <v>-491.85558379999998</v>
      </c>
    </row>
    <row r="31" spans="1:41" s="15" customFormat="1" ht="18">
      <c r="A31" s="578" t="s">
        <v>374</v>
      </c>
      <c r="B31"/>
      <c r="C31" s="32"/>
      <c r="D31" s="942" t="s">
        <v>70</v>
      </c>
      <c r="E31" s="943">
        <v>-7.1702066999999996</v>
      </c>
      <c r="F31" s="943">
        <v>-139.96689190000001</v>
      </c>
      <c r="G31" s="943">
        <v>-6.6613381477509402E-16</v>
      </c>
      <c r="H31" s="943">
        <v>24.122000000000099</v>
      </c>
      <c r="I31" s="943">
        <v>-40.936</v>
      </c>
      <c r="J31" s="943">
        <v>-17.847000000000001</v>
      </c>
      <c r="K31" s="943">
        <v>38.175704199999998</v>
      </c>
      <c r="L31" s="943">
        <v>-7.4180000000000099</v>
      </c>
      <c r="M31" s="943">
        <v>126.17212379999999</v>
      </c>
      <c r="N31" s="943">
        <v>-36.3780000000001</v>
      </c>
      <c r="O31" s="943">
        <v>-197.98599999999999</v>
      </c>
      <c r="P31" s="943">
        <v>-53.426946999999998</v>
      </c>
      <c r="Q31" s="943">
        <v>7.4730000000000096</v>
      </c>
      <c r="R31" s="943">
        <v>-6.6266436782314001E-16</v>
      </c>
      <c r="S31" s="943">
        <v>-15.536</v>
      </c>
      <c r="T31" s="943">
        <v>26.100620800000002</v>
      </c>
      <c r="U31" s="943">
        <v>-24.067</v>
      </c>
      <c r="V31" s="943">
        <v>0</v>
      </c>
      <c r="W31" s="943">
        <v>0</v>
      </c>
      <c r="X31" s="943">
        <v>0</v>
      </c>
      <c r="Y31" s="943">
        <v>0</v>
      </c>
      <c r="Z31" s="943">
        <v>0</v>
      </c>
      <c r="AA31" s="943">
        <f t="shared" si="6"/>
        <v>-318.68859679999997</v>
      </c>
      <c r="AB31" s="944"/>
      <c r="AC31" s="943">
        <v>-64.446094599999498</v>
      </c>
      <c r="AD31" s="943">
        <v>0</v>
      </c>
      <c r="AE31" s="943">
        <v>0</v>
      </c>
      <c r="AF31" s="943">
        <v>0</v>
      </c>
      <c r="AG31" s="943">
        <v>0</v>
      </c>
      <c r="AH31" s="943">
        <v>0</v>
      </c>
      <c r="AI31" s="943">
        <f t="shared" si="7"/>
        <v>-64.446094599999498</v>
      </c>
      <c r="AJ31" s="943">
        <v>0</v>
      </c>
      <c r="AK31" s="943">
        <v>0</v>
      </c>
      <c r="AL31" s="943">
        <v>0</v>
      </c>
      <c r="AM31" s="943">
        <f t="shared" si="8"/>
        <v>0</v>
      </c>
      <c r="AN31" s="944"/>
      <c r="AO31" s="943">
        <f t="shared" si="9"/>
        <v>-383.1346913999995</v>
      </c>
    </row>
    <row r="32" spans="1:41" s="15" customFormat="1" ht="18">
      <c r="A32" s="578" t="s">
        <v>382</v>
      </c>
      <c r="B32"/>
      <c r="C32" s="32"/>
      <c r="D32" s="984" t="s">
        <v>57</v>
      </c>
      <c r="E32" s="200">
        <v>-8.9247452999999997</v>
      </c>
      <c r="F32" s="200">
        <v>-0.81623319999999999</v>
      </c>
      <c r="G32" s="200">
        <v>0</v>
      </c>
      <c r="H32" s="200">
        <v>-39.192</v>
      </c>
      <c r="I32" s="200">
        <v>-7.0590000000000002</v>
      </c>
      <c r="J32" s="200">
        <v>-13.914</v>
      </c>
      <c r="K32" s="200">
        <v>-6.2237213999999996</v>
      </c>
      <c r="L32" s="200">
        <v>-0.34499999999999997</v>
      </c>
      <c r="M32" s="200">
        <v>-3.5095888999999998</v>
      </c>
      <c r="N32" s="200">
        <v>-7.6870000000000003</v>
      </c>
      <c r="O32" s="200">
        <v>-55.633000000000003</v>
      </c>
      <c r="P32" s="200">
        <v>-7.5843444</v>
      </c>
      <c r="Q32" s="200">
        <v>-1.2749999999999999</v>
      </c>
      <c r="R32" s="200">
        <v>0</v>
      </c>
      <c r="S32" s="200">
        <v>-0.28999999999999998</v>
      </c>
      <c r="T32" s="200">
        <v>-12.8375336</v>
      </c>
      <c r="U32" s="200">
        <v>-9.2669999999999995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f t="shared" si="6"/>
        <v>-174.55816679999998</v>
      </c>
      <c r="AB32" s="205"/>
      <c r="AC32" s="200">
        <v>-12.100336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f t="shared" si="7"/>
        <v>-12.100336</v>
      </c>
      <c r="AJ32" s="200">
        <v>0</v>
      </c>
      <c r="AK32" s="200">
        <v>0</v>
      </c>
      <c r="AL32" s="200">
        <v>0</v>
      </c>
      <c r="AM32" s="200">
        <f t="shared" si="8"/>
        <v>0</v>
      </c>
      <c r="AN32" s="205"/>
      <c r="AO32" s="200">
        <f t="shared" si="9"/>
        <v>-186.65850279999998</v>
      </c>
    </row>
    <row r="33" spans="1:41" s="15" customFormat="1" ht="18">
      <c r="A33" s="578" t="s">
        <v>383</v>
      </c>
      <c r="B33"/>
      <c r="C33" s="32"/>
      <c r="D33" s="994" t="s">
        <v>58</v>
      </c>
      <c r="E33" s="986">
        <v>3.8595098000000001</v>
      </c>
      <c r="F33" s="986">
        <v>2.9914300000000001E-2</v>
      </c>
      <c r="G33" s="986">
        <v>0</v>
      </c>
      <c r="H33" s="986">
        <v>0.79600000000000004</v>
      </c>
      <c r="I33" s="986">
        <v>-9.0999999999999998E-2</v>
      </c>
      <c r="J33" s="986">
        <v>0</v>
      </c>
      <c r="K33" s="986">
        <v>0.2393739</v>
      </c>
      <c r="L33" s="986">
        <v>0</v>
      </c>
      <c r="M33" s="986">
        <v>0.55020950000000002</v>
      </c>
      <c r="N33" s="986">
        <v>0</v>
      </c>
      <c r="O33" s="986">
        <v>3.4409999999999998</v>
      </c>
      <c r="P33" s="986">
        <v>0</v>
      </c>
      <c r="Q33" s="986">
        <v>2.7E-2</v>
      </c>
      <c r="R33" s="986">
        <v>0</v>
      </c>
      <c r="S33" s="986">
        <v>0</v>
      </c>
      <c r="T33" s="986">
        <v>0</v>
      </c>
      <c r="U33" s="986">
        <v>5</v>
      </c>
      <c r="V33" s="986">
        <v>0</v>
      </c>
      <c r="W33" s="986">
        <v>0</v>
      </c>
      <c r="X33" s="986">
        <v>0</v>
      </c>
      <c r="Y33" s="986">
        <v>0</v>
      </c>
      <c r="Z33" s="986">
        <v>0</v>
      </c>
      <c r="AA33" s="986">
        <f t="shared" si="6"/>
        <v>13.852007500000001</v>
      </c>
      <c r="AB33" s="987"/>
      <c r="AC33" s="986">
        <v>0</v>
      </c>
      <c r="AD33" s="986">
        <v>0</v>
      </c>
      <c r="AE33" s="986">
        <v>0</v>
      </c>
      <c r="AF33" s="986">
        <v>0</v>
      </c>
      <c r="AG33" s="986">
        <v>0</v>
      </c>
      <c r="AH33" s="986">
        <v>0</v>
      </c>
      <c r="AI33" s="986">
        <f t="shared" si="7"/>
        <v>0</v>
      </c>
      <c r="AJ33" s="986">
        <v>0</v>
      </c>
      <c r="AK33" s="986">
        <v>0</v>
      </c>
      <c r="AL33" s="986">
        <v>0</v>
      </c>
      <c r="AM33" s="986">
        <f t="shared" si="8"/>
        <v>0</v>
      </c>
      <c r="AN33" s="987"/>
      <c r="AO33" s="986">
        <f t="shared" si="9"/>
        <v>13.852007500000001</v>
      </c>
    </row>
    <row r="34" spans="1:41" s="15" customFormat="1" ht="18">
      <c r="A34" s="578" t="s">
        <v>338</v>
      </c>
      <c r="B34"/>
      <c r="C34" s="32"/>
      <c r="D34" s="1002" t="s">
        <v>179</v>
      </c>
      <c r="E34" s="958">
        <v>-12.2354422</v>
      </c>
      <c r="F34" s="958">
        <v>-140.75321080000001</v>
      </c>
      <c r="G34" s="958">
        <v>-6.6613381477509402E-16</v>
      </c>
      <c r="H34" s="958">
        <v>-14.2739999999999</v>
      </c>
      <c r="I34" s="958">
        <v>-48.085999999999999</v>
      </c>
      <c r="J34" s="958">
        <v>-31.760999999999999</v>
      </c>
      <c r="K34" s="958">
        <v>32.1913567</v>
      </c>
      <c r="L34" s="958">
        <v>-7.7630000000000097</v>
      </c>
      <c r="M34" s="958">
        <v>123.21274440000001</v>
      </c>
      <c r="N34" s="958">
        <v>-44.065000000000097</v>
      </c>
      <c r="O34" s="958">
        <v>-250.178</v>
      </c>
      <c r="P34" s="958">
        <v>-61.011291399999998</v>
      </c>
      <c r="Q34" s="958">
        <v>6.2249999999999996</v>
      </c>
      <c r="R34" s="958">
        <v>-6.6266436782314001E-16</v>
      </c>
      <c r="S34" s="958">
        <v>-15.826000000000001</v>
      </c>
      <c r="T34" s="958">
        <v>13.263087199999999</v>
      </c>
      <c r="U34" s="958">
        <v>-28.334000000000099</v>
      </c>
      <c r="V34" s="958">
        <v>0</v>
      </c>
      <c r="W34" s="958">
        <v>0</v>
      </c>
      <c r="X34" s="958">
        <v>0</v>
      </c>
      <c r="Y34" s="958">
        <v>0</v>
      </c>
      <c r="Z34" s="958">
        <v>0</v>
      </c>
      <c r="AA34" s="958">
        <f t="shared" si="6"/>
        <v>-479.39475610000017</v>
      </c>
      <c r="AB34" s="959"/>
      <c r="AC34" s="958">
        <v>-76.546430599999397</v>
      </c>
      <c r="AD34" s="958">
        <v>0</v>
      </c>
      <c r="AE34" s="958">
        <v>0</v>
      </c>
      <c r="AF34" s="958">
        <v>0</v>
      </c>
      <c r="AG34" s="958">
        <v>0</v>
      </c>
      <c r="AH34" s="958">
        <v>0</v>
      </c>
      <c r="AI34" s="958">
        <f t="shared" si="7"/>
        <v>-76.546430599999397</v>
      </c>
      <c r="AJ34" s="958">
        <v>0</v>
      </c>
      <c r="AK34" s="958">
        <v>0</v>
      </c>
      <c r="AL34" s="958">
        <v>0</v>
      </c>
      <c r="AM34" s="958">
        <f t="shared" si="8"/>
        <v>0</v>
      </c>
      <c r="AN34" s="959"/>
      <c r="AO34" s="958">
        <f t="shared" si="9"/>
        <v>-555.94118669999955</v>
      </c>
    </row>
    <row r="35" spans="1:41" s="15" customFormat="1" ht="18">
      <c r="A35" s="578" t="s">
        <v>384</v>
      </c>
      <c r="B35"/>
      <c r="C35" s="32"/>
      <c r="D35" s="989" t="s">
        <v>61</v>
      </c>
      <c r="E35" s="990">
        <v>0</v>
      </c>
      <c r="F35" s="990">
        <v>0</v>
      </c>
      <c r="G35" s="990">
        <v>23.379000000000001</v>
      </c>
      <c r="H35" s="990">
        <v>28.388000000000002</v>
      </c>
      <c r="I35" s="990">
        <v>0</v>
      </c>
      <c r="J35" s="990">
        <v>0</v>
      </c>
      <c r="K35" s="990">
        <v>0</v>
      </c>
      <c r="L35" s="990">
        <v>0</v>
      </c>
      <c r="M35" s="990">
        <v>-0.86</v>
      </c>
      <c r="N35" s="990">
        <v>0</v>
      </c>
      <c r="O35" s="990">
        <v>0</v>
      </c>
      <c r="P35" s="990">
        <v>0</v>
      </c>
      <c r="Q35" s="990">
        <v>0</v>
      </c>
      <c r="R35" s="990">
        <v>0</v>
      </c>
      <c r="S35" s="990">
        <v>0</v>
      </c>
      <c r="T35" s="990">
        <v>0</v>
      </c>
      <c r="U35" s="990">
        <v>0</v>
      </c>
      <c r="V35" s="990">
        <v>0</v>
      </c>
      <c r="W35" s="990">
        <v>0</v>
      </c>
      <c r="X35" s="990">
        <v>0</v>
      </c>
      <c r="Y35" s="990">
        <v>0</v>
      </c>
      <c r="Z35" s="990">
        <v>0</v>
      </c>
      <c r="AA35" s="990">
        <f t="shared" si="6"/>
        <v>50.907000000000004</v>
      </c>
      <c r="AB35" s="991"/>
      <c r="AC35" s="990">
        <v>0</v>
      </c>
      <c r="AD35" s="990">
        <v>0</v>
      </c>
      <c r="AE35" s="990">
        <v>0</v>
      </c>
      <c r="AF35" s="990">
        <v>0</v>
      </c>
      <c r="AG35" s="990">
        <v>0</v>
      </c>
      <c r="AH35" s="990">
        <v>0</v>
      </c>
      <c r="AI35" s="990">
        <f t="shared" si="7"/>
        <v>0</v>
      </c>
      <c r="AJ35" s="990">
        <v>0</v>
      </c>
      <c r="AK35" s="990">
        <v>0</v>
      </c>
      <c r="AL35" s="990">
        <v>0</v>
      </c>
      <c r="AM35" s="990">
        <f t="shared" si="8"/>
        <v>0</v>
      </c>
      <c r="AN35" s="991"/>
      <c r="AO35" s="990">
        <f t="shared" si="9"/>
        <v>50.907000000000004</v>
      </c>
    </row>
    <row r="36" spans="1:41" s="15" customFormat="1" ht="18">
      <c r="A36" s="578" t="s">
        <v>401</v>
      </c>
      <c r="B36"/>
      <c r="C36" s="32"/>
      <c r="D36" s="992" t="s">
        <v>62</v>
      </c>
      <c r="E36" s="993">
        <v>-24.470884400000099</v>
      </c>
      <c r="F36" s="993">
        <v>-281.50642160000001</v>
      </c>
      <c r="G36" s="993">
        <v>23.379000000000001</v>
      </c>
      <c r="H36" s="993">
        <v>-0.15999999999997</v>
      </c>
      <c r="I36" s="993">
        <v>-96.171999999999997</v>
      </c>
      <c r="J36" s="993">
        <v>-63.521999999999998</v>
      </c>
      <c r="K36" s="993">
        <v>64.3827134</v>
      </c>
      <c r="L36" s="993">
        <v>-15.526</v>
      </c>
      <c r="M36" s="993">
        <v>245.5654888</v>
      </c>
      <c r="N36" s="993">
        <v>-88.130000000000095</v>
      </c>
      <c r="O36" s="993">
        <v>-500.35599999999999</v>
      </c>
      <c r="P36" s="993">
        <v>-122.0225828</v>
      </c>
      <c r="Q36" s="993">
        <v>12.45</v>
      </c>
      <c r="R36" s="993">
        <v>-1.32532873564628E-15</v>
      </c>
      <c r="S36" s="993">
        <v>-31.651999999999902</v>
      </c>
      <c r="T36" s="993">
        <v>26.526174399999999</v>
      </c>
      <c r="U36" s="993">
        <v>-56.668000000000198</v>
      </c>
      <c r="V36" s="993">
        <v>0</v>
      </c>
      <c r="W36" s="993">
        <v>0</v>
      </c>
      <c r="X36" s="993">
        <v>0</v>
      </c>
      <c r="Y36" s="993">
        <v>0</v>
      </c>
      <c r="Z36" s="993">
        <v>0</v>
      </c>
      <c r="AA36" s="993">
        <f t="shared" si="6"/>
        <v>-907.88251220000029</v>
      </c>
      <c r="AB36" s="959"/>
      <c r="AC36" s="993">
        <v>-153.09286119999899</v>
      </c>
      <c r="AD36" s="993">
        <v>0</v>
      </c>
      <c r="AE36" s="993">
        <v>0</v>
      </c>
      <c r="AF36" s="993">
        <v>0</v>
      </c>
      <c r="AG36" s="993">
        <v>0</v>
      </c>
      <c r="AH36" s="993">
        <v>0</v>
      </c>
      <c r="AI36" s="993">
        <f t="shared" si="7"/>
        <v>-153.09286119999899</v>
      </c>
      <c r="AJ36" s="993">
        <v>0</v>
      </c>
      <c r="AK36" s="993">
        <v>0</v>
      </c>
      <c r="AL36" s="993">
        <v>0</v>
      </c>
      <c r="AM36" s="993">
        <f t="shared" si="8"/>
        <v>0</v>
      </c>
      <c r="AN36" s="959"/>
      <c r="AO36" s="993">
        <f t="shared" si="9"/>
        <v>-1060.9753733999992</v>
      </c>
    </row>
    <row r="37" spans="1:41" s="15" customFormat="1" ht="18">
      <c r="A37" s="578" t="s">
        <v>385</v>
      </c>
      <c r="B37"/>
      <c r="C37" s="32"/>
      <c r="D37" s="994" t="s">
        <v>63</v>
      </c>
      <c r="E37" s="995">
        <v>19.0504645</v>
      </c>
      <c r="F37" s="995">
        <v>161.85882029999999</v>
      </c>
      <c r="G37" s="995">
        <v>0</v>
      </c>
      <c r="H37" s="995">
        <v>-2.863</v>
      </c>
      <c r="I37" s="995">
        <v>-5.4939999999999998</v>
      </c>
      <c r="J37" s="995">
        <v>2.2360000000000002</v>
      </c>
      <c r="K37" s="995">
        <v>-33.1399866</v>
      </c>
      <c r="L37" s="995">
        <v>2.0219999999999998</v>
      </c>
      <c r="M37" s="995">
        <v>0</v>
      </c>
      <c r="N37" s="995">
        <v>276.46300000000002</v>
      </c>
      <c r="O37" s="995">
        <v>251.233</v>
      </c>
      <c r="P37" s="995">
        <v>4.0042432999999997</v>
      </c>
      <c r="Q37" s="995">
        <v>1.9139999999999999</v>
      </c>
      <c r="R37" s="995">
        <v>0</v>
      </c>
      <c r="S37" s="995">
        <v>6.9290000000000003</v>
      </c>
      <c r="T37" s="995">
        <v>0</v>
      </c>
      <c r="U37" s="995">
        <v>-3.141</v>
      </c>
      <c r="V37" s="995">
        <v>0</v>
      </c>
      <c r="W37" s="995">
        <v>0</v>
      </c>
      <c r="X37" s="995">
        <v>0</v>
      </c>
      <c r="Y37" s="995">
        <v>0</v>
      </c>
      <c r="Z37" s="995">
        <v>0</v>
      </c>
      <c r="AA37" s="995">
        <f t="shared" si="6"/>
        <v>681.07254150000006</v>
      </c>
      <c r="AB37" s="964"/>
      <c r="AC37" s="995">
        <v>0</v>
      </c>
      <c r="AD37" s="995">
        <v>0</v>
      </c>
      <c r="AE37" s="995">
        <v>0</v>
      </c>
      <c r="AF37" s="995">
        <v>0</v>
      </c>
      <c r="AG37" s="995">
        <v>0</v>
      </c>
      <c r="AH37" s="995">
        <v>0</v>
      </c>
      <c r="AI37" s="995">
        <f t="shared" si="7"/>
        <v>0</v>
      </c>
      <c r="AJ37" s="995">
        <v>0</v>
      </c>
      <c r="AK37" s="995">
        <v>0</v>
      </c>
      <c r="AL37" s="995">
        <v>0</v>
      </c>
      <c r="AM37" s="995">
        <f t="shared" si="8"/>
        <v>0</v>
      </c>
      <c r="AN37" s="964"/>
      <c r="AO37" s="995">
        <f t="shared" si="9"/>
        <v>681.07254150000006</v>
      </c>
    </row>
    <row r="38" spans="1:41" s="15" customFormat="1" ht="18">
      <c r="A38" s="578" t="s">
        <v>386</v>
      </c>
      <c r="B38"/>
      <c r="C38" s="32"/>
      <c r="D38" s="994" t="s">
        <v>72</v>
      </c>
      <c r="E38" s="995">
        <v>0</v>
      </c>
      <c r="F38" s="995">
        <v>0</v>
      </c>
      <c r="G38" s="995">
        <v>0</v>
      </c>
      <c r="H38" s="995">
        <v>-33.012</v>
      </c>
      <c r="I38" s="995">
        <v>0</v>
      </c>
      <c r="J38" s="995">
        <v>0</v>
      </c>
      <c r="K38" s="995">
        <v>0</v>
      </c>
      <c r="L38" s="995">
        <v>0</v>
      </c>
      <c r="M38" s="995">
        <v>0</v>
      </c>
      <c r="N38" s="995">
        <v>0</v>
      </c>
      <c r="O38" s="995">
        <v>0</v>
      </c>
      <c r="P38" s="995">
        <v>0</v>
      </c>
      <c r="Q38" s="995">
        <v>0</v>
      </c>
      <c r="R38" s="995">
        <v>0</v>
      </c>
      <c r="S38" s="995">
        <v>0</v>
      </c>
      <c r="T38" s="995">
        <v>0</v>
      </c>
      <c r="U38" s="995">
        <v>0</v>
      </c>
      <c r="V38" s="995">
        <v>0</v>
      </c>
      <c r="W38" s="995">
        <v>0</v>
      </c>
      <c r="X38" s="995">
        <v>0</v>
      </c>
      <c r="Y38" s="995">
        <v>0</v>
      </c>
      <c r="Z38" s="995">
        <v>0</v>
      </c>
      <c r="AA38" s="995">
        <f t="shared" si="6"/>
        <v>-33.012</v>
      </c>
      <c r="AB38" s="964"/>
      <c r="AC38" s="995">
        <v>0</v>
      </c>
      <c r="AD38" s="995">
        <v>0</v>
      </c>
      <c r="AE38" s="995">
        <v>0</v>
      </c>
      <c r="AF38" s="995">
        <v>0</v>
      </c>
      <c r="AG38" s="995">
        <v>0</v>
      </c>
      <c r="AH38" s="995">
        <v>0</v>
      </c>
      <c r="AI38" s="995">
        <f t="shared" si="7"/>
        <v>0</v>
      </c>
      <c r="AJ38" s="995">
        <v>0</v>
      </c>
      <c r="AK38" s="995">
        <v>0</v>
      </c>
      <c r="AL38" s="995">
        <v>0</v>
      </c>
      <c r="AM38" s="995">
        <f t="shared" si="8"/>
        <v>0</v>
      </c>
      <c r="AN38" s="964"/>
      <c r="AO38" s="995">
        <f t="shared" si="9"/>
        <v>-33.012</v>
      </c>
    </row>
    <row r="39" spans="1:41" ht="18">
      <c r="A39" s="578" t="s">
        <v>387</v>
      </c>
      <c r="C39" s="32"/>
      <c r="D39" s="994" t="s">
        <v>64</v>
      </c>
      <c r="E39" s="995">
        <v>0</v>
      </c>
      <c r="F39" s="995">
        <v>0</v>
      </c>
      <c r="G39" s="995">
        <v>0</v>
      </c>
      <c r="H39" s="995">
        <v>0</v>
      </c>
      <c r="I39" s="995">
        <v>0</v>
      </c>
      <c r="J39" s="995">
        <v>0</v>
      </c>
      <c r="K39" s="995">
        <v>0</v>
      </c>
      <c r="L39" s="995">
        <v>0</v>
      </c>
      <c r="M39" s="995">
        <v>0</v>
      </c>
      <c r="N39" s="995">
        <v>0</v>
      </c>
      <c r="O39" s="995">
        <v>0</v>
      </c>
      <c r="P39" s="995">
        <v>0</v>
      </c>
      <c r="Q39" s="995">
        <v>0</v>
      </c>
      <c r="R39" s="995">
        <v>0</v>
      </c>
      <c r="S39" s="995">
        <v>0</v>
      </c>
      <c r="T39" s="995">
        <v>0</v>
      </c>
      <c r="U39" s="995">
        <v>0</v>
      </c>
      <c r="V39" s="995">
        <v>0</v>
      </c>
      <c r="W39" s="995">
        <v>0</v>
      </c>
      <c r="X39" s="995">
        <v>0</v>
      </c>
      <c r="Y39" s="995">
        <v>0</v>
      </c>
      <c r="Z39" s="995">
        <v>0</v>
      </c>
      <c r="AA39" s="995">
        <f t="shared" si="6"/>
        <v>0</v>
      </c>
      <c r="AB39" s="964"/>
      <c r="AC39" s="995">
        <v>0</v>
      </c>
      <c r="AD39" s="995">
        <v>0</v>
      </c>
      <c r="AE39" s="995">
        <v>0</v>
      </c>
      <c r="AF39" s="995">
        <v>0</v>
      </c>
      <c r="AG39" s="995">
        <v>0</v>
      </c>
      <c r="AH39" s="995">
        <v>0</v>
      </c>
      <c r="AI39" s="995">
        <f t="shared" si="7"/>
        <v>0</v>
      </c>
      <c r="AJ39" s="995">
        <v>0</v>
      </c>
      <c r="AK39" s="995">
        <v>0</v>
      </c>
      <c r="AL39" s="995">
        <v>0</v>
      </c>
      <c r="AM39" s="995">
        <f t="shared" si="8"/>
        <v>0</v>
      </c>
      <c r="AN39" s="964"/>
      <c r="AO39" s="995">
        <f t="shared" si="9"/>
        <v>0</v>
      </c>
    </row>
    <row r="40" spans="1:41" ht="18">
      <c r="A40" s="578" t="s">
        <v>388</v>
      </c>
      <c r="C40" s="32"/>
      <c r="D40" s="994" t="s">
        <v>65</v>
      </c>
      <c r="E40" s="995">
        <v>0</v>
      </c>
      <c r="F40" s="995">
        <v>-0.33546759999999998</v>
      </c>
      <c r="G40" s="995">
        <v>0</v>
      </c>
      <c r="H40" s="995">
        <v>0</v>
      </c>
      <c r="I40" s="995">
        <v>-46.493000000000002</v>
      </c>
      <c r="J40" s="995">
        <v>-25.434000000000001</v>
      </c>
      <c r="K40" s="995">
        <v>-23.662553299999999</v>
      </c>
      <c r="L40" s="995">
        <v>-16.41</v>
      </c>
      <c r="M40" s="995">
        <v>0</v>
      </c>
      <c r="N40" s="995">
        <v>-348.06299999999999</v>
      </c>
      <c r="O40" s="995">
        <v>0</v>
      </c>
      <c r="P40" s="995">
        <v>0</v>
      </c>
      <c r="Q40" s="995">
        <v>0</v>
      </c>
      <c r="R40" s="995">
        <v>0</v>
      </c>
      <c r="S40" s="995">
        <v>0</v>
      </c>
      <c r="T40" s="995">
        <v>0</v>
      </c>
      <c r="U40" s="995">
        <v>0</v>
      </c>
      <c r="V40" s="995">
        <v>0</v>
      </c>
      <c r="W40" s="995">
        <v>0</v>
      </c>
      <c r="X40" s="995">
        <v>0</v>
      </c>
      <c r="Y40" s="995">
        <v>0</v>
      </c>
      <c r="Z40" s="995">
        <v>0</v>
      </c>
      <c r="AA40" s="995">
        <f t="shared" si="6"/>
        <v>-460.39802090000001</v>
      </c>
      <c r="AB40" s="964"/>
      <c r="AC40" s="995">
        <v>0</v>
      </c>
      <c r="AD40" s="995">
        <v>0</v>
      </c>
      <c r="AE40" s="995">
        <v>0</v>
      </c>
      <c r="AF40" s="995">
        <v>0</v>
      </c>
      <c r="AG40" s="995">
        <v>0</v>
      </c>
      <c r="AH40" s="995">
        <v>0</v>
      </c>
      <c r="AI40" s="995">
        <f t="shared" si="7"/>
        <v>0</v>
      </c>
      <c r="AJ40" s="995">
        <v>0</v>
      </c>
      <c r="AK40" s="995">
        <v>0</v>
      </c>
      <c r="AL40" s="995">
        <v>0</v>
      </c>
      <c r="AM40" s="995">
        <f t="shared" si="8"/>
        <v>0</v>
      </c>
      <c r="AN40" s="964"/>
      <c r="AO40" s="995">
        <f t="shared" si="9"/>
        <v>-460.39802090000001</v>
      </c>
    </row>
    <row r="41" spans="1:41" ht="18">
      <c r="A41" s="578" t="s">
        <v>417</v>
      </c>
      <c r="C41" s="32"/>
      <c r="D41" s="996" t="s">
        <v>52</v>
      </c>
      <c r="E41" s="997">
        <v>0</v>
      </c>
      <c r="F41" s="997">
        <v>3.205104</v>
      </c>
      <c r="G41" s="997">
        <v>0</v>
      </c>
      <c r="H41" s="997">
        <v>-0.80100000000000005</v>
      </c>
      <c r="I41" s="997">
        <v>79.61</v>
      </c>
      <c r="J41" s="997">
        <v>32.607999999999997</v>
      </c>
      <c r="K41" s="997">
        <v>31.340249499999999</v>
      </c>
      <c r="L41" s="997">
        <v>22.053000000000001</v>
      </c>
      <c r="M41" s="997">
        <v>0</v>
      </c>
      <c r="N41" s="997">
        <v>0</v>
      </c>
      <c r="O41" s="997">
        <v>-26.594000000000001</v>
      </c>
      <c r="P41" s="997">
        <v>53.0113518</v>
      </c>
      <c r="Q41" s="997">
        <v>-1.139</v>
      </c>
      <c r="R41" s="997">
        <v>0</v>
      </c>
      <c r="S41" s="997">
        <v>-1.748</v>
      </c>
      <c r="T41" s="997">
        <v>0</v>
      </c>
      <c r="U41" s="997">
        <v>-5</v>
      </c>
      <c r="V41" s="997">
        <v>0</v>
      </c>
      <c r="W41" s="997">
        <v>0</v>
      </c>
      <c r="X41" s="997">
        <v>0</v>
      </c>
      <c r="Y41" s="997">
        <v>0</v>
      </c>
      <c r="Z41" s="997">
        <v>0</v>
      </c>
      <c r="AA41" s="997">
        <f t="shared" si="6"/>
        <v>186.54570530000001</v>
      </c>
      <c r="AB41" s="998"/>
      <c r="AC41" s="997">
        <v>0</v>
      </c>
      <c r="AD41" s="997">
        <v>0</v>
      </c>
      <c r="AE41" s="997">
        <v>0</v>
      </c>
      <c r="AF41" s="997">
        <v>0</v>
      </c>
      <c r="AG41" s="997">
        <v>0</v>
      </c>
      <c r="AH41" s="997">
        <v>0</v>
      </c>
      <c r="AI41" s="997">
        <f t="shared" si="7"/>
        <v>0</v>
      </c>
      <c r="AJ41" s="997">
        <v>0</v>
      </c>
      <c r="AK41" s="997">
        <v>0</v>
      </c>
      <c r="AL41" s="997">
        <v>0</v>
      </c>
      <c r="AM41" s="997">
        <f t="shared" si="8"/>
        <v>0</v>
      </c>
      <c r="AN41" s="998"/>
      <c r="AO41" s="997">
        <f t="shared" si="9"/>
        <v>186.54570530000001</v>
      </c>
    </row>
    <row r="42" spans="1:41" ht="18">
      <c r="A42" s="578" t="s">
        <v>389</v>
      </c>
      <c r="C42" s="32"/>
      <c r="D42" s="999" t="s">
        <v>71</v>
      </c>
      <c r="E42" s="1000">
        <v>19.0504645</v>
      </c>
      <c r="F42" s="1000">
        <v>164.72845670000001</v>
      </c>
      <c r="G42" s="1000">
        <v>0</v>
      </c>
      <c r="H42" s="1000">
        <v>-36.676000000000002</v>
      </c>
      <c r="I42" s="1000">
        <v>27.623000000000001</v>
      </c>
      <c r="J42" s="1000">
        <v>9.41</v>
      </c>
      <c r="K42" s="1000">
        <v>-25.462290400000001</v>
      </c>
      <c r="L42" s="1000">
        <v>7.665</v>
      </c>
      <c r="M42" s="1000">
        <v>0</v>
      </c>
      <c r="N42" s="1000">
        <v>-71.599999999999994</v>
      </c>
      <c r="O42" s="1000">
        <v>224.63900000000001</v>
      </c>
      <c r="P42" s="1000">
        <v>57.015595099999999</v>
      </c>
      <c r="Q42" s="1000">
        <v>0.77500000000000002</v>
      </c>
      <c r="R42" s="1000">
        <v>0</v>
      </c>
      <c r="S42" s="1000">
        <v>5.181</v>
      </c>
      <c r="T42" s="1000">
        <v>0</v>
      </c>
      <c r="U42" s="1000">
        <v>-8.141</v>
      </c>
      <c r="V42" s="1000">
        <v>0</v>
      </c>
      <c r="W42" s="1000">
        <v>0</v>
      </c>
      <c r="X42" s="1000">
        <v>0</v>
      </c>
      <c r="Y42" s="1000">
        <v>0</v>
      </c>
      <c r="Z42" s="1000">
        <v>0</v>
      </c>
      <c r="AA42" s="1000">
        <f t="shared" si="6"/>
        <v>374.20822589999995</v>
      </c>
      <c r="AB42" s="1001"/>
      <c r="AC42" s="1000">
        <v>0</v>
      </c>
      <c r="AD42" s="1000">
        <v>0</v>
      </c>
      <c r="AE42" s="1000">
        <v>0</v>
      </c>
      <c r="AF42" s="1000">
        <v>0</v>
      </c>
      <c r="AG42" s="1000">
        <v>0</v>
      </c>
      <c r="AH42" s="1000">
        <v>0</v>
      </c>
      <c r="AI42" s="1000">
        <f t="shared" si="7"/>
        <v>0</v>
      </c>
      <c r="AJ42" s="1000">
        <v>0</v>
      </c>
      <c r="AK42" s="1000">
        <v>0</v>
      </c>
      <c r="AL42" s="1000">
        <v>0</v>
      </c>
      <c r="AM42" s="1000">
        <f t="shared" si="8"/>
        <v>0</v>
      </c>
      <c r="AN42" s="1001"/>
      <c r="AO42" s="1000">
        <f t="shared" si="9"/>
        <v>374.20822589999995</v>
      </c>
    </row>
    <row r="43" spans="1:41" ht="18">
      <c r="A43" s="578" t="s">
        <v>390</v>
      </c>
      <c r="C43" s="32"/>
      <c r="D43" s="957" t="s">
        <v>66</v>
      </c>
      <c r="E43" s="958">
        <v>6.8150222999999803</v>
      </c>
      <c r="F43" s="958">
        <v>23.975245899999901</v>
      </c>
      <c r="G43" s="958">
        <v>23.379000000000001</v>
      </c>
      <c r="H43" s="958">
        <v>-22.562000000000001</v>
      </c>
      <c r="I43" s="958">
        <v>-20.463000000000001</v>
      </c>
      <c r="J43" s="958">
        <v>-22.350999999999999</v>
      </c>
      <c r="K43" s="958">
        <v>6.7290663000000297</v>
      </c>
      <c r="L43" s="958">
        <v>-9.8000000000006096E-2</v>
      </c>
      <c r="M43" s="958">
        <v>122.35274440000001</v>
      </c>
      <c r="N43" s="958">
        <v>-115.66500000000001</v>
      </c>
      <c r="O43" s="958">
        <v>-25.539000000000001</v>
      </c>
      <c r="P43" s="958">
        <v>-3.9956963000000401</v>
      </c>
      <c r="Q43" s="958">
        <v>7.0000000000000098</v>
      </c>
      <c r="R43" s="958">
        <v>-6.6266436782314001E-16</v>
      </c>
      <c r="S43" s="958">
        <v>-10.645</v>
      </c>
      <c r="T43" s="958">
        <v>13.263087199999999</v>
      </c>
      <c r="U43" s="958">
        <v>-36.475000000000101</v>
      </c>
      <c r="V43" s="958">
        <v>0</v>
      </c>
      <c r="W43" s="958">
        <v>0</v>
      </c>
      <c r="X43" s="958">
        <v>0</v>
      </c>
      <c r="Y43" s="958">
        <v>0</v>
      </c>
      <c r="Z43" s="958">
        <v>0</v>
      </c>
      <c r="AA43" s="958">
        <f t="shared" si="6"/>
        <v>-54.279530200000231</v>
      </c>
      <c r="AB43" s="959"/>
      <c r="AC43" s="958">
        <v>-76.546430599999397</v>
      </c>
      <c r="AD43" s="958">
        <v>0</v>
      </c>
      <c r="AE43" s="958">
        <v>0</v>
      </c>
      <c r="AF43" s="958">
        <v>0</v>
      </c>
      <c r="AG43" s="958">
        <v>0</v>
      </c>
      <c r="AH43" s="958">
        <v>0</v>
      </c>
      <c r="AI43" s="958">
        <f t="shared" si="7"/>
        <v>-76.546430599999397</v>
      </c>
      <c r="AJ43" s="958">
        <v>0</v>
      </c>
      <c r="AK43" s="958">
        <v>0</v>
      </c>
      <c r="AL43" s="958">
        <v>0</v>
      </c>
      <c r="AM43" s="958">
        <f t="shared" si="8"/>
        <v>0</v>
      </c>
      <c r="AN43" s="959"/>
      <c r="AO43" s="958">
        <f t="shared" si="9"/>
        <v>-130.82596079999962</v>
      </c>
    </row>
    <row r="44" spans="1:41" s="28" customFormat="1" ht="13.8" hidden="1">
      <c r="A44" s="577"/>
      <c r="B44"/>
      <c r="C44" s="32"/>
      <c r="D44" s="282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/>
      <c r="AJ44" s="283"/>
      <c r="AK44" s="283"/>
      <c r="AL44" s="283"/>
      <c r="AM44" s="283"/>
      <c r="AN44" s="283"/>
      <c r="AO44" s="283"/>
    </row>
    <row r="45" spans="1:41" s="28" customFormat="1" ht="13.8" hidden="1">
      <c r="A45" s="577"/>
      <c r="B45"/>
      <c r="C45" s="32"/>
      <c r="D45" s="284" t="s">
        <v>59</v>
      </c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700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700"/>
      <c r="AO45" s="285"/>
    </row>
    <row r="46" spans="1:41" s="28" customFormat="1" ht="13.8" hidden="1">
      <c r="A46" s="577"/>
      <c r="B46"/>
      <c r="C46" s="32"/>
      <c r="D46" s="286" t="s">
        <v>60</v>
      </c>
      <c r="E46" s="167">
        <f t="shared" ref="E46:AA46" si="10">E34</f>
        <v>-12.2354422</v>
      </c>
      <c r="F46" s="167">
        <f t="shared" si="10"/>
        <v>-140.75321080000001</v>
      </c>
      <c r="G46" s="167">
        <f t="shared" si="10"/>
        <v>-6.6613381477509402E-16</v>
      </c>
      <c r="H46" s="167">
        <f t="shared" si="10"/>
        <v>-14.2739999999999</v>
      </c>
      <c r="I46" s="167">
        <f t="shared" si="10"/>
        <v>-48.085999999999999</v>
      </c>
      <c r="J46" s="167">
        <f t="shared" si="10"/>
        <v>-31.760999999999999</v>
      </c>
      <c r="K46" s="167">
        <f t="shared" si="10"/>
        <v>32.1913567</v>
      </c>
      <c r="L46" s="167">
        <f t="shared" si="10"/>
        <v>-7.7630000000000097</v>
      </c>
      <c r="M46" s="167">
        <f t="shared" si="10"/>
        <v>123.21274440000001</v>
      </c>
      <c r="N46" s="167">
        <f t="shared" si="10"/>
        <v>-44.065000000000097</v>
      </c>
      <c r="O46" s="167">
        <f t="shared" si="10"/>
        <v>-250.178</v>
      </c>
      <c r="P46" s="167">
        <f t="shared" si="10"/>
        <v>-61.011291399999998</v>
      </c>
      <c r="Q46" s="167">
        <f t="shared" si="10"/>
        <v>6.2249999999999996</v>
      </c>
      <c r="R46" s="167">
        <f t="shared" si="10"/>
        <v>-6.6266436782314001E-16</v>
      </c>
      <c r="S46" s="167">
        <f t="shared" si="10"/>
        <v>-15.826000000000001</v>
      </c>
      <c r="T46" s="167">
        <f t="shared" si="10"/>
        <v>13.263087199999999</v>
      </c>
      <c r="U46" s="167">
        <f t="shared" si="10"/>
        <v>-28.334000000000099</v>
      </c>
      <c r="V46" s="167">
        <f t="shared" si="10"/>
        <v>0</v>
      </c>
      <c r="W46" s="167">
        <f t="shared" si="10"/>
        <v>0</v>
      </c>
      <c r="X46" s="167">
        <f t="shared" si="10"/>
        <v>0</v>
      </c>
      <c r="Y46" s="167">
        <f t="shared" si="10"/>
        <v>0</v>
      </c>
      <c r="Z46" s="167">
        <f t="shared" si="10"/>
        <v>0</v>
      </c>
      <c r="AA46" s="167">
        <f t="shared" si="10"/>
        <v>-479.39475610000017</v>
      </c>
      <c r="AB46" s="699"/>
      <c r="AC46" s="167">
        <f t="shared" ref="AC46:AM46" si="11">AC34</f>
        <v>-76.546430599999397</v>
      </c>
      <c r="AD46" s="167">
        <f t="shared" si="11"/>
        <v>0</v>
      </c>
      <c r="AE46" s="167">
        <f t="shared" si="11"/>
        <v>0</v>
      </c>
      <c r="AF46" s="167">
        <f t="shared" si="11"/>
        <v>0</v>
      </c>
      <c r="AG46" s="167">
        <f t="shared" si="11"/>
        <v>0</v>
      </c>
      <c r="AH46" s="167">
        <f t="shared" si="11"/>
        <v>0</v>
      </c>
      <c r="AI46" s="167">
        <f t="shared" si="11"/>
        <v>-76.546430599999397</v>
      </c>
      <c r="AJ46" s="167">
        <f t="shared" si="11"/>
        <v>0</v>
      </c>
      <c r="AK46" s="167">
        <f t="shared" si="11"/>
        <v>0</v>
      </c>
      <c r="AL46" s="167">
        <f t="shared" si="11"/>
        <v>0</v>
      </c>
      <c r="AM46" s="167">
        <f t="shared" si="11"/>
        <v>0</v>
      </c>
      <c r="AN46" s="699"/>
      <c r="AO46" s="167">
        <f>AO34</f>
        <v>-555.94118669999955</v>
      </c>
    </row>
    <row r="47" spans="1:41" s="12" customFormat="1" hidden="1">
      <c r="A47" s="569"/>
      <c r="B47"/>
      <c r="C47" s="32"/>
      <c r="D47" s="287" t="s">
        <v>67</v>
      </c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699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699"/>
      <c r="AO47" s="167"/>
    </row>
    <row r="48" spans="1:41" s="28" customFormat="1" ht="13.8" hidden="1">
      <c r="A48" s="577"/>
      <c r="B48"/>
      <c r="C48" s="32"/>
      <c r="D48" s="286" t="s">
        <v>68</v>
      </c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699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699"/>
      <c r="AO48" s="167"/>
    </row>
    <row r="49" spans="1:41" ht="15" hidden="1" thickBot="1">
      <c r="C49" s="9"/>
      <c r="D49" s="288" t="s">
        <v>69</v>
      </c>
      <c r="E49" s="279">
        <f t="shared" ref="E49:AA49" si="12">E46-E47</f>
        <v>-12.2354422</v>
      </c>
      <c r="F49" s="279">
        <f t="shared" si="12"/>
        <v>-140.75321080000001</v>
      </c>
      <c r="G49" s="279">
        <f t="shared" si="12"/>
        <v>-6.6613381477509402E-16</v>
      </c>
      <c r="H49" s="279">
        <f t="shared" si="12"/>
        <v>-14.2739999999999</v>
      </c>
      <c r="I49" s="279">
        <f t="shared" si="12"/>
        <v>-48.085999999999999</v>
      </c>
      <c r="J49" s="279">
        <f t="shared" si="12"/>
        <v>-31.760999999999999</v>
      </c>
      <c r="K49" s="279">
        <f t="shared" si="12"/>
        <v>32.1913567</v>
      </c>
      <c r="L49" s="279">
        <f t="shared" si="12"/>
        <v>-7.7630000000000097</v>
      </c>
      <c r="M49" s="279">
        <f t="shared" si="12"/>
        <v>123.21274440000001</v>
      </c>
      <c r="N49" s="279">
        <f t="shared" si="12"/>
        <v>-44.065000000000097</v>
      </c>
      <c r="O49" s="279">
        <f t="shared" si="12"/>
        <v>-250.178</v>
      </c>
      <c r="P49" s="279">
        <f t="shared" si="12"/>
        <v>-61.011291399999998</v>
      </c>
      <c r="Q49" s="279">
        <f t="shared" si="12"/>
        <v>6.2249999999999996</v>
      </c>
      <c r="R49" s="279">
        <f t="shared" si="12"/>
        <v>-6.6266436782314001E-16</v>
      </c>
      <c r="S49" s="279">
        <f t="shared" si="12"/>
        <v>-15.826000000000001</v>
      </c>
      <c r="T49" s="279">
        <f t="shared" si="12"/>
        <v>13.263087199999999</v>
      </c>
      <c r="U49" s="279">
        <f t="shared" si="12"/>
        <v>-28.334000000000099</v>
      </c>
      <c r="V49" s="279">
        <f t="shared" si="12"/>
        <v>0</v>
      </c>
      <c r="W49" s="279">
        <f t="shared" si="12"/>
        <v>0</v>
      </c>
      <c r="X49" s="279">
        <f t="shared" si="12"/>
        <v>0</v>
      </c>
      <c r="Y49" s="279">
        <f t="shared" si="12"/>
        <v>0</v>
      </c>
      <c r="Z49" s="279">
        <f t="shared" si="12"/>
        <v>0</v>
      </c>
      <c r="AA49" s="279">
        <f t="shared" si="12"/>
        <v>-479.39475610000017</v>
      </c>
      <c r="AB49" s="701"/>
      <c r="AC49" s="279">
        <f t="shared" ref="AC49:AM49" si="13">AC46-AC47</f>
        <v>-76.546430599999397</v>
      </c>
      <c r="AD49" s="279">
        <f t="shared" si="13"/>
        <v>0</v>
      </c>
      <c r="AE49" s="279">
        <f t="shared" si="13"/>
        <v>0</v>
      </c>
      <c r="AF49" s="279">
        <f t="shared" si="13"/>
        <v>0</v>
      </c>
      <c r="AG49" s="279">
        <f t="shared" si="13"/>
        <v>0</v>
      </c>
      <c r="AH49" s="279">
        <f t="shared" si="13"/>
        <v>0</v>
      </c>
      <c r="AI49" s="279">
        <f t="shared" si="13"/>
        <v>-76.546430599999397</v>
      </c>
      <c r="AJ49" s="279">
        <f t="shared" si="13"/>
        <v>0</v>
      </c>
      <c r="AK49" s="279">
        <f t="shared" si="13"/>
        <v>0</v>
      </c>
      <c r="AL49" s="279">
        <f t="shared" si="13"/>
        <v>0</v>
      </c>
      <c r="AM49" s="279">
        <f t="shared" si="13"/>
        <v>0</v>
      </c>
      <c r="AN49" s="701"/>
      <c r="AO49" s="279">
        <f>AO46-AO47</f>
        <v>-555.94118669999955</v>
      </c>
    </row>
    <row r="50" spans="1:41" hidden="1"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702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702"/>
      <c r="AO50" s="105"/>
    </row>
    <row r="51" spans="1:41">
      <c r="X51" s="22"/>
      <c r="Y51" s="22"/>
      <c r="Z51" s="22"/>
      <c r="AA51" s="22"/>
      <c r="AB51" s="157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157"/>
      <c r="AO51" s="22"/>
    </row>
    <row r="52" spans="1:41" ht="29.25" customHeight="1">
      <c r="D52" s="142" t="str">
        <f>"Kassaflöde "&amp;VÅR&amp;" jmf "&amp;VFGÅR</f>
        <v>Kassaflöde 2015 jmf 2014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702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702"/>
      <c r="AO52" s="105"/>
    </row>
    <row r="53" spans="1:41"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702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702"/>
      <c r="AO53" s="105"/>
    </row>
    <row r="54" spans="1:41" s="15" customFormat="1" ht="78" customHeight="1">
      <c r="A54" s="580"/>
      <c r="B54"/>
      <c r="C54" s="6"/>
      <c r="D54" s="304"/>
      <c r="E54" s="1005" t="str">
        <f t="shared" ref="E54:AA54" si="14">E27</f>
        <v>AH</v>
      </c>
      <c r="F54" s="1005" t="str">
        <f t="shared" si="14"/>
        <v>Arcus</v>
      </c>
      <c r="G54" s="1005" t="str">
        <f t="shared" si="14"/>
        <v xml:space="preserve">Biolin </v>
      </c>
      <c r="H54" s="1005" t="str">
        <f t="shared" si="14"/>
        <v>Bisnode</v>
      </c>
      <c r="I54" s="1005" t="str">
        <f t="shared" si="14"/>
        <v>DIAB</v>
      </c>
      <c r="J54" s="1005" t="str">
        <f t="shared" si="14"/>
        <v>Eurom</v>
      </c>
      <c r="K54" s="1005" t="str">
        <f t="shared" si="14"/>
        <v>GS-Hydro</v>
      </c>
      <c r="L54" s="1005" t="str">
        <f t="shared" si="14"/>
        <v>Hafa</v>
      </c>
      <c r="M54" s="1005" t="str">
        <f t="shared" si="14"/>
        <v>HENT</v>
      </c>
      <c r="N54" s="1005" t="str">
        <f t="shared" si="14"/>
        <v xml:space="preserve">HL Disp </v>
      </c>
      <c r="O54" s="1005" t="str">
        <f t="shared" si="14"/>
        <v>Inwido</v>
      </c>
      <c r="P54" s="1005" t="str">
        <f t="shared" si="14"/>
        <v>Jøtul</v>
      </c>
      <c r="Q54" s="1005" t="str">
        <f t="shared" si="14"/>
        <v xml:space="preserve">KVD </v>
      </c>
      <c r="R54" s="1005" t="str">
        <f t="shared" si="14"/>
        <v>Ledil</v>
      </c>
      <c r="S54" s="1005" t="str">
        <f t="shared" si="14"/>
        <v>MCC</v>
      </c>
      <c r="T54" s="1005" t="str">
        <f t="shared" si="14"/>
        <v>Nebula</v>
      </c>
      <c r="U54" s="1005" t="str">
        <f t="shared" si="14"/>
        <v>NCG</v>
      </c>
      <c r="V54" s="1005">
        <f t="shared" si="14"/>
        <v>0</v>
      </c>
      <c r="W54" s="1005">
        <f t="shared" si="14"/>
        <v>0</v>
      </c>
      <c r="X54" s="1005">
        <f t="shared" si="14"/>
        <v>0</v>
      </c>
      <c r="Y54" s="1005">
        <f t="shared" si="14"/>
        <v>0</v>
      </c>
      <c r="Z54" s="1005">
        <f t="shared" si="14"/>
        <v>0</v>
      </c>
      <c r="AA54" s="1005" t="str">
        <f t="shared" si="14"/>
        <v>Sum ex Aibel</v>
      </c>
      <c r="AB54" s="1006"/>
      <c r="AC54" s="1005" t="str">
        <f t="shared" ref="AC54:AM54" si="15">AC27</f>
        <v>Aibel</v>
      </c>
      <c r="AD54" s="1005">
        <f t="shared" si="15"/>
        <v>0</v>
      </c>
      <c r="AE54" s="1005">
        <f t="shared" si="15"/>
        <v>0</v>
      </c>
      <c r="AF54" s="1005">
        <f t="shared" si="15"/>
        <v>0</v>
      </c>
      <c r="AG54" s="1005">
        <f t="shared" si="15"/>
        <v>0</v>
      </c>
      <c r="AH54" s="1005">
        <f t="shared" si="15"/>
        <v>0</v>
      </c>
      <c r="AI54" s="1005" t="str">
        <f t="shared" si="15"/>
        <v>Sum Aibel</v>
      </c>
      <c r="AJ54" s="1005">
        <f t="shared" si="15"/>
        <v>0</v>
      </c>
      <c r="AK54" s="1005">
        <f t="shared" si="15"/>
        <v>0</v>
      </c>
      <c r="AL54" s="1005">
        <f t="shared" si="15"/>
        <v>0</v>
      </c>
      <c r="AM54" s="1005" t="str">
        <f t="shared" si="15"/>
        <v>SUMMA FRÅGETECKEN</v>
      </c>
      <c r="AN54" s="1006"/>
      <c r="AO54" s="1005" t="str">
        <f>AO27</f>
        <v>Totalt</v>
      </c>
    </row>
    <row r="55" spans="1:41" ht="18">
      <c r="C55" s="28"/>
      <c r="D55" s="980" t="s">
        <v>54</v>
      </c>
      <c r="E55" s="981"/>
      <c r="F55" s="981"/>
      <c r="G55" s="981"/>
      <c r="H55" s="981"/>
      <c r="I55" s="981"/>
      <c r="J55" s="981"/>
      <c r="K55" s="981"/>
      <c r="L55" s="981"/>
      <c r="M55" s="981"/>
      <c r="N55" s="981"/>
      <c r="O55" s="981"/>
      <c r="P55" s="981"/>
      <c r="Q55" s="981"/>
      <c r="R55" s="981"/>
      <c r="S55" s="981"/>
      <c r="T55" s="981"/>
      <c r="U55" s="981"/>
      <c r="V55" s="981"/>
      <c r="W55" s="981"/>
      <c r="X55" s="981"/>
      <c r="Y55" s="981"/>
      <c r="Z55" s="981"/>
      <c r="AA55" s="981"/>
      <c r="AB55" s="982"/>
      <c r="AC55" s="981"/>
      <c r="AD55" s="981"/>
      <c r="AE55" s="981"/>
      <c r="AF55" s="981"/>
      <c r="AG55" s="981"/>
      <c r="AH55" s="981"/>
      <c r="AI55" s="981"/>
      <c r="AJ55" s="981"/>
      <c r="AK55" s="981"/>
      <c r="AL55" s="981"/>
      <c r="AM55" s="981"/>
      <c r="AN55" s="982"/>
      <c r="AO55" s="981"/>
    </row>
    <row r="56" spans="1:41" ht="18">
      <c r="C56" s="12"/>
      <c r="D56" s="945" t="s">
        <v>55</v>
      </c>
      <c r="E56" s="946">
        <f t="shared" ref="E56:Z56" si="16">E11-E29</f>
        <v>1.3524317999999802</v>
      </c>
      <c r="F56" s="946">
        <f t="shared" si="16"/>
        <v>5.6133991999999964</v>
      </c>
      <c r="G56" s="946">
        <f t="shared" si="16"/>
        <v>-0.24770000000000533</v>
      </c>
      <c r="H56" s="946">
        <f t="shared" si="16"/>
        <v>-1.3257999000000993</v>
      </c>
      <c r="I56" s="946">
        <f t="shared" si="16"/>
        <v>49.938999999999993</v>
      </c>
      <c r="J56" s="946">
        <f t="shared" si="16"/>
        <v>2.2280000000000699</v>
      </c>
      <c r="K56" s="946">
        <f t="shared" si="16"/>
        <v>-9.7445599999999466</v>
      </c>
      <c r="L56" s="946">
        <f t="shared" si="16"/>
        <v>-0.20299999999999985</v>
      </c>
      <c r="M56" s="946">
        <f t="shared" si="16"/>
        <v>10.043033400000198</v>
      </c>
      <c r="N56" s="946">
        <f t="shared" si="16"/>
        <v>-11.064000000000091</v>
      </c>
      <c r="O56" s="946">
        <f t="shared" si="16"/>
        <v>101.37899999999971</v>
      </c>
      <c r="P56" s="944">
        <f t="shared" si="16"/>
        <v>3.1154987999999992</v>
      </c>
      <c r="Q56" s="946">
        <f t="shared" si="16"/>
        <v>-3.4489999999999696</v>
      </c>
      <c r="R56" s="946">
        <f t="shared" si="16"/>
        <v>18.496768400000001</v>
      </c>
      <c r="S56" s="946">
        <f t="shared" si="16"/>
        <v>17.40799999999998</v>
      </c>
      <c r="T56" s="946">
        <f t="shared" si="16"/>
        <v>-2.3477105000000016</v>
      </c>
      <c r="U56" s="946">
        <f t="shared" si="16"/>
        <v>-17.983827999999995</v>
      </c>
      <c r="V56" s="946">
        <f t="shared" si="16"/>
        <v>0</v>
      </c>
      <c r="W56" s="946">
        <f t="shared" si="16"/>
        <v>0</v>
      </c>
      <c r="X56" s="946">
        <f t="shared" si="16"/>
        <v>0</v>
      </c>
      <c r="Y56" s="946">
        <f t="shared" si="16"/>
        <v>0</v>
      </c>
      <c r="Z56" s="946">
        <f t="shared" si="16"/>
        <v>0</v>
      </c>
      <c r="AA56" s="946">
        <f t="shared" ref="AA56:AA70" si="17">SUM(E56:Z56)</f>
        <v>163.20953319999984</v>
      </c>
      <c r="AB56" s="944"/>
      <c r="AC56" s="946">
        <f t="shared" ref="AC56:AM56" si="18">AC11-AC29</f>
        <v>24.382083399999004</v>
      </c>
      <c r="AD56" s="946">
        <f t="shared" si="18"/>
        <v>0</v>
      </c>
      <c r="AE56" s="946">
        <f t="shared" si="18"/>
        <v>0</v>
      </c>
      <c r="AF56" s="946">
        <f t="shared" si="18"/>
        <v>0</v>
      </c>
      <c r="AG56" s="946">
        <f t="shared" si="18"/>
        <v>0</v>
      </c>
      <c r="AH56" s="946">
        <f t="shared" si="18"/>
        <v>0</v>
      </c>
      <c r="AI56" s="946">
        <f t="shared" si="18"/>
        <v>24.382083399999004</v>
      </c>
      <c r="AJ56" s="946">
        <f t="shared" si="18"/>
        <v>0</v>
      </c>
      <c r="AK56" s="946">
        <f t="shared" si="18"/>
        <v>0</v>
      </c>
      <c r="AL56" s="946">
        <f t="shared" si="18"/>
        <v>0</v>
      </c>
      <c r="AM56" s="946">
        <f t="shared" si="18"/>
        <v>0</v>
      </c>
      <c r="AN56" s="944"/>
      <c r="AO56" s="946">
        <f t="shared" ref="AO56:AO70" si="19">AO11-AO29</f>
        <v>187.59161659999882</v>
      </c>
    </row>
    <row r="57" spans="1:41" ht="18">
      <c r="C57" s="28"/>
      <c r="D57" s="983" t="s">
        <v>56</v>
      </c>
      <c r="E57" s="948">
        <f t="shared" ref="E57:Z57" si="20">E12-E30</f>
        <v>12.065374399999996</v>
      </c>
      <c r="F57" s="948">
        <f t="shared" si="20"/>
        <v>-73.350294099999999</v>
      </c>
      <c r="G57" s="948">
        <f t="shared" si="20"/>
        <v>10.962</v>
      </c>
      <c r="H57" s="948">
        <f t="shared" si="20"/>
        <v>26.693000000000001</v>
      </c>
      <c r="I57" s="948">
        <f t="shared" si="20"/>
        <v>-13.539000000000001</v>
      </c>
      <c r="J57" s="948">
        <f t="shared" si="20"/>
        <v>-20.442</v>
      </c>
      <c r="K57" s="948">
        <f t="shared" si="20"/>
        <v>-12.7482858</v>
      </c>
      <c r="L57" s="948">
        <f t="shared" si="20"/>
        <v>4.3109999999999999</v>
      </c>
      <c r="M57" s="948">
        <f t="shared" si="20"/>
        <v>76.033133300000017</v>
      </c>
      <c r="N57" s="948">
        <f t="shared" si="20"/>
        <v>31.143000000000001</v>
      </c>
      <c r="O57" s="948">
        <f t="shared" si="20"/>
        <v>-33.022999999999996</v>
      </c>
      <c r="P57" s="978">
        <f t="shared" si="20"/>
        <v>31.262547099999999</v>
      </c>
      <c r="Q57" s="948">
        <f t="shared" si="20"/>
        <v>-3.88</v>
      </c>
      <c r="R57" s="948">
        <f t="shared" si="20"/>
        <v>-27.135472100000001</v>
      </c>
      <c r="S57" s="948">
        <f t="shared" si="20"/>
        <v>-21.157999999999998</v>
      </c>
      <c r="T57" s="948">
        <f t="shared" si="20"/>
        <v>5.6619133000000001</v>
      </c>
      <c r="U57" s="948">
        <f t="shared" si="20"/>
        <v>168.04899999999998</v>
      </c>
      <c r="V57" s="948">
        <f t="shared" si="20"/>
        <v>0</v>
      </c>
      <c r="W57" s="948">
        <f t="shared" si="20"/>
        <v>0</v>
      </c>
      <c r="X57" s="948">
        <f t="shared" si="20"/>
        <v>0</v>
      </c>
      <c r="Y57" s="948">
        <f t="shared" si="20"/>
        <v>0</v>
      </c>
      <c r="Z57" s="948">
        <f t="shared" si="20"/>
        <v>0</v>
      </c>
      <c r="AA57" s="948">
        <f t="shared" si="17"/>
        <v>160.90491610000001</v>
      </c>
      <c r="AB57" s="978"/>
      <c r="AC57" s="948">
        <f t="shared" ref="AC57:AM57" si="21">AC12-AC30</f>
        <v>330.95304590000001</v>
      </c>
      <c r="AD57" s="948">
        <f t="shared" si="21"/>
        <v>0</v>
      </c>
      <c r="AE57" s="948">
        <f t="shared" si="21"/>
        <v>0</v>
      </c>
      <c r="AF57" s="948">
        <f t="shared" si="21"/>
        <v>0</v>
      </c>
      <c r="AG57" s="948">
        <f t="shared" si="21"/>
        <v>0</v>
      </c>
      <c r="AH57" s="948">
        <f t="shared" si="21"/>
        <v>0</v>
      </c>
      <c r="AI57" s="948">
        <f t="shared" si="21"/>
        <v>330.95304590000001</v>
      </c>
      <c r="AJ57" s="948">
        <f t="shared" si="21"/>
        <v>0</v>
      </c>
      <c r="AK57" s="948">
        <f t="shared" si="21"/>
        <v>0</v>
      </c>
      <c r="AL57" s="948">
        <f t="shared" si="21"/>
        <v>0</v>
      </c>
      <c r="AM57" s="948">
        <f t="shared" si="21"/>
        <v>0</v>
      </c>
      <c r="AN57" s="978"/>
      <c r="AO57" s="948">
        <f t="shared" si="19"/>
        <v>491.85796199999993</v>
      </c>
    </row>
    <row r="58" spans="1:41" s="20" customFormat="1" ht="18">
      <c r="A58" s="568"/>
      <c r="B58"/>
      <c r="D58" s="942" t="s">
        <v>70</v>
      </c>
      <c r="E58" s="943">
        <f t="shared" ref="E58:Z58" si="22">E13-E31</f>
        <v>13.417806199999999</v>
      </c>
      <c r="F58" s="943">
        <f t="shared" si="22"/>
        <v>-67.736894899999982</v>
      </c>
      <c r="G58" s="943">
        <f t="shared" si="22"/>
        <v>10.7143</v>
      </c>
      <c r="H58" s="943">
        <f t="shared" si="22"/>
        <v>25.367200099999799</v>
      </c>
      <c r="I58" s="943">
        <f t="shared" si="22"/>
        <v>36.400000000000027</v>
      </c>
      <c r="J58" s="943">
        <f t="shared" si="22"/>
        <v>-18.213999999999999</v>
      </c>
      <c r="K58" s="943">
        <f t="shared" si="22"/>
        <v>-22.492845799999898</v>
      </c>
      <c r="L58" s="943">
        <f t="shared" si="22"/>
        <v>4.1080000000000094</v>
      </c>
      <c r="M58" s="943">
        <f t="shared" si="22"/>
        <v>86.076166700000002</v>
      </c>
      <c r="N58" s="943">
        <f t="shared" si="22"/>
        <v>20.079000000000001</v>
      </c>
      <c r="O58" s="943">
        <f t="shared" si="22"/>
        <v>68.355999999999995</v>
      </c>
      <c r="P58" s="943">
        <f t="shared" si="22"/>
        <v>34.378045899999897</v>
      </c>
      <c r="Q58" s="943">
        <f t="shared" si="22"/>
        <v>-7.3289999999999846</v>
      </c>
      <c r="R58" s="943">
        <f t="shared" si="22"/>
        <v>-8.6387037000000095</v>
      </c>
      <c r="S58" s="943">
        <f t="shared" si="22"/>
        <v>-3.7500000000000018</v>
      </c>
      <c r="T58" s="943">
        <f t="shared" si="22"/>
        <v>3.3142027999999968</v>
      </c>
      <c r="U58" s="943">
        <f t="shared" si="22"/>
        <v>150.06517199999999</v>
      </c>
      <c r="V58" s="943">
        <f t="shared" si="22"/>
        <v>0</v>
      </c>
      <c r="W58" s="943">
        <f t="shared" si="22"/>
        <v>0</v>
      </c>
      <c r="X58" s="943">
        <f t="shared" si="22"/>
        <v>0</v>
      </c>
      <c r="Y58" s="943">
        <f t="shared" si="22"/>
        <v>0</v>
      </c>
      <c r="Z58" s="943">
        <f t="shared" si="22"/>
        <v>0</v>
      </c>
      <c r="AA58" s="943">
        <f t="shared" si="17"/>
        <v>324.11444929999988</v>
      </c>
      <c r="AB58" s="944"/>
      <c r="AC58" s="943">
        <f t="shared" ref="AC58:AM58" si="23">AC13-AC31</f>
        <v>355.33512929999949</v>
      </c>
      <c r="AD58" s="943">
        <f t="shared" si="23"/>
        <v>0</v>
      </c>
      <c r="AE58" s="943">
        <f t="shared" si="23"/>
        <v>0</v>
      </c>
      <c r="AF58" s="943">
        <f t="shared" si="23"/>
        <v>0</v>
      </c>
      <c r="AG58" s="943">
        <f t="shared" si="23"/>
        <v>0</v>
      </c>
      <c r="AH58" s="943">
        <f t="shared" si="23"/>
        <v>0</v>
      </c>
      <c r="AI58" s="943">
        <f t="shared" si="23"/>
        <v>355.33512929999949</v>
      </c>
      <c r="AJ58" s="943">
        <f t="shared" si="23"/>
        <v>0</v>
      </c>
      <c r="AK58" s="943">
        <f t="shared" si="23"/>
        <v>0</v>
      </c>
      <c r="AL58" s="943">
        <f t="shared" si="23"/>
        <v>0</v>
      </c>
      <c r="AM58" s="943">
        <f t="shared" si="23"/>
        <v>0</v>
      </c>
      <c r="AN58" s="944"/>
      <c r="AO58" s="943">
        <f t="shared" si="19"/>
        <v>679.44957859999931</v>
      </c>
    </row>
    <row r="59" spans="1:41" ht="18">
      <c r="D59" s="984" t="s">
        <v>57</v>
      </c>
      <c r="E59" s="200">
        <f t="shared" ref="E59:Z59" si="24">E14-E32</f>
        <v>7.8797014000000001</v>
      </c>
      <c r="F59" s="200">
        <f t="shared" si="24"/>
        <v>-26.082460100000002</v>
      </c>
      <c r="G59" s="200">
        <f t="shared" si="24"/>
        <v>-5.04</v>
      </c>
      <c r="H59" s="200">
        <f t="shared" si="24"/>
        <v>0.15100000000000335</v>
      </c>
      <c r="I59" s="200">
        <f t="shared" si="24"/>
        <v>-0.24500000000000011</v>
      </c>
      <c r="J59" s="200">
        <f t="shared" si="24"/>
        <v>10.908999999999999</v>
      </c>
      <c r="K59" s="200">
        <f t="shared" si="24"/>
        <v>1.8902999999999999</v>
      </c>
      <c r="L59" s="200">
        <f t="shared" si="24"/>
        <v>-1.2000000000000011E-2</v>
      </c>
      <c r="M59" s="200">
        <f t="shared" si="24"/>
        <v>-12.644231399999999</v>
      </c>
      <c r="N59" s="200">
        <f t="shared" si="24"/>
        <v>2.3109999999999999</v>
      </c>
      <c r="O59" s="200">
        <f t="shared" si="24"/>
        <v>21.783000000000001</v>
      </c>
      <c r="P59" s="200">
        <f t="shared" si="24"/>
        <v>-3.3001282999999999</v>
      </c>
      <c r="Q59" s="200">
        <f t="shared" si="24"/>
        <v>-3.0050000000000003</v>
      </c>
      <c r="R59" s="200">
        <f t="shared" si="24"/>
        <v>-7.5037599999999996E-2</v>
      </c>
      <c r="S59" s="200">
        <f t="shared" si="24"/>
        <v>-3.8099999999999996</v>
      </c>
      <c r="T59" s="200">
        <f t="shared" si="24"/>
        <v>8.6848403000000012</v>
      </c>
      <c r="U59" s="200">
        <f t="shared" si="24"/>
        <v>-28.372000000000003</v>
      </c>
      <c r="V59" s="200">
        <f t="shared" si="24"/>
        <v>0</v>
      </c>
      <c r="W59" s="200">
        <f t="shared" si="24"/>
        <v>0</v>
      </c>
      <c r="X59" s="200">
        <f t="shared" si="24"/>
        <v>0</v>
      </c>
      <c r="Y59" s="200">
        <f t="shared" si="24"/>
        <v>0</v>
      </c>
      <c r="Z59" s="200">
        <f t="shared" si="24"/>
        <v>0</v>
      </c>
      <c r="AA59" s="200">
        <f t="shared" si="17"/>
        <v>-28.977015700000003</v>
      </c>
      <c r="AB59" s="205"/>
      <c r="AC59" s="200">
        <f t="shared" ref="AC59:AM59" si="25">AC14-AC32</f>
        <v>-1.5782761000000001</v>
      </c>
      <c r="AD59" s="200">
        <f t="shared" si="25"/>
        <v>0</v>
      </c>
      <c r="AE59" s="200">
        <f t="shared" si="25"/>
        <v>0</v>
      </c>
      <c r="AF59" s="200">
        <f t="shared" si="25"/>
        <v>0</v>
      </c>
      <c r="AG59" s="200">
        <f t="shared" si="25"/>
        <v>0</v>
      </c>
      <c r="AH59" s="200">
        <f t="shared" si="25"/>
        <v>0</v>
      </c>
      <c r="AI59" s="200">
        <f t="shared" si="25"/>
        <v>-1.5782761000000001</v>
      </c>
      <c r="AJ59" s="200">
        <f t="shared" si="25"/>
        <v>0</v>
      </c>
      <c r="AK59" s="200">
        <f t="shared" si="25"/>
        <v>0</v>
      </c>
      <c r="AL59" s="200">
        <f t="shared" si="25"/>
        <v>0</v>
      </c>
      <c r="AM59" s="200">
        <f t="shared" si="25"/>
        <v>0</v>
      </c>
      <c r="AN59" s="205"/>
      <c r="AO59" s="200">
        <f t="shared" si="19"/>
        <v>-30.555291800000049</v>
      </c>
    </row>
    <row r="60" spans="1:41" ht="18">
      <c r="D60" s="985" t="s">
        <v>58</v>
      </c>
      <c r="E60" s="986">
        <f t="shared" ref="E60:Z60" si="26">E15-E33</f>
        <v>-3.8595098000000001</v>
      </c>
      <c r="F60" s="986">
        <f t="shared" si="26"/>
        <v>-2.9914300000000001E-2</v>
      </c>
      <c r="G60" s="986">
        <f t="shared" si="26"/>
        <v>0.45300000000000001</v>
      </c>
      <c r="H60" s="986">
        <f t="shared" si="26"/>
        <v>-0.48300000000000004</v>
      </c>
      <c r="I60" s="986">
        <f t="shared" si="26"/>
        <v>9.0999999999999998E-2</v>
      </c>
      <c r="J60" s="986">
        <f t="shared" si="26"/>
        <v>0</v>
      </c>
      <c r="K60" s="986">
        <f t="shared" si="26"/>
        <v>-5.177989999999999E-2</v>
      </c>
      <c r="L60" s="986">
        <f t="shared" si="26"/>
        <v>0</v>
      </c>
      <c r="M60" s="986">
        <f t="shared" si="26"/>
        <v>0.31960330000000003</v>
      </c>
      <c r="N60" s="986">
        <f t="shared" si="26"/>
        <v>0</v>
      </c>
      <c r="O60" s="986">
        <f t="shared" si="26"/>
        <v>-2.798</v>
      </c>
      <c r="P60" s="986">
        <f t="shared" si="26"/>
        <v>-1.9522466000000001</v>
      </c>
      <c r="Q60" s="986">
        <f t="shared" si="26"/>
        <v>6.3E-2</v>
      </c>
      <c r="R60" s="986">
        <f t="shared" si="26"/>
        <v>0.18759400000000001</v>
      </c>
      <c r="S60" s="986">
        <f t="shared" si="26"/>
        <v>0</v>
      </c>
      <c r="T60" s="986">
        <f t="shared" si="26"/>
        <v>0</v>
      </c>
      <c r="U60" s="986">
        <f t="shared" si="26"/>
        <v>-5</v>
      </c>
      <c r="V60" s="986">
        <f t="shared" si="26"/>
        <v>0</v>
      </c>
      <c r="W60" s="986">
        <f t="shared" si="26"/>
        <v>0</v>
      </c>
      <c r="X60" s="986">
        <f t="shared" si="26"/>
        <v>0</v>
      </c>
      <c r="Y60" s="986">
        <f t="shared" si="26"/>
        <v>0</v>
      </c>
      <c r="Z60" s="986">
        <f t="shared" si="26"/>
        <v>0</v>
      </c>
      <c r="AA60" s="986">
        <f t="shared" si="17"/>
        <v>-13.060253299999999</v>
      </c>
      <c r="AB60" s="987"/>
      <c r="AC60" s="986">
        <f t="shared" ref="AC60:AM60" si="27">AC15-AC33</f>
        <v>0</v>
      </c>
      <c r="AD60" s="986">
        <f t="shared" si="27"/>
        <v>0</v>
      </c>
      <c r="AE60" s="986">
        <f t="shared" si="27"/>
        <v>0</v>
      </c>
      <c r="AF60" s="986">
        <f t="shared" si="27"/>
        <v>0</v>
      </c>
      <c r="AG60" s="986">
        <f t="shared" si="27"/>
        <v>0</v>
      </c>
      <c r="AH60" s="986">
        <f t="shared" si="27"/>
        <v>0</v>
      </c>
      <c r="AI60" s="986">
        <f t="shared" si="27"/>
        <v>0</v>
      </c>
      <c r="AJ60" s="986">
        <f t="shared" si="27"/>
        <v>0</v>
      </c>
      <c r="AK60" s="986">
        <f t="shared" si="27"/>
        <v>0</v>
      </c>
      <c r="AL60" s="986">
        <f t="shared" si="27"/>
        <v>0</v>
      </c>
      <c r="AM60" s="986">
        <f t="shared" si="27"/>
        <v>0</v>
      </c>
      <c r="AN60" s="987"/>
      <c r="AO60" s="986">
        <f t="shared" si="19"/>
        <v>-13.060253300000001</v>
      </c>
    </row>
    <row r="61" spans="1:41" s="20" customFormat="1" ht="18">
      <c r="A61" s="568"/>
      <c r="B61"/>
      <c r="D61" s="988" t="s">
        <v>179</v>
      </c>
      <c r="E61" s="958">
        <f t="shared" ref="E61:Z61" si="28">E16-E34</f>
        <v>17.437997800000009</v>
      </c>
      <c r="F61" s="958">
        <f t="shared" si="28"/>
        <v>-93.849269300000003</v>
      </c>
      <c r="G61" s="958">
        <f t="shared" si="28"/>
        <v>6.1272999999999911</v>
      </c>
      <c r="H61" s="958">
        <f t="shared" si="28"/>
        <v>25.035200099999898</v>
      </c>
      <c r="I61" s="958">
        <f t="shared" si="28"/>
        <v>36.245999999999995</v>
      </c>
      <c r="J61" s="958">
        <f t="shared" si="28"/>
        <v>-7.3049999999999038</v>
      </c>
      <c r="K61" s="958">
        <f t="shared" si="28"/>
        <v>-20.654325699999902</v>
      </c>
      <c r="L61" s="958">
        <f t="shared" si="28"/>
        <v>4.0960000000000099</v>
      </c>
      <c r="M61" s="958">
        <f t="shared" si="28"/>
        <v>73.751538599999989</v>
      </c>
      <c r="N61" s="958">
        <f t="shared" si="28"/>
        <v>22.389999999999997</v>
      </c>
      <c r="O61" s="958">
        <f t="shared" si="28"/>
        <v>87.341000000000008</v>
      </c>
      <c r="P61" s="958">
        <f t="shared" si="28"/>
        <v>29.125670999999898</v>
      </c>
      <c r="Q61" s="958">
        <f t="shared" si="28"/>
        <v>-10.270999999999969</v>
      </c>
      <c r="R61" s="958">
        <f t="shared" si="28"/>
        <v>-8.5261473000000301</v>
      </c>
      <c r="S61" s="958">
        <f t="shared" si="28"/>
        <v>-7.5599999999999987</v>
      </c>
      <c r="T61" s="958">
        <f t="shared" si="28"/>
        <v>11.9990431</v>
      </c>
      <c r="U61" s="958">
        <f t="shared" si="28"/>
        <v>116.6931720000001</v>
      </c>
      <c r="V61" s="958">
        <f t="shared" si="28"/>
        <v>0</v>
      </c>
      <c r="W61" s="958">
        <f t="shared" si="28"/>
        <v>0</v>
      </c>
      <c r="X61" s="958">
        <f t="shared" si="28"/>
        <v>0</v>
      </c>
      <c r="Y61" s="958">
        <f t="shared" si="28"/>
        <v>0</v>
      </c>
      <c r="Z61" s="958">
        <f t="shared" si="28"/>
        <v>0</v>
      </c>
      <c r="AA61" s="958">
        <f t="shared" si="17"/>
        <v>282.07718030000007</v>
      </c>
      <c r="AB61" s="959"/>
      <c r="AC61" s="958">
        <f t="shared" ref="AC61:AM61" si="29">AC16-AC34</f>
        <v>353.7568531999994</v>
      </c>
      <c r="AD61" s="958">
        <f t="shared" si="29"/>
        <v>0</v>
      </c>
      <c r="AE61" s="958">
        <f t="shared" si="29"/>
        <v>0</v>
      </c>
      <c r="AF61" s="958">
        <f t="shared" si="29"/>
        <v>0</v>
      </c>
      <c r="AG61" s="958">
        <f t="shared" si="29"/>
        <v>0</v>
      </c>
      <c r="AH61" s="958">
        <f t="shared" si="29"/>
        <v>0</v>
      </c>
      <c r="AI61" s="958">
        <f t="shared" si="29"/>
        <v>353.7568531999994</v>
      </c>
      <c r="AJ61" s="958">
        <f t="shared" si="29"/>
        <v>0</v>
      </c>
      <c r="AK61" s="958">
        <f t="shared" si="29"/>
        <v>0</v>
      </c>
      <c r="AL61" s="958">
        <f t="shared" si="29"/>
        <v>0</v>
      </c>
      <c r="AM61" s="958">
        <f t="shared" si="29"/>
        <v>0</v>
      </c>
      <c r="AN61" s="959"/>
      <c r="AO61" s="958">
        <f t="shared" si="19"/>
        <v>635.83403349999958</v>
      </c>
    </row>
    <row r="62" spans="1:41" ht="18">
      <c r="D62" s="989" t="s">
        <v>61</v>
      </c>
      <c r="E62" s="990">
        <f t="shared" ref="E62:Z62" si="30">E17-E35</f>
        <v>0</v>
      </c>
      <c r="F62" s="990">
        <f t="shared" si="30"/>
        <v>0</v>
      </c>
      <c r="G62" s="990">
        <f t="shared" si="30"/>
        <v>-23.379000000000001</v>
      </c>
      <c r="H62" s="990">
        <f t="shared" si="30"/>
        <v>-22.324000000000002</v>
      </c>
      <c r="I62" s="990">
        <f t="shared" si="30"/>
        <v>0</v>
      </c>
      <c r="J62" s="990">
        <f t="shared" si="30"/>
        <v>0</v>
      </c>
      <c r="K62" s="990">
        <f t="shared" si="30"/>
        <v>0</v>
      </c>
      <c r="L62" s="990">
        <f t="shared" si="30"/>
        <v>0</v>
      </c>
      <c r="M62" s="990">
        <f t="shared" si="30"/>
        <v>0.86</v>
      </c>
      <c r="N62" s="990">
        <f t="shared" si="30"/>
        <v>0</v>
      </c>
      <c r="O62" s="990">
        <f t="shared" si="30"/>
        <v>0</v>
      </c>
      <c r="P62" s="990">
        <f t="shared" si="30"/>
        <v>0</v>
      </c>
      <c r="Q62" s="990">
        <f t="shared" si="30"/>
        <v>0</v>
      </c>
      <c r="R62" s="990">
        <f t="shared" si="30"/>
        <v>-8.8480000000000008</v>
      </c>
      <c r="S62" s="990">
        <f t="shared" si="30"/>
        <v>0</v>
      </c>
      <c r="T62" s="990">
        <f t="shared" si="30"/>
        <v>0</v>
      </c>
      <c r="U62" s="990">
        <f t="shared" si="30"/>
        <v>-48.820999999999998</v>
      </c>
      <c r="V62" s="990">
        <f t="shared" si="30"/>
        <v>0</v>
      </c>
      <c r="W62" s="990">
        <f t="shared" si="30"/>
        <v>0</v>
      </c>
      <c r="X62" s="990">
        <f t="shared" si="30"/>
        <v>0</v>
      </c>
      <c r="Y62" s="990">
        <f t="shared" si="30"/>
        <v>0</v>
      </c>
      <c r="Z62" s="990">
        <f t="shared" si="30"/>
        <v>0</v>
      </c>
      <c r="AA62" s="990">
        <f t="shared" si="17"/>
        <v>-102.512</v>
      </c>
      <c r="AB62" s="991"/>
      <c r="AC62" s="990">
        <f t="shared" ref="AC62:AM62" si="31">AC17-AC35</f>
        <v>0</v>
      </c>
      <c r="AD62" s="990">
        <f t="shared" si="31"/>
        <v>0</v>
      </c>
      <c r="AE62" s="990">
        <f t="shared" si="31"/>
        <v>0</v>
      </c>
      <c r="AF62" s="990">
        <f t="shared" si="31"/>
        <v>0</v>
      </c>
      <c r="AG62" s="990">
        <f t="shared" si="31"/>
        <v>0</v>
      </c>
      <c r="AH62" s="990">
        <f t="shared" si="31"/>
        <v>0</v>
      </c>
      <c r="AI62" s="990">
        <f t="shared" si="31"/>
        <v>0</v>
      </c>
      <c r="AJ62" s="990">
        <f t="shared" si="31"/>
        <v>0</v>
      </c>
      <c r="AK62" s="990">
        <f t="shared" si="31"/>
        <v>0</v>
      </c>
      <c r="AL62" s="990">
        <f t="shared" si="31"/>
        <v>0</v>
      </c>
      <c r="AM62" s="990">
        <f t="shared" si="31"/>
        <v>0</v>
      </c>
      <c r="AN62" s="991"/>
      <c r="AO62" s="990">
        <f t="shared" si="19"/>
        <v>-102.512</v>
      </c>
    </row>
    <row r="63" spans="1:41" s="20" customFormat="1" ht="18">
      <c r="A63" s="568"/>
      <c r="B63"/>
      <c r="D63" s="992" t="s">
        <v>62</v>
      </c>
      <c r="E63" s="993">
        <f t="shared" ref="E63:Z63" si="32">E18-E36</f>
        <v>34.875995600000095</v>
      </c>
      <c r="F63" s="993">
        <f t="shared" si="32"/>
        <v>-187.69853860000001</v>
      </c>
      <c r="G63" s="993">
        <f t="shared" si="32"/>
        <v>-11.124400000000001</v>
      </c>
      <c r="H63" s="993">
        <f t="shared" si="32"/>
        <v>27.746400199999773</v>
      </c>
      <c r="I63" s="993">
        <f t="shared" si="32"/>
        <v>72.492000000000104</v>
      </c>
      <c r="J63" s="993">
        <f t="shared" si="32"/>
        <v>-14.609999999999907</v>
      </c>
      <c r="K63" s="993">
        <f t="shared" si="32"/>
        <v>-41.308651399999903</v>
      </c>
      <c r="L63" s="993">
        <f t="shared" si="32"/>
        <v>8.1919999999999895</v>
      </c>
      <c r="M63" s="993">
        <f t="shared" si="32"/>
        <v>148.36307720000102</v>
      </c>
      <c r="N63" s="993">
        <f t="shared" si="32"/>
        <v>44.779999999999994</v>
      </c>
      <c r="O63" s="993">
        <f t="shared" si="32"/>
        <v>174.68200000000002</v>
      </c>
      <c r="P63" s="993">
        <f t="shared" si="32"/>
        <v>58.251341999999894</v>
      </c>
      <c r="Q63" s="993">
        <f t="shared" si="32"/>
        <v>-20.541999999999938</v>
      </c>
      <c r="R63" s="993">
        <f t="shared" si="32"/>
        <v>-25.900294599999999</v>
      </c>
      <c r="S63" s="993">
        <f t="shared" si="32"/>
        <v>-15.120000000000097</v>
      </c>
      <c r="T63" s="993">
        <f t="shared" si="32"/>
        <v>23.998086199999999</v>
      </c>
      <c r="U63" s="993">
        <f t="shared" si="32"/>
        <v>184.56534400000021</v>
      </c>
      <c r="V63" s="993">
        <f t="shared" si="32"/>
        <v>0</v>
      </c>
      <c r="W63" s="993">
        <f t="shared" si="32"/>
        <v>0</v>
      </c>
      <c r="X63" s="993">
        <f t="shared" si="32"/>
        <v>0</v>
      </c>
      <c r="Y63" s="993">
        <f t="shared" si="32"/>
        <v>0</v>
      </c>
      <c r="Z63" s="993">
        <f t="shared" si="32"/>
        <v>0</v>
      </c>
      <c r="AA63" s="993">
        <f t="shared" si="17"/>
        <v>461.64236060000133</v>
      </c>
      <c r="AB63" s="959"/>
      <c r="AC63" s="993">
        <f t="shared" ref="AC63:AM63" si="33">AC18-AC36</f>
        <v>707.51370639999902</v>
      </c>
      <c r="AD63" s="993">
        <f t="shared" si="33"/>
        <v>0</v>
      </c>
      <c r="AE63" s="993">
        <f t="shared" si="33"/>
        <v>0</v>
      </c>
      <c r="AF63" s="993">
        <f t="shared" si="33"/>
        <v>0</v>
      </c>
      <c r="AG63" s="993">
        <f t="shared" si="33"/>
        <v>0</v>
      </c>
      <c r="AH63" s="993">
        <f t="shared" si="33"/>
        <v>0</v>
      </c>
      <c r="AI63" s="993">
        <f t="shared" si="33"/>
        <v>707.51370639999902</v>
      </c>
      <c r="AJ63" s="993">
        <f t="shared" si="33"/>
        <v>0</v>
      </c>
      <c r="AK63" s="993">
        <f t="shared" si="33"/>
        <v>0</v>
      </c>
      <c r="AL63" s="993">
        <f t="shared" si="33"/>
        <v>0</v>
      </c>
      <c r="AM63" s="993">
        <f t="shared" si="33"/>
        <v>0</v>
      </c>
      <c r="AN63" s="959"/>
      <c r="AO63" s="993">
        <f t="shared" si="19"/>
        <v>1169.1560669999999</v>
      </c>
    </row>
    <row r="64" spans="1:41" ht="18">
      <c r="D64" s="994" t="s">
        <v>63</v>
      </c>
      <c r="E64" s="995">
        <f t="shared" ref="E64:Z64" si="34">E19-E37</f>
        <v>-28.570436399999998</v>
      </c>
      <c r="F64" s="995">
        <f t="shared" si="34"/>
        <v>83.221146099999999</v>
      </c>
      <c r="G64" s="995">
        <f t="shared" si="34"/>
        <v>-0.106</v>
      </c>
      <c r="H64" s="995">
        <f t="shared" si="34"/>
        <v>-83.132000000000005</v>
      </c>
      <c r="I64" s="995">
        <f t="shared" si="34"/>
        <v>22.138999999999999</v>
      </c>
      <c r="J64" s="995">
        <f t="shared" si="34"/>
        <v>9.4809999999999999</v>
      </c>
      <c r="K64" s="995">
        <f t="shared" si="34"/>
        <v>42.594724200000002</v>
      </c>
      <c r="L64" s="995">
        <f t="shared" si="34"/>
        <v>0.26200000000000001</v>
      </c>
      <c r="M64" s="995">
        <f t="shared" si="34"/>
        <v>-166.17398270000001</v>
      </c>
      <c r="N64" s="995">
        <f t="shared" si="34"/>
        <v>-276.46300000000002</v>
      </c>
      <c r="O64" s="995">
        <f t="shared" si="34"/>
        <v>-96.634999999999991</v>
      </c>
      <c r="P64" s="995">
        <f t="shared" si="34"/>
        <v>-12.795795899999998</v>
      </c>
      <c r="Q64" s="995">
        <f t="shared" si="34"/>
        <v>-2.601</v>
      </c>
      <c r="R64" s="995">
        <f t="shared" si="34"/>
        <v>0</v>
      </c>
      <c r="S64" s="995">
        <f t="shared" si="34"/>
        <v>-6.6400000000000006</v>
      </c>
      <c r="T64" s="995">
        <f t="shared" si="34"/>
        <v>0.34704889999999999</v>
      </c>
      <c r="U64" s="995">
        <f t="shared" si="34"/>
        <v>3.141</v>
      </c>
      <c r="V64" s="995">
        <f t="shared" si="34"/>
        <v>0</v>
      </c>
      <c r="W64" s="995">
        <f t="shared" si="34"/>
        <v>0</v>
      </c>
      <c r="X64" s="995">
        <f t="shared" si="34"/>
        <v>0</v>
      </c>
      <c r="Y64" s="995">
        <f t="shared" si="34"/>
        <v>0</v>
      </c>
      <c r="Z64" s="995">
        <f t="shared" si="34"/>
        <v>0</v>
      </c>
      <c r="AA64" s="995">
        <f t="shared" si="17"/>
        <v>-511.93129579999999</v>
      </c>
      <c r="AB64" s="964"/>
      <c r="AC64" s="995">
        <f t="shared" ref="AC64:AM64" si="35">AC19-AC37</f>
        <v>-322.15289999999999</v>
      </c>
      <c r="AD64" s="995">
        <f t="shared" si="35"/>
        <v>0</v>
      </c>
      <c r="AE64" s="995">
        <f t="shared" si="35"/>
        <v>0</v>
      </c>
      <c r="AF64" s="995">
        <f t="shared" si="35"/>
        <v>0</v>
      </c>
      <c r="AG64" s="995">
        <f t="shared" si="35"/>
        <v>0</v>
      </c>
      <c r="AH64" s="995">
        <f t="shared" si="35"/>
        <v>0</v>
      </c>
      <c r="AI64" s="995">
        <f t="shared" si="35"/>
        <v>-322.15289999999999</v>
      </c>
      <c r="AJ64" s="995">
        <f t="shared" si="35"/>
        <v>0</v>
      </c>
      <c r="AK64" s="995">
        <f t="shared" si="35"/>
        <v>0</v>
      </c>
      <c r="AL64" s="995">
        <f t="shared" si="35"/>
        <v>0</v>
      </c>
      <c r="AM64" s="995">
        <f t="shared" si="35"/>
        <v>0</v>
      </c>
      <c r="AN64" s="964"/>
      <c r="AO64" s="995">
        <f t="shared" si="19"/>
        <v>-834.08419580000009</v>
      </c>
    </row>
    <row r="65" spans="1:16339" ht="18">
      <c r="D65" s="994" t="s">
        <v>73</v>
      </c>
      <c r="E65" s="995">
        <f t="shared" ref="E65:Z65" si="36">E20-E38</f>
        <v>0</v>
      </c>
      <c r="F65" s="995">
        <f t="shared" si="36"/>
        <v>-66.760819299999994</v>
      </c>
      <c r="G65" s="995">
        <f t="shared" si="36"/>
        <v>0</v>
      </c>
      <c r="H65" s="995">
        <f t="shared" si="36"/>
        <v>30.76</v>
      </c>
      <c r="I65" s="995">
        <f t="shared" si="36"/>
        <v>0</v>
      </c>
      <c r="J65" s="995">
        <f t="shared" si="36"/>
        <v>0</v>
      </c>
      <c r="K65" s="995">
        <f t="shared" si="36"/>
        <v>0</v>
      </c>
      <c r="L65" s="995">
        <f t="shared" si="36"/>
        <v>0</v>
      </c>
      <c r="M65" s="995">
        <f t="shared" si="36"/>
        <v>0</v>
      </c>
      <c r="N65" s="995">
        <f t="shared" si="36"/>
        <v>0</v>
      </c>
      <c r="O65" s="995">
        <f t="shared" si="36"/>
        <v>0</v>
      </c>
      <c r="P65" s="995">
        <f t="shared" si="36"/>
        <v>0</v>
      </c>
      <c r="Q65" s="995">
        <f t="shared" si="36"/>
        <v>0</v>
      </c>
      <c r="R65" s="995">
        <f t="shared" si="36"/>
        <v>0</v>
      </c>
      <c r="S65" s="995">
        <f t="shared" si="36"/>
        <v>0</v>
      </c>
      <c r="T65" s="995">
        <f t="shared" si="36"/>
        <v>0</v>
      </c>
      <c r="U65" s="995">
        <f t="shared" si="36"/>
        <v>0</v>
      </c>
      <c r="V65" s="995">
        <f t="shared" si="36"/>
        <v>0</v>
      </c>
      <c r="W65" s="995">
        <f t="shared" si="36"/>
        <v>0</v>
      </c>
      <c r="X65" s="995">
        <f t="shared" si="36"/>
        <v>0</v>
      </c>
      <c r="Y65" s="995">
        <f t="shared" si="36"/>
        <v>0</v>
      </c>
      <c r="Z65" s="995">
        <f t="shared" si="36"/>
        <v>0</v>
      </c>
      <c r="AA65" s="995">
        <f t="shared" si="17"/>
        <v>-36.000819299999989</v>
      </c>
      <c r="AB65" s="964"/>
      <c r="AC65" s="995">
        <f t="shared" ref="AC65:AM65" si="37">AC20-AC38</f>
        <v>0</v>
      </c>
      <c r="AD65" s="995">
        <f t="shared" si="37"/>
        <v>0</v>
      </c>
      <c r="AE65" s="995">
        <f t="shared" si="37"/>
        <v>0</v>
      </c>
      <c r="AF65" s="995">
        <f t="shared" si="37"/>
        <v>0</v>
      </c>
      <c r="AG65" s="995">
        <f t="shared" si="37"/>
        <v>0</v>
      </c>
      <c r="AH65" s="995">
        <f t="shared" si="37"/>
        <v>0</v>
      </c>
      <c r="AI65" s="995">
        <f t="shared" si="37"/>
        <v>0</v>
      </c>
      <c r="AJ65" s="995">
        <f t="shared" si="37"/>
        <v>0</v>
      </c>
      <c r="AK65" s="995">
        <f t="shared" si="37"/>
        <v>0</v>
      </c>
      <c r="AL65" s="995">
        <f t="shared" si="37"/>
        <v>0</v>
      </c>
      <c r="AM65" s="995">
        <f t="shared" si="37"/>
        <v>0</v>
      </c>
      <c r="AN65" s="964"/>
      <c r="AO65" s="995">
        <f t="shared" si="19"/>
        <v>-36.000819299999989</v>
      </c>
    </row>
    <row r="66" spans="1:16339" ht="18">
      <c r="D66" s="994" t="s">
        <v>64</v>
      </c>
      <c r="E66" s="995">
        <f t="shared" ref="E66:Z66" si="38">E21-E39</f>
        <v>0</v>
      </c>
      <c r="F66" s="995">
        <f t="shared" si="38"/>
        <v>0</v>
      </c>
      <c r="G66" s="995">
        <f t="shared" si="38"/>
        <v>0</v>
      </c>
      <c r="H66" s="995">
        <f t="shared" si="38"/>
        <v>0</v>
      </c>
      <c r="I66" s="995">
        <f t="shared" si="38"/>
        <v>0</v>
      </c>
      <c r="J66" s="995">
        <f t="shared" si="38"/>
        <v>0</v>
      </c>
      <c r="K66" s="995">
        <f t="shared" si="38"/>
        <v>0</v>
      </c>
      <c r="L66" s="995">
        <f t="shared" si="38"/>
        <v>0</v>
      </c>
      <c r="M66" s="995">
        <f t="shared" si="38"/>
        <v>0</v>
      </c>
      <c r="N66" s="995">
        <f t="shared" si="38"/>
        <v>0</v>
      </c>
      <c r="O66" s="995">
        <f t="shared" si="38"/>
        <v>0</v>
      </c>
      <c r="P66" s="995">
        <f t="shared" si="38"/>
        <v>0</v>
      </c>
      <c r="Q66" s="995">
        <f t="shared" si="38"/>
        <v>0</v>
      </c>
      <c r="R66" s="995">
        <f t="shared" si="38"/>
        <v>0</v>
      </c>
      <c r="S66" s="995">
        <f t="shared" si="38"/>
        <v>0</v>
      </c>
      <c r="T66" s="995">
        <f t="shared" si="38"/>
        <v>0</v>
      </c>
      <c r="U66" s="995">
        <f t="shared" si="38"/>
        <v>-8.1300000000000008</v>
      </c>
      <c r="V66" s="995">
        <f t="shared" si="38"/>
        <v>0</v>
      </c>
      <c r="W66" s="995">
        <f t="shared" si="38"/>
        <v>0</v>
      </c>
      <c r="X66" s="995">
        <f t="shared" si="38"/>
        <v>0</v>
      </c>
      <c r="Y66" s="995">
        <f t="shared" si="38"/>
        <v>0</v>
      </c>
      <c r="Z66" s="995">
        <f t="shared" si="38"/>
        <v>0</v>
      </c>
      <c r="AA66" s="995">
        <f t="shared" si="17"/>
        <v>-8.1300000000000008</v>
      </c>
      <c r="AB66" s="964"/>
      <c r="AC66" s="995">
        <f t="shared" ref="AC66:AM66" si="39">AC21-AC39</f>
        <v>0</v>
      </c>
      <c r="AD66" s="995">
        <f t="shared" si="39"/>
        <v>0</v>
      </c>
      <c r="AE66" s="995">
        <f t="shared" si="39"/>
        <v>0</v>
      </c>
      <c r="AF66" s="995">
        <f t="shared" si="39"/>
        <v>0</v>
      </c>
      <c r="AG66" s="995">
        <f t="shared" si="39"/>
        <v>0</v>
      </c>
      <c r="AH66" s="995">
        <f t="shared" si="39"/>
        <v>0</v>
      </c>
      <c r="AI66" s="995">
        <f t="shared" si="39"/>
        <v>0</v>
      </c>
      <c r="AJ66" s="995">
        <f t="shared" si="39"/>
        <v>0</v>
      </c>
      <c r="AK66" s="995">
        <f t="shared" si="39"/>
        <v>0</v>
      </c>
      <c r="AL66" s="995">
        <f t="shared" si="39"/>
        <v>0</v>
      </c>
      <c r="AM66" s="995">
        <f t="shared" si="39"/>
        <v>0</v>
      </c>
      <c r="AN66" s="964"/>
      <c r="AO66" s="995">
        <f t="shared" si="19"/>
        <v>-8.1300000000000008</v>
      </c>
    </row>
    <row r="67" spans="1:16339" ht="18">
      <c r="D67" s="994" t="s">
        <v>65</v>
      </c>
      <c r="E67" s="995">
        <f t="shared" ref="E67:Z67" si="40">E22-E40</f>
        <v>0</v>
      </c>
      <c r="F67" s="995">
        <f t="shared" si="40"/>
        <v>-18.930349699999997</v>
      </c>
      <c r="G67" s="995">
        <f t="shared" si="40"/>
        <v>0</v>
      </c>
      <c r="H67" s="995">
        <f t="shared" si="40"/>
        <v>0</v>
      </c>
      <c r="I67" s="995">
        <f t="shared" si="40"/>
        <v>46.493000000000002</v>
      </c>
      <c r="J67" s="995">
        <f t="shared" si="40"/>
        <v>25.434000000000001</v>
      </c>
      <c r="K67" s="995">
        <f t="shared" si="40"/>
        <v>23.662553299999999</v>
      </c>
      <c r="L67" s="995">
        <f t="shared" si="40"/>
        <v>12.007000000000001</v>
      </c>
      <c r="M67" s="995">
        <f t="shared" si="40"/>
        <v>-6.5504400000000004E-2</v>
      </c>
      <c r="N67" s="995">
        <f t="shared" si="40"/>
        <v>348.06299999999999</v>
      </c>
      <c r="O67" s="995">
        <f t="shared" si="40"/>
        <v>0</v>
      </c>
      <c r="P67" s="995">
        <f t="shared" si="40"/>
        <v>0</v>
      </c>
      <c r="Q67" s="995">
        <f t="shared" si="40"/>
        <v>-1.3819999999999999</v>
      </c>
      <c r="R67" s="995">
        <f t="shared" si="40"/>
        <v>0</v>
      </c>
      <c r="S67" s="995">
        <f t="shared" si="40"/>
        <v>0</v>
      </c>
      <c r="T67" s="995">
        <f t="shared" si="40"/>
        <v>0</v>
      </c>
      <c r="U67" s="995">
        <f t="shared" si="40"/>
        <v>0</v>
      </c>
      <c r="V67" s="995">
        <f t="shared" si="40"/>
        <v>0</v>
      </c>
      <c r="W67" s="995">
        <f t="shared" si="40"/>
        <v>0</v>
      </c>
      <c r="X67" s="995">
        <f t="shared" si="40"/>
        <v>0</v>
      </c>
      <c r="Y67" s="995">
        <f t="shared" si="40"/>
        <v>0</v>
      </c>
      <c r="Z67" s="995">
        <f t="shared" si="40"/>
        <v>0</v>
      </c>
      <c r="AA67" s="995">
        <f t="shared" si="17"/>
        <v>435.28169919999999</v>
      </c>
      <c r="AB67" s="964"/>
      <c r="AC67" s="995">
        <f t="shared" ref="AC67:AM67" si="41">AC22-AC40</f>
        <v>0</v>
      </c>
      <c r="AD67" s="995">
        <f t="shared" si="41"/>
        <v>0</v>
      </c>
      <c r="AE67" s="995">
        <f t="shared" si="41"/>
        <v>0</v>
      </c>
      <c r="AF67" s="995">
        <f t="shared" si="41"/>
        <v>0</v>
      </c>
      <c r="AG67" s="995">
        <f t="shared" si="41"/>
        <v>0</v>
      </c>
      <c r="AH67" s="995">
        <f t="shared" si="41"/>
        <v>0</v>
      </c>
      <c r="AI67" s="995">
        <f t="shared" si="41"/>
        <v>0</v>
      </c>
      <c r="AJ67" s="995">
        <f t="shared" si="41"/>
        <v>0</v>
      </c>
      <c r="AK67" s="995">
        <f t="shared" si="41"/>
        <v>0</v>
      </c>
      <c r="AL67" s="995">
        <f t="shared" si="41"/>
        <v>0</v>
      </c>
      <c r="AM67" s="995">
        <f t="shared" si="41"/>
        <v>0</v>
      </c>
      <c r="AN67" s="964"/>
      <c r="AO67" s="995">
        <f t="shared" si="19"/>
        <v>435.28169919999999</v>
      </c>
    </row>
    <row r="68" spans="1:16339" ht="18">
      <c r="D68" s="996" t="s">
        <v>52</v>
      </c>
      <c r="E68" s="997">
        <f t="shared" ref="E68:Z68" si="42">E23-E41</f>
        <v>0</v>
      </c>
      <c r="F68" s="997">
        <f t="shared" si="42"/>
        <v>-3.205104</v>
      </c>
      <c r="G68" s="997">
        <f t="shared" si="42"/>
        <v>0</v>
      </c>
      <c r="H68" s="997">
        <f t="shared" si="42"/>
        <v>0.80100000000000005</v>
      </c>
      <c r="I68" s="997">
        <f t="shared" si="42"/>
        <v>-79.61</v>
      </c>
      <c r="J68" s="997">
        <f t="shared" si="42"/>
        <v>-32.607999999999997</v>
      </c>
      <c r="K68" s="997">
        <f t="shared" si="42"/>
        <v>-31.340249499999999</v>
      </c>
      <c r="L68" s="997">
        <f t="shared" si="42"/>
        <v>-16.407</v>
      </c>
      <c r="M68" s="997">
        <f t="shared" si="42"/>
        <v>0</v>
      </c>
      <c r="N68" s="997">
        <f t="shared" si="42"/>
        <v>0</v>
      </c>
      <c r="O68" s="997">
        <f t="shared" si="42"/>
        <v>26.594000000000001</v>
      </c>
      <c r="P68" s="997">
        <f t="shared" si="42"/>
        <v>-15.4268468</v>
      </c>
      <c r="Q68" s="997">
        <f t="shared" si="42"/>
        <v>3.0609999999999999</v>
      </c>
      <c r="R68" s="997">
        <f t="shared" si="42"/>
        <v>0</v>
      </c>
      <c r="S68" s="997">
        <f t="shared" si="42"/>
        <v>47.147999999999996</v>
      </c>
      <c r="T68" s="997">
        <f t="shared" si="42"/>
        <v>0</v>
      </c>
      <c r="U68" s="997">
        <f t="shared" si="42"/>
        <v>5</v>
      </c>
      <c r="V68" s="997">
        <f t="shared" si="42"/>
        <v>0</v>
      </c>
      <c r="W68" s="997">
        <f t="shared" si="42"/>
        <v>0</v>
      </c>
      <c r="X68" s="997">
        <f t="shared" si="42"/>
        <v>0</v>
      </c>
      <c r="Y68" s="997">
        <f t="shared" si="42"/>
        <v>0</v>
      </c>
      <c r="Z68" s="997">
        <f t="shared" si="42"/>
        <v>0</v>
      </c>
      <c r="AA68" s="997">
        <f t="shared" si="17"/>
        <v>-95.993200300000012</v>
      </c>
      <c r="AB68" s="998"/>
      <c r="AC68" s="997">
        <f t="shared" ref="AC68:AM68" si="43">AC23-AC41</f>
        <v>0</v>
      </c>
      <c r="AD68" s="997">
        <f t="shared" si="43"/>
        <v>0</v>
      </c>
      <c r="AE68" s="997">
        <f t="shared" si="43"/>
        <v>0</v>
      </c>
      <c r="AF68" s="997">
        <f t="shared" si="43"/>
        <v>0</v>
      </c>
      <c r="AG68" s="997">
        <f t="shared" si="43"/>
        <v>0</v>
      </c>
      <c r="AH68" s="997">
        <f t="shared" si="43"/>
        <v>0</v>
      </c>
      <c r="AI68" s="997">
        <f t="shared" si="43"/>
        <v>0</v>
      </c>
      <c r="AJ68" s="997">
        <f t="shared" si="43"/>
        <v>0</v>
      </c>
      <c r="AK68" s="997">
        <f t="shared" si="43"/>
        <v>0</v>
      </c>
      <c r="AL68" s="997">
        <f t="shared" si="43"/>
        <v>0</v>
      </c>
      <c r="AM68" s="997">
        <f t="shared" si="43"/>
        <v>0</v>
      </c>
      <c r="AN68" s="998"/>
      <c r="AO68" s="997">
        <f t="shared" si="19"/>
        <v>-95.993200300000012</v>
      </c>
    </row>
    <row r="69" spans="1:16339" s="20" customFormat="1" ht="18">
      <c r="A69" s="568"/>
      <c r="B69"/>
      <c r="D69" s="999" t="s">
        <v>71</v>
      </c>
      <c r="E69" s="1000">
        <f t="shared" ref="E69:Z69" si="44">E24-E42</f>
        <v>-28.570436399999998</v>
      </c>
      <c r="F69" s="1000">
        <f t="shared" si="44"/>
        <v>-5.6751269000000093</v>
      </c>
      <c r="G69" s="1000">
        <f t="shared" si="44"/>
        <v>-0.106</v>
      </c>
      <c r="H69" s="1000">
        <f t="shared" si="44"/>
        <v>-51.570999999999998</v>
      </c>
      <c r="I69" s="1000">
        <f t="shared" si="44"/>
        <v>-10.978000000000002</v>
      </c>
      <c r="J69" s="1000">
        <f t="shared" si="44"/>
        <v>2.3070000000000004</v>
      </c>
      <c r="K69" s="1000">
        <f t="shared" si="44"/>
        <v>34.917028000000002</v>
      </c>
      <c r="L69" s="1000">
        <f t="shared" si="44"/>
        <v>-4.1379999999999999</v>
      </c>
      <c r="M69" s="1000">
        <f t="shared" si="44"/>
        <v>-166.23948709999999</v>
      </c>
      <c r="N69" s="1000">
        <f t="shared" si="44"/>
        <v>71.599999999999994</v>
      </c>
      <c r="O69" s="1000">
        <f t="shared" si="44"/>
        <v>-70.040999999999997</v>
      </c>
      <c r="P69" s="1000">
        <f t="shared" si="44"/>
        <v>-28.222642699999998</v>
      </c>
      <c r="Q69" s="1000">
        <f t="shared" si="44"/>
        <v>-0.92200000000000004</v>
      </c>
      <c r="R69" s="1000">
        <f t="shared" si="44"/>
        <v>0</v>
      </c>
      <c r="S69" s="1000">
        <f t="shared" si="44"/>
        <v>40.508000000000003</v>
      </c>
      <c r="T69" s="1000">
        <f t="shared" si="44"/>
        <v>0.34704889999999999</v>
      </c>
      <c r="U69" s="1000">
        <f t="shared" si="44"/>
        <v>1.0999999999999233E-2</v>
      </c>
      <c r="V69" s="1000">
        <f t="shared" si="44"/>
        <v>0</v>
      </c>
      <c r="W69" s="1000">
        <f t="shared" si="44"/>
        <v>0</v>
      </c>
      <c r="X69" s="1000">
        <f t="shared" si="44"/>
        <v>0</v>
      </c>
      <c r="Y69" s="1000">
        <f t="shared" si="44"/>
        <v>0</v>
      </c>
      <c r="Z69" s="1000">
        <f t="shared" si="44"/>
        <v>0</v>
      </c>
      <c r="AA69" s="1000">
        <f t="shared" si="17"/>
        <v>-216.77361620000005</v>
      </c>
      <c r="AB69" s="1001"/>
      <c r="AC69" s="1000">
        <f t="shared" ref="AC69:AM69" si="45">AC24-AC42</f>
        <v>-322.15289999999999</v>
      </c>
      <c r="AD69" s="1000">
        <f t="shared" si="45"/>
        <v>0</v>
      </c>
      <c r="AE69" s="1000">
        <f t="shared" si="45"/>
        <v>0</v>
      </c>
      <c r="AF69" s="1000">
        <f t="shared" si="45"/>
        <v>0</v>
      </c>
      <c r="AG69" s="1000">
        <f t="shared" si="45"/>
        <v>0</v>
      </c>
      <c r="AH69" s="1000">
        <f t="shared" si="45"/>
        <v>0</v>
      </c>
      <c r="AI69" s="1000">
        <f t="shared" si="45"/>
        <v>-322.15289999999999</v>
      </c>
      <c r="AJ69" s="1000">
        <f t="shared" si="45"/>
        <v>0</v>
      </c>
      <c r="AK69" s="1000">
        <f t="shared" si="45"/>
        <v>0</v>
      </c>
      <c r="AL69" s="1000">
        <f t="shared" si="45"/>
        <v>0</v>
      </c>
      <c r="AM69" s="1000">
        <f t="shared" si="45"/>
        <v>0</v>
      </c>
      <c r="AN69" s="1001"/>
      <c r="AO69" s="1000">
        <f t="shared" si="19"/>
        <v>-538.92651619999992</v>
      </c>
    </row>
    <row r="70" spans="1:16339" s="20" customFormat="1" ht="18">
      <c r="A70" s="568"/>
      <c r="B70"/>
      <c r="D70" s="957" t="s">
        <v>66</v>
      </c>
      <c r="E70" s="958">
        <f t="shared" ref="E70:Z70" si="46">E25-E43</f>
        <v>-11.13243859999997</v>
      </c>
      <c r="F70" s="958">
        <f t="shared" si="46"/>
        <v>-99.5243961999997</v>
      </c>
      <c r="G70" s="958">
        <f t="shared" si="46"/>
        <v>-17.357700000000012</v>
      </c>
      <c r="H70" s="958">
        <f t="shared" si="46"/>
        <v>-48.859799900000198</v>
      </c>
      <c r="I70" s="958">
        <f t="shared" si="46"/>
        <v>25.26800000000004</v>
      </c>
      <c r="J70" s="958">
        <f t="shared" si="46"/>
        <v>-4.9979999999999016</v>
      </c>
      <c r="K70" s="958">
        <f t="shared" si="46"/>
        <v>14.26270230000007</v>
      </c>
      <c r="L70" s="958">
        <f t="shared" si="46"/>
        <v>-4.1999999999994916E-2</v>
      </c>
      <c r="M70" s="958">
        <f t="shared" si="46"/>
        <v>-91.627948499999704</v>
      </c>
      <c r="N70" s="958">
        <f t="shared" si="46"/>
        <v>93.98999999999991</v>
      </c>
      <c r="O70" s="958">
        <f t="shared" si="46"/>
        <v>17.299999999999962</v>
      </c>
      <c r="P70" s="958">
        <f t="shared" si="46"/>
        <v>0.90302829999999013</v>
      </c>
      <c r="Q70" s="958">
        <f t="shared" si="46"/>
        <v>-11.192999999999991</v>
      </c>
      <c r="R70" s="958">
        <f t="shared" si="46"/>
        <v>-17.374147300000001</v>
      </c>
      <c r="S70" s="958">
        <f t="shared" si="46"/>
        <v>32.948</v>
      </c>
      <c r="T70" s="958">
        <f t="shared" si="46"/>
        <v>12.346092000000001</v>
      </c>
      <c r="U70" s="958">
        <f t="shared" si="46"/>
        <v>67.883172000000101</v>
      </c>
      <c r="V70" s="958">
        <f t="shared" si="46"/>
        <v>0</v>
      </c>
      <c r="W70" s="958">
        <f t="shared" si="46"/>
        <v>0</v>
      </c>
      <c r="X70" s="958">
        <f t="shared" si="46"/>
        <v>0</v>
      </c>
      <c r="Y70" s="958">
        <f t="shared" si="46"/>
        <v>0</v>
      </c>
      <c r="Z70" s="958">
        <f t="shared" si="46"/>
        <v>0</v>
      </c>
      <c r="AA70" s="958">
        <f t="shared" si="17"/>
        <v>-37.208435899999486</v>
      </c>
      <c r="AB70" s="959"/>
      <c r="AC70" s="958">
        <f t="shared" ref="AC70:AM70" si="47">AC25-AC43</f>
        <v>31.603953199999594</v>
      </c>
      <c r="AD70" s="958">
        <f t="shared" si="47"/>
        <v>0</v>
      </c>
      <c r="AE70" s="958">
        <f t="shared" si="47"/>
        <v>0</v>
      </c>
      <c r="AF70" s="958">
        <f t="shared" si="47"/>
        <v>0</v>
      </c>
      <c r="AG70" s="958">
        <f t="shared" si="47"/>
        <v>0</v>
      </c>
      <c r="AH70" s="958">
        <f t="shared" si="47"/>
        <v>0</v>
      </c>
      <c r="AI70" s="958">
        <f t="shared" si="47"/>
        <v>31.603953199999594</v>
      </c>
      <c r="AJ70" s="958">
        <f t="shared" si="47"/>
        <v>0</v>
      </c>
      <c r="AK70" s="958">
        <f t="shared" si="47"/>
        <v>0</v>
      </c>
      <c r="AL70" s="958">
        <f t="shared" si="47"/>
        <v>0</v>
      </c>
      <c r="AM70" s="958">
        <f t="shared" si="47"/>
        <v>0</v>
      </c>
      <c r="AN70" s="959"/>
      <c r="AO70" s="958">
        <f t="shared" si="19"/>
        <v>-5.6044826999998349</v>
      </c>
    </row>
    <row r="71" spans="1:16339">
      <c r="D71" s="28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</row>
    <row r="72" spans="1:16339" hidden="1">
      <c r="D72" s="276" t="s">
        <v>59</v>
      </c>
      <c r="E72" s="290" t="e">
        <f>#REF!-E46</f>
        <v>#REF!</v>
      </c>
      <c r="F72" s="290" t="e">
        <f>#REF!-F46</f>
        <v>#REF!</v>
      </c>
      <c r="G72" s="290" t="e">
        <f>#REF!-G46</f>
        <v>#REF!</v>
      </c>
      <c r="H72" s="290" t="e">
        <f>#REF!-H46</f>
        <v>#REF!</v>
      </c>
      <c r="I72" s="290" t="e">
        <f>#REF!-I46</f>
        <v>#REF!</v>
      </c>
      <c r="J72" s="290" t="e">
        <f>#REF!-J46</f>
        <v>#REF!</v>
      </c>
      <c r="K72" s="290" t="e">
        <f>#REF!-K46</f>
        <v>#REF!</v>
      </c>
      <c r="L72" s="290" t="e">
        <f>#REF!-L46</f>
        <v>#REF!</v>
      </c>
      <c r="M72" s="290" t="e">
        <f>#REF!-M46</f>
        <v>#REF!</v>
      </c>
      <c r="N72" s="290" t="e">
        <f>#REF!-N46</f>
        <v>#REF!</v>
      </c>
      <c r="O72" s="290" t="e">
        <f>#REF!-O46</f>
        <v>#REF!</v>
      </c>
      <c r="P72" s="290" t="e">
        <f>#REF!-P46</f>
        <v>#REF!</v>
      </c>
      <c r="Q72" s="290" t="e">
        <f>#REF!-Q46</f>
        <v>#REF!</v>
      </c>
      <c r="R72" s="290" t="e">
        <f>#REF!-R46</f>
        <v>#REF!</v>
      </c>
      <c r="S72" s="290" t="e">
        <f>#REF!-S46</f>
        <v>#REF!</v>
      </c>
      <c r="T72" s="290" t="e">
        <f>#REF!-T46</f>
        <v>#REF!</v>
      </c>
      <c r="U72" s="290" t="e">
        <f>#REF!-U46</f>
        <v>#REF!</v>
      </c>
      <c r="V72" s="290" t="e">
        <f>#REF!-V46</f>
        <v>#REF!</v>
      </c>
    </row>
    <row r="73" spans="1:16339" hidden="1">
      <c r="D73" s="277" t="s">
        <v>60</v>
      </c>
      <c r="E73" s="18" t="e">
        <f>#REF!-E47</f>
        <v>#REF!</v>
      </c>
      <c r="F73" s="18" t="e">
        <f>#REF!-F47</f>
        <v>#REF!</v>
      </c>
      <c r="G73" s="18" t="e">
        <f>#REF!-G47</f>
        <v>#REF!</v>
      </c>
      <c r="H73" s="18" t="e">
        <f>#REF!-H47</f>
        <v>#REF!</v>
      </c>
      <c r="I73" s="18" t="e">
        <f>#REF!-I47</f>
        <v>#REF!</v>
      </c>
      <c r="J73" s="18" t="e">
        <f>#REF!-J47</f>
        <v>#REF!</v>
      </c>
      <c r="K73" s="18" t="e">
        <f>#REF!-K47</f>
        <v>#REF!</v>
      </c>
      <c r="L73" s="18" t="e">
        <f>#REF!-L47</f>
        <v>#REF!</v>
      </c>
      <c r="M73" s="18" t="e">
        <f>#REF!-M47</f>
        <v>#REF!</v>
      </c>
      <c r="N73" s="18" t="e">
        <f>#REF!-N47</f>
        <v>#REF!</v>
      </c>
      <c r="O73" s="18" t="e">
        <f>#REF!-O47</f>
        <v>#REF!</v>
      </c>
      <c r="P73" s="18" t="e">
        <f>#REF!-P47</f>
        <v>#REF!</v>
      </c>
      <c r="Q73" s="18" t="e">
        <f>#REF!-Q47</f>
        <v>#REF!</v>
      </c>
      <c r="R73" s="18" t="e">
        <f>#REF!-R47</f>
        <v>#REF!</v>
      </c>
      <c r="S73" s="18" t="e">
        <f>#REF!-S47</f>
        <v>#REF!</v>
      </c>
      <c r="T73" s="18" t="e">
        <f>#REF!-T47</f>
        <v>#REF!</v>
      </c>
      <c r="U73" s="18" t="e">
        <f>#REF!-U47</f>
        <v>#REF!</v>
      </c>
      <c r="V73" s="18" t="e">
        <f>#REF!-V47</f>
        <v>#REF!</v>
      </c>
    </row>
    <row r="74" spans="1:16339" s="8" customFormat="1" hidden="1">
      <c r="A74" s="567"/>
      <c r="B74"/>
      <c r="D74" s="166" t="s">
        <v>67</v>
      </c>
      <c r="E74" s="18" t="e">
        <f>#REF!-E48</f>
        <v>#REF!</v>
      </c>
      <c r="F74" s="18" t="e">
        <f>#REF!-F48</f>
        <v>#REF!</v>
      </c>
      <c r="G74" s="18" t="e">
        <f>#REF!-G48</f>
        <v>#REF!</v>
      </c>
      <c r="H74" s="18" t="e">
        <f>#REF!-H48</f>
        <v>#REF!</v>
      </c>
      <c r="I74" s="18" t="e">
        <f>#REF!-I48</f>
        <v>#REF!</v>
      </c>
      <c r="J74" s="18" t="e">
        <f>#REF!-J48</f>
        <v>#REF!</v>
      </c>
      <c r="K74" s="18" t="e">
        <f>#REF!-K48</f>
        <v>#REF!</v>
      </c>
      <c r="L74" s="18" t="e">
        <f>#REF!-L48</f>
        <v>#REF!</v>
      </c>
      <c r="M74" s="18" t="e">
        <f>#REF!-M48</f>
        <v>#REF!</v>
      </c>
      <c r="N74" s="18" t="e">
        <f>#REF!-N48</f>
        <v>#REF!</v>
      </c>
      <c r="O74" s="18" t="e">
        <f>#REF!-O48</f>
        <v>#REF!</v>
      </c>
      <c r="P74" s="18" t="e">
        <f>#REF!-P48</f>
        <v>#REF!</v>
      </c>
      <c r="Q74" s="18" t="e">
        <f>#REF!-Q48</f>
        <v>#REF!</v>
      </c>
      <c r="R74" s="18" t="e">
        <f>#REF!-R48</f>
        <v>#REF!</v>
      </c>
      <c r="S74" s="18" t="e">
        <f>#REF!-S48</f>
        <v>#REF!</v>
      </c>
      <c r="T74" s="18" t="e">
        <f>#REF!-T48</f>
        <v>#REF!</v>
      </c>
      <c r="U74" s="18" t="e">
        <f>#REF!-U48</f>
        <v>#REF!</v>
      </c>
      <c r="V74" s="18" t="e">
        <f>#REF!-V48</f>
        <v>#REF!</v>
      </c>
      <c r="W74" s="22"/>
      <c r="X74" s="6"/>
      <c r="Y74" s="6"/>
      <c r="Z74" s="6"/>
      <c r="AA74" s="6"/>
      <c r="AB74" s="147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147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</row>
    <row r="75" spans="1:16339" s="8" customFormat="1" hidden="1">
      <c r="A75" s="567"/>
      <c r="B75"/>
      <c r="D75" s="277" t="s">
        <v>68</v>
      </c>
      <c r="E75" s="18" t="e">
        <f>#REF!-E49</f>
        <v>#REF!</v>
      </c>
      <c r="F75" s="18" t="e">
        <f>#REF!-F49</f>
        <v>#REF!</v>
      </c>
      <c r="G75" s="18" t="e">
        <f>#REF!-G49</f>
        <v>#REF!</v>
      </c>
      <c r="H75" s="18" t="e">
        <f>#REF!-H49</f>
        <v>#REF!</v>
      </c>
      <c r="I75" s="18" t="e">
        <f>#REF!-I49</f>
        <v>#REF!</v>
      </c>
      <c r="J75" s="18" t="e">
        <f>#REF!-J49</f>
        <v>#REF!</v>
      </c>
      <c r="K75" s="18" t="e">
        <f>#REF!-K49</f>
        <v>#REF!</v>
      </c>
      <c r="L75" s="18" t="e">
        <f>#REF!-L49</f>
        <v>#REF!</v>
      </c>
      <c r="M75" s="18" t="e">
        <f>#REF!-M49</f>
        <v>#REF!</v>
      </c>
      <c r="N75" s="18" t="e">
        <f>#REF!-N49</f>
        <v>#REF!</v>
      </c>
      <c r="O75" s="18" t="e">
        <f>#REF!-O49</f>
        <v>#REF!</v>
      </c>
      <c r="P75" s="18" t="e">
        <f>#REF!-P49</f>
        <v>#REF!</v>
      </c>
      <c r="Q75" s="18" t="e">
        <f>#REF!-Q49</f>
        <v>#REF!</v>
      </c>
      <c r="R75" s="18" t="e">
        <f>#REF!-R49</f>
        <v>#REF!</v>
      </c>
      <c r="S75" s="18" t="e">
        <f>#REF!-S49</f>
        <v>#REF!</v>
      </c>
      <c r="T75" s="18" t="e">
        <f>#REF!-T49</f>
        <v>#REF!</v>
      </c>
      <c r="U75" s="18" t="e">
        <f>#REF!-U49</f>
        <v>#REF!</v>
      </c>
      <c r="V75" s="18" t="e">
        <f>#REF!-V49</f>
        <v>#REF!</v>
      </c>
      <c r="W75" s="22"/>
      <c r="X75" s="6"/>
      <c r="Y75" s="6"/>
      <c r="Z75" s="6"/>
      <c r="AA75" s="6"/>
      <c r="AB75" s="147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147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</row>
    <row r="76" spans="1:16339" s="8" customFormat="1" hidden="1">
      <c r="A76" s="567"/>
      <c r="B76"/>
      <c r="D76" s="278" t="s">
        <v>69</v>
      </c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2"/>
      <c r="X76" s="6"/>
      <c r="Y76" s="6"/>
      <c r="Z76" s="6"/>
      <c r="AA76" s="6"/>
      <c r="AB76" s="147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147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</row>
    <row r="77" spans="1:16339" s="8" customFormat="1">
      <c r="A77" s="567"/>
      <c r="B77"/>
      <c r="D77" s="6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6"/>
      <c r="Y77" s="6"/>
      <c r="Z77" s="6"/>
      <c r="AA77" s="6"/>
      <c r="AB77" s="147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147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</row>
    <row r="78" spans="1:16339" s="8" customFormat="1">
      <c r="A78" s="567"/>
      <c r="B78"/>
      <c r="D78" s="6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6"/>
      <c r="Y78" s="6"/>
      <c r="Z78" s="6"/>
      <c r="AA78" s="6"/>
      <c r="AB78" s="147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147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</row>
    <row r="79" spans="1:16339" s="8" customFormat="1">
      <c r="A79" s="567"/>
      <c r="B79"/>
      <c r="D79" s="6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6"/>
      <c r="Y79" s="6"/>
      <c r="Z79" s="6"/>
      <c r="AA79" s="6"/>
      <c r="AB79" s="147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147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</row>
    <row r="80" spans="1:16339" s="8" customFormat="1">
      <c r="A80" s="567"/>
      <c r="B80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6"/>
      <c r="Y80" s="6"/>
      <c r="Z80" s="6"/>
      <c r="AA80" s="6"/>
      <c r="AB80" s="147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147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</row>
  </sheetData>
  <pageMargins left="0.70866141732283472" right="0" top="0.35433070866141736" bottom="0.15748031496062992" header="0.31496062992125984" footer="0.31496062992125984"/>
  <pageSetup paperSize="9" scale="50" orientation="landscape" r:id="rId1"/>
  <headerFooter alignWithMargins="0"/>
  <rowBreaks count="1" manualBreakCount="1">
    <brk id="51" min="3" max="40" man="1"/>
  </rowBreaks>
  <colBreaks count="1" manualBreakCount="1">
    <brk id="1598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7"/>
  <sheetViews>
    <sheetView showGridLines="0" showZeros="0" topLeftCell="D5" zoomScale="90" zoomScaleNormal="90" zoomScaleSheetLayoutView="89" workbookViewId="0"/>
  </sheetViews>
  <sheetFormatPr defaultColWidth="9.109375" defaultRowHeight="19.2" outlineLevelRow="1" outlineLevelCol="1"/>
  <cols>
    <col min="1" max="1" width="14" style="173" hidden="1" customWidth="1" outlineLevel="1"/>
    <col min="2" max="2" width="9.109375" style="173" hidden="1" customWidth="1" outlineLevel="1"/>
    <col min="3" max="3" width="15.5546875" style="173" hidden="1" customWidth="1" outlineLevel="1"/>
    <col min="4" max="4" width="4" style="173" customWidth="1" collapsed="1"/>
    <col min="5" max="5" width="22.109375" style="173" customWidth="1"/>
    <col min="6" max="6" width="8.33203125" style="173" hidden="1" customWidth="1" outlineLevel="1"/>
    <col min="7" max="7" width="8.88671875" style="173" hidden="1" customWidth="1" outlineLevel="1"/>
    <col min="8" max="8" width="0.44140625" style="173" hidden="1" customWidth="1" outlineLevel="1"/>
    <col min="9" max="9" width="0.33203125" style="173" hidden="1" customWidth="1" outlineLevel="1"/>
    <col min="10" max="10" width="7.88671875" style="173" hidden="1" customWidth="1" outlineLevel="1"/>
    <col min="11" max="11" width="10.5546875" style="173" hidden="1" customWidth="1" collapsed="1"/>
    <col min="12" max="12" width="10.44140625" style="173" hidden="1" customWidth="1"/>
    <col min="13" max="13" width="11.33203125" style="173" hidden="1" customWidth="1"/>
    <col min="14" max="14" width="10.6640625" style="173" hidden="1" customWidth="1"/>
    <col min="15" max="15" width="8.88671875" style="173" hidden="1" customWidth="1"/>
    <col min="16" max="17" width="11.6640625" style="173" customWidth="1"/>
    <col min="18" max="19" width="11.33203125" style="173" hidden="1" customWidth="1"/>
    <col min="20" max="20" width="8.6640625" style="173" customWidth="1"/>
    <col min="21" max="21" width="11.88671875" style="173" customWidth="1"/>
    <col min="22" max="23" width="11.33203125" style="173" hidden="1" customWidth="1" outlineLevel="1"/>
    <col min="24" max="24" width="0.44140625" style="173" hidden="1" customWidth="1" outlineLevel="1"/>
    <col min="25" max="25" width="0.109375" style="173" hidden="1" customWidth="1" outlineLevel="1"/>
    <col min="26" max="26" width="9.109375" style="173" hidden="1" customWidth="1" outlineLevel="1"/>
    <col min="27" max="27" width="10.5546875" style="173" hidden="1" customWidth="1" collapsed="1"/>
    <col min="28" max="28" width="10.109375" style="173" hidden="1" customWidth="1"/>
    <col min="29" max="29" width="7.6640625" style="173" hidden="1" customWidth="1"/>
    <col min="30" max="30" width="0.33203125" style="173" hidden="1" customWidth="1"/>
    <col min="31" max="31" width="7.6640625" style="173" hidden="1" customWidth="1"/>
    <col min="32" max="33" width="11.6640625" style="175" customWidth="1"/>
    <col min="34" max="35" width="11.33203125" style="175" hidden="1" customWidth="1"/>
    <col min="36" max="36" width="8.6640625" style="175" customWidth="1"/>
    <col min="37" max="37" width="11.6640625" style="175" customWidth="1"/>
    <col min="38" max="39" width="10.5546875" style="175" hidden="1" customWidth="1" outlineLevel="1"/>
    <col min="40" max="41" width="0.109375" style="175" hidden="1" customWidth="1" outlineLevel="1"/>
    <col min="42" max="42" width="7.44140625" style="175" hidden="1" customWidth="1" outlineLevel="1"/>
    <col min="43" max="43" width="10.5546875" style="175" hidden="1" customWidth="1" collapsed="1"/>
    <col min="44" max="47" width="10.5546875" style="175" hidden="1" customWidth="1"/>
    <col min="48" max="49" width="11.6640625" style="175" customWidth="1"/>
    <col min="50" max="50" width="7.6640625" style="175" hidden="1" customWidth="1"/>
    <col min="51" max="51" width="8.5546875" style="175" hidden="1" customWidth="1"/>
    <col min="52" max="52" width="8.6640625" style="175" customWidth="1"/>
    <col min="53" max="53" width="11.5546875" style="175" customWidth="1"/>
    <col min="54" max="55" width="16" style="173" hidden="1" customWidth="1"/>
    <col min="56" max="56" width="15" style="173" hidden="1" customWidth="1"/>
    <col min="57" max="58" width="13.44140625" style="173" hidden="1" customWidth="1"/>
    <col min="59" max="59" width="14.88671875" style="173" hidden="1" customWidth="1"/>
    <col min="60" max="60" width="13.109375" style="173" hidden="1" customWidth="1"/>
    <col min="61" max="61" width="17.109375" style="175" hidden="1" customWidth="1"/>
    <col min="62" max="62" width="11.33203125" style="173" hidden="1" customWidth="1"/>
    <col min="63" max="63" width="13.5546875" style="173" hidden="1" customWidth="1"/>
    <col min="64" max="64" width="13.6640625" style="173" hidden="1" customWidth="1"/>
    <col min="65" max="65" width="3.109375" style="173" hidden="1" customWidth="1"/>
    <col min="66" max="68" width="3.109375" style="173" customWidth="1"/>
    <col min="69" max="69" width="10.5546875" style="173" bestFit="1" customWidth="1"/>
    <col min="70" max="70" width="12" style="173" bestFit="1" customWidth="1"/>
    <col min="71" max="72" width="10.44140625" style="173" bestFit="1" customWidth="1"/>
    <col min="73" max="73" width="11.109375" style="173" bestFit="1" customWidth="1"/>
    <col min="74" max="16384" width="9.109375" style="173"/>
  </cols>
  <sheetData>
    <row r="1" spans="1:76" hidden="1" outlineLevel="1">
      <c r="F1" s="534" t="s">
        <v>305</v>
      </c>
      <c r="G1" s="534" t="s">
        <v>305</v>
      </c>
      <c r="K1" s="534" t="s">
        <v>305</v>
      </c>
      <c r="L1" s="533" t="s">
        <v>305</v>
      </c>
      <c r="M1" s="533"/>
      <c r="N1" s="533"/>
      <c r="O1" s="533"/>
      <c r="P1" s="533" t="s">
        <v>305</v>
      </c>
      <c r="Q1" s="533" t="s">
        <v>305</v>
      </c>
      <c r="R1" s="533"/>
      <c r="S1" s="533"/>
      <c r="T1" s="533"/>
      <c r="U1" s="542" t="s">
        <v>305</v>
      </c>
      <c r="V1" s="533" t="s">
        <v>308</v>
      </c>
      <c r="W1" s="533" t="s">
        <v>308</v>
      </c>
      <c r="X1" s="533"/>
      <c r="Y1" s="533"/>
      <c r="Z1" s="533"/>
      <c r="AA1" s="534" t="s">
        <v>308</v>
      </c>
      <c r="AB1" s="533" t="s">
        <v>308</v>
      </c>
      <c r="AC1" s="533" t="s">
        <v>308</v>
      </c>
      <c r="AD1" s="533" t="s">
        <v>308</v>
      </c>
      <c r="AE1" s="533" t="s">
        <v>308</v>
      </c>
      <c r="AF1" s="533" t="s">
        <v>308</v>
      </c>
      <c r="AG1" s="533" t="s">
        <v>308</v>
      </c>
      <c r="AH1" s="533" t="s">
        <v>308</v>
      </c>
      <c r="AI1" s="533" t="s">
        <v>308</v>
      </c>
      <c r="AJ1" s="533" t="s">
        <v>308</v>
      </c>
      <c r="AK1" s="542" t="s">
        <v>308</v>
      </c>
      <c r="AL1" s="534" t="s">
        <v>318</v>
      </c>
      <c r="AM1" s="533" t="s">
        <v>318</v>
      </c>
      <c r="AN1" s="533"/>
      <c r="AO1" s="533"/>
      <c r="AP1" s="533"/>
      <c r="AQ1" s="533" t="s">
        <v>310</v>
      </c>
      <c r="AR1" s="533" t="s">
        <v>310</v>
      </c>
      <c r="AS1" s="533"/>
      <c r="AT1" s="533"/>
      <c r="AU1" s="533"/>
      <c r="AV1" s="533" t="s">
        <v>310</v>
      </c>
      <c r="AW1" s="533" t="s">
        <v>310</v>
      </c>
      <c r="AX1" s="528"/>
      <c r="AY1" s="528"/>
      <c r="AZ1" s="528"/>
      <c r="BA1" s="533" t="s">
        <v>310</v>
      </c>
      <c r="BB1" s="177">
        <f>Period</f>
        <v>201406</v>
      </c>
      <c r="BC1" s="177">
        <f>Period</f>
        <v>201406</v>
      </c>
      <c r="BD1" s="177">
        <f>Period</f>
        <v>201406</v>
      </c>
      <c r="BE1" s="177">
        <f>Period</f>
        <v>201406</v>
      </c>
      <c r="BF1" s="177">
        <f>Period</f>
        <v>201406</v>
      </c>
      <c r="BG1" s="177"/>
    </row>
    <row r="2" spans="1:76" hidden="1" outlineLevel="1">
      <c r="F2" s="173" t="str">
        <f>'Meny Aaro'!G62</f>
        <v>1503PM</v>
      </c>
      <c r="G2" s="173" t="str">
        <f>'Meny Aaro'!H62</f>
        <v>1403PM</v>
      </c>
      <c r="K2" s="539" t="s">
        <v>559</v>
      </c>
      <c r="L2" s="545" t="s">
        <v>560</v>
      </c>
      <c r="M2" s="545" t="s">
        <v>553</v>
      </c>
      <c r="N2" s="545" t="s">
        <v>553</v>
      </c>
      <c r="P2" s="545" t="s">
        <v>561</v>
      </c>
      <c r="Q2" s="545" t="s">
        <v>562</v>
      </c>
      <c r="R2" s="545" t="s">
        <v>553</v>
      </c>
      <c r="T2" s="545" t="s">
        <v>563</v>
      </c>
      <c r="U2" s="532" t="s">
        <v>564</v>
      </c>
      <c r="V2" s="663" t="str">
        <f>F2</f>
        <v>1503PM</v>
      </c>
      <c r="W2" s="663" t="str">
        <f>G2</f>
        <v>1403PM</v>
      </c>
      <c r="X2" s="545" t="s">
        <v>553</v>
      </c>
      <c r="Y2" s="545" t="s">
        <v>553</v>
      </c>
      <c r="Z2" s="545" t="s">
        <v>553</v>
      </c>
      <c r="AA2" s="539" t="s">
        <v>566</v>
      </c>
      <c r="AB2" s="545" t="s">
        <v>567</v>
      </c>
      <c r="AC2" s="545" t="s">
        <v>568</v>
      </c>
      <c r="AD2" s="545" t="s">
        <v>569</v>
      </c>
      <c r="AE2" s="545" t="s">
        <v>553</v>
      </c>
      <c r="AF2" s="545" t="s">
        <v>570</v>
      </c>
      <c r="AG2" s="545" t="s">
        <v>571</v>
      </c>
      <c r="AH2" s="545" t="s">
        <v>553</v>
      </c>
      <c r="AI2" s="545" t="s">
        <v>553</v>
      </c>
      <c r="AJ2" s="545" t="s">
        <v>553</v>
      </c>
      <c r="AK2" s="532" t="s">
        <v>572</v>
      </c>
      <c r="AL2" s="663" t="str">
        <f>V2</f>
        <v>1503PM</v>
      </c>
      <c r="AM2" s="663" t="str">
        <f>W2</f>
        <v>1403PM</v>
      </c>
      <c r="AN2" s="545" t="s">
        <v>553</v>
      </c>
      <c r="AO2" s="545" t="s">
        <v>553</v>
      </c>
      <c r="AP2" s="545" t="s">
        <v>553</v>
      </c>
      <c r="AQ2" s="527" t="s">
        <v>566</v>
      </c>
      <c r="AR2" s="544" t="s">
        <v>567</v>
      </c>
      <c r="AS2" s="544" t="s">
        <v>553</v>
      </c>
      <c r="AT2" s="544" t="s">
        <v>553</v>
      </c>
      <c r="AU2" s="544" t="s">
        <v>553</v>
      </c>
      <c r="AV2" s="544" t="s">
        <v>570</v>
      </c>
      <c r="AW2" s="544" t="s">
        <v>571</v>
      </c>
      <c r="AX2" s="544" t="s">
        <v>553</v>
      </c>
      <c r="AY2" s="544" t="s">
        <v>553</v>
      </c>
      <c r="AZ2" s="544" t="s">
        <v>553</v>
      </c>
      <c r="BA2" s="538" t="s">
        <v>572</v>
      </c>
      <c r="BB2" s="177" t="s">
        <v>43</v>
      </c>
      <c r="BC2" s="177" t="s">
        <v>44</v>
      </c>
      <c r="BD2" s="177" t="s">
        <v>13</v>
      </c>
      <c r="BE2" s="177" t="s">
        <v>11</v>
      </c>
      <c r="BF2" s="177" t="s">
        <v>12</v>
      </c>
      <c r="BG2" s="177" t="s">
        <v>10</v>
      </c>
    </row>
    <row r="3" spans="1:76" hidden="1" outlineLevel="1">
      <c r="K3" s="531"/>
      <c r="L3" s="530"/>
      <c r="M3" s="530"/>
      <c r="N3" s="530"/>
      <c r="O3" s="530"/>
      <c r="P3" s="530"/>
      <c r="Q3" s="530"/>
      <c r="R3" s="530"/>
      <c r="S3" s="530"/>
      <c r="T3" s="530"/>
      <c r="U3" s="529"/>
      <c r="V3" s="531" t="s">
        <v>309</v>
      </c>
      <c r="W3" s="530" t="s">
        <v>309</v>
      </c>
      <c r="X3" s="530"/>
      <c r="Y3" s="530"/>
      <c r="Z3" s="530"/>
      <c r="AA3" s="531" t="s">
        <v>309</v>
      </c>
      <c r="AB3" s="530" t="s">
        <v>309</v>
      </c>
      <c r="AC3" s="530" t="s">
        <v>309</v>
      </c>
      <c r="AD3" s="530" t="s">
        <v>309</v>
      </c>
      <c r="AE3" s="530" t="s">
        <v>309</v>
      </c>
      <c r="AF3" s="530" t="s">
        <v>309</v>
      </c>
      <c r="AG3" s="530" t="s">
        <v>309</v>
      </c>
      <c r="AH3" s="530" t="s">
        <v>309</v>
      </c>
      <c r="AI3" s="530" t="s">
        <v>309</v>
      </c>
      <c r="AJ3" s="530" t="s">
        <v>309</v>
      </c>
      <c r="AK3" s="529" t="s">
        <v>309</v>
      </c>
      <c r="AL3" s="531" t="s">
        <v>311</v>
      </c>
      <c r="AM3" s="530" t="s">
        <v>311</v>
      </c>
      <c r="AN3" s="530"/>
      <c r="AO3" s="530"/>
      <c r="AP3" s="530"/>
      <c r="AQ3" s="531" t="s">
        <v>311</v>
      </c>
      <c r="AR3" s="530" t="s">
        <v>311</v>
      </c>
      <c r="AS3" s="530"/>
      <c r="AT3" s="530"/>
      <c r="AU3" s="530"/>
      <c r="AV3" s="530" t="s">
        <v>311</v>
      </c>
      <c r="AW3" s="530" t="s">
        <v>311</v>
      </c>
      <c r="AX3" s="541"/>
      <c r="AY3" s="541"/>
      <c r="AZ3" s="541"/>
      <c r="BA3" s="529" t="s">
        <v>311</v>
      </c>
      <c r="BH3" s="176">
        <f>Period</f>
        <v>201406</v>
      </c>
      <c r="BI3" s="176">
        <f>Period</f>
        <v>201406</v>
      </c>
      <c r="BJ3" s="178"/>
      <c r="BK3" s="179"/>
      <c r="BL3" s="179"/>
    </row>
    <row r="4" spans="1:76" hidden="1" outlineLevel="1">
      <c r="BH4" s="176" t="s">
        <v>32</v>
      </c>
      <c r="BI4" s="176" t="s">
        <v>14</v>
      </c>
      <c r="BJ4" s="179" t="s">
        <v>10</v>
      </c>
      <c r="BK4" s="179"/>
    </row>
    <row r="5" spans="1:76" s="180" customFormat="1" ht="30" collapsed="1">
      <c r="A5" s="537">
        <v>100</v>
      </c>
      <c r="E5" s="240" t="str">
        <f>CONCATENATE("Ratos innehav per ",'Meny Aaro'!H51," "&amp;VMNAMN&amp;" "&amp;VÅR)</f>
        <v>Ratos innehav per 31 Mars 2015</v>
      </c>
      <c r="F5" s="240"/>
      <c r="G5" s="240"/>
      <c r="H5" s="240"/>
      <c r="I5" s="240"/>
      <c r="J5" s="240"/>
      <c r="K5" s="182"/>
      <c r="L5" s="182"/>
      <c r="M5" s="182"/>
      <c r="N5" s="182"/>
      <c r="O5" s="182"/>
      <c r="P5" s="182"/>
      <c r="AA5" s="181"/>
      <c r="AB5" s="181"/>
      <c r="AC5" s="181"/>
      <c r="AD5" s="181"/>
      <c r="AE5" s="181"/>
      <c r="AF5" s="239" t="s">
        <v>90</v>
      </c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W5" s="175"/>
      <c r="AX5" s="175"/>
      <c r="AY5" s="175"/>
      <c r="AZ5" s="175"/>
      <c r="BA5" s="175"/>
      <c r="BC5" s="183"/>
      <c r="BI5" s="175"/>
    </row>
    <row r="6" spans="1:76" s="180" customFormat="1" ht="18.75" customHeight="1">
      <c r="A6" s="180" t="s">
        <v>307</v>
      </c>
      <c r="E6" s="184"/>
      <c r="F6" s="184"/>
      <c r="G6" s="184"/>
      <c r="H6" s="184"/>
      <c r="I6" s="184"/>
      <c r="J6" s="184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C6" s="183"/>
      <c r="BI6" s="175"/>
    </row>
    <row r="7" spans="1:76" s="180" customFormat="1" ht="21.6">
      <c r="A7" s="540" t="s">
        <v>369</v>
      </c>
      <c r="E7" s="242"/>
      <c r="F7" s="242"/>
      <c r="G7" s="242"/>
      <c r="H7" s="242"/>
      <c r="I7" s="242"/>
      <c r="J7" s="242"/>
      <c r="K7" s="1046" t="s">
        <v>33</v>
      </c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242"/>
      <c r="W7" s="242"/>
      <c r="X7" s="242"/>
      <c r="Y7" s="242"/>
      <c r="Z7" s="242"/>
      <c r="AA7" s="1046" t="s">
        <v>110</v>
      </c>
      <c r="AB7" s="1047"/>
      <c r="AC7" s="1047"/>
      <c r="AD7" s="1047"/>
      <c r="AE7" s="1047"/>
      <c r="AF7" s="1047"/>
      <c r="AG7" s="1047"/>
      <c r="AH7" s="1047"/>
      <c r="AI7" s="1047"/>
      <c r="AJ7" s="1047"/>
      <c r="AK7" s="1047"/>
      <c r="AL7" s="661"/>
      <c r="AM7" s="661"/>
      <c r="AN7" s="661"/>
      <c r="AO7" s="661"/>
      <c r="AP7" s="661"/>
      <c r="AQ7" s="1046" t="s">
        <v>216</v>
      </c>
      <c r="AR7" s="1046"/>
      <c r="AS7" s="1046"/>
      <c r="AT7" s="1046"/>
      <c r="AU7" s="1046"/>
      <c r="AV7" s="1046"/>
      <c r="AW7" s="1047"/>
      <c r="AX7" s="1047"/>
      <c r="AY7" s="1047"/>
      <c r="AZ7" s="1047"/>
      <c r="BA7" s="1047"/>
      <c r="BB7" s="185" t="s">
        <v>573</v>
      </c>
      <c r="BC7" s="185" t="s">
        <v>574</v>
      </c>
      <c r="BD7" s="186" t="s">
        <v>34</v>
      </c>
      <c r="BE7" s="186" t="s">
        <v>35</v>
      </c>
      <c r="BF7" s="186" t="s">
        <v>34</v>
      </c>
      <c r="BG7" s="185" t="s">
        <v>575</v>
      </c>
      <c r="BH7" s="186" t="s">
        <v>576</v>
      </c>
      <c r="BI7" s="186" t="s">
        <v>577</v>
      </c>
      <c r="BJ7" s="186" t="s">
        <v>26</v>
      </c>
      <c r="BK7" s="186" t="s">
        <v>27</v>
      </c>
      <c r="BL7" s="187" t="s">
        <v>28</v>
      </c>
    </row>
    <row r="8" spans="1:76" s="180" customFormat="1" ht="20.25" customHeight="1">
      <c r="A8" s="540" t="s">
        <v>370</v>
      </c>
      <c r="E8" s="242"/>
      <c r="F8" s="249">
        <f>VÅR</f>
        <v>2015</v>
      </c>
      <c r="G8" s="249">
        <f>VFGÅR</f>
        <v>2014</v>
      </c>
      <c r="H8" s="242"/>
      <c r="I8" s="242"/>
      <c r="J8" s="242"/>
      <c r="K8" s="249">
        <f>VÅR</f>
        <v>2015</v>
      </c>
      <c r="L8" s="249">
        <f>VFGÅR</f>
        <v>2014</v>
      </c>
      <c r="M8" s="242"/>
      <c r="N8" s="242"/>
      <c r="O8" s="242"/>
      <c r="P8" s="249">
        <v>2015</v>
      </c>
      <c r="Q8" s="249">
        <v>2014</v>
      </c>
      <c r="R8" s="243" t="s">
        <v>553</v>
      </c>
      <c r="S8" s="243" t="s">
        <v>553</v>
      </c>
      <c r="T8" s="1007" t="s">
        <v>3</v>
      </c>
      <c r="U8" s="1007" t="s">
        <v>161</v>
      </c>
      <c r="V8" s="249">
        <f>VÅR</f>
        <v>2015</v>
      </c>
      <c r="W8" s="249">
        <f>VFGÅR</f>
        <v>2014</v>
      </c>
      <c r="X8" s="242"/>
      <c r="Y8" s="242"/>
      <c r="Z8" s="242"/>
      <c r="AA8" s="249">
        <f>K8</f>
        <v>2015</v>
      </c>
      <c r="AB8" s="249">
        <f>L8</f>
        <v>2014</v>
      </c>
      <c r="AC8" s="249"/>
      <c r="AD8" s="249"/>
      <c r="AE8" s="249"/>
      <c r="AF8" s="249">
        <f>P8</f>
        <v>2015</v>
      </c>
      <c r="AG8" s="249">
        <f>Q8</f>
        <v>2014</v>
      </c>
      <c r="AH8" s="244"/>
      <c r="AI8" s="244"/>
      <c r="AJ8" s="1009" t="s">
        <v>3</v>
      </c>
      <c r="AK8" s="1007" t="s">
        <v>578</v>
      </c>
      <c r="AL8" s="244">
        <f t="shared" ref="AL8:AR9" si="0">V8</f>
        <v>2015</v>
      </c>
      <c r="AM8" s="244">
        <f t="shared" si="0"/>
        <v>2014</v>
      </c>
      <c r="AN8" s="244">
        <f t="shared" si="0"/>
        <v>0</v>
      </c>
      <c r="AO8" s="244">
        <f t="shared" si="0"/>
        <v>0</v>
      </c>
      <c r="AP8" s="244">
        <f t="shared" si="0"/>
        <v>0</v>
      </c>
      <c r="AQ8" s="249">
        <f t="shared" si="0"/>
        <v>2015</v>
      </c>
      <c r="AR8" s="249">
        <f t="shared" si="0"/>
        <v>2014</v>
      </c>
      <c r="AS8" s="249"/>
      <c r="AT8" s="249"/>
      <c r="AU8" s="249"/>
      <c r="AV8" s="249">
        <f>AF8</f>
        <v>2015</v>
      </c>
      <c r="AW8" s="249">
        <f>AG8</f>
        <v>2014</v>
      </c>
      <c r="AX8" s="249"/>
      <c r="AY8" s="249"/>
      <c r="AZ8" s="249" t="str">
        <f>AJ8</f>
        <v>%</v>
      </c>
      <c r="BA8" s="1008" t="s">
        <v>579</v>
      </c>
      <c r="BB8" s="185"/>
      <c r="BC8" s="185"/>
      <c r="BD8" s="186"/>
      <c r="BE8" s="186"/>
      <c r="BF8" s="186"/>
      <c r="BG8" s="185"/>
      <c r="BH8" s="186"/>
      <c r="BI8" s="186"/>
      <c r="BJ8" s="186"/>
      <c r="BK8" s="186"/>
      <c r="BL8" s="186"/>
    </row>
    <row r="9" spans="1:76" s="188" customFormat="1" ht="20.25" customHeight="1">
      <c r="E9" s="245" t="s">
        <v>77</v>
      </c>
      <c r="F9" s="246" t="str">
        <f>VMÅN</f>
        <v>mar</v>
      </c>
      <c r="G9" s="246" t="str">
        <f>VMÅN</f>
        <v>mar</v>
      </c>
      <c r="H9" s="247"/>
      <c r="I9" s="247"/>
      <c r="J9" s="249" t="s">
        <v>3</v>
      </c>
      <c r="K9" s="246" t="str">
        <f>VKV</f>
        <v>kv 1</v>
      </c>
      <c r="L9" s="246" t="str">
        <f>VKV</f>
        <v>kv 1</v>
      </c>
      <c r="M9" s="247"/>
      <c r="N9" s="247"/>
      <c r="O9" s="249" t="s">
        <v>3</v>
      </c>
      <c r="P9" s="247" t="str">
        <f>NamnAcc</f>
        <v>kv 1</v>
      </c>
      <c r="Q9" s="246" t="str">
        <f>NamnAcc</f>
        <v>kv 1</v>
      </c>
      <c r="R9" s="247"/>
      <c r="S9" s="247"/>
      <c r="T9" s="249"/>
      <c r="U9" s="248"/>
      <c r="V9" s="246" t="str">
        <f>VMÅN</f>
        <v>mar</v>
      </c>
      <c r="W9" s="246" t="str">
        <f>VMÅN</f>
        <v>mar</v>
      </c>
      <c r="X9" s="247"/>
      <c r="Y9" s="247"/>
      <c r="Z9" s="249" t="s">
        <v>3</v>
      </c>
      <c r="AA9" s="249" t="str">
        <f>K9</f>
        <v>kv 1</v>
      </c>
      <c r="AB9" s="249" t="str">
        <f>L9</f>
        <v>kv 1</v>
      </c>
      <c r="AC9" s="249"/>
      <c r="AD9" s="249"/>
      <c r="AE9" s="249" t="str">
        <f>O9</f>
        <v>%</v>
      </c>
      <c r="AF9" s="249" t="str">
        <f>P9</f>
        <v>kv 1</v>
      </c>
      <c r="AG9" s="249" t="str">
        <f>Q9</f>
        <v>kv 1</v>
      </c>
      <c r="AH9" s="249">
        <f>R9</f>
        <v>0</v>
      </c>
      <c r="AI9" s="249">
        <f>S9</f>
        <v>0</v>
      </c>
      <c r="AJ9" s="249">
        <f>T9</f>
        <v>0</v>
      </c>
      <c r="AK9" s="249">
        <f>U9</f>
        <v>0</v>
      </c>
      <c r="AL9" s="244" t="str">
        <f t="shared" si="0"/>
        <v>mar</v>
      </c>
      <c r="AM9" s="244" t="str">
        <f t="shared" si="0"/>
        <v>mar</v>
      </c>
      <c r="AN9" s="244">
        <f t="shared" si="0"/>
        <v>0</v>
      </c>
      <c r="AO9" s="244">
        <f t="shared" si="0"/>
        <v>0</v>
      </c>
      <c r="AP9" s="244" t="str">
        <f t="shared" si="0"/>
        <v>%</v>
      </c>
      <c r="AQ9" s="249" t="str">
        <f t="shared" si="0"/>
        <v>kv 1</v>
      </c>
      <c r="AR9" s="249" t="str">
        <f t="shared" si="0"/>
        <v>kv 1</v>
      </c>
      <c r="AS9" s="249"/>
      <c r="AT9" s="249"/>
      <c r="AU9" s="249" t="str">
        <f>AE9</f>
        <v>%</v>
      </c>
      <c r="AV9" s="249" t="str">
        <f>AF9</f>
        <v>kv 1</v>
      </c>
      <c r="AW9" s="249" t="str">
        <f>AG9</f>
        <v>kv 1</v>
      </c>
      <c r="AX9" s="249"/>
      <c r="AY9" s="249"/>
      <c r="AZ9" s="249">
        <f>AJ9</f>
        <v>0</v>
      </c>
      <c r="BA9" s="249">
        <f>AK9</f>
        <v>0</v>
      </c>
      <c r="BB9" s="189" t="s">
        <v>76</v>
      </c>
      <c r="BC9" s="189" t="s">
        <v>76</v>
      </c>
      <c r="BD9" s="189" t="e">
        <f>TY&amp;" "&amp;#REF!</f>
        <v>#REF!</v>
      </c>
      <c r="BE9" s="189" t="e">
        <f>TY&amp;" "&amp;#REF!</f>
        <v>#REF!</v>
      </c>
      <c r="BF9" s="189" t="e">
        <f>TY&amp;" "&amp;#REF!</f>
        <v>#REF!</v>
      </c>
      <c r="BG9" s="189" t="s">
        <v>76</v>
      </c>
      <c r="BH9" s="190" t="e">
        <f>TY&amp;"-"&amp;#REF!</f>
        <v>#REF!</v>
      </c>
      <c r="BI9" s="190" t="e">
        <f>TY&amp;"-"&amp;#REF!</f>
        <v>#REF!</v>
      </c>
      <c r="BJ9" s="189">
        <v>2009</v>
      </c>
      <c r="BK9" s="190" t="e">
        <f>TY&amp;"-"&amp;#REF!</f>
        <v>#REF!</v>
      </c>
      <c r="BL9" s="190" t="e">
        <f>TY&amp;"-"&amp;#REF!</f>
        <v>#REF!</v>
      </c>
      <c r="BQ9" s="174"/>
      <c r="BR9" s="174"/>
      <c r="BS9" s="174"/>
      <c r="BT9" s="174"/>
      <c r="BU9" s="174"/>
      <c r="BV9" s="174"/>
      <c r="BW9" s="174"/>
      <c r="BX9" s="174"/>
    </row>
    <row r="10" spans="1:76" s="164" customFormat="1" ht="15.75" customHeight="1">
      <c r="A10" s="164" t="s">
        <v>276</v>
      </c>
      <c r="B10" s="164" t="s">
        <v>78</v>
      </c>
      <c r="C10" s="162" t="str">
        <f>IF(B10="","",IF(B10="SEK","","M"&amp;B10))</f>
        <v>MDKK</v>
      </c>
      <c r="E10" s="829" t="str">
        <f>'Aaro Inställningar'!C6</f>
        <v>AH Industries</v>
      </c>
      <c r="F10" s="830">
        <v>70.358000025332004</v>
      </c>
      <c r="G10" s="831">
        <v>61.848999930085</v>
      </c>
      <c r="H10" s="832">
        <f t="shared" ref="H10:H26" si="1">IF(OR(F10&lt;0,G10&lt;0),"-",F10/G10-1)</f>
        <v>0.1375770037488997</v>
      </c>
      <c r="I10" s="832" t="b">
        <f t="shared" ref="I10:I26" si="2">IF(AND(F10&lt;0,G10&lt;0),-(F10/G10-1))</f>
        <v>0</v>
      </c>
      <c r="J10" s="832">
        <f t="shared" ref="J10:J26" si="3">IF(AND(F10&lt;0,G10&lt;0),+I10,H10)</f>
        <v>0.1375770037488997</v>
      </c>
      <c r="K10" s="830">
        <v>189.52000001588499</v>
      </c>
      <c r="L10" s="831">
        <v>160.10599996464401</v>
      </c>
      <c r="M10" s="832">
        <f t="shared" ref="M10:M27" si="4">IF(OR(K10&lt;0,L10&lt;0),"-",K10/L10-1)</f>
        <v>0.18371578865087157</v>
      </c>
      <c r="N10" s="832" t="b">
        <f t="shared" ref="N10:N27" si="5">IF(AND(K10&lt;0,L10&lt;0),-(K10/L10-1))</f>
        <v>0</v>
      </c>
      <c r="O10" s="832">
        <f t="shared" ref="O10:O27" si="6">IF(AND(K10&lt;0,L10&lt;0),+N10,M10)</f>
        <v>0.18371578865087157</v>
      </c>
      <c r="P10" s="830">
        <v>189.52000001588499</v>
      </c>
      <c r="Q10" s="831">
        <v>160.10599996464401</v>
      </c>
      <c r="R10" s="832">
        <f t="shared" ref="R10:R27" si="7">IF(OR(P10&lt;0,Q10&lt;0),"-",P10/Q10-1)</f>
        <v>0.18371578865087157</v>
      </c>
      <c r="S10" s="832" t="b">
        <f t="shared" ref="S10:S27" si="8">IF(AND(P10&lt;0,Q10&lt;0),-(P10/Q10-1))</f>
        <v>0</v>
      </c>
      <c r="T10" s="832">
        <f t="shared" ref="T10:T27" si="9">IF(AND(P10&lt;0,Q10&lt;0),+S10,R10)</f>
        <v>0.18371578865087157</v>
      </c>
      <c r="U10" s="831">
        <v>639.67800000327804</v>
      </c>
      <c r="V10" s="830">
        <v>2.94599992488138</v>
      </c>
      <c r="W10" s="831">
        <v>3.8919999124629099</v>
      </c>
      <c r="X10" s="832">
        <f t="shared" ref="X10:X26" si="10">IF(OR(V10&lt;0,W10&lt;0),"-",V10/W10-1)</f>
        <v>-0.24306269497906752</v>
      </c>
      <c r="Y10" s="832" t="b">
        <f t="shared" ref="Y10:Y26" si="11">IF(AND(V10&lt;0,W10&lt;0),-(V10/W10-1))</f>
        <v>0</v>
      </c>
      <c r="Z10" s="832">
        <f t="shared" ref="Z10:Z26" si="12">IF(AND(V10&lt;0,W10&lt;0),+Y10,X10)</f>
        <v>-0.24306269497906752</v>
      </c>
      <c r="AA10" s="830">
        <v>6.8229999626714397</v>
      </c>
      <c r="AB10" s="831">
        <v>0.34499990319108098</v>
      </c>
      <c r="AC10" s="832">
        <f t="shared" ref="AC10:AC27" si="13">IF(OR(AA10&lt;0,AB10&lt;0),"-",AA10/AB10-1)</f>
        <v>18.776817035489039</v>
      </c>
      <c r="AD10" s="832" t="b">
        <f t="shared" ref="AD10:AD27" si="14">IF(AND(AA10&lt;0,AB10&lt;0),-(AA10/AB10-1))</f>
        <v>0</v>
      </c>
      <c r="AE10" s="832">
        <f t="shared" ref="AE10:AE27" si="15">IF(AND(AA10&lt;0,AB10&lt;0),+AD10,AC10)</f>
        <v>18.776817035489039</v>
      </c>
      <c r="AF10" s="830">
        <v>6.8229999626714299</v>
      </c>
      <c r="AG10" s="831">
        <v>0.34499990319106799</v>
      </c>
      <c r="AH10" s="832">
        <f t="shared" ref="AH10:AH27" si="16">IF(OR(AF10&lt;0,AG10&lt;0),"-",AF10/AG10-1)</f>
        <v>18.776817035489756</v>
      </c>
      <c r="AI10" s="832" t="b">
        <f t="shared" ref="AI10:AI27" si="17">IF(AND(AF10&lt;0,AG10&lt;0),-(AF10/AG10-1))</f>
        <v>0</v>
      </c>
      <c r="AJ10" s="832">
        <f t="shared" ref="AJ10:AJ27" si="18">IF(AND(AF10&lt;0,AG10&lt;0),+AI10,AH10)</f>
        <v>18.776817035489756</v>
      </c>
      <c r="AK10" s="831">
        <v>9.8969999147772807</v>
      </c>
      <c r="AL10" s="830">
        <v>-1.3560000877430201</v>
      </c>
      <c r="AM10" s="831">
        <v>2.7999998652618601</v>
      </c>
      <c r="AN10" s="832" t="str">
        <f t="shared" ref="AN10:AN27" si="19">IF(OR(AL10&lt;0,AM10&lt;0),"-",AL10/AM10-1)</f>
        <v>-</v>
      </c>
      <c r="AO10" s="832" t="b">
        <f t="shared" ref="AO10:AO27" si="20">IF(AND(AL10&lt;0,AM10&lt;0),-(AL10/AM10-1))</f>
        <v>0</v>
      </c>
      <c r="AP10" s="832" t="str">
        <f t="shared" ref="AP10:AP27" si="21">IF(AND(AL10&lt;0,AM10&lt;0),+AO10,AN10)</f>
        <v>-</v>
      </c>
      <c r="AQ10" s="830">
        <v>-2.3410000405054698</v>
      </c>
      <c r="AR10" s="831">
        <v>-3.2990000900743701</v>
      </c>
      <c r="AS10" s="832" t="str">
        <f t="shared" ref="AS10:AS26" si="22">IF(OR(AQ10&lt;0,AR10&lt;0),"-",AQ10/AR10-1)</f>
        <v>-</v>
      </c>
      <c r="AT10" s="832">
        <f t="shared" ref="AT10:AT26" si="23">IF(AND(AQ10&lt;0,AR10&lt;0),-(AQ10/AR10-1))</f>
        <v>0.29039103468084593</v>
      </c>
      <c r="AU10" s="832">
        <f t="shared" ref="AU10:AU26" si="24">IF(AND(AQ10&lt;0,AR10&lt;0),+AT10,AS10)</f>
        <v>0.29039103468084593</v>
      </c>
      <c r="AV10" s="830">
        <v>-2.3410000405054801</v>
      </c>
      <c r="AW10" s="831">
        <v>-3.2990000900743901</v>
      </c>
      <c r="AX10" s="832" t="str">
        <f>IF(OR(AV10&lt;0,AW10&lt;0),"-",AV10/AW10-1)</f>
        <v>-</v>
      </c>
      <c r="AY10" s="832">
        <f>IF(AND(AV10&lt;0,AW10&lt;0),-(AV10/AW10-1))</f>
        <v>0.29039103468084715</v>
      </c>
      <c r="AZ10" s="832">
        <f>IF(AND(AV10&lt;0,AW10&lt;0),+AY10,AX10)</f>
        <v>0.29039103468084715</v>
      </c>
      <c r="BA10" s="831">
        <v>-7.61300006883378</v>
      </c>
      <c r="BB10" s="194">
        <v>22.049526115999999</v>
      </c>
      <c r="BC10" s="195">
        <v>8.243833596</v>
      </c>
      <c r="BD10" s="196">
        <v>20.632973304</v>
      </c>
      <c r="BE10" s="196">
        <v>35.858816992000001</v>
      </c>
      <c r="BF10" s="196">
        <v>-4.3240244600000004</v>
      </c>
      <c r="BG10" s="197"/>
      <c r="BH10" s="194">
        <v>895.293684579</v>
      </c>
      <c r="BI10" s="194">
        <v>284.66100907600003</v>
      </c>
      <c r="BJ10" s="194">
        <f>210+195</f>
        <v>405</v>
      </c>
      <c r="BK10" s="196">
        <v>630</v>
      </c>
      <c r="BL10" s="198" t="e">
        <f>#REF!</f>
        <v>#REF!</v>
      </c>
      <c r="BR10" s="199"/>
      <c r="BS10" s="174"/>
      <c r="BT10" s="174"/>
      <c r="BU10" s="174"/>
      <c r="BV10" s="174"/>
      <c r="BW10" s="174"/>
      <c r="BX10" s="174"/>
    </row>
    <row r="11" spans="1:76" s="162" customFormat="1" ht="15.75" customHeight="1">
      <c r="A11" s="162" t="s">
        <v>288</v>
      </c>
      <c r="B11" s="162" t="s">
        <v>79</v>
      </c>
      <c r="C11" s="162" t="str">
        <f>IF(B11="","",IF(B11="SEK","","M"&amp;B11))</f>
        <v>MNOK</v>
      </c>
      <c r="E11" s="261" t="str">
        <f>'Aaro Inställningar'!C36</f>
        <v>Aibel</v>
      </c>
      <c r="F11" s="830">
        <v>792.80000004098304</v>
      </c>
      <c r="G11" s="831">
        <v>1117.7609999663</v>
      </c>
      <c r="H11" s="832">
        <f t="shared" si="1"/>
        <v>-0.29072494024672035</v>
      </c>
      <c r="I11" s="832" t="b">
        <f t="shared" si="2"/>
        <v>0</v>
      </c>
      <c r="J11" s="832">
        <f t="shared" si="3"/>
        <v>-0.29072494024672035</v>
      </c>
      <c r="K11" s="830">
        <v>1776.1710000437699</v>
      </c>
      <c r="L11" s="831">
        <v>2436.7769999663001</v>
      </c>
      <c r="M11" s="832">
        <f t="shared" si="4"/>
        <v>-0.27109825803988885</v>
      </c>
      <c r="N11" s="832" t="b">
        <f t="shared" si="5"/>
        <v>0</v>
      </c>
      <c r="O11" s="832">
        <f t="shared" si="6"/>
        <v>-0.27109825803988885</v>
      </c>
      <c r="P11" s="830">
        <v>1776.1710000437699</v>
      </c>
      <c r="Q11" s="831">
        <v>2436.7769999663001</v>
      </c>
      <c r="R11" s="832">
        <f t="shared" si="7"/>
        <v>-0.27109825803988885</v>
      </c>
      <c r="S11" s="832" t="b">
        <f t="shared" si="8"/>
        <v>0</v>
      </c>
      <c r="T11" s="832">
        <f t="shared" si="9"/>
        <v>-0.27109825803988885</v>
      </c>
      <c r="U11" s="831">
        <v>8553.9410000358002</v>
      </c>
      <c r="V11" s="830">
        <v>140.567000043658</v>
      </c>
      <c r="W11" s="831">
        <v>-6.1299999090809703</v>
      </c>
      <c r="X11" s="832" t="str">
        <f t="shared" si="10"/>
        <v>-</v>
      </c>
      <c r="Y11" s="832" t="b">
        <f t="shared" si="11"/>
        <v>0</v>
      </c>
      <c r="Z11" s="832" t="str">
        <f t="shared" si="12"/>
        <v>-</v>
      </c>
      <c r="AA11" s="830">
        <v>116.74400000745</v>
      </c>
      <c r="AB11" s="831">
        <v>40.177999996255501</v>
      </c>
      <c r="AC11" s="832">
        <f t="shared" si="13"/>
        <v>1.9056697699818379</v>
      </c>
      <c r="AD11" s="832" t="b">
        <f t="shared" si="14"/>
        <v>0</v>
      </c>
      <c r="AE11" s="832">
        <f t="shared" si="15"/>
        <v>1.9056697699818379</v>
      </c>
      <c r="AF11" s="830">
        <v>116.74400000745</v>
      </c>
      <c r="AG11" s="831">
        <v>40.1779999962557</v>
      </c>
      <c r="AH11" s="832">
        <f t="shared" si="16"/>
        <v>1.9056697699818232</v>
      </c>
      <c r="AI11" s="832" t="b">
        <f t="shared" si="17"/>
        <v>0</v>
      </c>
      <c r="AJ11" s="832">
        <f t="shared" si="18"/>
        <v>1.9056697699818232</v>
      </c>
      <c r="AK11" s="831">
        <v>20.489000028455798</v>
      </c>
      <c r="AL11" s="830">
        <v>120.379999918048</v>
      </c>
      <c r="AM11" s="831">
        <v>-35.249000016456101</v>
      </c>
      <c r="AN11" s="832" t="str">
        <f t="shared" si="19"/>
        <v>-</v>
      </c>
      <c r="AO11" s="832" t="b">
        <f t="shared" si="20"/>
        <v>0</v>
      </c>
      <c r="AP11" s="832" t="str">
        <f t="shared" si="21"/>
        <v>-</v>
      </c>
      <c r="AQ11" s="830">
        <v>19.02299991712</v>
      </c>
      <c r="AR11" s="831">
        <v>-75.542000134785695</v>
      </c>
      <c r="AS11" s="832" t="str">
        <f t="shared" si="22"/>
        <v>-</v>
      </c>
      <c r="AT11" s="832" t="b">
        <f t="shared" si="23"/>
        <v>0</v>
      </c>
      <c r="AU11" s="832" t="str">
        <f t="shared" si="24"/>
        <v>-</v>
      </c>
      <c r="AV11" s="830">
        <v>19.02299991712</v>
      </c>
      <c r="AW11" s="831">
        <v>-75.542000134785198</v>
      </c>
      <c r="AX11" s="832" t="str">
        <f>IF(OR(AQ11&lt;0,AW11&lt;0),"-",AQ11/AW11-1)</f>
        <v>-</v>
      </c>
      <c r="AY11" s="832" t="b">
        <f>IF(AND(AQ11&lt;0,AW11&lt;0),-(AQ11/AW11-1))</f>
        <v>0</v>
      </c>
      <c r="AZ11" s="832" t="str">
        <f>IF(AND(AQ11&lt;0,AW11&lt;0),+AY11,AX11)</f>
        <v>-</v>
      </c>
      <c r="BA11" s="831">
        <v>-437.96999993574701</v>
      </c>
      <c r="BB11" s="200">
        <v>83.715353511000004</v>
      </c>
      <c r="BC11" s="201">
        <v>21.012349412999999</v>
      </c>
      <c r="BD11" s="200">
        <v>90.356237518</v>
      </c>
      <c r="BE11" s="200">
        <v>-312.21992378800002</v>
      </c>
      <c r="BF11" s="200">
        <v>-21.012349412999999</v>
      </c>
      <c r="BG11" s="197">
        <f t="shared" ref="BG11:BG19" si="25">SUM(BD11:BF11)</f>
        <v>-242.87603568300003</v>
      </c>
      <c r="BH11" s="200">
        <v>5147.3269670620002</v>
      </c>
      <c r="BI11" s="200">
        <v>4520.7848504740005</v>
      </c>
      <c r="BJ11" s="200">
        <v>1178</v>
      </c>
      <c r="BK11" s="196">
        <v>878</v>
      </c>
      <c r="BL11" s="198" t="e">
        <f>#REF!</f>
        <v>#REF!</v>
      </c>
      <c r="BR11" s="199"/>
      <c r="BS11" s="174"/>
      <c r="BT11" s="174"/>
      <c r="BU11" s="174"/>
      <c r="BV11" s="174"/>
      <c r="BW11" s="174"/>
      <c r="BX11" s="174"/>
    </row>
    <row r="12" spans="1:76" s="162" customFormat="1" ht="15.75" customHeight="1">
      <c r="A12" s="162" t="s">
        <v>277</v>
      </c>
      <c r="B12" s="162" t="s">
        <v>79</v>
      </c>
      <c r="C12" s="162" t="str">
        <f>IF(B12="","",IF(B12="SEK","","M"&amp;B12))</f>
        <v>MNOK</v>
      </c>
      <c r="E12" s="829" t="str">
        <f>'Aaro Inställningar'!C7</f>
        <v>Arcus-Gruppen</v>
      </c>
      <c r="F12" s="830">
        <v>217.47599995541401</v>
      </c>
      <c r="G12" s="831">
        <v>170.49299995266799</v>
      </c>
      <c r="H12" s="832">
        <f t="shared" si="1"/>
        <v>0.27557143117775729</v>
      </c>
      <c r="I12" s="832" t="b">
        <f t="shared" si="2"/>
        <v>0</v>
      </c>
      <c r="J12" s="832">
        <f t="shared" si="3"/>
        <v>0.27557143117775729</v>
      </c>
      <c r="K12" s="830">
        <v>510.95599999255001</v>
      </c>
      <c r="L12" s="831">
        <v>467.97500000000002</v>
      </c>
      <c r="M12" s="832">
        <f t="shared" si="4"/>
        <v>9.1844649805117751E-2</v>
      </c>
      <c r="N12" s="832" t="b">
        <f t="shared" si="5"/>
        <v>0</v>
      </c>
      <c r="O12" s="832">
        <f t="shared" si="6"/>
        <v>9.1844649805117751E-2</v>
      </c>
      <c r="P12" s="830">
        <v>510.95599999255001</v>
      </c>
      <c r="Q12" s="831">
        <v>467.97500000000002</v>
      </c>
      <c r="R12" s="832">
        <f t="shared" si="7"/>
        <v>9.1844649805117751E-2</v>
      </c>
      <c r="S12" s="832" t="b">
        <f t="shared" si="8"/>
        <v>0</v>
      </c>
      <c r="T12" s="832">
        <f t="shared" si="9"/>
        <v>9.1844649805117751E-2</v>
      </c>
      <c r="U12" s="831">
        <v>2338.6819999798099</v>
      </c>
      <c r="V12" s="830">
        <v>7.4069998352081798</v>
      </c>
      <c r="W12" s="831">
        <v>-3.0930000462690002</v>
      </c>
      <c r="X12" s="832" t="str">
        <f t="shared" si="10"/>
        <v>-</v>
      </c>
      <c r="Y12" s="832" t="b">
        <f t="shared" si="11"/>
        <v>0</v>
      </c>
      <c r="Z12" s="832" t="str">
        <f t="shared" si="12"/>
        <v>-</v>
      </c>
      <c r="AA12" s="830">
        <v>-14.052000152722499</v>
      </c>
      <c r="AB12" s="831">
        <v>-18.375000093600701</v>
      </c>
      <c r="AC12" s="832" t="str">
        <f t="shared" si="13"/>
        <v>-</v>
      </c>
      <c r="AD12" s="832">
        <f t="shared" si="14"/>
        <v>0.2352653017065145</v>
      </c>
      <c r="AE12" s="832">
        <f t="shared" si="15"/>
        <v>0.2352653017065145</v>
      </c>
      <c r="AF12" s="830">
        <v>-14.0520001527224</v>
      </c>
      <c r="AG12" s="831">
        <v>-18.375000093600701</v>
      </c>
      <c r="AH12" s="832" t="str">
        <f t="shared" si="16"/>
        <v>-</v>
      </c>
      <c r="AI12" s="832">
        <f t="shared" si="17"/>
        <v>0.23526530170651994</v>
      </c>
      <c r="AJ12" s="832">
        <f t="shared" si="18"/>
        <v>0.23526530170651994</v>
      </c>
      <c r="AK12" s="831">
        <v>225.20400001468701</v>
      </c>
      <c r="AL12" s="830">
        <v>-15.839000184996801</v>
      </c>
      <c r="AM12" s="831">
        <v>-15.693000229726399</v>
      </c>
      <c r="AN12" s="832" t="str">
        <f t="shared" si="19"/>
        <v>-</v>
      </c>
      <c r="AO12" s="832">
        <f t="shared" si="20"/>
        <v>-9.3035081331256375E-3</v>
      </c>
      <c r="AP12" s="832">
        <f t="shared" si="21"/>
        <v>-9.3035081331256375E-3</v>
      </c>
      <c r="AQ12" s="830">
        <v>-24.4980000800862</v>
      </c>
      <c r="AR12" s="831">
        <v>-38.103000277058101</v>
      </c>
      <c r="AS12" s="832" t="str">
        <f t="shared" si="22"/>
        <v>-</v>
      </c>
      <c r="AT12" s="832">
        <f t="shared" si="23"/>
        <v>0.35705850190394328</v>
      </c>
      <c r="AU12" s="832">
        <f t="shared" si="24"/>
        <v>0.35705850190394328</v>
      </c>
      <c r="AV12" s="830">
        <v>-24.498000080086101</v>
      </c>
      <c r="AW12" s="831">
        <v>-38.103000277058101</v>
      </c>
      <c r="AX12" s="832" t="str">
        <f t="shared" ref="AX12:AX27" si="26">IF(OR(AV12&lt;0,AW12&lt;0),"-",AQ12/AW12-1)</f>
        <v>-</v>
      </c>
      <c r="AY12" s="832">
        <f t="shared" ref="AY12:AY27" si="27">IF(AND(AV12&lt;0,AW12&lt;0),-(AQ12/AW12-1))</f>
        <v>0.35705850190394328</v>
      </c>
      <c r="AZ12" s="832">
        <f t="shared" ref="AZ12:AZ27" si="28">IF(AND(AV12&lt;0,AW12&lt;0),+AY12,AX12)</f>
        <v>0.35705850190394328</v>
      </c>
      <c r="BA12" s="831">
        <v>107.037000112904</v>
      </c>
      <c r="BB12" s="200">
        <v>25.720317808000001</v>
      </c>
      <c r="BC12" s="202">
        <v>28.857522006</v>
      </c>
      <c r="BD12" s="200">
        <v>13.794185239999999</v>
      </c>
      <c r="BE12" s="200">
        <v>-89.426535377999997</v>
      </c>
      <c r="BF12" s="200">
        <v>-28.808874801000002</v>
      </c>
      <c r="BG12" s="197">
        <f t="shared" si="25"/>
        <v>-104.44122493899999</v>
      </c>
      <c r="BH12" s="197">
        <v>710.67527703200005</v>
      </c>
      <c r="BI12" s="200">
        <v>1335.720893296</v>
      </c>
      <c r="BJ12" s="200">
        <v>463</v>
      </c>
      <c r="BK12" s="196">
        <v>746</v>
      </c>
      <c r="BL12" s="198" t="e">
        <f>#REF!</f>
        <v>#REF!</v>
      </c>
      <c r="BR12" s="199"/>
      <c r="BS12" s="174"/>
      <c r="BT12" s="174"/>
      <c r="BU12" s="174"/>
      <c r="BV12" s="174"/>
      <c r="BW12" s="174"/>
      <c r="BX12" s="174"/>
    </row>
    <row r="13" spans="1:76" s="162" customFormat="1" ht="15.75" hidden="1" customHeight="1">
      <c r="A13" s="162" t="s">
        <v>278</v>
      </c>
      <c r="B13" s="162" t="s">
        <v>91</v>
      </c>
      <c r="E13" s="829" t="str">
        <f>'Aaro Inställningar'!C8</f>
        <v>Biolin Scientific</v>
      </c>
      <c r="F13" s="830">
        <v>0</v>
      </c>
      <c r="G13" s="831">
        <v>0</v>
      </c>
      <c r="H13" s="832" t="e">
        <f t="shared" si="1"/>
        <v>#DIV/0!</v>
      </c>
      <c r="I13" s="832" t="b">
        <f t="shared" si="2"/>
        <v>0</v>
      </c>
      <c r="J13" s="832" t="e">
        <f t="shared" si="3"/>
        <v>#DIV/0!</v>
      </c>
      <c r="K13" s="830">
        <v>0</v>
      </c>
      <c r="L13" s="831">
        <v>0</v>
      </c>
      <c r="M13" s="832" t="e">
        <f t="shared" si="4"/>
        <v>#DIV/0!</v>
      </c>
      <c r="N13" s="832" t="b">
        <f t="shared" si="5"/>
        <v>0</v>
      </c>
      <c r="O13" s="832" t="e">
        <f t="shared" si="6"/>
        <v>#DIV/0!</v>
      </c>
      <c r="P13" s="830">
        <v>0</v>
      </c>
      <c r="Q13" s="831">
        <v>0</v>
      </c>
      <c r="R13" s="832" t="e">
        <f t="shared" si="7"/>
        <v>#DIV/0!</v>
      </c>
      <c r="S13" s="832" t="b">
        <f t="shared" si="8"/>
        <v>0</v>
      </c>
      <c r="T13" s="832" t="e">
        <f t="shared" si="9"/>
        <v>#DIV/0!</v>
      </c>
      <c r="U13" s="831">
        <v>0</v>
      </c>
      <c r="V13" s="830">
        <v>0</v>
      </c>
      <c r="W13" s="831">
        <v>0</v>
      </c>
      <c r="X13" s="832" t="e">
        <f t="shared" si="10"/>
        <v>#DIV/0!</v>
      </c>
      <c r="Y13" s="832" t="b">
        <f t="shared" si="11"/>
        <v>0</v>
      </c>
      <c r="Z13" s="832" t="e">
        <f t="shared" si="12"/>
        <v>#DIV/0!</v>
      </c>
      <c r="AA13" s="830">
        <v>0</v>
      </c>
      <c r="AB13" s="831">
        <v>0</v>
      </c>
      <c r="AC13" s="832" t="e">
        <f t="shared" si="13"/>
        <v>#DIV/0!</v>
      </c>
      <c r="AD13" s="832" t="b">
        <f t="shared" si="14"/>
        <v>0</v>
      </c>
      <c r="AE13" s="832" t="e">
        <f t="shared" si="15"/>
        <v>#DIV/0!</v>
      </c>
      <c r="AF13" s="830">
        <v>0</v>
      </c>
      <c r="AG13" s="831">
        <v>0</v>
      </c>
      <c r="AH13" s="832" t="e">
        <f t="shared" si="16"/>
        <v>#DIV/0!</v>
      </c>
      <c r="AI13" s="832" t="b">
        <f t="shared" si="17"/>
        <v>0</v>
      </c>
      <c r="AJ13" s="832" t="e">
        <f t="shared" si="18"/>
        <v>#DIV/0!</v>
      </c>
      <c r="AK13" s="831">
        <v>0</v>
      </c>
      <c r="AL13" s="830">
        <v>0</v>
      </c>
      <c r="AM13" s="831">
        <v>0</v>
      </c>
      <c r="AN13" s="832" t="e">
        <f t="shared" si="19"/>
        <v>#DIV/0!</v>
      </c>
      <c r="AO13" s="832" t="b">
        <f t="shared" si="20"/>
        <v>0</v>
      </c>
      <c r="AP13" s="832" t="e">
        <f t="shared" si="21"/>
        <v>#DIV/0!</v>
      </c>
      <c r="AQ13" s="830">
        <v>0</v>
      </c>
      <c r="AR13" s="831">
        <v>0</v>
      </c>
      <c r="AS13" s="832" t="e">
        <f t="shared" si="22"/>
        <v>#DIV/0!</v>
      </c>
      <c r="AT13" s="832" t="b">
        <f t="shared" si="23"/>
        <v>0</v>
      </c>
      <c r="AU13" s="832" t="e">
        <f t="shared" si="24"/>
        <v>#DIV/0!</v>
      </c>
      <c r="AV13" s="830">
        <v>0</v>
      </c>
      <c r="AW13" s="831">
        <v>0</v>
      </c>
      <c r="AX13" s="832" t="e">
        <f t="shared" si="26"/>
        <v>#DIV/0!</v>
      </c>
      <c r="AY13" s="832" t="b">
        <f t="shared" si="27"/>
        <v>0</v>
      </c>
      <c r="AZ13" s="832" t="e">
        <f t="shared" si="28"/>
        <v>#DIV/0!</v>
      </c>
      <c r="BA13" s="831">
        <v>0</v>
      </c>
      <c r="BB13" s="200">
        <v>3.5209999999999999</v>
      </c>
      <c r="BC13" s="201"/>
      <c r="BD13" s="200"/>
      <c r="BE13" s="200"/>
      <c r="BF13" s="200"/>
      <c r="BG13" s="197">
        <f t="shared" si="25"/>
        <v>0</v>
      </c>
      <c r="BH13" s="200">
        <v>342.36399999999998</v>
      </c>
      <c r="BI13" s="200">
        <v>134.97499999999999</v>
      </c>
      <c r="BJ13" s="200">
        <v>3167</v>
      </c>
      <c r="BK13" s="196">
        <v>1169</v>
      </c>
      <c r="BL13" s="198" t="e">
        <f>#REF!</f>
        <v>#REF!</v>
      </c>
      <c r="BR13" s="199"/>
      <c r="BS13" s="174"/>
      <c r="BT13" s="174"/>
      <c r="BU13" s="174"/>
      <c r="BV13" s="174"/>
      <c r="BW13" s="174"/>
      <c r="BX13" s="174"/>
    </row>
    <row r="14" spans="1:76" s="162" customFormat="1" ht="15.75" hidden="1" customHeight="1">
      <c r="A14" s="162" t="s">
        <v>279</v>
      </c>
      <c r="B14" s="162" t="s">
        <v>91</v>
      </c>
      <c r="E14" s="829" t="str">
        <f>'Aaro Inställningar'!C9</f>
        <v>Bisnode</v>
      </c>
      <c r="F14" s="830">
        <v>0</v>
      </c>
      <c r="G14" s="831">
        <v>0</v>
      </c>
      <c r="H14" s="832" t="e">
        <f t="shared" si="1"/>
        <v>#DIV/0!</v>
      </c>
      <c r="I14" s="832" t="b">
        <f t="shared" si="2"/>
        <v>0</v>
      </c>
      <c r="J14" s="832" t="e">
        <f t="shared" si="3"/>
        <v>#DIV/0!</v>
      </c>
      <c r="K14" s="830">
        <v>0</v>
      </c>
      <c r="L14" s="831">
        <v>0</v>
      </c>
      <c r="M14" s="832" t="e">
        <f t="shared" si="4"/>
        <v>#DIV/0!</v>
      </c>
      <c r="N14" s="832" t="b">
        <f t="shared" si="5"/>
        <v>0</v>
      </c>
      <c r="O14" s="832" t="e">
        <f t="shared" si="6"/>
        <v>#DIV/0!</v>
      </c>
      <c r="P14" s="830">
        <v>0</v>
      </c>
      <c r="Q14" s="831">
        <v>0</v>
      </c>
      <c r="R14" s="832" t="e">
        <f t="shared" si="7"/>
        <v>#DIV/0!</v>
      </c>
      <c r="S14" s="832" t="b">
        <f t="shared" si="8"/>
        <v>0</v>
      </c>
      <c r="T14" s="832" t="e">
        <f t="shared" si="9"/>
        <v>#DIV/0!</v>
      </c>
      <c r="U14" s="831">
        <v>0</v>
      </c>
      <c r="V14" s="830">
        <v>0</v>
      </c>
      <c r="W14" s="831">
        <v>0</v>
      </c>
      <c r="X14" s="832" t="e">
        <f t="shared" si="10"/>
        <v>#DIV/0!</v>
      </c>
      <c r="Y14" s="832" t="b">
        <f t="shared" si="11"/>
        <v>0</v>
      </c>
      <c r="Z14" s="832" t="e">
        <f t="shared" si="12"/>
        <v>#DIV/0!</v>
      </c>
      <c r="AA14" s="830">
        <v>0</v>
      </c>
      <c r="AB14" s="831">
        <v>0</v>
      </c>
      <c r="AC14" s="832" t="e">
        <f t="shared" si="13"/>
        <v>#DIV/0!</v>
      </c>
      <c r="AD14" s="832" t="b">
        <f t="shared" si="14"/>
        <v>0</v>
      </c>
      <c r="AE14" s="832" t="e">
        <f t="shared" si="15"/>
        <v>#DIV/0!</v>
      </c>
      <c r="AF14" s="830">
        <v>0</v>
      </c>
      <c r="AG14" s="831">
        <v>0</v>
      </c>
      <c r="AH14" s="832" t="e">
        <f t="shared" si="16"/>
        <v>#DIV/0!</v>
      </c>
      <c r="AI14" s="832" t="b">
        <f t="shared" si="17"/>
        <v>0</v>
      </c>
      <c r="AJ14" s="832" t="e">
        <f t="shared" si="18"/>
        <v>#DIV/0!</v>
      </c>
      <c r="AK14" s="831">
        <v>0</v>
      </c>
      <c r="AL14" s="830">
        <v>0</v>
      </c>
      <c r="AM14" s="831">
        <v>0</v>
      </c>
      <c r="AN14" s="832" t="e">
        <f t="shared" si="19"/>
        <v>#DIV/0!</v>
      </c>
      <c r="AO14" s="832" t="b">
        <f t="shared" si="20"/>
        <v>0</v>
      </c>
      <c r="AP14" s="832" t="e">
        <f t="shared" si="21"/>
        <v>#DIV/0!</v>
      </c>
      <c r="AQ14" s="830">
        <v>0</v>
      </c>
      <c r="AR14" s="831">
        <v>0</v>
      </c>
      <c r="AS14" s="832" t="e">
        <f t="shared" si="22"/>
        <v>#DIV/0!</v>
      </c>
      <c r="AT14" s="832" t="b">
        <f t="shared" si="23"/>
        <v>0</v>
      </c>
      <c r="AU14" s="832" t="e">
        <f t="shared" si="24"/>
        <v>#DIV/0!</v>
      </c>
      <c r="AV14" s="830">
        <v>0</v>
      </c>
      <c r="AW14" s="831">
        <v>0</v>
      </c>
      <c r="AX14" s="832" t="e">
        <f t="shared" si="26"/>
        <v>#DIV/0!</v>
      </c>
      <c r="AY14" s="832" t="b">
        <f t="shared" si="27"/>
        <v>0</v>
      </c>
      <c r="AZ14" s="832" t="e">
        <f t="shared" si="28"/>
        <v>#DIV/0!</v>
      </c>
      <c r="BA14" s="831">
        <v>0</v>
      </c>
      <c r="BB14" s="200">
        <v>20.305</v>
      </c>
      <c r="BC14" s="204">
        <v>31.510999999999999</v>
      </c>
      <c r="BD14" s="197">
        <v>0.45799999999999802</v>
      </c>
      <c r="BE14" s="197">
        <v>-11.141</v>
      </c>
      <c r="BF14" s="197">
        <v>-31.510999999999999</v>
      </c>
      <c r="BG14" s="197">
        <f t="shared" si="25"/>
        <v>-42.194000000000003</v>
      </c>
      <c r="BH14" s="200">
        <v>675.49400000000003</v>
      </c>
      <c r="BI14" s="200">
        <v>582.13199999999995</v>
      </c>
      <c r="BJ14" s="197">
        <v>3249</v>
      </c>
      <c r="BK14" s="196">
        <v>175</v>
      </c>
      <c r="BL14" s="198" t="e">
        <f>#REF!</f>
        <v>#REF!</v>
      </c>
      <c r="BR14" s="199"/>
      <c r="BS14" s="174"/>
      <c r="BT14" s="174"/>
      <c r="BU14" s="174"/>
      <c r="BV14" s="174"/>
      <c r="BW14" s="174"/>
      <c r="BX14" s="174"/>
    </row>
    <row r="15" spans="1:76" s="162" customFormat="1" ht="15.75" hidden="1" customHeight="1">
      <c r="A15" s="162" t="s">
        <v>5</v>
      </c>
      <c r="B15" s="162" t="s">
        <v>91</v>
      </c>
      <c r="E15" s="829" t="str">
        <f>'Aaro Inställningar'!C10</f>
        <v>DIAB</v>
      </c>
      <c r="F15" s="830">
        <v>0</v>
      </c>
      <c r="G15" s="831">
        <v>0</v>
      </c>
      <c r="H15" s="832" t="e">
        <f t="shared" si="1"/>
        <v>#DIV/0!</v>
      </c>
      <c r="I15" s="832" t="b">
        <f t="shared" si="2"/>
        <v>0</v>
      </c>
      <c r="J15" s="832" t="e">
        <f t="shared" si="3"/>
        <v>#DIV/0!</v>
      </c>
      <c r="K15" s="830">
        <v>0</v>
      </c>
      <c r="L15" s="831">
        <v>0</v>
      </c>
      <c r="M15" s="832" t="e">
        <f t="shared" si="4"/>
        <v>#DIV/0!</v>
      </c>
      <c r="N15" s="832" t="b">
        <f t="shared" si="5"/>
        <v>0</v>
      </c>
      <c r="O15" s="832" t="e">
        <f t="shared" si="6"/>
        <v>#DIV/0!</v>
      </c>
      <c r="P15" s="830">
        <v>0</v>
      </c>
      <c r="Q15" s="831">
        <v>0</v>
      </c>
      <c r="R15" s="832" t="e">
        <f t="shared" si="7"/>
        <v>#DIV/0!</v>
      </c>
      <c r="S15" s="832" t="b">
        <f t="shared" si="8"/>
        <v>0</v>
      </c>
      <c r="T15" s="832" t="e">
        <f t="shared" si="9"/>
        <v>#DIV/0!</v>
      </c>
      <c r="U15" s="831">
        <v>0</v>
      </c>
      <c r="V15" s="830">
        <v>0</v>
      </c>
      <c r="W15" s="831">
        <v>0</v>
      </c>
      <c r="X15" s="832" t="e">
        <f t="shared" si="10"/>
        <v>#DIV/0!</v>
      </c>
      <c r="Y15" s="832" t="b">
        <f t="shared" si="11"/>
        <v>0</v>
      </c>
      <c r="Z15" s="832" t="e">
        <f t="shared" si="12"/>
        <v>#DIV/0!</v>
      </c>
      <c r="AA15" s="830">
        <v>0</v>
      </c>
      <c r="AB15" s="831">
        <v>0</v>
      </c>
      <c r="AC15" s="832" t="e">
        <f t="shared" si="13"/>
        <v>#DIV/0!</v>
      </c>
      <c r="AD15" s="832" t="b">
        <f t="shared" si="14"/>
        <v>0</v>
      </c>
      <c r="AE15" s="832" t="e">
        <f t="shared" si="15"/>
        <v>#DIV/0!</v>
      </c>
      <c r="AF15" s="830">
        <v>0</v>
      </c>
      <c r="AG15" s="831">
        <v>0</v>
      </c>
      <c r="AH15" s="832" t="e">
        <f t="shared" si="16"/>
        <v>#DIV/0!</v>
      </c>
      <c r="AI15" s="832" t="b">
        <f t="shared" si="17"/>
        <v>0</v>
      </c>
      <c r="AJ15" s="832" t="e">
        <f t="shared" si="18"/>
        <v>#DIV/0!</v>
      </c>
      <c r="AK15" s="831">
        <v>0</v>
      </c>
      <c r="AL15" s="830">
        <v>0</v>
      </c>
      <c r="AM15" s="831">
        <v>0</v>
      </c>
      <c r="AN15" s="832" t="e">
        <f t="shared" si="19"/>
        <v>#DIV/0!</v>
      </c>
      <c r="AO15" s="832" t="b">
        <f t="shared" si="20"/>
        <v>0</v>
      </c>
      <c r="AP15" s="832" t="e">
        <f t="shared" si="21"/>
        <v>#DIV/0!</v>
      </c>
      <c r="AQ15" s="830">
        <v>0</v>
      </c>
      <c r="AR15" s="831">
        <v>0</v>
      </c>
      <c r="AS15" s="832" t="e">
        <f t="shared" si="22"/>
        <v>#DIV/0!</v>
      </c>
      <c r="AT15" s="832" t="b">
        <f t="shared" si="23"/>
        <v>0</v>
      </c>
      <c r="AU15" s="832" t="e">
        <f t="shared" si="24"/>
        <v>#DIV/0!</v>
      </c>
      <c r="AV15" s="830">
        <v>0</v>
      </c>
      <c r="AW15" s="831">
        <v>0</v>
      </c>
      <c r="AX15" s="832" t="e">
        <f t="shared" si="26"/>
        <v>#DIV/0!</v>
      </c>
      <c r="AY15" s="832" t="b">
        <f t="shared" si="27"/>
        <v>0</v>
      </c>
      <c r="AZ15" s="832" t="e">
        <f t="shared" si="28"/>
        <v>#DIV/0!</v>
      </c>
      <c r="BA15" s="831">
        <v>0</v>
      </c>
      <c r="BB15" s="200">
        <v>31.077000000000002</v>
      </c>
      <c r="BC15" s="201">
        <v>15.067</v>
      </c>
      <c r="BD15" s="200">
        <v>5.8090000000000002</v>
      </c>
      <c r="BE15" s="200">
        <v>-53.671999999999997</v>
      </c>
      <c r="BF15" s="200">
        <v>-14.987</v>
      </c>
      <c r="BG15" s="197">
        <f t="shared" si="25"/>
        <v>-62.85</v>
      </c>
      <c r="BH15" s="200">
        <v>994.26099999999997</v>
      </c>
      <c r="BI15" s="200">
        <v>761.16899999999998</v>
      </c>
      <c r="BJ15" s="200">
        <v>335</v>
      </c>
      <c r="BK15" s="196">
        <v>957</v>
      </c>
      <c r="BL15" s="198" t="e">
        <f>#REF!</f>
        <v>#REF!</v>
      </c>
      <c r="BR15" s="199"/>
      <c r="BS15" s="174"/>
      <c r="BT15" s="174"/>
      <c r="BU15" s="174"/>
      <c r="BV15" s="174"/>
      <c r="BW15" s="174"/>
      <c r="BX15" s="174"/>
    </row>
    <row r="16" spans="1:76" s="162" customFormat="1" ht="15.75" hidden="1" customHeight="1">
      <c r="A16" s="162" t="s">
        <v>280</v>
      </c>
      <c r="B16" s="162" t="s">
        <v>91</v>
      </c>
      <c r="E16" s="829" t="str">
        <f>'Aaro Inställningar'!C11</f>
        <v>Euromaint</v>
      </c>
      <c r="F16" s="830">
        <v>0</v>
      </c>
      <c r="G16" s="831">
        <v>0</v>
      </c>
      <c r="H16" s="832" t="e">
        <f t="shared" si="1"/>
        <v>#DIV/0!</v>
      </c>
      <c r="I16" s="832" t="b">
        <f t="shared" si="2"/>
        <v>0</v>
      </c>
      <c r="J16" s="832" t="e">
        <f t="shared" si="3"/>
        <v>#DIV/0!</v>
      </c>
      <c r="K16" s="830">
        <v>0</v>
      </c>
      <c r="L16" s="831">
        <v>0</v>
      </c>
      <c r="M16" s="832" t="e">
        <f t="shared" si="4"/>
        <v>#DIV/0!</v>
      </c>
      <c r="N16" s="832" t="b">
        <f t="shared" si="5"/>
        <v>0</v>
      </c>
      <c r="O16" s="832" t="e">
        <f t="shared" si="6"/>
        <v>#DIV/0!</v>
      </c>
      <c r="P16" s="830">
        <v>0</v>
      </c>
      <c r="Q16" s="831">
        <v>0</v>
      </c>
      <c r="R16" s="832" t="e">
        <f t="shared" si="7"/>
        <v>#DIV/0!</v>
      </c>
      <c r="S16" s="832" t="b">
        <f t="shared" si="8"/>
        <v>0</v>
      </c>
      <c r="T16" s="832" t="e">
        <f t="shared" si="9"/>
        <v>#DIV/0!</v>
      </c>
      <c r="U16" s="831">
        <v>0</v>
      </c>
      <c r="V16" s="830">
        <v>0</v>
      </c>
      <c r="W16" s="831">
        <v>0</v>
      </c>
      <c r="X16" s="832" t="e">
        <f t="shared" si="10"/>
        <v>#DIV/0!</v>
      </c>
      <c r="Y16" s="832" t="b">
        <f t="shared" si="11"/>
        <v>0</v>
      </c>
      <c r="Z16" s="832" t="e">
        <f t="shared" si="12"/>
        <v>#DIV/0!</v>
      </c>
      <c r="AA16" s="830">
        <v>0</v>
      </c>
      <c r="AB16" s="831">
        <v>0</v>
      </c>
      <c r="AC16" s="832" t="e">
        <f t="shared" si="13"/>
        <v>#DIV/0!</v>
      </c>
      <c r="AD16" s="832" t="b">
        <f t="shared" si="14"/>
        <v>0</v>
      </c>
      <c r="AE16" s="832" t="e">
        <f t="shared" si="15"/>
        <v>#DIV/0!</v>
      </c>
      <c r="AF16" s="830">
        <v>0</v>
      </c>
      <c r="AG16" s="831">
        <v>0</v>
      </c>
      <c r="AH16" s="832" t="e">
        <f t="shared" si="16"/>
        <v>#DIV/0!</v>
      </c>
      <c r="AI16" s="832" t="b">
        <f t="shared" si="17"/>
        <v>0</v>
      </c>
      <c r="AJ16" s="832" t="e">
        <f t="shared" si="18"/>
        <v>#DIV/0!</v>
      </c>
      <c r="AK16" s="831">
        <v>0</v>
      </c>
      <c r="AL16" s="830">
        <v>0</v>
      </c>
      <c r="AM16" s="831">
        <v>0</v>
      </c>
      <c r="AN16" s="832" t="e">
        <f t="shared" si="19"/>
        <v>#DIV/0!</v>
      </c>
      <c r="AO16" s="832" t="b">
        <f t="shared" si="20"/>
        <v>0</v>
      </c>
      <c r="AP16" s="832" t="e">
        <f t="shared" si="21"/>
        <v>#DIV/0!</v>
      </c>
      <c r="AQ16" s="830">
        <v>0</v>
      </c>
      <c r="AR16" s="831">
        <v>0</v>
      </c>
      <c r="AS16" s="832" t="e">
        <f t="shared" si="22"/>
        <v>#DIV/0!</v>
      </c>
      <c r="AT16" s="832" t="b">
        <f t="shared" si="23"/>
        <v>0</v>
      </c>
      <c r="AU16" s="832" t="e">
        <f t="shared" si="24"/>
        <v>#DIV/0!</v>
      </c>
      <c r="AV16" s="830">
        <v>0</v>
      </c>
      <c r="AW16" s="831">
        <v>0</v>
      </c>
      <c r="AX16" s="832" t="e">
        <f t="shared" si="26"/>
        <v>#DIV/0!</v>
      </c>
      <c r="AY16" s="832" t="b">
        <f t="shared" si="27"/>
        <v>0</v>
      </c>
      <c r="AZ16" s="832" t="e">
        <f t="shared" si="28"/>
        <v>#DIV/0!</v>
      </c>
      <c r="BA16" s="831">
        <v>0</v>
      </c>
      <c r="BB16" s="200">
        <v>20.292000000000002</v>
      </c>
      <c r="BC16" s="201">
        <v>31.510999999999999</v>
      </c>
      <c r="BD16" s="200">
        <v>6.4779999999999998</v>
      </c>
      <c r="BE16" s="200">
        <v>-17.161000000000001</v>
      </c>
      <c r="BF16" s="200">
        <v>-31.510999999999999</v>
      </c>
      <c r="BG16" s="197">
        <f t="shared" si="25"/>
        <v>-42.194000000000003</v>
      </c>
      <c r="BH16" s="200">
        <v>675.49400000000003</v>
      </c>
      <c r="BI16" s="200">
        <v>582.13199999999995</v>
      </c>
      <c r="BJ16" s="200">
        <v>1132</v>
      </c>
      <c r="BK16" s="196">
        <v>1050</v>
      </c>
      <c r="BL16" s="198" t="e">
        <f>#REF!</f>
        <v>#REF!</v>
      </c>
      <c r="BR16" s="199"/>
      <c r="BS16" s="174"/>
      <c r="BT16" s="174"/>
      <c r="BU16" s="174"/>
      <c r="BV16" s="174"/>
      <c r="BW16" s="174"/>
      <c r="BX16" s="174"/>
    </row>
    <row r="17" spans="1:76" s="162" customFormat="1" ht="15.75" customHeight="1">
      <c r="A17" s="162" t="s">
        <v>281</v>
      </c>
      <c r="B17" s="162" t="s">
        <v>80</v>
      </c>
      <c r="C17" s="162" t="str">
        <f>IF(B17="","",IF(B17="SEK","","M"&amp;B17))</f>
        <v>MEUR</v>
      </c>
      <c r="E17" s="829" t="str">
        <f>'Aaro Inställningar'!C12</f>
        <v>GS-Hydro</v>
      </c>
      <c r="F17" s="830">
        <v>12.775</v>
      </c>
      <c r="G17" s="831">
        <v>11.367000000000001</v>
      </c>
      <c r="H17" s="832">
        <f t="shared" si="1"/>
        <v>0.12386733526876048</v>
      </c>
      <c r="I17" s="832" t="b">
        <f t="shared" si="2"/>
        <v>0</v>
      </c>
      <c r="J17" s="832">
        <f t="shared" si="3"/>
        <v>0.12386733526876048</v>
      </c>
      <c r="K17" s="830">
        <v>34.075000000000003</v>
      </c>
      <c r="L17" s="831">
        <v>32.188000000000002</v>
      </c>
      <c r="M17" s="832">
        <f t="shared" si="4"/>
        <v>5.8624332049210803E-2</v>
      </c>
      <c r="N17" s="832" t="b">
        <f t="shared" si="5"/>
        <v>0</v>
      </c>
      <c r="O17" s="832">
        <f t="shared" si="6"/>
        <v>5.8624332049210803E-2</v>
      </c>
      <c r="P17" s="830">
        <v>34.075000000000003</v>
      </c>
      <c r="Q17" s="831">
        <v>32.188000000000002</v>
      </c>
      <c r="R17" s="832">
        <f t="shared" si="7"/>
        <v>5.8624332049210803E-2</v>
      </c>
      <c r="S17" s="832" t="b">
        <f t="shared" si="8"/>
        <v>0</v>
      </c>
      <c r="T17" s="832">
        <f t="shared" si="9"/>
        <v>5.8624332049210803E-2</v>
      </c>
      <c r="U17" s="831">
        <v>144.57400000000001</v>
      </c>
      <c r="V17" s="830">
        <v>0.68600000000000705</v>
      </c>
      <c r="W17" s="831">
        <v>0.53300000000000003</v>
      </c>
      <c r="X17" s="832">
        <f t="shared" si="10"/>
        <v>0.28705440900564172</v>
      </c>
      <c r="Y17" s="832" t="b">
        <f t="shared" si="11"/>
        <v>0</v>
      </c>
      <c r="Z17" s="832">
        <f t="shared" si="12"/>
        <v>0.28705440900564172</v>
      </c>
      <c r="AA17" s="830">
        <v>0.82700000000000395</v>
      </c>
      <c r="AB17" s="831">
        <v>1.409</v>
      </c>
      <c r="AC17" s="832">
        <f t="shared" si="13"/>
        <v>-0.41305890702625692</v>
      </c>
      <c r="AD17" s="832" t="b">
        <f t="shared" si="14"/>
        <v>0</v>
      </c>
      <c r="AE17" s="832">
        <f t="shared" si="15"/>
        <v>-0.41305890702625692</v>
      </c>
      <c r="AF17" s="830">
        <v>0.82700000000000395</v>
      </c>
      <c r="AG17" s="831">
        <v>1.409</v>
      </c>
      <c r="AH17" s="832">
        <f t="shared" si="16"/>
        <v>-0.41305890702625692</v>
      </c>
      <c r="AI17" s="832" t="b">
        <f t="shared" si="17"/>
        <v>0</v>
      </c>
      <c r="AJ17" s="832">
        <f t="shared" si="18"/>
        <v>-0.41305890702625692</v>
      </c>
      <c r="AK17" s="831">
        <v>11.041</v>
      </c>
      <c r="AL17" s="830">
        <v>0.54800000000000604</v>
      </c>
      <c r="AM17" s="831">
        <v>0.27799999999999703</v>
      </c>
      <c r="AN17" s="832">
        <f t="shared" si="19"/>
        <v>0.97122302158277662</v>
      </c>
      <c r="AO17" s="832" t="b">
        <f t="shared" si="20"/>
        <v>0</v>
      </c>
      <c r="AP17" s="832">
        <f t="shared" si="21"/>
        <v>0.97122302158277662</v>
      </c>
      <c r="AQ17" s="830">
        <v>0.43400000000000599</v>
      </c>
      <c r="AR17" s="831">
        <v>0.74199999999999799</v>
      </c>
      <c r="AS17" s="832">
        <f t="shared" si="22"/>
        <v>-0.41509433962263187</v>
      </c>
      <c r="AT17" s="832" t="b">
        <f t="shared" si="23"/>
        <v>0</v>
      </c>
      <c r="AU17" s="832">
        <f t="shared" si="24"/>
        <v>-0.41509433962263187</v>
      </c>
      <c r="AV17" s="830">
        <v>0.43400000000000599</v>
      </c>
      <c r="AW17" s="831">
        <v>0.74200000000000099</v>
      </c>
      <c r="AX17" s="832">
        <f t="shared" si="26"/>
        <v>-0.4150943396226342</v>
      </c>
      <c r="AY17" s="832" t="b">
        <f t="shared" si="27"/>
        <v>0</v>
      </c>
      <c r="AZ17" s="832">
        <f t="shared" si="28"/>
        <v>-0.4150943396226342</v>
      </c>
      <c r="BA17" s="831">
        <v>10.055</v>
      </c>
      <c r="BB17" s="200">
        <v>9.7651046000000008</v>
      </c>
      <c r="BC17" s="201">
        <v>13.882380599999999</v>
      </c>
      <c r="BD17" s="200">
        <v>42.542201800000001</v>
      </c>
      <c r="BE17" s="200">
        <v>43.687878599999998</v>
      </c>
      <c r="BF17" s="200">
        <v>-13.5959614</v>
      </c>
      <c r="BG17" s="197">
        <f t="shared" si="25"/>
        <v>72.634118999999998</v>
      </c>
      <c r="BH17" s="200">
        <v>442.59995550000002</v>
      </c>
      <c r="BI17" s="200">
        <v>365.16542550000003</v>
      </c>
      <c r="BJ17" s="200">
        <v>1909</v>
      </c>
      <c r="BK17" s="196">
        <v>624</v>
      </c>
      <c r="BL17" s="198" t="e">
        <f>#REF!</f>
        <v>#REF!</v>
      </c>
      <c r="BR17" s="199"/>
      <c r="BS17" s="174"/>
      <c r="BT17" s="174"/>
      <c r="BU17" s="174"/>
      <c r="BV17" s="174"/>
      <c r="BW17" s="174"/>
      <c r="BX17" s="174"/>
    </row>
    <row r="18" spans="1:76" s="162" customFormat="1" ht="15.75" hidden="1" customHeight="1">
      <c r="A18" s="162" t="s">
        <v>282</v>
      </c>
      <c r="B18" s="162" t="s">
        <v>91</v>
      </c>
      <c r="E18" s="829" t="str">
        <f>'Aaro Inställningar'!C13</f>
        <v>Hafa Bathroom Group</v>
      </c>
      <c r="F18" s="830">
        <v>0</v>
      </c>
      <c r="G18" s="831">
        <v>0</v>
      </c>
      <c r="H18" s="832" t="e">
        <f t="shared" si="1"/>
        <v>#DIV/0!</v>
      </c>
      <c r="I18" s="832" t="b">
        <f t="shared" si="2"/>
        <v>0</v>
      </c>
      <c r="J18" s="832" t="e">
        <f t="shared" si="3"/>
        <v>#DIV/0!</v>
      </c>
      <c r="K18" s="830">
        <v>0</v>
      </c>
      <c r="L18" s="831">
        <v>0</v>
      </c>
      <c r="M18" s="832" t="e">
        <f t="shared" si="4"/>
        <v>#DIV/0!</v>
      </c>
      <c r="N18" s="832" t="b">
        <f t="shared" si="5"/>
        <v>0</v>
      </c>
      <c r="O18" s="832" t="e">
        <f t="shared" si="6"/>
        <v>#DIV/0!</v>
      </c>
      <c r="P18" s="830">
        <v>0</v>
      </c>
      <c r="Q18" s="831">
        <v>0</v>
      </c>
      <c r="R18" s="832" t="e">
        <f t="shared" si="7"/>
        <v>#DIV/0!</v>
      </c>
      <c r="S18" s="832" t="b">
        <f t="shared" si="8"/>
        <v>0</v>
      </c>
      <c r="T18" s="832" t="e">
        <f t="shared" si="9"/>
        <v>#DIV/0!</v>
      </c>
      <c r="U18" s="831">
        <v>0</v>
      </c>
      <c r="V18" s="830">
        <v>0</v>
      </c>
      <c r="W18" s="831">
        <v>0</v>
      </c>
      <c r="X18" s="832" t="e">
        <f t="shared" si="10"/>
        <v>#DIV/0!</v>
      </c>
      <c r="Y18" s="832" t="b">
        <f t="shared" si="11"/>
        <v>0</v>
      </c>
      <c r="Z18" s="832" t="e">
        <f t="shared" si="12"/>
        <v>#DIV/0!</v>
      </c>
      <c r="AA18" s="830">
        <v>0</v>
      </c>
      <c r="AB18" s="831">
        <v>0</v>
      </c>
      <c r="AC18" s="832" t="e">
        <f t="shared" si="13"/>
        <v>#DIV/0!</v>
      </c>
      <c r="AD18" s="832" t="b">
        <f t="shared" si="14"/>
        <v>0</v>
      </c>
      <c r="AE18" s="832" t="e">
        <f t="shared" si="15"/>
        <v>#DIV/0!</v>
      </c>
      <c r="AF18" s="830">
        <v>0</v>
      </c>
      <c r="AG18" s="831">
        <v>0</v>
      </c>
      <c r="AH18" s="832" t="e">
        <f t="shared" si="16"/>
        <v>#DIV/0!</v>
      </c>
      <c r="AI18" s="832" t="b">
        <f t="shared" si="17"/>
        <v>0</v>
      </c>
      <c r="AJ18" s="832" t="e">
        <f t="shared" si="18"/>
        <v>#DIV/0!</v>
      </c>
      <c r="AK18" s="831">
        <v>0</v>
      </c>
      <c r="AL18" s="830">
        <v>0</v>
      </c>
      <c r="AM18" s="831">
        <v>0</v>
      </c>
      <c r="AN18" s="832" t="e">
        <f t="shared" si="19"/>
        <v>#DIV/0!</v>
      </c>
      <c r="AO18" s="832" t="b">
        <f t="shared" si="20"/>
        <v>0</v>
      </c>
      <c r="AP18" s="832" t="e">
        <f t="shared" si="21"/>
        <v>#DIV/0!</v>
      </c>
      <c r="AQ18" s="830">
        <v>0</v>
      </c>
      <c r="AR18" s="831">
        <v>0</v>
      </c>
      <c r="AS18" s="832" t="e">
        <f t="shared" si="22"/>
        <v>#DIV/0!</v>
      </c>
      <c r="AT18" s="832" t="b">
        <f t="shared" si="23"/>
        <v>0</v>
      </c>
      <c r="AU18" s="832" t="e">
        <f t="shared" si="24"/>
        <v>#DIV/0!</v>
      </c>
      <c r="AV18" s="830">
        <v>0</v>
      </c>
      <c r="AW18" s="831">
        <v>0</v>
      </c>
      <c r="AX18" s="832" t="e">
        <f t="shared" si="26"/>
        <v>#DIV/0!</v>
      </c>
      <c r="AY18" s="832" t="b">
        <f t="shared" si="27"/>
        <v>0</v>
      </c>
      <c r="AZ18" s="832" t="e">
        <f t="shared" si="28"/>
        <v>#DIV/0!</v>
      </c>
      <c r="BA18" s="831">
        <v>0</v>
      </c>
      <c r="BB18" s="197">
        <v>1.419</v>
      </c>
      <c r="BC18" s="204">
        <v>0.439</v>
      </c>
      <c r="BD18" s="197">
        <v>-2.649</v>
      </c>
      <c r="BE18" s="197">
        <v>1.3560000000000001</v>
      </c>
      <c r="BF18" s="197">
        <v>-0.439</v>
      </c>
      <c r="BG18" s="197">
        <f t="shared" si="25"/>
        <v>-1.732</v>
      </c>
      <c r="BH18" s="197">
        <v>42.837000000000003</v>
      </c>
      <c r="BI18" s="205">
        <v>41.776000000000003</v>
      </c>
      <c r="BJ18" s="200">
        <v>623</v>
      </c>
      <c r="BK18" s="196">
        <v>-33</v>
      </c>
      <c r="BL18" s="198" t="e">
        <f>#REF!</f>
        <v>#REF!</v>
      </c>
      <c r="BR18" s="199"/>
      <c r="BS18" s="174"/>
      <c r="BT18" s="174"/>
      <c r="BU18" s="174"/>
      <c r="BV18" s="174"/>
      <c r="BW18" s="174"/>
      <c r="BX18" s="174"/>
    </row>
    <row r="19" spans="1:76" s="162" customFormat="1" ht="15.75" customHeight="1">
      <c r="A19" s="162" t="s">
        <v>138</v>
      </c>
      <c r="B19" s="162" t="s">
        <v>79</v>
      </c>
      <c r="C19" s="162" t="str">
        <f>IF(B19="","",IF(B19="SEK","","M"&amp;B19))</f>
        <v>MNOK</v>
      </c>
      <c r="E19" s="829" t="str">
        <f>'Aaro Inställningar'!C14</f>
        <v>HENT</v>
      </c>
      <c r="F19" s="830">
        <v>457.19900007344597</v>
      </c>
      <c r="G19" s="831">
        <v>417.42999998127999</v>
      </c>
      <c r="H19" s="832">
        <f t="shared" si="1"/>
        <v>9.5271063636895859E-2</v>
      </c>
      <c r="I19" s="832" t="b">
        <f t="shared" si="2"/>
        <v>0</v>
      </c>
      <c r="J19" s="832">
        <f t="shared" si="3"/>
        <v>9.5271063636895859E-2</v>
      </c>
      <c r="K19" s="830">
        <v>1195.7480000335199</v>
      </c>
      <c r="L19" s="831">
        <v>1153.9899999812801</v>
      </c>
      <c r="M19" s="832">
        <f t="shared" si="4"/>
        <v>3.6185755555002475E-2</v>
      </c>
      <c r="N19" s="832" t="b">
        <f t="shared" si="5"/>
        <v>0</v>
      </c>
      <c r="O19" s="832">
        <f t="shared" si="6"/>
        <v>3.6185755555002475E-2</v>
      </c>
      <c r="P19" s="830">
        <v>1195.7480000335199</v>
      </c>
      <c r="Q19" s="831">
        <v>1153.9899999812801</v>
      </c>
      <c r="R19" s="832">
        <f t="shared" si="7"/>
        <v>3.6185755555002475E-2</v>
      </c>
      <c r="S19" s="832" t="b">
        <f t="shared" si="8"/>
        <v>0</v>
      </c>
      <c r="T19" s="832">
        <f t="shared" si="9"/>
        <v>3.6185755555002475E-2</v>
      </c>
      <c r="U19" s="831">
        <v>4466.11099997154</v>
      </c>
      <c r="V19" s="830">
        <v>16.9750000477387</v>
      </c>
      <c r="W19" s="831">
        <v>13.760999966165</v>
      </c>
      <c r="X19" s="832">
        <f t="shared" si="10"/>
        <v>0.23355861416148205</v>
      </c>
      <c r="Y19" s="832" t="b">
        <f t="shared" si="11"/>
        <v>0</v>
      </c>
      <c r="Z19" s="832">
        <f t="shared" si="12"/>
        <v>0.23355861416148205</v>
      </c>
      <c r="AA19" s="830">
        <v>48.134000128510699</v>
      </c>
      <c r="AB19" s="831">
        <v>50.233999895167301</v>
      </c>
      <c r="AC19" s="832">
        <f t="shared" si="13"/>
        <v>-4.1804351057830647E-2</v>
      </c>
      <c r="AD19" s="832" t="b">
        <f t="shared" si="14"/>
        <v>0</v>
      </c>
      <c r="AE19" s="832">
        <f t="shared" si="15"/>
        <v>-4.1804351057830647E-2</v>
      </c>
      <c r="AF19" s="830">
        <v>48.1340001285105</v>
      </c>
      <c r="AG19" s="831">
        <v>50.2339998951674</v>
      </c>
      <c r="AH19" s="832">
        <f t="shared" si="16"/>
        <v>-4.1804351057836531E-2</v>
      </c>
      <c r="AI19" s="832" t="b">
        <f t="shared" si="17"/>
        <v>0</v>
      </c>
      <c r="AJ19" s="832">
        <f t="shared" si="18"/>
        <v>-4.1804351057836531E-2</v>
      </c>
      <c r="AK19" s="831">
        <v>146.266000012852</v>
      </c>
      <c r="AL19" s="830">
        <v>18.843999959451899</v>
      </c>
      <c r="AM19" s="831">
        <v>12.328999916290901</v>
      </c>
      <c r="AN19" s="832">
        <f t="shared" si="19"/>
        <v>0.52842891454256691</v>
      </c>
      <c r="AO19" s="832" t="b">
        <f t="shared" si="20"/>
        <v>0</v>
      </c>
      <c r="AP19" s="832">
        <f t="shared" si="21"/>
        <v>0.52842891454256691</v>
      </c>
      <c r="AQ19" s="830">
        <v>45.412000078224096</v>
      </c>
      <c r="AR19" s="831">
        <v>45.490999824030801</v>
      </c>
      <c r="AS19" s="832">
        <f t="shared" si="22"/>
        <v>-1.7366016599391632E-3</v>
      </c>
      <c r="AT19" s="832" t="b">
        <f t="shared" si="23"/>
        <v>0</v>
      </c>
      <c r="AU19" s="832">
        <f t="shared" si="24"/>
        <v>-1.7366016599391632E-3</v>
      </c>
      <c r="AV19" s="830">
        <v>45.412000078223798</v>
      </c>
      <c r="AW19" s="831">
        <v>45.490999824030801</v>
      </c>
      <c r="AX19" s="832">
        <f t="shared" si="26"/>
        <v>-1.7366016599391632E-3</v>
      </c>
      <c r="AY19" s="832" t="b">
        <f t="shared" si="27"/>
        <v>0</v>
      </c>
      <c r="AZ19" s="832">
        <f t="shared" si="28"/>
        <v>-1.7366016599391632E-3</v>
      </c>
      <c r="BA19" s="831">
        <v>128.20100016430899</v>
      </c>
      <c r="BB19" s="200">
        <v>2.3285795459999998</v>
      </c>
      <c r="BC19" s="201">
        <v>3.9350183599999999</v>
      </c>
      <c r="BD19" s="200">
        <v>73.108100723000007</v>
      </c>
      <c r="BE19" s="200">
        <v>-118.489456694</v>
      </c>
      <c r="BF19" s="200">
        <v>-3.378278125</v>
      </c>
      <c r="BG19" s="197">
        <f t="shared" si="25"/>
        <v>-48.759634095999992</v>
      </c>
      <c r="BH19" s="200">
        <v>533.16115465500002</v>
      </c>
      <c r="BI19" s="200">
        <v>-373.835435776</v>
      </c>
      <c r="BJ19" s="200">
        <v>166</v>
      </c>
      <c r="BK19" s="196">
        <v>165</v>
      </c>
      <c r="BL19" s="198" t="e">
        <f>#REF!</f>
        <v>#REF!</v>
      </c>
      <c r="BR19" s="199"/>
      <c r="BS19" s="174"/>
      <c r="BT19" s="174"/>
      <c r="BU19" s="174"/>
      <c r="BV19" s="174"/>
      <c r="BW19" s="174"/>
      <c r="BX19" s="174"/>
    </row>
    <row r="20" spans="1:76" s="162" customFormat="1" ht="15.75" hidden="1" customHeight="1">
      <c r="A20" s="162" t="s">
        <v>283</v>
      </c>
      <c r="B20" s="162" t="s">
        <v>91</v>
      </c>
      <c r="E20" s="829" t="str">
        <f>'Aaro Inställningar'!C15</f>
        <v xml:space="preserve">HL Display </v>
      </c>
      <c r="F20" s="830">
        <v>0</v>
      </c>
      <c r="G20" s="831">
        <v>0</v>
      </c>
      <c r="H20" s="832" t="e">
        <f t="shared" si="1"/>
        <v>#DIV/0!</v>
      </c>
      <c r="I20" s="832" t="b">
        <f t="shared" si="2"/>
        <v>0</v>
      </c>
      <c r="J20" s="832" t="e">
        <f t="shared" si="3"/>
        <v>#DIV/0!</v>
      </c>
      <c r="K20" s="830">
        <v>0</v>
      </c>
      <c r="L20" s="831">
        <v>0</v>
      </c>
      <c r="M20" s="832" t="e">
        <f t="shared" si="4"/>
        <v>#DIV/0!</v>
      </c>
      <c r="N20" s="832" t="b">
        <f t="shared" si="5"/>
        <v>0</v>
      </c>
      <c r="O20" s="832" t="e">
        <f t="shared" si="6"/>
        <v>#DIV/0!</v>
      </c>
      <c r="P20" s="830">
        <v>0</v>
      </c>
      <c r="Q20" s="831">
        <v>0</v>
      </c>
      <c r="R20" s="832" t="e">
        <f t="shared" si="7"/>
        <v>#DIV/0!</v>
      </c>
      <c r="S20" s="832" t="b">
        <f t="shared" si="8"/>
        <v>0</v>
      </c>
      <c r="T20" s="832" t="e">
        <f t="shared" si="9"/>
        <v>#DIV/0!</v>
      </c>
      <c r="U20" s="831">
        <v>0</v>
      </c>
      <c r="V20" s="830">
        <v>0</v>
      </c>
      <c r="W20" s="831">
        <v>0</v>
      </c>
      <c r="X20" s="832" t="e">
        <f t="shared" si="10"/>
        <v>#DIV/0!</v>
      </c>
      <c r="Y20" s="832" t="b">
        <f t="shared" si="11"/>
        <v>0</v>
      </c>
      <c r="Z20" s="832" t="e">
        <f t="shared" si="12"/>
        <v>#DIV/0!</v>
      </c>
      <c r="AA20" s="830">
        <v>0</v>
      </c>
      <c r="AB20" s="831">
        <v>0</v>
      </c>
      <c r="AC20" s="832" t="e">
        <f t="shared" si="13"/>
        <v>#DIV/0!</v>
      </c>
      <c r="AD20" s="832" t="b">
        <f t="shared" si="14"/>
        <v>0</v>
      </c>
      <c r="AE20" s="832" t="e">
        <f t="shared" si="15"/>
        <v>#DIV/0!</v>
      </c>
      <c r="AF20" s="830">
        <v>0</v>
      </c>
      <c r="AG20" s="831">
        <v>0</v>
      </c>
      <c r="AH20" s="832" t="e">
        <f t="shared" si="16"/>
        <v>#DIV/0!</v>
      </c>
      <c r="AI20" s="832" t="b">
        <f t="shared" si="17"/>
        <v>0</v>
      </c>
      <c r="AJ20" s="832" t="e">
        <f t="shared" si="18"/>
        <v>#DIV/0!</v>
      </c>
      <c r="AK20" s="831">
        <v>0</v>
      </c>
      <c r="AL20" s="830">
        <v>0</v>
      </c>
      <c r="AM20" s="831">
        <v>0</v>
      </c>
      <c r="AN20" s="832" t="e">
        <f t="shared" si="19"/>
        <v>#DIV/0!</v>
      </c>
      <c r="AO20" s="832" t="b">
        <f t="shared" si="20"/>
        <v>0</v>
      </c>
      <c r="AP20" s="832" t="e">
        <f t="shared" si="21"/>
        <v>#DIV/0!</v>
      </c>
      <c r="AQ20" s="830">
        <v>0</v>
      </c>
      <c r="AR20" s="831">
        <v>0</v>
      </c>
      <c r="AS20" s="832" t="e">
        <f t="shared" si="22"/>
        <v>#DIV/0!</v>
      </c>
      <c r="AT20" s="832" t="b">
        <f t="shared" si="23"/>
        <v>0</v>
      </c>
      <c r="AU20" s="832" t="e">
        <f t="shared" si="24"/>
        <v>#DIV/0!</v>
      </c>
      <c r="AV20" s="830">
        <v>0</v>
      </c>
      <c r="AW20" s="831">
        <v>0</v>
      </c>
      <c r="AX20" s="832" t="e">
        <f t="shared" si="26"/>
        <v>#DIV/0!</v>
      </c>
      <c r="AY20" s="832" t="b">
        <f t="shared" si="27"/>
        <v>0</v>
      </c>
      <c r="AZ20" s="832" t="e">
        <f t="shared" si="28"/>
        <v>#DIV/0!</v>
      </c>
      <c r="BA20" s="831">
        <v>0</v>
      </c>
      <c r="BB20" s="197">
        <v>20.173999999999999</v>
      </c>
      <c r="BC20" s="204">
        <v>16.154</v>
      </c>
      <c r="BD20" s="197">
        <v>32.072000000000003</v>
      </c>
      <c r="BE20" s="197">
        <v>-39.061</v>
      </c>
      <c r="BF20" s="197">
        <v>-16.154</v>
      </c>
      <c r="BG20" s="205"/>
      <c r="BH20" s="197">
        <v>918.95100000000002</v>
      </c>
      <c r="BI20" s="205">
        <v>691.10599999999999</v>
      </c>
      <c r="BJ20" s="205">
        <v>906</v>
      </c>
      <c r="BK20" s="196">
        <v>1025</v>
      </c>
      <c r="BL20" s="198" t="e">
        <f>#REF!</f>
        <v>#REF!</v>
      </c>
      <c r="BR20" s="199"/>
      <c r="BS20" s="174"/>
      <c r="BT20" s="174"/>
      <c r="BU20" s="174"/>
      <c r="BV20" s="174"/>
      <c r="BW20" s="174"/>
      <c r="BX20" s="174"/>
    </row>
    <row r="21" spans="1:76" s="162" customFormat="1" ht="15.75" hidden="1" customHeight="1">
      <c r="A21" s="162" t="s">
        <v>284</v>
      </c>
      <c r="B21" s="162" t="s">
        <v>91</v>
      </c>
      <c r="E21" s="829" t="str">
        <f>'Aaro Inställningar'!C16</f>
        <v>Inwido</v>
      </c>
      <c r="F21" s="830">
        <v>0</v>
      </c>
      <c r="G21" s="831">
        <v>0</v>
      </c>
      <c r="H21" s="832" t="e">
        <f t="shared" si="1"/>
        <v>#DIV/0!</v>
      </c>
      <c r="I21" s="832" t="b">
        <f t="shared" si="2"/>
        <v>0</v>
      </c>
      <c r="J21" s="832" t="e">
        <f t="shared" si="3"/>
        <v>#DIV/0!</v>
      </c>
      <c r="K21" s="830">
        <v>0</v>
      </c>
      <c r="L21" s="831">
        <v>0</v>
      </c>
      <c r="M21" s="832" t="e">
        <f t="shared" si="4"/>
        <v>#DIV/0!</v>
      </c>
      <c r="N21" s="832" t="b">
        <f t="shared" si="5"/>
        <v>0</v>
      </c>
      <c r="O21" s="832" t="e">
        <f t="shared" si="6"/>
        <v>#DIV/0!</v>
      </c>
      <c r="P21" s="830">
        <v>0</v>
      </c>
      <c r="Q21" s="831">
        <v>0</v>
      </c>
      <c r="R21" s="832" t="e">
        <f t="shared" si="7"/>
        <v>#DIV/0!</v>
      </c>
      <c r="S21" s="832" t="b">
        <f t="shared" si="8"/>
        <v>0</v>
      </c>
      <c r="T21" s="832" t="e">
        <f t="shared" si="9"/>
        <v>#DIV/0!</v>
      </c>
      <c r="U21" s="831">
        <v>0</v>
      </c>
      <c r="V21" s="830">
        <v>0</v>
      </c>
      <c r="W21" s="831">
        <v>0</v>
      </c>
      <c r="X21" s="832" t="e">
        <f t="shared" si="10"/>
        <v>#DIV/0!</v>
      </c>
      <c r="Y21" s="832" t="b">
        <f t="shared" si="11"/>
        <v>0</v>
      </c>
      <c r="Z21" s="832" t="e">
        <f t="shared" si="12"/>
        <v>#DIV/0!</v>
      </c>
      <c r="AA21" s="830">
        <v>0</v>
      </c>
      <c r="AB21" s="831">
        <v>0</v>
      </c>
      <c r="AC21" s="832" t="e">
        <f t="shared" si="13"/>
        <v>#DIV/0!</v>
      </c>
      <c r="AD21" s="832" t="b">
        <f t="shared" si="14"/>
        <v>0</v>
      </c>
      <c r="AE21" s="832" t="e">
        <f t="shared" si="15"/>
        <v>#DIV/0!</v>
      </c>
      <c r="AF21" s="830">
        <v>0</v>
      </c>
      <c r="AG21" s="831">
        <v>0</v>
      </c>
      <c r="AH21" s="832" t="e">
        <f t="shared" si="16"/>
        <v>#DIV/0!</v>
      </c>
      <c r="AI21" s="832" t="b">
        <f t="shared" si="17"/>
        <v>0</v>
      </c>
      <c r="AJ21" s="832" t="e">
        <f t="shared" si="18"/>
        <v>#DIV/0!</v>
      </c>
      <c r="AK21" s="831">
        <v>0</v>
      </c>
      <c r="AL21" s="830">
        <v>0</v>
      </c>
      <c r="AM21" s="831">
        <v>0</v>
      </c>
      <c r="AN21" s="832" t="e">
        <f t="shared" si="19"/>
        <v>#DIV/0!</v>
      </c>
      <c r="AO21" s="832" t="b">
        <f t="shared" si="20"/>
        <v>0</v>
      </c>
      <c r="AP21" s="832" t="e">
        <f t="shared" si="21"/>
        <v>#DIV/0!</v>
      </c>
      <c r="AQ21" s="830">
        <v>0</v>
      </c>
      <c r="AR21" s="831">
        <v>0</v>
      </c>
      <c r="AS21" s="832" t="e">
        <f t="shared" si="22"/>
        <v>#DIV/0!</v>
      </c>
      <c r="AT21" s="832" t="b">
        <f t="shared" si="23"/>
        <v>0</v>
      </c>
      <c r="AU21" s="832" t="e">
        <f t="shared" si="24"/>
        <v>#DIV/0!</v>
      </c>
      <c r="AV21" s="830">
        <v>0</v>
      </c>
      <c r="AW21" s="831">
        <v>0</v>
      </c>
      <c r="AX21" s="832" t="e">
        <f t="shared" si="26"/>
        <v>#DIV/0!</v>
      </c>
      <c r="AY21" s="832" t="b">
        <f t="shared" si="27"/>
        <v>0</v>
      </c>
      <c r="AZ21" s="832" t="e">
        <f t="shared" si="28"/>
        <v>#DIV/0!</v>
      </c>
      <c r="BA21" s="831">
        <v>0</v>
      </c>
      <c r="BB21" s="200">
        <v>76.355999999999995</v>
      </c>
      <c r="BC21" s="201">
        <v>98.010999999999996</v>
      </c>
      <c r="BD21" s="200">
        <v>37.881</v>
      </c>
      <c r="BE21" s="200">
        <v>-103.126</v>
      </c>
      <c r="BF21" s="200">
        <v>-93.808000000000007</v>
      </c>
      <c r="BG21" s="197">
        <f>SUM(BD21:BF21)</f>
        <v>-159.053</v>
      </c>
      <c r="BH21" s="200">
        <v>2528.0569999999998</v>
      </c>
      <c r="BI21" s="200">
        <v>1372.1420000000001</v>
      </c>
      <c r="BJ21" s="200">
        <v>3604</v>
      </c>
      <c r="BK21" s="196">
        <v>2062</v>
      </c>
      <c r="BL21" s="198" t="e">
        <f>#REF!</f>
        <v>#REF!</v>
      </c>
      <c r="BR21" s="199"/>
      <c r="BS21" s="174"/>
      <c r="BT21" s="174"/>
      <c r="BU21" s="174"/>
      <c r="BV21" s="174"/>
      <c r="BW21" s="174"/>
      <c r="BX21" s="174"/>
    </row>
    <row r="22" spans="1:76" s="162" customFormat="1" ht="15.75" customHeight="1">
      <c r="A22" s="162" t="s">
        <v>285</v>
      </c>
      <c r="B22" s="162" t="s">
        <v>79</v>
      </c>
      <c r="C22" s="162" t="str">
        <f>IF(B22="","",IF(B22="SEK","","M"&amp;B22))</f>
        <v>MNOK</v>
      </c>
      <c r="E22" s="829" t="str">
        <f>'Aaro Inställningar'!C17</f>
        <v>Jøtul</v>
      </c>
      <c r="F22" s="830">
        <v>61.942000031535002</v>
      </c>
      <c r="G22" s="831">
        <v>58.375000023665898</v>
      </c>
      <c r="H22" s="832">
        <f t="shared" si="1"/>
        <v>6.110492516356314E-2</v>
      </c>
      <c r="I22" s="832" t="b">
        <f t="shared" si="2"/>
        <v>0</v>
      </c>
      <c r="J22" s="832">
        <f t="shared" si="3"/>
        <v>6.110492516356314E-2</v>
      </c>
      <c r="K22" s="830">
        <v>194.17699998975601</v>
      </c>
      <c r="L22" s="831">
        <v>183.55</v>
      </c>
      <c r="M22" s="832">
        <f t="shared" si="4"/>
        <v>5.7897030725992948E-2</v>
      </c>
      <c r="N22" s="832" t="b">
        <f t="shared" si="5"/>
        <v>0</v>
      </c>
      <c r="O22" s="832">
        <f t="shared" si="6"/>
        <v>5.7897030725992948E-2</v>
      </c>
      <c r="P22" s="830">
        <v>194.17699998975601</v>
      </c>
      <c r="Q22" s="831">
        <v>183.55</v>
      </c>
      <c r="R22" s="832">
        <f t="shared" si="7"/>
        <v>5.7897030725992948E-2</v>
      </c>
      <c r="S22" s="832" t="b">
        <f t="shared" si="8"/>
        <v>0</v>
      </c>
      <c r="T22" s="832">
        <f t="shared" si="9"/>
        <v>5.7897030725992948E-2</v>
      </c>
      <c r="U22" s="831">
        <v>844.50199996144704</v>
      </c>
      <c r="V22" s="830">
        <v>-7.8429998874927298</v>
      </c>
      <c r="W22" s="831">
        <v>-5.4259999815578803</v>
      </c>
      <c r="X22" s="832" t="str">
        <f t="shared" si="10"/>
        <v>-</v>
      </c>
      <c r="Y22" s="832">
        <f t="shared" si="11"/>
        <v>-0.44544782789344861</v>
      </c>
      <c r="Z22" s="832">
        <f t="shared" si="12"/>
        <v>-0.44544782789344861</v>
      </c>
      <c r="AA22" s="830">
        <v>-13.619999944125899</v>
      </c>
      <c r="AB22" s="831">
        <v>-14.076000123552999</v>
      </c>
      <c r="AC22" s="832" t="str">
        <f t="shared" si="13"/>
        <v>-</v>
      </c>
      <c r="AD22" s="832">
        <f t="shared" si="14"/>
        <v>3.239557938509019E-2</v>
      </c>
      <c r="AE22" s="832">
        <f t="shared" si="15"/>
        <v>3.239557938509019E-2</v>
      </c>
      <c r="AF22" s="830">
        <v>-13.619999944125899</v>
      </c>
      <c r="AG22" s="831">
        <v>-14.0760001235529</v>
      </c>
      <c r="AH22" s="832" t="str">
        <f t="shared" si="16"/>
        <v>-</v>
      </c>
      <c r="AI22" s="832">
        <f t="shared" si="17"/>
        <v>3.2395579385083306E-2</v>
      </c>
      <c r="AJ22" s="832">
        <f t="shared" si="18"/>
        <v>3.2395579385083306E-2</v>
      </c>
      <c r="AK22" s="831">
        <v>-20.220000073433599</v>
      </c>
      <c r="AL22" s="830">
        <v>-20.8599998811519</v>
      </c>
      <c r="AM22" s="831">
        <v>-6.1779997360707402</v>
      </c>
      <c r="AN22" s="832" t="str">
        <f t="shared" si="19"/>
        <v>-</v>
      </c>
      <c r="AO22" s="832">
        <f t="shared" si="20"/>
        <v>-2.3764973733098662</v>
      </c>
      <c r="AP22" s="832">
        <f t="shared" si="21"/>
        <v>-2.3764973733098662</v>
      </c>
      <c r="AQ22" s="830">
        <v>-29.427999996275101</v>
      </c>
      <c r="AR22" s="831">
        <v>-18.8470000037441</v>
      </c>
      <c r="AS22" s="832" t="str">
        <f t="shared" si="22"/>
        <v>-</v>
      </c>
      <c r="AT22" s="832">
        <f t="shared" si="23"/>
        <v>-0.56141560940356583</v>
      </c>
      <c r="AU22" s="832">
        <f t="shared" si="24"/>
        <v>-0.56141560940356583</v>
      </c>
      <c r="AV22" s="830">
        <v>-29.427999996274998</v>
      </c>
      <c r="AW22" s="831">
        <v>-18.847000003744</v>
      </c>
      <c r="AX22" s="832" t="str">
        <f t="shared" si="26"/>
        <v>-</v>
      </c>
      <c r="AY22" s="832">
        <f t="shared" si="27"/>
        <v>-0.56141560940357405</v>
      </c>
      <c r="AZ22" s="832">
        <f t="shared" si="28"/>
        <v>-0.56141560940357405</v>
      </c>
      <c r="BA22" s="831">
        <v>-197.03500015145701</v>
      </c>
      <c r="BB22" s="197">
        <v>28.098625607999999</v>
      </c>
      <c r="BC22" s="204">
        <v>15.600618119</v>
      </c>
      <c r="BD22" s="197">
        <v>-48.601800941999997</v>
      </c>
      <c r="BE22" s="197">
        <v>-61.183049204</v>
      </c>
      <c r="BF22" s="197">
        <v>-15.600618119</v>
      </c>
      <c r="BG22" s="197">
        <f>SUM(BD22:BF22)</f>
        <v>-125.385468265</v>
      </c>
      <c r="BH22" s="197">
        <v>440.90476224700001</v>
      </c>
      <c r="BI22" s="197">
        <v>622.83816857199997</v>
      </c>
      <c r="BJ22" s="200">
        <v>717</v>
      </c>
      <c r="BK22" s="196">
        <v>306</v>
      </c>
      <c r="BL22" s="198" t="e">
        <f>#REF!</f>
        <v>#REF!</v>
      </c>
      <c r="BR22" s="199"/>
      <c r="BS22" s="174"/>
      <c r="BT22" s="174"/>
      <c r="BU22" s="174"/>
      <c r="BV22" s="174"/>
      <c r="BW22" s="174"/>
      <c r="BX22" s="174"/>
    </row>
    <row r="23" spans="1:76" s="162" customFormat="1" ht="15.75" hidden="1" customHeight="1">
      <c r="A23" s="162" t="s">
        <v>92</v>
      </c>
      <c r="B23" s="162" t="s">
        <v>91</v>
      </c>
      <c r="E23" s="829" t="str">
        <f>'Aaro Inställningar'!C18</f>
        <v xml:space="preserve">KVD </v>
      </c>
      <c r="F23" s="830">
        <v>0</v>
      </c>
      <c r="G23" s="831">
        <v>0</v>
      </c>
      <c r="H23" s="832" t="e">
        <f t="shared" si="1"/>
        <v>#DIV/0!</v>
      </c>
      <c r="I23" s="832" t="b">
        <f t="shared" si="2"/>
        <v>0</v>
      </c>
      <c r="J23" s="832" t="e">
        <f t="shared" si="3"/>
        <v>#DIV/0!</v>
      </c>
      <c r="K23" s="830">
        <v>0</v>
      </c>
      <c r="L23" s="831">
        <v>0</v>
      </c>
      <c r="M23" s="832" t="e">
        <f t="shared" si="4"/>
        <v>#DIV/0!</v>
      </c>
      <c r="N23" s="832" t="b">
        <f t="shared" si="5"/>
        <v>0</v>
      </c>
      <c r="O23" s="832" t="e">
        <f t="shared" si="6"/>
        <v>#DIV/0!</v>
      </c>
      <c r="P23" s="830">
        <v>0</v>
      </c>
      <c r="Q23" s="831">
        <v>0</v>
      </c>
      <c r="R23" s="832" t="e">
        <f t="shared" si="7"/>
        <v>#DIV/0!</v>
      </c>
      <c r="S23" s="832" t="b">
        <f t="shared" si="8"/>
        <v>0</v>
      </c>
      <c r="T23" s="832" t="e">
        <f t="shared" si="9"/>
        <v>#DIV/0!</v>
      </c>
      <c r="U23" s="831">
        <v>0</v>
      </c>
      <c r="V23" s="830">
        <v>0</v>
      </c>
      <c r="W23" s="831">
        <v>0</v>
      </c>
      <c r="X23" s="832" t="e">
        <f t="shared" si="10"/>
        <v>#DIV/0!</v>
      </c>
      <c r="Y23" s="832" t="b">
        <f t="shared" si="11"/>
        <v>0</v>
      </c>
      <c r="Z23" s="832" t="e">
        <f t="shared" si="12"/>
        <v>#DIV/0!</v>
      </c>
      <c r="AA23" s="830">
        <v>0</v>
      </c>
      <c r="AB23" s="831">
        <v>0</v>
      </c>
      <c r="AC23" s="832" t="e">
        <f t="shared" si="13"/>
        <v>#DIV/0!</v>
      </c>
      <c r="AD23" s="832" t="b">
        <f t="shared" si="14"/>
        <v>0</v>
      </c>
      <c r="AE23" s="832" t="e">
        <f t="shared" si="15"/>
        <v>#DIV/0!</v>
      </c>
      <c r="AF23" s="830">
        <v>0</v>
      </c>
      <c r="AG23" s="831">
        <v>0</v>
      </c>
      <c r="AH23" s="832" t="e">
        <f t="shared" si="16"/>
        <v>#DIV/0!</v>
      </c>
      <c r="AI23" s="832" t="b">
        <f t="shared" si="17"/>
        <v>0</v>
      </c>
      <c r="AJ23" s="832" t="e">
        <f t="shared" si="18"/>
        <v>#DIV/0!</v>
      </c>
      <c r="AK23" s="831">
        <v>0</v>
      </c>
      <c r="AL23" s="830">
        <v>0</v>
      </c>
      <c r="AM23" s="831">
        <v>0</v>
      </c>
      <c r="AN23" s="832" t="e">
        <f t="shared" si="19"/>
        <v>#DIV/0!</v>
      </c>
      <c r="AO23" s="832" t="b">
        <f t="shared" si="20"/>
        <v>0</v>
      </c>
      <c r="AP23" s="832" t="e">
        <f t="shared" si="21"/>
        <v>#DIV/0!</v>
      </c>
      <c r="AQ23" s="830">
        <v>0</v>
      </c>
      <c r="AR23" s="831">
        <v>0</v>
      </c>
      <c r="AS23" s="832" t="e">
        <f t="shared" si="22"/>
        <v>#DIV/0!</v>
      </c>
      <c r="AT23" s="832" t="b">
        <f t="shared" si="23"/>
        <v>0</v>
      </c>
      <c r="AU23" s="832" t="e">
        <f t="shared" si="24"/>
        <v>#DIV/0!</v>
      </c>
      <c r="AV23" s="830">
        <v>0</v>
      </c>
      <c r="AW23" s="831">
        <v>0</v>
      </c>
      <c r="AX23" s="832" t="e">
        <f t="shared" si="26"/>
        <v>#DIV/0!</v>
      </c>
      <c r="AY23" s="832" t="b">
        <f t="shared" si="27"/>
        <v>0</v>
      </c>
      <c r="AZ23" s="832" t="e">
        <f t="shared" si="28"/>
        <v>#DIV/0!</v>
      </c>
      <c r="BA23" s="831">
        <v>0</v>
      </c>
      <c r="BB23" s="200">
        <v>1.5189999999999999</v>
      </c>
      <c r="BC23" s="201">
        <v>2.2069999999999999</v>
      </c>
      <c r="BD23" s="200">
        <v>14.035</v>
      </c>
      <c r="BE23" s="200">
        <v>3.782</v>
      </c>
      <c r="BF23" s="200">
        <v>-2.1739999999999999</v>
      </c>
      <c r="BG23" s="197">
        <f>SUM(BD23:BF23)</f>
        <v>15.643000000000001</v>
      </c>
      <c r="BH23" s="200">
        <v>286.84399999999999</v>
      </c>
      <c r="BI23" s="200">
        <v>190.8</v>
      </c>
      <c r="BJ23" s="200">
        <v>4586</v>
      </c>
      <c r="BK23" s="196">
        <v>648</v>
      </c>
      <c r="BL23" s="198" t="e">
        <f>#REF!</f>
        <v>#REF!</v>
      </c>
      <c r="BQ23" s="206"/>
      <c r="BR23" s="199"/>
      <c r="BS23" s="174"/>
      <c r="BT23" s="174"/>
      <c r="BU23" s="174"/>
      <c r="BV23" s="174"/>
      <c r="BW23" s="174"/>
      <c r="BX23" s="174"/>
    </row>
    <row r="24" spans="1:76" s="162" customFormat="1" ht="15.75" customHeight="1">
      <c r="A24" s="162" t="s">
        <v>402</v>
      </c>
      <c r="B24" s="162" t="s">
        <v>80</v>
      </c>
      <c r="C24" s="162" t="s">
        <v>403</v>
      </c>
      <c r="E24" s="829" t="str">
        <f>'Aaro Inställningar'!C19</f>
        <v>Ledil</v>
      </c>
      <c r="F24" s="830">
        <v>2.8769999999999998</v>
      </c>
      <c r="G24" s="831">
        <v>2.0499999999999998</v>
      </c>
      <c r="H24" s="832">
        <f t="shared" si="1"/>
        <v>0.40341463414634138</v>
      </c>
      <c r="I24" s="832" t="b">
        <f t="shared" si="2"/>
        <v>0</v>
      </c>
      <c r="J24" s="832">
        <f t="shared" si="3"/>
        <v>0.40341463414634138</v>
      </c>
      <c r="K24" s="830">
        <v>7.4539999999999997</v>
      </c>
      <c r="L24" s="831">
        <v>5.4390000000000001</v>
      </c>
      <c r="M24" s="832">
        <f t="shared" si="4"/>
        <v>0.37047251332965603</v>
      </c>
      <c r="N24" s="832" t="b">
        <f t="shared" si="5"/>
        <v>0</v>
      </c>
      <c r="O24" s="832">
        <f t="shared" si="6"/>
        <v>0.37047251332965603</v>
      </c>
      <c r="P24" s="830">
        <v>7.4539999999999997</v>
      </c>
      <c r="Q24" s="831">
        <v>5.4390000000000001</v>
      </c>
      <c r="R24" s="832">
        <f t="shared" si="7"/>
        <v>0.37047251332965603</v>
      </c>
      <c r="S24" s="832" t="b">
        <f t="shared" si="8"/>
        <v>0</v>
      </c>
      <c r="T24" s="832">
        <f t="shared" si="9"/>
        <v>0.37047251332965603</v>
      </c>
      <c r="U24" s="831">
        <v>26.751000000000001</v>
      </c>
      <c r="V24" s="830">
        <v>1.016</v>
      </c>
      <c r="W24" s="831">
        <v>0.68400000000000005</v>
      </c>
      <c r="X24" s="832">
        <f t="shared" si="10"/>
        <v>0.48538011695906413</v>
      </c>
      <c r="Y24" s="832" t="b">
        <f t="shared" si="11"/>
        <v>0</v>
      </c>
      <c r="Z24" s="832">
        <f t="shared" si="12"/>
        <v>0.48538011695906413</v>
      </c>
      <c r="AA24" s="830">
        <v>2.4129999999999998</v>
      </c>
      <c r="AB24" s="831">
        <v>1.137</v>
      </c>
      <c r="AC24" s="832">
        <f t="shared" si="13"/>
        <v>1.1222515391380825</v>
      </c>
      <c r="AD24" s="832" t="b">
        <f t="shared" si="14"/>
        <v>0</v>
      </c>
      <c r="AE24" s="832">
        <f t="shared" si="15"/>
        <v>1.1222515391380825</v>
      </c>
      <c r="AF24" s="830">
        <v>2.4129999999999998</v>
      </c>
      <c r="AG24" s="831">
        <v>1.137</v>
      </c>
      <c r="AH24" s="832">
        <f t="shared" si="16"/>
        <v>1.1222515391380825</v>
      </c>
      <c r="AI24" s="832" t="b">
        <f t="shared" si="17"/>
        <v>0</v>
      </c>
      <c r="AJ24" s="832">
        <f t="shared" si="18"/>
        <v>1.1222515391380825</v>
      </c>
      <c r="AK24" s="831">
        <v>6.76</v>
      </c>
      <c r="AL24" s="830">
        <v>0.39800000000000002</v>
      </c>
      <c r="AM24" s="831">
        <v>0.57699999999999996</v>
      </c>
      <c r="AN24" s="832">
        <f t="shared" si="19"/>
        <v>-0.31022530329289422</v>
      </c>
      <c r="AO24" s="832" t="b">
        <f t="shared" si="20"/>
        <v>0</v>
      </c>
      <c r="AP24" s="832">
        <f t="shared" si="21"/>
        <v>-0.31022530329289422</v>
      </c>
      <c r="AQ24" s="830">
        <v>0.83299999999999796</v>
      </c>
      <c r="AR24" s="831">
        <v>0.80700000000000005</v>
      </c>
      <c r="AS24" s="832">
        <f t="shared" si="22"/>
        <v>3.2218091697643114E-2</v>
      </c>
      <c r="AT24" s="832" t="b">
        <f t="shared" si="23"/>
        <v>0</v>
      </c>
      <c r="AU24" s="832">
        <f t="shared" si="24"/>
        <v>3.2218091697643114E-2</v>
      </c>
      <c r="AV24" s="830">
        <v>0.83299999999999896</v>
      </c>
      <c r="AW24" s="831">
        <v>0.80700000000000005</v>
      </c>
      <c r="AX24" s="832">
        <f t="shared" si="26"/>
        <v>3.2218091697643114E-2</v>
      </c>
      <c r="AY24" s="832" t="b">
        <f t="shared" si="27"/>
        <v>0</v>
      </c>
      <c r="AZ24" s="832">
        <f t="shared" si="28"/>
        <v>3.2218091697643114E-2</v>
      </c>
      <c r="BA24" s="831">
        <v>5.57</v>
      </c>
      <c r="BB24" s="200"/>
      <c r="BC24" s="201"/>
      <c r="BD24" s="200"/>
      <c r="BE24" s="200"/>
      <c r="BF24" s="200"/>
      <c r="BG24" s="197"/>
      <c r="BH24" s="200"/>
      <c r="BI24" s="200"/>
      <c r="BJ24" s="200"/>
      <c r="BK24" s="196"/>
      <c r="BL24" s="198"/>
      <c r="BQ24" s="206"/>
      <c r="BR24" s="199"/>
      <c r="BS24" s="174"/>
      <c r="BT24" s="174"/>
      <c r="BU24" s="174"/>
      <c r="BV24" s="174"/>
      <c r="BW24" s="174"/>
      <c r="BX24" s="174"/>
    </row>
    <row r="25" spans="1:76" s="162" customFormat="1" ht="15.75" hidden="1" customHeight="1">
      <c r="A25" s="162" t="s">
        <v>37</v>
      </c>
      <c r="B25" s="162" t="s">
        <v>91</v>
      </c>
      <c r="E25" s="829" t="str">
        <f>'Aaro Inställningar'!C20</f>
        <v>Mobile Climate Control</v>
      </c>
      <c r="F25" s="830">
        <v>0</v>
      </c>
      <c r="G25" s="831">
        <v>0</v>
      </c>
      <c r="H25" s="832" t="e">
        <f t="shared" si="1"/>
        <v>#DIV/0!</v>
      </c>
      <c r="I25" s="832" t="b">
        <f t="shared" si="2"/>
        <v>0</v>
      </c>
      <c r="J25" s="832" t="e">
        <f t="shared" si="3"/>
        <v>#DIV/0!</v>
      </c>
      <c r="K25" s="830">
        <v>0</v>
      </c>
      <c r="L25" s="831">
        <v>0</v>
      </c>
      <c r="M25" s="832" t="e">
        <f t="shared" si="4"/>
        <v>#DIV/0!</v>
      </c>
      <c r="N25" s="832" t="b">
        <f t="shared" si="5"/>
        <v>0</v>
      </c>
      <c r="O25" s="832" t="e">
        <f t="shared" si="6"/>
        <v>#DIV/0!</v>
      </c>
      <c r="P25" s="830">
        <v>0</v>
      </c>
      <c r="Q25" s="831">
        <v>0</v>
      </c>
      <c r="R25" s="832" t="e">
        <f t="shared" si="7"/>
        <v>#DIV/0!</v>
      </c>
      <c r="S25" s="832" t="b">
        <f t="shared" si="8"/>
        <v>0</v>
      </c>
      <c r="T25" s="832" t="e">
        <f t="shared" si="9"/>
        <v>#DIV/0!</v>
      </c>
      <c r="U25" s="831">
        <v>0</v>
      </c>
      <c r="V25" s="830">
        <v>0</v>
      </c>
      <c r="W25" s="831">
        <v>0</v>
      </c>
      <c r="X25" s="832" t="e">
        <f t="shared" si="10"/>
        <v>#DIV/0!</v>
      </c>
      <c r="Y25" s="832" t="b">
        <f t="shared" si="11"/>
        <v>0</v>
      </c>
      <c r="Z25" s="832" t="e">
        <f t="shared" si="12"/>
        <v>#DIV/0!</v>
      </c>
      <c r="AA25" s="830">
        <v>0</v>
      </c>
      <c r="AB25" s="831">
        <v>0</v>
      </c>
      <c r="AC25" s="832" t="e">
        <f t="shared" si="13"/>
        <v>#DIV/0!</v>
      </c>
      <c r="AD25" s="832" t="b">
        <f t="shared" si="14"/>
        <v>0</v>
      </c>
      <c r="AE25" s="832" t="e">
        <f t="shared" si="15"/>
        <v>#DIV/0!</v>
      </c>
      <c r="AF25" s="830">
        <v>0</v>
      </c>
      <c r="AG25" s="831">
        <v>0</v>
      </c>
      <c r="AH25" s="832" t="e">
        <f t="shared" si="16"/>
        <v>#DIV/0!</v>
      </c>
      <c r="AI25" s="832" t="b">
        <f t="shared" si="17"/>
        <v>0</v>
      </c>
      <c r="AJ25" s="832" t="e">
        <f t="shared" si="18"/>
        <v>#DIV/0!</v>
      </c>
      <c r="AK25" s="831">
        <v>0</v>
      </c>
      <c r="AL25" s="830">
        <v>0</v>
      </c>
      <c r="AM25" s="831">
        <v>0</v>
      </c>
      <c r="AN25" s="832" t="e">
        <f t="shared" si="19"/>
        <v>#DIV/0!</v>
      </c>
      <c r="AO25" s="832" t="b">
        <f t="shared" si="20"/>
        <v>0</v>
      </c>
      <c r="AP25" s="832" t="e">
        <f t="shared" si="21"/>
        <v>#DIV/0!</v>
      </c>
      <c r="AQ25" s="830">
        <v>0</v>
      </c>
      <c r="AR25" s="831">
        <v>0</v>
      </c>
      <c r="AS25" s="832" t="e">
        <f t="shared" si="22"/>
        <v>#DIV/0!</v>
      </c>
      <c r="AT25" s="832" t="b">
        <f t="shared" si="23"/>
        <v>0</v>
      </c>
      <c r="AU25" s="832" t="e">
        <f t="shared" si="24"/>
        <v>#DIV/0!</v>
      </c>
      <c r="AV25" s="830">
        <v>0</v>
      </c>
      <c r="AW25" s="831">
        <v>0</v>
      </c>
      <c r="AX25" s="832" t="e">
        <f t="shared" si="26"/>
        <v>#DIV/0!</v>
      </c>
      <c r="AY25" s="832" t="b">
        <f t="shared" si="27"/>
        <v>0</v>
      </c>
      <c r="AZ25" s="832" t="e">
        <f t="shared" si="28"/>
        <v>#DIV/0!</v>
      </c>
      <c r="BA25" s="831">
        <v>0</v>
      </c>
      <c r="BB25" s="200">
        <v>6.98</v>
      </c>
      <c r="BC25" s="204">
        <v>1.847</v>
      </c>
      <c r="BD25" s="197">
        <v>22.698</v>
      </c>
      <c r="BE25" s="197">
        <v>-1.1200000000000001</v>
      </c>
      <c r="BF25" s="197">
        <v>-1.847</v>
      </c>
      <c r="BG25" s="197">
        <f>SUM(BD25:BF25)</f>
        <v>19.730999999999998</v>
      </c>
      <c r="BH25" s="200">
        <v>919.327</v>
      </c>
      <c r="BI25" s="200">
        <v>456.41500000000002</v>
      </c>
      <c r="BJ25" s="200">
        <v>591</v>
      </c>
      <c r="BK25" s="196">
        <v>658</v>
      </c>
      <c r="BL25" s="198" t="e">
        <f>#REF!</f>
        <v>#REF!</v>
      </c>
      <c r="BR25" s="199"/>
      <c r="BS25" s="174"/>
      <c r="BT25" s="174"/>
      <c r="BU25" s="174"/>
      <c r="BV25" s="174"/>
      <c r="BW25" s="174"/>
      <c r="BX25" s="174"/>
    </row>
    <row r="26" spans="1:76" s="162" customFormat="1" ht="15.75" customHeight="1" thickBot="1">
      <c r="A26" s="162" t="s">
        <v>286</v>
      </c>
      <c r="B26" s="162" t="s">
        <v>80</v>
      </c>
      <c r="C26" s="162" t="str">
        <f>IF(B26="","",IF(B26="SEK","","M"&amp;B26))</f>
        <v>MEUR</v>
      </c>
      <c r="E26" s="829" t="str">
        <f>'Aaro Inställningar'!C21</f>
        <v>Nebula</v>
      </c>
      <c r="F26" s="830">
        <v>2.4484029978263702</v>
      </c>
      <c r="G26" s="831">
        <v>2.3010000000000002</v>
      </c>
      <c r="H26" s="832">
        <f t="shared" si="1"/>
        <v>6.4060407573389933E-2</v>
      </c>
      <c r="I26" s="832" t="b">
        <f t="shared" si="2"/>
        <v>0</v>
      </c>
      <c r="J26" s="832">
        <f t="shared" si="3"/>
        <v>6.4060407573389933E-2</v>
      </c>
      <c r="K26" s="830">
        <v>7.0805520005970299</v>
      </c>
      <c r="L26" s="831">
        <v>6.6109999999999998</v>
      </c>
      <c r="M26" s="832">
        <f t="shared" si="4"/>
        <v>7.1025866071249499E-2</v>
      </c>
      <c r="N26" s="832" t="b">
        <f t="shared" si="5"/>
        <v>0</v>
      </c>
      <c r="O26" s="832">
        <f t="shared" si="6"/>
        <v>7.1025866071249499E-2</v>
      </c>
      <c r="P26" s="830">
        <v>7.0805520005970299</v>
      </c>
      <c r="Q26" s="831">
        <v>6.6109999999999998</v>
      </c>
      <c r="R26" s="832">
        <f t="shared" si="7"/>
        <v>7.1025866071249499E-2</v>
      </c>
      <c r="S26" s="832" t="b">
        <f t="shared" si="8"/>
        <v>0</v>
      </c>
      <c r="T26" s="832">
        <f t="shared" si="9"/>
        <v>7.1025866071249499E-2</v>
      </c>
      <c r="U26" s="831">
        <v>28.645</v>
      </c>
      <c r="V26" s="830">
        <v>0.53142499623282502</v>
      </c>
      <c r="W26" s="831">
        <v>0.743999999999998</v>
      </c>
      <c r="X26" s="832">
        <f t="shared" si="10"/>
        <v>-0.28571909108491067</v>
      </c>
      <c r="Y26" s="832" t="b">
        <f t="shared" si="11"/>
        <v>0</v>
      </c>
      <c r="Z26" s="832">
        <f t="shared" si="12"/>
        <v>-0.28571909108491067</v>
      </c>
      <c r="AA26" s="830">
        <v>1.92608299839014</v>
      </c>
      <c r="AB26" s="831">
        <v>2.0619999999999998</v>
      </c>
      <c r="AC26" s="832">
        <f t="shared" si="13"/>
        <v>-6.5915131721561493E-2</v>
      </c>
      <c r="AD26" s="832" t="b">
        <f t="shared" si="14"/>
        <v>0</v>
      </c>
      <c r="AE26" s="832">
        <f t="shared" si="15"/>
        <v>-6.5915131721561493E-2</v>
      </c>
      <c r="AF26" s="830">
        <v>1.92608299839014</v>
      </c>
      <c r="AG26" s="831">
        <v>2.0619999999999998</v>
      </c>
      <c r="AH26" s="832">
        <f t="shared" si="16"/>
        <v>-6.5915131721561493E-2</v>
      </c>
      <c r="AI26" s="832" t="b">
        <f t="shared" si="17"/>
        <v>0</v>
      </c>
      <c r="AJ26" s="832">
        <f t="shared" si="18"/>
        <v>-6.5915131721561493E-2</v>
      </c>
      <c r="AK26" s="831">
        <v>9.3960000000000008</v>
      </c>
      <c r="AL26" s="830">
        <v>0.37091999821414501</v>
      </c>
      <c r="AM26" s="831">
        <v>0.47699999999999798</v>
      </c>
      <c r="AN26" s="832">
        <f t="shared" si="19"/>
        <v>-0.22238994085084574</v>
      </c>
      <c r="AO26" s="832" t="b">
        <f t="shared" si="20"/>
        <v>0</v>
      </c>
      <c r="AP26" s="832">
        <f t="shared" si="21"/>
        <v>-0.22238994085084574</v>
      </c>
      <c r="AQ26" s="830">
        <v>1.4511749949358701</v>
      </c>
      <c r="AR26" s="831">
        <v>1.377</v>
      </c>
      <c r="AS26" s="832">
        <f t="shared" si="22"/>
        <v>5.3867098718859863E-2</v>
      </c>
      <c r="AT26" s="832" t="b">
        <f t="shared" si="23"/>
        <v>0</v>
      </c>
      <c r="AU26" s="832">
        <f t="shared" si="24"/>
        <v>5.3867098718859863E-2</v>
      </c>
      <c r="AV26" s="830">
        <v>1.4511749949358701</v>
      </c>
      <c r="AW26" s="831">
        <v>1.377</v>
      </c>
      <c r="AX26" s="832">
        <f t="shared" si="26"/>
        <v>5.3867098718859863E-2</v>
      </c>
      <c r="AY26" s="832" t="b">
        <f t="shared" si="27"/>
        <v>0</v>
      </c>
      <c r="AZ26" s="832">
        <f t="shared" si="28"/>
        <v>5.3867098718859863E-2</v>
      </c>
      <c r="BA26" s="831">
        <v>7.4119999999999999</v>
      </c>
      <c r="BB26" s="200">
        <v>8.4314651999999999</v>
      </c>
      <c r="BC26" s="201">
        <v>12.8083086</v>
      </c>
      <c r="BD26" s="200">
        <v>32.5980852</v>
      </c>
      <c r="BE26" s="200">
        <v>0.92191179999999995</v>
      </c>
      <c r="BF26" s="200">
        <v>-12.8083086</v>
      </c>
      <c r="BG26" s="197">
        <f>SUM(BD26:BF26)</f>
        <v>20.711688399999996</v>
      </c>
      <c r="BH26" s="200">
        <v>484.74751500000002</v>
      </c>
      <c r="BI26" s="200">
        <v>307.78846199999998</v>
      </c>
      <c r="BJ26" s="200">
        <v>891</v>
      </c>
      <c r="BK26" s="196">
        <v>782</v>
      </c>
      <c r="BL26" s="198" t="e">
        <f>#REF!</f>
        <v>#REF!</v>
      </c>
      <c r="BR26" s="199"/>
      <c r="BS26" s="174"/>
      <c r="BT26" s="174"/>
      <c r="BU26" s="174"/>
      <c r="BV26" s="174"/>
      <c r="BW26" s="174"/>
      <c r="BX26" s="174"/>
    </row>
    <row r="27" spans="1:76" s="162" customFormat="1" ht="13.5" hidden="1" customHeight="1" thickBot="1">
      <c r="A27" s="162" t="s">
        <v>287</v>
      </c>
      <c r="B27" s="162" t="s">
        <v>91</v>
      </c>
      <c r="E27" s="250" t="str">
        <f>'Aaro Inställningar'!C22</f>
        <v>Nordic Cinema Group</v>
      </c>
      <c r="F27" s="250"/>
      <c r="G27" s="250"/>
      <c r="H27" s="250"/>
      <c r="I27" s="250"/>
      <c r="J27" s="250"/>
      <c r="K27" s="314">
        <v>0</v>
      </c>
      <c r="L27" s="543">
        <v>0</v>
      </c>
      <c r="M27" s="192" t="e">
        <f t="shared" si="4"/>
        <v>#DIV/0!</v>
      </c>
      <c r="N27" s="192" t="b">
        <f t="shared" si="5"/>
        <v>0</v>
      </c>
      <c r="O27" s="193" t="e">
        <f t="shared" si="6"/>
        <v>#DIV/0!</v>
      </c>
      <c r="P27" s="314">
        <v>0</v>
      </c>
      <c r="Q27" s="543">
        <v>0</v>
      </c>
      <c r="R27" s="192" t="e">
        <f t="shared" si="7"/>
        <v>#DIV/0!</v>
      </c>
      <c r="S27" s="192" t="b">
        <f t="shared" si="8"/>
        <v>0</v>
      </c>
      <c r="T27" s="193" t="e">
        <f t="shared" si="9"/>
        <v>#DIV/0!</v>
      </c>
      <c r="U27" s="543">
        <v>0</v>
      </c>
      <c r="V27" s="543"/>
      <c r="W27" s="543"/>
      <c r="X27" s="543"/>
      <c r="Y27" s="543"/>
      <c r="Z27" s="543"/>
      <c r="AA27" s="314">
        <v>0</v>
      </c>
      <c r="AB27" s="543">
        <v>0</v>
      </c>
      <c r="AC27" s="192" t="e">
        <f t="shared" si="13"/>
        <v>#DIV/0!</v>
      </c>
      <c r="AD27" s="192" t="b">
        <f t="shared" si="14"/>
        <v>0</v>
      </c>
      <c r="AE27" s="193" t="e">
        <f t="shared" si="15"/>
        <v>#DIV/0!</v>
      </c>
      <c r="AF27" s="314">
        <v>0</v>
      </c>
      <c r="AG27" s="543">
        <v>0</v>
      </c>
      <c r="AH27" s="192" t="e">
        <f t="shared" si="16"/>
        <v>#DIV/0!</v>
      </c>
      <c r="AI27" s="192" t="b">
        <f t="shared" si="17"/>
        <v>0</v>
      </c>
      <c r="AJ27" s="193" t="e">
        <f t="shared" si="18"/>
        <v>#DIV/0!</v>
      </c>
      <c r="AK27" s="543">
        <v>0</v>
      </c>
      <c r="AL27" s="543"/>
      <c r="AM27" s="543"/>
      <c r="AN27" s="251" t="e">
        <f t="shared" si="19"/>
        <v>#DIV/0!</v>
      </c>
      <c r="AO27" s="251" t="b">
        <f t="shared" si="20"/>
        <v>0</v>
      </c>
      <c r="AP27" s="252" t="e">
        <f t="shared" si="21"/>
        <v>#DIV/0!</v>
      </c>
      <c r="AQ27" s="314">
        <v>0</v>
      </c>
      <c r="AR27" s="543">
        <v>0</v>
      </c>
      <c r="AS27" s="191"/>
      <c r="AT27" s="191"/>
      <c r="AU27" s="191"/>
      <c r="AV27" s="315">
        <v>57.598999999999997</v>
      </c>
      <c r="AW27" s="191">
        <v>2.8959999999999999</v>
      </c>
      <c r="AX27" s="192">
        <f t="shared" si="26"/>
        <v>-1</v>
      </c>
      <c r="AY27" s="192" t="b">
        <f t="shared" si="27"/>
        <v>0</v>
      </c>
      <c r="AZ27" s="193">
        <f t="shared" si="28"/>
        <v>-1</v>
      </c>
      <c r="BA27" s="543">
        <v>0</v>
      </c>
      <c r="BB27" s="200">
        <v>81.963999999999999</v>
      </c>
      <c r="BC27" s="201">
        <v>35.896000000000001</v>
      </c>
      <c r="BD27" s="200">
        <v>-170.47499999999999</v>
      </c>
      <c r="BE27" s="200">
        <v>128.404</v>
      </c>
      <c r="BF27" s="200">
        <v>-35.896000000000001</v>
      </c>
      <c r="BG27" s="197">
        <f>SUM(BD27:BF27)</f>
        <v>-77.966999999999999</v>
      </c>
      <c r="BH27" s="200">
        <v>1586.712</v>
      </c>
      <c r="BI27" s="200">
        <v>1758.8989999999999</v>
      </c>
      <c r="BJ27" s="200">
        <v>457</v>
      </c>
      <c r="BK27" s="196">
        <v>1082</v>
      </c>
      <c r="BL27" s="198" t="e">
        <f>#REF!</f>
        <v>#REF!</v>
      </c>
      <c r="BR27" s="199"/>
      <c r="BS27" s="174"/>
      <c r="BT27" s="174"/>
      <c r="BU27" s="174"/>
      <c r="BV27" s="174"/>
      <c r="BW27" s="174"/>
      <c r="BX27" s="174"/>
    </row>
    <row r="28" spans="1:76" s="162" customFormat="1" ht="21.75" customHeight="1">
      <c r="E28" s="207"/>
      <c r="F28" s="207"/>
      <c r="G28" s="207"/>
      <c r="H28" s="207"/>
      <c r="I28" s="207"/>
      <c r="J28" s="207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Q28" s="174"/>
      <c r="BR28" s="174"/>
      <c r="BS28" s="174"/>
      <c r="BT28" s="174"/>
      <c r="BU28" s="174"/>
      <c r="BV28" s="174"/>
      <c r="BW28" s="174"/>
      <c r="BX28" s="174"/>
    </row>
    <row r="29" spans="1:76" s="211" customFormat="1" ht="17.25" customHeight="1">
      <c r="E29" s="214"/>
      <c r="F29" s="214"/>
      <c r="G29" s="214"/>
      <c r="H29" s="214"/>
      <c r="I29" s="214"/>
      <c r="J29" s="214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6"/>
      <c r="AL29" s="216"/>
      <c r="AM29" s="216"/>
      <c r="AN29" s="216"/>
      <c r="AO29" s="216"/>
      <c r="AP29" s="216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</row>
    <row r="30" spans="1:76" s="211" customFormat="1">
      <c r="E30" s="214"/>
      <c r="F30" s="214"/>
      <c r="G30" s="214"/>
      <c r="H30" s="214"/>
      <c r="I30" s="214"/>
      <c r="J30" s="214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6"/>
      <c r="AL30" s="216"/>
      <c r="AM30" s="216"/>
      <c r="AN30" s="216"/>
      <c r="AO30" s="216"/>
      <c r="AP30" s="216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</row>
    <row r="31" spans="1:76" s="180" customFormat="1" ht="21.6">
      <c r="E31" s="217"/>
      <c r="F31" s="217"/>
      <c r="G31" s="217"/>
      <c r="H31" s="217"/>
      <c r="I31" s="217"/>
      <c r="J31" s="217"/>
      <c r="K31" s="218" t="s">
        <v>553</v>
      </c>
      <c r="L31" s="219"/>
      <c r="M31" s="219"/>
      <c r="N31" s="219"/>
      <c r="O31" s="219"/>
      <c r="P31" s="219"/>
      <c r="Q31" s="219"/>
      <c r="R31" s="4"/>
      <c r="S31" s="4"/>
      <c r="T31" s="243" t="s">
        <v>553</v>
      </c>
      <c r="U31" s="243" t="s">
        <v>553</v>
      </c>
      <c r="V31" s="664"/>
      <c r="W31" s="664"/>
      <c r="X31" s="664"/>
      <c r="Y31" s="664"/>
      <c r="Z31" s="664"/>
      <c r="AA31" s="1046" t="s">
        <v>115</v>
      </c>
      <c r="AB31" s="1047"/>
      <c r="AC31" s="1047"/>
      <c r="AD31" s="1047"/>
      <c r="AE31" s="1047"/>
      <c r="AF31" s="1047"/>
      <c r="AG31" s="1047"/>
      <c r="AH31" s="1047"/>
      <c r="AI31" s="1047"/>
      <c r="AJ31" s="1047"/>
      <c r="AK31" s="1047"/>
      <c r="AL31" s="661"/>
      <c r="AM31" s="661"/>
      <c r="AN31" s="661"/>
      <c r="AO31" s="661"/>
      <c r="AP31" s="661"/>
      <c r="AQ31" s="1046" t="s">
        <v>120</v>
      </c>
      <c r="AR31" s="1046"/>
      <c r="AS31" s="1046"/>
      <c r="AT31" s="1046"/>
      <c r="AU31" s="1046"/>
      <c r="AV31" s="1046"/>
      <c r="AW31" s="1047"/>
      <c r="AX31" s="1047"/>
      <c r="AY31" s="1047"/>
      <c r="AZ31" s="1047"/>
      <c r="BA31" s="1047"/>
      <c r="BB31" s="185" t="s">
        <v>573</v>
      </c>
      <c r="BC31" s="185" t="s">
        <v>574</v>
      </c>
      <c r="BD31" s="186" t="s">
        <v>34</v>
      </c>
      <c r="BE31" s="186" t="s">
        <v>35</v>
      </c>
      <c r="BF31" s="186" t="s">
        <v>34</v>
      </c>
      <c r="BG31" s="185" t="s">
        <v>575</v>
      </c>
      <c r="BH31" s="186" t="s">
        <v>576</v>
      </c>
      <c r="BI31" s="186" t="s">
        <v>577</v>
      </c>
      <c r="BJ31" s="186" t="s">
        <v>26</v>
      </c>
      <c r="BK31" s="186" t="s">
        <v>27</v>
      </c>
      <c r="BL31" s="187" t="s">
        <v>28</v>
      </c>
    </row>
    <row r="32" spans="1:76" s="180" customFormat="1" ht="20.25" customHeight="1">
      <c r="E32" s="217"/>
      <c r="F32" s="217"/>
      <c r="G32" s="217"/>
      <c r="H32" s="217"/>
      <c r="I32" s="217"/>
      <c r="J32" s="217"/>
      <c r="K32" s="220"/>
      <c r="L32" s="220"/>
      <c r="M32" s="217"/>
      <c r="N32" s="217"/>
      <c r="O32" s="217"/>
      <c r="P32" s="220"/>
      <c r="Q32" s="220"/>
      <c r="R32" s="4"/>
      <c r="S32" s="4"/>
      <c r="T32" s="243" t="s">
        <v>553</v>
      </c>
      <c r="U32" s="243" t="s">
        <v>553</v>
      </c>
      <c r="V32" s="664">
        <f t="shared" ref="V32:Z33" si="29">V8</f>
        <v>2015</v>
      </c>
      <c r="W32" s="664">
        <f t="shared" si="29"/>
        <v>2014</v>
      </c>
      <c r="X32" s="664">
        <f t="shared" si="29"/>
        <v>0</v>
      </c>
      <c r="Y32" s="664">
        <f t="shared" si="29"/>
        <v>0</v>
      </c>
      <c r="Z32" s="664">
        <f t="shared" si="29"/>
        <v>0</v>
      </c>
      <c r="AA32" s="249">
        <f t="shared" ref="AA32:AD33" si="30">K8</f>
        <v>2015</v>
      </c>
      <c r="AB32" s="249">
        <f t="shared" si="30"/>
        <v>2014</v>
      </c>
      <c r="AC32" s="249">
        <f t="shared" si="30"/>
        <v>0</v>
      </c>
      <c r="AD32" s="249">
        <f t="shared" si="30"/>
        <v>0</v>
      </c>
      <c r="AE32" s="249"/>
      <c r="AF32" s="249">
        <f>P8</f>
        <v>2015</v>
      </c>
      <c r="AG32" s="249">
        <f>Q8</f>
        <v>2014</v>
      </c>
      <c r="AH32" s="1008" t="s">
        <v>588</v>
      </c>
      <c r="AI32" s="1008" t="s">
        <v>589</v>
      </c>
      <c r="AJ32" s="249" t="s">
        <v>3</v>
      </c>
      <c r="AK32" s="1008" t="s">
        <v>579</v>
      </c>
      <c r="AL32" s="249">
        <f t="shared" ref="AL32:AP33" si="31">AL8</f>
        <v>2015</v>
      </c>
      <c r="AM32" s="249">
        <f t="shared" si="31"/>
        <v>2014</v>
      </c>
      <c r="AN32" s="249">
        <f t="shared" si="31"/>
        <v>0</v>
      </c>
      <c r="AO32" s="249">
        <f t="shared" si="31"/>
        <v>0</v>
      </c>
      <c r="AP32" s="249">
        <f t="shared" si="31"/>
        <v>0</v>
      </c>
      <c r="AQ32" s="249">
        <f t="shared" ref="AQ32:AW33" si="32">AA8</f>
        <v>2015</v>
      </c>
      <c r="AR32" s="249">
        <f t="shared" si="32"/>
        <v>2014</v>
      </c>
      <c r="AS32" s="249">
        <f t="shared" si="32"/>
        <v>0</v>
      </c>
      <c r="AT32" s="249">
        <f t="shared" si="32"/>
        <v>0</v>
      </c>
      <c r="AU32" s="249">
        <f t="shared" si="32"/>
        <v>0</v>
      </c>
      <c r="AV32" s="249">
        <f t="shared" si="32"/>
        <v>2015</v>
      </c>
      <c r="AW32" s="249">
        <f t="shared" si="32"/>
        <v>2014</v>
      </c>
      <c r="AX32" s="249"/>
      <c r="AY32" s="249"/>
      <c r="AZ32" s="249" t="s">
        <v>3</v>
      </c>
      <c r="BA32" s="1008" t="s">
        <v>580</v>
      </c>
      <c r="BB32" s="185"/>
      <c r="BC32" s="185"/>
      <c r="BD32" s="186"/>
      <c r="BE32" s="186"/>
      <c r="BF32" s="186"/>
      <c r="BG32" s="185"/>
      <c r="BH32" s="186"/>
      <c r="BI32" s="186"/>
      <c r="BJ32" s="186"/>
      <c r="BK32" s="186"/>
      <c r="BL32" s="186"/>
    </row>
    <row r="33" spans="1:76" s="188" customFormat="1" ht="20.25" customHeight="1">
      <c r="E33" s="221"/>
      <c r="F33" s="221"/>
      <c r="G33" s="221"/>
      <c r="H33" s="221"/>
      <c r="I33" s="221"/>
      <c r="J33" s="221"/>
      <c r="K33" s="222"/>
      <c r="L33" s="222"/>
      <c r="M33" s="223"/>
      <c r="N33" s="223"/>
      <c r="O33" s="220"/>
      <c r="P33" s="222"/>
      <c r="Q33" s="222"/>
      <c r="R33" s="4"/>
      <c r="S33" s="4"/>
      <c r="T33" s="245" t="s">
        <v>77</v>
      </c>
      <c r="U33" s="248"/>
      <c r="V33" s="664" t="str">
        <f t="shared" si="29"/>
        <v>mar</v>
      </c>
      <c r="W33" s="664" t="str">
        <f t="shared" si="29"/>
        <v>mar</v>
      </c>
      <c r="X33" s="664">
        <f t="shared" si="29"/>
        <v>0</v>
      </c>
      <c r="Y33" s="664">
        <f t="shared" si="29"/>
        <v>0</v>
      </c>
      <c r="Z33" s="664" t="str">
        <f t="shared" si="29"/>
        <v>%</v>
      </c>
      <c r="AA33" s="249" t="str">
        <f t="shared" si="30"/>
        <v>kv 1</v>
      </c>
      <c r="AB33" s="249" t="str">
        <f t="shared" si="30"/>
        <v>kv 1</v>
      </c>
      <c r="AC33" s="249">
        <f t="shared" si="30"/>
        <v>0</v>
      </c>
      <c r="AD33" s="249">
        <f t="shared" si="30"/>
        <v>0</v>
      </c>
      <c r="AE33" s="249" t="str">
        <f>O9</f>
        <v>%</v>
      </c>
      <c r="AF33" s="249" t="str">
        <f>P9</f>
        <v>kv 1</v>
      </c>
      <c r="AG33" s="249" t="str">
        <f>Q9</f>
        <v>kv 1</v>
      </c>
      <c r="AH33" s="249">
        <f>R9</f>
        <v>0</v>
      </c>
      <c r="AI33" s="249">
        <f>S9</f>
        <v>0</v>
      </c>
      <c r="AJ33" s="249">
        <f>T9</f>
        <v>0</v>
      </c>
      <c r="AK33" s="249">
        <f>U9</f>
        <v>0</v>
      </c>
      <c r="AL33" s="249" t="str">
        <f t="shared" si="31"/>
        <v>mar</v>
      </c>
      <c r="AM33" s="249" t="str">
        <f t="shared" si="31"/>
        <v>mar</v>
      </c>
      <c r="AN33" s="249">
        <f t="shared" si="31"/>
        <v>0</v>
      </c>
      <c r="AO33" s="249">
        <f t="shared" si="31"/>
        <v>0</v>
      </c>
      <c r="AP33" s="249" t="str">
        <f t="shared" si="31"/>
        <v>%</v>
      </c>
      <c r="AQ33" s="249" t="str">
        <f t="shared" si="32"/>
        <v>kv 1</v>
      </c>
      <c r="AR33" s="249" t="str">
        <f t="shared" si="32"/>
        <v>kv 1</v>
      </c>
      <c r="AS33" s="249">
        <f t="shared" si="32"/>
        <v>0</v>
      </c>
      <c r="AT33" s="249">
        <f t="shared" si="32"/>
        <v>0</v>
      </c>
      <c r="AU33" s="249" t="str">
        <f t="shared" si="32"/>
        <v>%</v>
      </c>
      <c r="AV33" s="249" t="str">
        <f t="shared" si="32"/>
        <v>kv 1</v>
      </c>
      <c r="AW33" s="249" t="str">
        <f t="shared" si="32"/>
        <v>kv 1</v>
      </c>
      <c r="AX33" s="249">
        <f>AH9</f>
        <v>0</v>
      </c>
      <c r="AY33" s="249">
        <f>AI9</f>
        <v>0</v>
      </c>
      <c r="AZ33" s="249">
        <f>AJ9</f>
        <v>0</v>
      </c>
      <c r="BA33" s="249">
        <f>AK9</f>
        <v>0</v>
      </c>
      <c r="BB33" s="189" t="s">
        <v>76</v>
      </c>
      <c r="BC33" s="189" t="s">
        <v>76</v>
      </c>
      <c r="BD33" s="189" t="e">
        <f>TY&amp;" "&amp;#REF!</f>
        <v>#REF!</v>
      </c>
      <c r="BE33" s="189" t="e">
        <f>TY&amp;" "&amp;#REF!</f>
        <v>#REF!</v>
      </c>
      <c r="BF33" s="189" t="e">
        <f>TY&amp;" "&amp;#REF!</f>
        <v>#REF!</v>
      </c>
      <c r="BG33" s="189" t="s">
        <v>76</v>
      </c>
      <c r="BH33" s="190" t="e">
        <f>TY&amp;"-"&amp;#REF!</f>
        <v>#REF!</v>
      </c>
      <c r="BI33" s="190" t="e">
        <f>TY&amp;"-"&amp;#REF!</f>
        <v>#REF!</v>
      </c>
      <c r="BJ33" s="189">
        <v>2009</v>
      </c>
      <c r="BK33" s="190" t="e">
        <f>TY&amp;"-"&amp;#REF!</f>
        <v>#REF!</v>
      </c>
      <c r="BL33" s="190" t="e">
        <f>TY&amp;"-"&amp;#REF!</f>
        <v>#REF!</v>
      </c>
      <c r="BQ33" s="174"/>
      <c r="BR33" s="174"/>
      <c r="BS33" s="174"/>
      <c r="BT33" s="174"/>
      <c r="BU33" s="174"/>
      <c r="BV33" s="174"/>
      <c r="BW33" s="174"/>
      <c r="BX33" s="174"/>
    </row>
    <row r="34" spans="1:76" s="164" customFormat="1" ht="18">
      <c r="A34" s="164" t="s">
        <v>276</v>
      </c>
      <c r="B34" s="164" t="s">
        <v>78</v>
      </c>
      <c r="C34" s="162" t="str">
        <f>IF(B34="","",IF(B34="SEK","","M"&amp;B34))</f>
        <v>MDKK</v>
      </c>
      <c r="E34" s="163"/>
      <c r="F34" s="163"/>
      <c r="G34" s="163"/>
      <c r="H34" s="163"/>
      <c r="I34" s="163"/>
      <c r="J34" s="163"/>
      <c r="K34" s="191"/>
      <c r="L34" s="191"/>
      <c r="M34" s="192"/>
      <c r="N34" s="192"/>
      <c r="O34" s="193"/>
      <c r="P34" s="191"/>
      <c r="Q34" s="191"/>
      <c r="R34" s="4"/>
      <c r="S34" s="4"/>
      <c r="T34" s="833" t="str">
        <f t="shared" ref="T34:T51" si="33">E10</f>
        <v>AH Industries</v>
      </c>
      <c r="U34" s="834"/>
      <c r="V34" s="830">
        <v>2.94599992488138</v>
      </c>
      <c r="W34" s="831">
        <v>3.8919999124629099</v>
      </c>
      <c r="X34" s="832">
        <f t="shared" ref="X34:X50" si="34">IF(OR(V34&lt;0,W34&lt;0),"-",V34/W34-1)</f>
        <v>-0.24306269497906752</v>
      </c>
      <c r="Y34" s="832" t="b">
        <f t="shared" ref="Y34:Y50" si="35">IF(AND(V34&lt;0,W34&lt;0),-(V34/W34-1))</f>
        <v>0</v>
      </c>
      <c r="Z34" s="832">
        <f t="shared" ref="Z34:Z50" si="36">IF(AND(V34&lt;0,W34&lt;0),+Y34,X34)</f>
        <v>-0.24306269497906752</v>
      </c>
      <c r="AA34" s="830">
        <v>6.8229999626714397</v>
      </c>
      <c r="AB34" s="831">
        <v>0.34499990319108098</v>
      </c>
      <c r="AC34" s="832">
        <f t="shared" ref="AC34:AC51" si="37">IF(OR(AA34&lt;0,AB34&lt;0),"-",AA34/AB34-1)</f>
        <v>18.776817035489039</v>
      </c>
      <c r="AD34" s="832" t="b">
        <f t="shared" ref="AD34:AD51" si="38">IF(AND(AA34&lt;0,AB34&lt;0),-(AA34/AB34-1))</f>
        <v>0</v>
      </c>
      <c r="AE34" s="832">
        <f t="shared" ref="AE34:AE51" si="39">IF(AND(AA34&lt;0,AB34&lt;0),+AD34,AC34)</f>
        <v>18.776817035489039</v>
      </c>
      <c r="AF34" s="830">
        <v>6.8229999626714299</v>
      </c>
      <c r="AG34" s="831">
        <v>0.34499990319106799</v>
      </c>
      <c r="AH34" s="832">
        <f t="shared" ref="AH34:AH51" si="40">IF(OR(AF34&lt;0,AG34&lt;0),"-",AF34/AG34-1)</f>
        <v>18.776817035489756</v>
      </c>
      <c r="AI34" s="832" t="b">
        <f t="shared" ref="AI34:AI51" si="41">IF(AND(AF34&lt;0,AG34&lt;0),-(AF34/AG34-1))</f>
        <v>0</v>
      </c>
      <c r="AJ34" s="832">
        <f t="shared" ref="AJ34:AJ51" si="42">IF(AND(AF34&lt;0,AG34&lt;0),+AI34,AH34)</f>
        <v>18.776817035489756</v>
      </c>
      <c r="AK34" s="831">
        <v>9.3049999508330394</v>
      </c>
      <c r="AL34" s="830">
        <v>-1.3560000877430201</v>
      </c>
      <c r="AM34" s="831">
        <v>3.04599989728217</v>
      </c>
      <c r="AN34" s="832" t="str">
        <f t="shared" ref="AN34:AN50" si="43">IF(OR(AL34&lt;0,AM34&lt;0),"-",AL34/AM34-1)</f>
        <v>-</v>
      </c>
      <c r="AO34" s="832" t="b">
        <f t="shared" ref="AO34:AO50" si="44">IF(AND(AL34&lt;0,AM34&lt;0),-(AL34/AM34-1))</f>
        <v>0</v>
      </c>
      <c r="AP34" s="832" t="str">
        <f t="shared" ref="AP34:AP50" si="45">IF(AND(AL34&lt;0,AM34&lt;0),+AO34,AN34)</f>
        <v>-</v>
      </c>
      <c r="AQ34" s="830">
        <v>-2.3410000405054698</v>
      </c>
      <c r="AR34" s="831">
        <v>-3.2990000900743701</v>
      </c>
      <c r="AS34" s="832" t="str">
        <f t="shared" ref="AS34:AS50" si="46">IF(OR(AQ34&lt;0,AR34&lt;0),"-",AQ34/AR34-1)</f>
        <v>-</v>
      </c>
      <c r="AT34" s="832">
        <f t="shared" ref="AT34:AT50" si="47">IF(AND(AQ34&lt;0,AR34&lt;0),-(AQ34/AR34-1))</f>
        <v>0.29039103468084593</v>
      </c>
      <c r="AU34" s="832">
        <f t="shared" ref="AU34:AU50" si="48">IF(AND(AQ34&lt;0,AR34&lt;0),+AT34,AS34)</f>
        <v>0.29039103468084593</v>
      </c>
      <c r="AV34" s="830">
        <v>-2.3410000405054801</v>
      </c>
      <c r="AW34" s="831">
        <v>-3.2990000900743901</v>
      </c>
      <c r="AX34" s="832" t="str">
        <f t="shared" ref="AX34:AX51" si="49">IF(OR(AV34&lt;0,AW34&lt;0),"-",AQ34/AW34-1)</f>
        <v>-</v>
      </c>
      <c r="AY34" s="832">
        <f t="shared" ref="AY34:AY51" si="50">IF(AND(AV34&lt;0,AW34&lt;0),-(AQ34/AW34-1))</f>
        <v>0.29039103468085026</v>
      </c>
      <c r="AZ34" s="832">
        <f t="shared" ref="AZ34:AZ51" si="51">IF(AND(AV34&lt;0,AW34&lt;0),+AY34,AX34)</f>
        <v>0.29039103468085026</v>
      </c>
      <c r="BA34" s="831">
        <v>-8.2050000327780097</v>
      </c>
      <c r="BB34" s="194">
        <v>23.6647368669509</v>
      </c>
      <c r="BC34" s="195"/>
      <c r="BD34" s="196">
        <v>19.7240002155303</v>
      </c>
      <c r="BE34" s="196"/>
      <c r="BF34" s="196"/>
      <c r="BG34" s="197"/>
      <c r="BH34" s="194">
        <v>880.61462402343705</v>
      </c>
      <c r="BI34" s="194">
        <v>489.90107727050702</v>
      </c>
      <c r="BJ34" s="194">
        <f>210+195</f>
        <v>405</v>
      </c>
      <c r="BK34" s="196">
        <v>630</v>
      </c>
      <c r="BL34" s="198" t="e">
        <f>#REF!</f>
        <v>#REF!</v>
      </c>
      <c r="BR34" s="199"/>
      <c r="BS34" s="174"/>
      <c r="BT34" s="174"/>
      <c r="BU34" s="174"/>
      <c r="BV34" s="174"/>
      <c r="BW34" s="174"/>
      <c r="BX34" s="174"/>
    </row>
    <row r="35" spans="1:76" s="162" customFormat="1" ht="18">
      <c r="A35" s="162" t="s">
        <v>288</v>
      </c>
      <c r="B35" s="162" t="s">
        <v>79</v>
      </c>
      <c r="C35" s="162" t="str">
        <f>IF(B35="","",IF(B35="SEK","","M"&amp;B35))</f>
        <v>MNOK</v>
      </c>
      <c r="E35" s="163"/>
      <c r="F35" s="163"/>
      <c r="G35" s="163"/>
      <c r="H35" s="163"/>
      <c r="I35" s="163"/>
      <c r="J35" s="163"/>
      <c r="K35" s="191"/>
      <c r="L35" s="191"/>
      <c r="M35" s="192"/>
      <c r="N35" s="192"/>
      <c r="O35" s="193"/>
      <c r="P35" s="191"/>
      <c r="Q35" s="191"/>
      <c r="R35" s="4"/>
      <c r="S35" s="4"/>
      <c r="T35" s="833" t="str">
        <f t="shared" si="33"/>
        <v>Aibel</v>
      </c>
      <c r="U35" s="834"/>
      <c r="V35" s="830">
        <v>154.567000043658</v>
      </c>
      <c r="W35" s="831">
        <v>53.870000090919</v>
      </c>
      <c r="X35" s="832">
        <f t="shared" si="34"/>
        <v>1.8692593239797253</v>
      </c>
      <c r="Y35" s="832" t="b">
        <f t="shared" si="35"/>
        <v>0</v>
      </c>
      <c r="Z35" s="832">
        <f t="shared" si="36"/>
        <v>1.8692593239797253</v>
      </c>
      <c r="AA35" s="830">
        <v>130.74400000745001</v>
      </c>
      <c r="AB35" s="831">
        <v>100.17799999625601</v>
      </c>
      <c r="AC35" s="832">
        <f t="shared" si="37"/>
        <v>0.30511689205550474</v>
      </c>
      <c r="AD35" s="832" t="b">
        <f t="shared" si="38"/>
        <v>0</v>
      </c>
      <c r="AE35" s="832">
        <f t="shared" si="39"/>
        <v>0.30511689205550474</v>
      </c>
      <c r="AF35" s="830">
        <v>130.74400000745001</v>
      </c>
      <c r="AG35" s="831">
        <v>100.17799999625601</v>
      </c>
      <c r="AH35" s="832">
        <f t="shared" si="40"/>
        <v>0.30511689205550474</v>
      </c>
      <c r="AI35" s="832" t="b">
        <f t="shared" si="41"/>
        <v>0</v>
      </c>
      <c r="AJ35" s="832">
        <f t="shared" si="42"/>
        <v>0.30511689205550474</v>
      </c>
      <c r="AK35" s="831">
        <v>444.48900002845602</v>
      </c>
      <c r="AL35" s="830">
        <v>134.37999991804799</v>
      </c>
      <c r="AM35" s="831">
        <v>24.750999983543899</v>
      </c>
      <c r="AN35" s="832">
        <f t="shared" si="43"/>
        <v>4.4292755851235386</v>
      </c>
      <c r="AO35" s="832" t="b">
        <f t="shared" si="44"/>
        <v>0</v>
      </c>
      <c r="AP35" s="832">
        <f t="shared" si="45"/>
        <v>4.4292755851235386</v>
      </c>
      <c r="AQ35" s="830">
        <v>33.022999917120003</v>
      </c>
      <c r="AR35" s="831">
        <v>-15.542000134785701</v>
      </c>
      <c r="AS35" s="832" t="str">
        <f t="shared" si="46"/>
        <v>-</v>
      </c>
      <c r="AT35" s="832" t="b">
        <f t="shared" si="47"/>
        <v>0</v>
      </c>
      <c r="AU35" s="832" t="str">
        <f t="shared" si="48"/>
        <v>-</v>
      </c>
      <c r="AV35" s="830">
        <v>33.022999917120003</v>
      </c>
      <c r="AW35" s="831">
        <v>-15.5420001347852</v>
      </c>
      <c r="AX35" s="832" t="str">
        <f t="shared" si="49"/>
        <v>-</v>
      </c>
      <c r="AY35" s="832" t="b">
        <f t="shared" si="50"/>
        <v>0</v>
      </c>
      <c r="AZ35" s="832" t="str">
        <f t="shared" si="51"/>
        <v>-</v>
      </c>
      <c r="BA35" s="831">
        <v>-13.9699999357465</v>
      </c>
      <c r="BB35" s="200">
        <v>19.590000152587798</v>
      </c>
      <c r="BC35" s="201"/>
      <c r="BD35" s="200">
        <v>62.359001159667898</v>
      </c>
      <c r="BE35" s="200"/>
      <c r="BF35" s="200"/>
      <c r="BG35" s="197">
        <f t="shared" ref="BG35:BG43" si="52">SUM(BD35:BF35)</f>
        <v>62.359001159667898</v>
      </c>
      <c r="BH35" s="200">
        <v>24.899999618530199</v>
      </c>
      <c r="BI35" s="200"/>
      <c r="BJ35" s="200">
        <v>1178</v>
      </c>
      <c r="BK35" s="196">
        <v>878</v>
      </c>
      <c r="BL35" s="198" t="e">
        <f>#REF!</f>
        <v>#REF!</v>
      </c>
      <c r="BR35" s="199"/>
      <c r="BS35" s="174"/>
      <c r="BT35" s="174"/>
      <c r="BU35" s="174"/>
      <c r="BV35" s="174"/>
      <c r="BW35" s="174"/>
      <c r="BX35" s="174"/>
    </row>
    <row r="36" spans="1:76" s="162" customFormat="1" ht="18">
      <c r="A36" s="162" t="s">
        <v>277</v>
      </c>
      <c r="B36" s="164" t="s">
        <v>79</v>
      </c>
      <c r="C36" s="162" t="str">
        <f>IF(B36="","",IF(B36="SEK","","M"&amp;B36))</f>
        <v>MNOK</v>
      </c>
      <c r="E36" s="163"/>
      <c r="F36" s="163"/>
      <c r="G36" s="163"/>
      <c r="H36" s="163"/>
      <c r="I36" s="163"/>
      <c r="J36" s="163"/>
      <c r="K36" s="191"/>
      <c r="L36" s="191"/>
      <c r="M36" s="192"/>
      <c r="N36" s="192"/>
      <c r="O36" s="193"/>
      <c r="P36" s="191"/>
      <c r="Q36" s="191"/>
      <c r="R36" s="4"/>
      <c r="S36" s="4"/>
      <c r="T36" s="833" t="str">
        <f t="shared" si="33"/>
        <v>Arcus-Gruppen</v>
      </c>
      <c r="U36" s="834"/>
      <c r="V36" s="830">
        <v>8.1759998659389304</v>
      </c>
      <c r="W36" s="831">
        <v>-0.65900005750109503</v>
      </c>
      <c r="X36" s="832" t="str">
        <f t="shared" si="34"/>
        <v>-</v>
      </c>
      <c r="Y36" s="832" t="b">
        <f t="shared" si="35"/>
        <v>0</v>
      </c>
      <c r="Z36" s="832" t="str">
        <f t="shared" si="36"/>
        <v>-</v>
      </c>
      <c r="AA36" s="830">
        <v>-13.2830001219917</v>
      </c>
      <c r="AB36" s="831">
        <v>-15.941000104832799</v>
      </c>
      <c r="AC36" s="832" t="str">
        <f t="shared" si="37"/>
        <v>-</v>
      </c>
      <c r="AD36" s="832">
        <f t="shared" si="38"/>
        <v>0.16673985103577527</v>
      </c>
      <c r="AE36" s="832">
        <f t="shared" si="39"/>
        <v>0.16673985103577527</v>
      </c>
      <c r="AF36" s="830">
        <v>-13.2830001219917</v>
      </c>
      <c r="AG36" s="831">
        <v>-15.941000104832799</v>
      </c>
      <c r="AH36" s="832" t="str">
        <f t="shared" si="40"/>
        <v>-</v>
      </c>
      <c r="AI36" s="832">
        <f t="shared" si="41"/>
        <v>0.16673985103577527</v>
      </c>
      <c r="AJ36" s="832">
        <f t="shared" si="42"/>
        <v>0.16673985103577527</v>
      </c>
      <c r="AK36" s="831">
        <v>219.380000018359</v>
      </c>
      <c r="AL36" s="830">
        <v>-13.670000154266001</v>
      </c>
      <c r="AM36" s="831">
        <v>-14.2590002409585</v>
      </c>
      <c r="AN36" s="832" t="str">
        <f t="shared" si="43"/>
        <v>-</v>
      </c>
      <c r="AO36" s="832">
        <f t="shared" si="44"/>
        <v>4.1307249929109058E-2</v>
      </c>
      <c r="AP36" s="832">
        <f t="shared" si="45"/>
        <v>4.1307249929109058E-2</v>
      </c>
      <c r="AQ36" s="830">
        <v>-22.3290000493555</v>
      </c>
      <c r="AR36" s="831">
        <v>-36.669000288290199</v>
      </c>
      <c r="AS36" s="832" t="str">
        <f t="shared" si="46"/>
        <v>-</v>
      </c>
      <c r="AT36" s="832">
        <f t="shared" si="47"/>
        <v>0.39106602651270006</v>
      </c>
      <c r="AU36" s="832">
        <f t="shared" si="48"/>
        <v>0.39106602651270006</v>
      </c>
      <c r="AV36" s="830">
        <v>-22.329000049355301</v>
      </c>
      <c r="AW36" s="831">
        <v>-36.669000288290199</v>
      </c>
      <c r="AX36" s="832" t="str">
        <f t="shared" si="49"/>
        <v>-</v>
      </c>
      <c r="AY36" s="832">
        <f t="shared" si="50"/>
        <v>0.39106602651270006</v>
      </c>
      <c r="AZ36" s="832">
        <f t="shared" si="51"/>
        <v>0.39106602651270006</v>
      </c>
      <c r="BA36" s="831">
        <v>92.596000077105302</v>
      </c>
      <c r="BB36" s="200">
        <v>14.5748491436243</v>
      </c>
      <c r="BC36" s="202"/>
      <c r="BD36" s="200">
        <v>-125.234951019287</v>
      </c>
      <c r="BE36" s="200"/>
      <c r="BF36" s="200"/>
      <c r="BG36" s="197">
        <f t="shared" si="52"/>
        <v>-125.234951019287</v>
      </c>
      <c r="BH36" s="197">
        <v>520.11572265625</v>
      </c>
      <c r="BI36" s="200">
        <v>616.82035446166901</v>
      </c>
      <c r="BJ36" s="200">
        <v>463</v>
      </c>
      <c r="BK36" s="196">
        <v>746</v>
      </c>
      <c r="BL36" s="198" t="e">
        <f>#REF!</f>
        <v>#REF!</v>
      </c>
      <c r="BR36" s="199"/>
      <c r="BS36" s="174"/>
      <c r="BT36" s="174"/>
      <c r="BU36" s="174"/>
      <c r="BV36" s="174"/>
      <c r="BW36" s="174"/>
      <c r="BX36" s="174"/>
    </row>
    <row r="37" spans="1:76" s="162" customFormat="1" ht="18" hidden="1">
      <c r="A37" s="162" t="s">
        <v>278</v>
      </c>
      <c r="B37" s="164" t="s">
        <v>91</v>
      </c>
      <c r="E37" s="163"/>
      <c r="F37" s="163"/>
      <c r="G37" s="163"/>
      <c r="H37" s="163"/>
      <c r="I37" s="163"/>
      <c r="J37" s="163"/>
      <c r="K37" s="191"/>
      <c r="L37" s="191"/>
      <c r="M37" s="192"/>
      <c r="N37" s="192"/>
      <c r="O37" s="193"/>
      <c r="P37" s="191"/>
      <c r="Q37" s="191"/>
      <c r="R37" s="4"/>
      <c r="S37" s="4"/>
      <c r="T37" s="833" t="str">
        <f t="shared" si="33"/>
        <v>Biolin Scientific</v>
      </c>
      <c r="U37" s="834"/>
      <c r="V37" s="830">
        <v>0</v>
      </c>
      <c r="W37" s="831">
        <v>0</v>
      </c>
      <c r="X37" s="832" t="e">
        <f t="shared" si="34"/>
        <v>#DIV/0!</v>
      </c>
      <c r="Y37" s="832" t="b">
        <f t="shared" si="35"/>
        <v>0</v>
      </c>
      <c r="Z37" s="832" t="e">
        <f t="shared" si="36"/>
        <v>#DIV/0!</v>
      </c>
      <c r="AA37" s="830">
        <v>0</v>
      </c>
      <c r="AB37" s="831">
        <v>0</v>
      </c>
      <c r="AC37" s="832" t="e">
        <f t="shared" si="37"/>
        <v>#DIV/0!</v>
      </c>
      <c r="AD37" s="832" t="b">
        <f t="shared" si="38"/>
        <v>0</v>
      </c>
      <c r="AE37" s="832" t="e">
        <f t="shared" si="39"/>
        <v>#DIV/0!</v>
      </c>
      <c r="AF37" s="830">
        <v>0</v>
      </c>
      <c r="AG37" s="831">
        <v>0</v>
      </c>
      <c r="AH37" s="832" t="e">
        <f t="shared" si="40"/>
        <v>#DIV/0!</v>
      </c>
      <c r="AI37" s="832" t="b">
        <f t="shared" si="41"/>
        <v>0</v>
      </c>
      <c r="AJ37" s="832" t="e">
        <f t="shared" si="42"/>
        <v>#DIV/0!</v>
      </c>
      <c r="AK37" s="831">
        <v>0</v>
      </c>
      <c r="AL37" s="830">
        <v>0</v>
      </c>
      <c r="AM37" s="831">
        <v>0</v>
      </c>
      <c r="AN37" s="832" t="e">
        <f t="shared" si="43"/>
        <v>#DIV/0!</v>
      </c>
      <c r="AO37" s="832" t="b">
        <f t="shared" si="44"/>
        <v>0</v>
      </c>
      <c r="AP37" s="832" t="e">
        <f t="shared" si="45"/>
        <v>#DIV/0!</v>
      </c>
      <c r="AQ37" s="830">
        <v>0</v>
      </c>
      <c r="AR37" s="831">
        <v>0</v>
      </c>
      <c r="AS37" s="832" t="e">
        <f t="shared" si="46"/>
        <v>#DIV/0!</v>
      </c>
      <c r="AT37" s="832" t="b">
        <f t="shared" si="47"/>
        <v>0</v>
      </c>
      <c r="AU37" s="832" t="e">
        <f t="shared" si="48"/>
        <v>#DIV/0!</v>
      </c>
      <c r="AV37" s="830">
        <v>0</v>
      </c>
      <c r="AW37" s="831">
        <v>0</v>
      </c>
      <c r="AX37" s="832" t="e">
        <f t="shared" si="49"/>
        <v>#DIV/0!</v>
      </c>
      <c r="AY37" s="832" t="b">
        <f t="shared" si="50"/>
        <v>0</v>
      </c>
      <c r="AZ37" s="832" t="e">
        <f t="shared" si="51"/>
        <v>#DIV/0!</v>
      </c>
      <c r="BA37" s="831">
        <v>0</v>
      </c>
      <c r="BB37" s="200">
        <v>3.12300001084804</v>
      </c>
      <c r="BC37" s="201"/>
      <c r="BD37" s="200">
        <v>-2.3679997920989901</v>
      </c>
      <c r="BE37" s="200"/>
      <c r="BF37" s="200"/>
      <c r="BG37" s="197">
        <f t="shared" si="52"/>
        <v>-2.3679997920989901</v>
      </c>
      <c r="BH37" s="200">
        <v>-5.5960001945495597</v>
      </c>
      <c r="BI37" s="200"/>
      <c r="BJ37" s="200">
        <v>3167</v>
      </c>
      <c r="BK37" s="196">
        <v>1169</v>
      </c>
      <c r="BL37" s="198" t="e">
        <f>#REF!</f>
        <v>#REF!</v>
      </c>
      <c r="BR37" s="199"/>
      <c r="BS37" s="174"/>
      <c r="BT37" s="174"/>
      <c r="BU37" s="174"/>
      <c r="BV37" s="174"/>
      <c r="BW37" s="174"/>
      <c r="BX37" s="174"/>
    </row>
    <row r="38" spans="1:76" s="162" customFormat="1" ht="18" hidden="1">
      <c r="A38" s="162" t="s">
        <v>279</v>
      </c>
      <c r="B38" s="164" t="s">
        <v>91</v>
      </c>
      <c r="E38" s="163"/>
      <c r="F38" s="163"/>
      <c r="G38" s="163"/>
      <c r="H38" s="163"/>
      <c r="I38" s="163"/>
      <c r="J38" s="163"/>
      <c r="K38" s="191"/>
      <c r="L38" s="191"/>
      <c r="M38" s="192"/>
      <c r="N38" s="192"/>
      <c r="O38" s="193"/>
      <c r="P38" s="191"/>
      <c r="Q38" s="191"/>
      <c r="R38" s="4"/>
      <c r="S38" s="4"/>
      <c r="T38" s="833" t="str">
        <f t="shared" si="33"/>
        <v>Bisnode</v>
      </c>
      <c r="U38" s="834"/>
      <c r="V38" s="830">
        <v>0</v>
      </c>
      <c r="W38" s="831">
        <v>0</v>
      </c>
      <c r="X38" s="832" t="e">
        <f t="shared" si="34"/>
        <v>#DIV/0!</v>
      </c>
      <c r="Y38" s="832" t="b">
        <f t="shared" si="35"/>
        <v>0</v>
      </c>
      <c r="Z38" s="832" t="e">
        <f t="shared" si="36"/>
        <v>#DIV/0!</v>
      </c>
      <c r="AA38" s="830">
        <v>0</v>
      </c>
      <c r="AB38" s="831">
        <v>0</v>
      </c>
      <c r="AC38" s="832" t="e">
        <f t="shared" si="37"/>
        <v>#DIV/0!</v>
      </c>
      <c r="AD38" s="832" t="b">
        <f t="shared" si="38"/>
        <v>0</v>
      </c>
      <c r="AE38" s="832" t="e">
        <f t="shared" si="39"/>
        <v>#DIV/0!</v>
      </c>
      <c r="AF38" s="830">
        <v>0</v>
      </c>
      <c r="AG38" s="831">
        <v>0</v>
      </c>
      <c r="AH38" s="832" t="e">
        <f t="shared" si="40"/>
        <v>#DIV/0!</v>
      </c>
      <c r="AI38" s="832" t="b">
        <f t="shared" si="41"/>
        <v>0</v>
      </c>
      <c r="AJ38" s="832" t="e">
        <f t="shared" si="42"/>
        <v>#DIV/0!</v>
      </c>
      <c r="AK38" s="831">
        <v>0</v>
      </c>
      <c r="AL38" s="830">
        <v>0</v>
      </c>
      <c r="AM38" s="831">
        <v>0</v>
      </c>
      <c r="AN38" s="832" t="e">
        <f t="shared" si="43"/>
        <v>#DIV/0!</v>
      </c>
      <c r="AO38" s="832" t="b">
        <f t="shared" si="44"/>
        <v>0</v>
      </c>
      <c r="AP38" s="832" t="e">
        <f t="shared" si="45"/>
        <v>#DIV/0!</v>
      </c>
      <c r="AQ38" s="830">
        <v>0</v>
      </c>
      <c r="AR38" s="831">
        <v>0</v>
      </c>
      <c r="AS38" s="832" t="e">
        <f t="shared" si="46"/>
        <v>#DIV/0!</v>
      </c>
      <c r="AT38" s="832" t="b">
        <f t="shared" si="47"/>
        <v>0</v>
      </c>
      <c r="AU38" s="832" t="e">
        <f t="shared" si="48"/>
        <v>#DIV/0!</v>
      </c>
      <c r="AV38" s="830">
        <v>0</v>
      </c>
      <c r="AW38" s="831">
        <v>0</v>
      </c>
      <c r="AX38" s="832" t="e">
        <f t="shared" si="49"/>
        <v>#DIV/0!</v>
      </c>
      <c r="AY38" s="832" t="b">
        <f t="shared" si="50"/>
        <v>0</v>
      </c>
      <c r="AZ38" s="832" t="e">
        <f t="shared" si="51"/>
        <v>#DIV/0!</v>
      </c>
      <c r="BA38" s="831">
        <v>0</v>
      </c>
      <c r="BB38" s="200">
        <v>64.902999546378794</v>
      </c>
      <c r="BC38" s="204">
        <v>36.078000068664501</v>
      </c>
      <c r="BD38" s="197">
        <v>79.828015301376496</v>
      </c>
      <c r="BE38" s="197">
        <v>36.2630035877227</v>
      </c>
      <c r="BF38" s="197">
        <v>-35.822000056505203</v>
      </c>
      <c r="BG38" s="197">
        <f t="shared" si="52"/>
        <v>80.269018832593986</v>
      </c>
      <c r="BH38" s="200">
        <v>2243.2320280075</v>
      </c>
      <c r="BI38" s="200">
        <v>2106.1540529727899</v>
      </c>
      <c r="BJ38" s="197">
        <v>3249</v>
      </c>
      <c r="BK38" s="196">
        <v>175</v>
      </c>
      <c r="BL38" s="198" t="e">
        <f>#REF!</f>
        <v>#REF!</v>
      </c>
      <c r="BR38" s="199"/>
      <c r="BS38" s="174"/>
      <c r="BT38" s="174"/>
      <c r="BU38" s="174"/>
      <c r="BV38" s="174"/>
      <c r="BW38" s="174"/>
      <c r="BX38" s="174"/>
    </row>
    <row r="39" spans="1:76" s="162" customFormat="1" ht="18" hidden="1">
      <c r="A39" s="162" t="s">
        <v>5</v>
      </c>
      <c r="B39" s="164" t="s">
        <v>91</v>
      </c>
      <c r="E39" s="163"/>
      <c r="F39" s="163"/>
      <c r="G39" s="163"/>
      <c r="H39" s="163"/>
      <c r="I39" s="163"/>
      <c r="J39" s="163"/>
      <c r="K39" s="191"/>
      <c r="L39" s="191"/>
      <c r="M39" s="192"/>
      <c r="N39" s="192"/>
      <c r="O39" s="193"/>
      <c r="P39" s="191"/>
      <c r="Q39" s="191"/>
      <c r="R39" s="4"/>
      <c r="S39" s="4"/>
      <c r="T39" s="833" t="str">
        <f t="shared" si="33"/>
        <v>DIAB</v>
      </c>
      <c r="U39" s="834"/>
      <c r="V39" s="830">
        <v>0</v>
      </c>
      <c r="W39" s="831">
        <v>0</v>
      </c>
      <c r="X39" s="832" t="e">
        <f t="shared" si="34"/>
        <v>#DIV/0!</v>
      </c>
      <c r="Y39" s="832" t="b">
        <f t="shared" si="35"/>
        <v>0</v>
      </c>
      <c r="Z39" s="832" t="e">
        <f t="shared" si="36"/>
        <v>#DIV/0!</v>
      </c>
      <c r="AA39" s="830">
        <v>0</v>
      </c>
      <c r="AB39" s="831">
        <v>0</v>
      </c>
      <c r="AC39" s="832" t="e">
        <f t="shared" si="37"/>
        <v>#DIV/0!</v>
      </c>
      <c r="AD39" s="832" t="b">
        <f t="shared" si="38"/>
        <v>0</v>
      </c>
      <c r="AE39" s="832" t="e">
        <f t="shared" si="39"/>
        <v>#DIV/0!</v>
      </c>
      <c r="AF39" s="830">
        <v>0</v>
      </c>
      <c r="AG39" s="831">
        <v>0</v>
      </c>
      <c r="AH39" s="832" t="e">
        <f t="shared" si="40"/>
        <v>#DIV/0!</v>
      </c>
      <c r="AI39" s="832" t="b">
        <f t="shared" si="41"/>
        <v>0</v>
      </c>
      <c r="AJ39" s="832" t="e">
        <f t="shared" si="42"/>
        <v>#DIV/0!</v>
      </c>
      <c r="AK39" s="831">
        <v>0</v>
      </c>
      <c r="AL39" s="830">
        <v>0</v>
      </c>
      <c r="AM39" s="831">
        <v>0</v>
      </c>
      <c r="AN39" s="832" t="e">
        <f t="shared" si="43"/>
        <v>#DIV/0!</v>
      </c>
      <c r="AO39" s="832" t="b">
        <f t="shared" si="44"/>
        <v>0</v>
      </c>
      <c r="AP39" s="832" t="e">
        <f t="shared" si="45"/>
        <v>#DIV/0!</v>
      </c>
      <c r="AQ39" s="830">
        <v>0</v>
      </c>
      <c r="AR39" s="831">
        <v>0</v>
      </c>
      <c r="AS39" s="832" t="e">
        <f t="shared" si="46"/>
        <v>#DIV/0!</v>
      </c>
      <c r="AT39" s="832" t="b">
        <f t="shared" si="47"/>
        <v>0</v>
      </c>
      <c r="AU39" s="832" t="e">
        <f t="shared" si="48"/>
        <v>#DIV/0!</v>
      </c>
      <c r="AV39" s="830">
        <v>0</v>
      </c>
      <c r="AW39" s="831">
        <v>0</v>
      </c>
      <c r="AX39" s="832" t="e">
        <f t="shared" si="49"/>
        <v>#DIV/0!</v>
      </c>
      <c r="AY39" s="832" t="b">
        <f t="shared" si="50"/>
        <v>0</v>
      </c>
      <c r="AZ39" s="832" t="e">
        <f t="shared" si="51"/>
        <v>#DIV/0!</v>
      </c>
      <c r="BA39" s="831">
        <v>0</v>
      </c>
      <c r="BB39" s="200">
        <v>11.958267964422699</v>
      </c>
      <c r="BC39" s="201"/>
      <c r="BD39" s="200">
        <v>17.311598300933799</v>
      </c>
      <c r="BE39" s="200"/>
      <c r="BF39" s="200"/>
      <c r="BG39" s="197">
        <f t="shared" si="52"/>
        <v>17.311598300933799</v>
      </c>
      <c r="BH39" s="200">
        <v>671.665283203125</v>
      </c>
      <c r="BI39" s="200">
        <v>99.961521148681598</v>
      </c>
      <c r="BJ39" s="200">
        <v>335</v>
      </c>
      <c r="BK39" s="196">
        <v>957</v>
      </c>
      <c r="BL39" s="198" t="e">
        <f>#REF!</f>
        <v>#REF!</v>
      </c>
      <c r="BR39" s="199"/>
      <c r="BS39" s="174"/>
      <c r="BT39" s="174"/>
      <c r="BU39" s="174"/>
      <c r="BV39" s="174"/>
      <c r="BW39" s="174"/>
      <c r="BX39" s="174"/>
    </row>
    <row r="40" spans="1:76" s="162" customFormat="1" ht="18" hidden="1">
      <c r="A40" s="162" t="s">
        <v>280</v>
      </c>
      <c r="B40" s="164" t="s">
        <v>91</v>
      </c>
      <c r="E40" s="163"/>
      <c r="F40" s="163"/>
      <c r="G40" s="163"/>
      <c r="H40" s="163"/>
      <c r="I40" s="163"/>
      <c r="J40" s="163"/>
      <c r="K40" s="191"/>
      <c r="L40" s="191"/>
      <c r="M40" s="192"/>
      <c r="N40" s="192"/>
      <c r="O40" s="193"/>
      <c r="P40" s="191"/>
      <c r="Q40" s="191"/>
      <c r="R40" s="4"/>
      <c r="S40" s="4"/>
      <c r="T40" s="833" t="str">
        <f t="shared" si="33"/>
        <v>Euromaint</v>
      </c>
      <c r="U40" s="834"/>
      <c r="V40" s="830">
        <v>0</v>
      </c>
      <c r="W40" s="831">
        <v>0</v>
      </c>
      <c r="X40" s="832" t="e">
        <f t="shared" si="34"/>
        <v>#DIV/0!</v>
      </c>
      <c r="Y40" s="832" t="b">
        <f t="shared" si="35"/>
        <v>0</v>
      </c>
      <c r="Z40" s="832" t="e">
        <f t="shared" si="36"/>
        <v>#DIV/0!</v>
      </c>
      <c r="AA40" s="830">
        <v>0</v>
      </c>
      <c r="AB40" s="831">
        <v>0</v>
      </c>
      <c r="AC40" s="832" t="e">
        <f t="shared" si="37"/>
        <v>#DIV/0!</v>
      </c>
      <c r="AD40" s="832" t="b">
        <f t="shared" si="38"/>
        <v>0</v>
      </c>
      <c r="AE40" s="832" t="e">
        <f t="shared" si="39"/>
        <v>#DIV/0!</v>
      </c>
      <c r="AF40" s="830">
        <v>0</v>
      </c>
      <c r="AG40" s="831">
        <v>0</v>
      </c>
      <c r="AH40" s="832" t="e">
        <f t="shared" si="40"/>
        <v>#DIV/0!</v>
      </c>
      <c r="AI40" s="832" t="b">
        <f t="shared" si="41"/>
        <v>0</v>
      </c>
      <c r="AJ40" s="832" t="e">
        <f t="shared" si="42"/>
        <v>#DIV/0!</v>
      </c>
      <c r="AK40" s="831">
        <v>0</v>
      </c>
      <c r="AL40" s="830">
        <v>0</v>
      </c>
      <c r="AM40" s="831">
        <v>0</v>
      </c>
      <c r="AN40" s="832" t="e">
        <f t="shared" si="43"/>
        <v>#DIV/0!</v>
      </c>
      <c r="AO40" s="832" t="b">
        <f t="shared" si="44"/>
        <v>0</v>
      </c>
      <c r="AP40" s="832" t="e">
        <f t="shared" si="45"/>
        <v>#DIV/0!</v>
      </c>
      <c r="AQ40" s="830">
        <v>0</v>
      </c>
      <c r="AR40" s="831">
        <v>0</v>
      </c>
      <c r="AS40" s="832" t="e">
        <f t="shared" si="46"/>
        <v>#DIV/0!</v>
      </c>
      <c r="AT40" s="832" t="b">
        <f t="shared" si="47"/>
        <v>0</v>
      </c>
      <c r="AU40" s="832" t="e">
        <f t="shared" si="48"/>
        <v>#DIV/0!</v>
      </c>
      <c r="AV40" s="830">
        <v>0</v>
      </c>
      <c r="AW40" s="831">
        <v>0</v>
      </c>
      <c r="AX40" s="832" t="e">
        <f t="shared" si="49"/>
        <v>#DIV/0!</v>
      </c>
      <c r="AY40" s="832" t="b">
        <f t="shared" si="50"/>
        <v>0</v>
      </c>
      <c r="AZ40" s="832" t="e">
        <f t="shared" si="51"/>
        <v>#DIV/0!</v>
      </c>
      <c r="BA40" s="831">
        <v>0</v>
      </c>
      <c r="BB40" s="200">
        <v>37.304001114796797</v>
      </c>
      <c r="BC40" s="201"/>
      <c r="BD40" s="200">
        <v>-7.3219985961914</v>
      </c>
      <c r="BE40" s="200"/>
      <c r="BF40" s="200"/>
      <c r="BG40" s="197">
        <f t="shared" si="52"/>
        <v>-7.3219985961914</v>
      </c>
      <c r="BH40" s="200">
        <v>-41.229000091552699</v>
      </c>
      <c r="BI40" s="200"/>
      <c r="BJ40" s="200">
        <v>1132</v>
      </c>
      <c r="BK40" s="196">
        <v>1050</v>
      </c>
      <c r="BL40" s="198" t="e">
        <f>#REF!</f>
        <v>#REF!</v>
      </c>
      <c r="BR40" s="199"/>
      <c r="BS40" s="174"/>
      <c r="BT40" s="174"/>
      <c r="BU40" s="174"/>
      <c r="BV40" s="174"/>
      <c r="BW40" s="174"/>
      <c r="BX40" s="174"/>
    </row>
    <row r="41" spans="1:76" s="162" customFormat="1" ht="18">
      <c r="A41" s="162" t="s">
        <v>281</v>
      </c>
      <c r="B41" s="164" t="s">
        <v>80</v>
      </c>
      <c r="C41" s="162" t="str">
        <f>IF(B41="","",IF(B41="SEK","","M"&amp;B41))</f>
        <v>MEUR</v>
      </c>
      <c r="E41" s="163"/>
      <c r="F41" s="163"/>
      <c r="G41" s="163"/>
      <c r="H41" s="163"/>
      <c r="I41" s="163"/>
      <c r="J41" s="163"/>
      <c r="K41" s="191"/>
      <c r="L41" s="191"/>
      <c r="M41" s="192"/>
      <c r="N41" s="192"/>
      <c r="O41" s="193"/>
      <c r="P41" s="191"/>
      <c r="Q41" s="191"/>
      <c r="R41" s="4"/>
      <c r="S41" s="4"/>
      <c r="T41" s="833" t="str">
        <f t="shared" si="33"/>
        <v>GS-Hydro</v>
      </c>
      <c r="U41" s="834"/>
      <c r="V41" s="830">
        <v>0.95500000000000695</v>
      </c>
      <c r="W41" s="831">
        <v>0.53300000000000003</v>
      </c>
      <c r="X41" s="832">
        <f t="shared" si="34"/>
        <v>0.79174484052534133</v>
      </c>
      <c r="Y41" s="832" t="b">
        <f t="shared" si="35"/>
        <v>0</v>
      </c>
      <c r="Z41" s="832">
        <f t="shared" si="36"/>
        <v>0.79174484052534133</v>
      </c>
      <c r="AA41" s="830">
        <v>1.0960000000000101</v>
      </c>
      <c r="AB41" s="831">
        <v>1.409</v>
      </c>
      <c r="AC41" s="832">
        <f t="shared" si="37"/>
        <v>-0.22214336408799851</v>
      </c>
      <c r="AD41" s="832" t="b">
        <f t="shared" si="38"/>
        <v>0</v>
      </c>
      <c r="AE41" s="832">
        <f t="shared" si="39"/>
        <v>-0.22214336408799851</v>
      </c>
      <c r="AF41" s="830">
        <v>1.0960000000000001</v>
      </c>
      <c r="AG41" s="831">
        <v>1.409</v>
      </c>
      <c r="AH41" s="832">
        <f t="shared" si="40"/>
        <v>-0.22214336408800561</v>
      </c>
      <c r="AI41" s="832" t="b">
        <f t="shared" si="41"/>
        <v>0</v>
      </c>
      <c r="AJ41" s="832">
        <f t="shared" si="42"/>
        <v>-0.22214336408800561</v>
      </c>
      <c r="AK41" s="831">
        <v>11.294</v>
      </c>
      <c r="AL41" s="830">
        <v>0.81700000000000605</v>
      </c>
      <c r="AM41" s="831">
        <v>0.27799999999999703</v>
      </c>
      <c r="AN41" s="832">
        <f t="shared" si="43"/>
        <v>1.9388489208633626</v>
      </c>
      <c r="AO41" s="832" t="b">
        <f t="shared" si="44"/>
        <v>0</v>
      </c>
      <c r="AP41" s="832">
        <f t="shared" si="45"/>
        <v>1.9388489208633626</v>
      </c>
      <c r="AQ41" s="830">
        <v>0.70300000000000795</v>
      </c>
      <c r="AR41" s="831">
        <v>0.74199999999999799</v>
      </c>
      <c r="AS41" s="832">
        <f t="shared" si="46"/>
        <v>-5.2560646900256303E-2</v>
      </c>
      <c r="AT41" s="832" t="b">
        <f t="shared" si="47"/>
        <v>0</v>
      </c>
      <c r="AU41" s="832">
        <f t="shared" si="48"/>
        <v>-5.2560646900256303E-2</v>
      </c>
      <c r="AV41" s="830">
        <v>0.70300000000000495</v>
      </c>
      <c r="AW41" s="831">
        <v>0.74200000000000099</v>
      </c>
      <c r="AX41" s="832">
        <f t="shared" si="49"/>
        <v>-5.2560646900260077E-2</v>
      </c>
      <c r="AY41" s="832" t="b">
        <f t="shared" si="50"/>
        <v>0</v>
      </c>
      <c r="AZ41" s="832">
        <f t="shared" si="51"/>
        <v>-5.2560646900260077E-2</v>
      </c>
      <c r="BA41" s="831">
        <v>10.308</v>
      </c>
      <c r="BB41" s="200">
        <v>21.8310000896453</v>
      </c>
      <c r="BC41" s="201"/>
      <c r="BD41" s="200">
        <v>-13.600999832153301</v>
      </c>
      <c r="BE41" s="200"/>
      <c r="BF41" s="200"/>
      <c r="BG41" s="197">
        <f t="shared" si="52"/>
        <v>-13.600999832153301</v>
      </c>
      <c r="BH41" s="200">
        <v>574.35201644897404</v>
      </c>
      <c r="BI41" s="200">
        <v>606.52899932861305</v>
      </c>
      <c r="BJ41" s="200">
        <v>1909</v>
      </c>
      <c r="BK41" s="196">
        <v>624</v>
      </c>
      <c r="BL41" s="198" t="e">
        <f>#REF!</f>
        <v>#REF!</v>
      </c>
      <c r="BR41" s="199"/>
      <c r="BS41" s="174"/>
      <c r="BT41" s="174"/>
      <c r="BU41" s="174"/>
      <c r="BV41" s="174"/>
      <c r="BW41" s="174"/>
      <c r="BX41" s="174"/>
    </row>
    <row r="42" spans="1:76" s="162" customFormat="1" ht="18" hidden="1">
      <c r="A42" s="162" t="s">
        <v>282</v>
      </c>
      <c r="B42" s="164" t="s">
        <v>91</v>
      </c>
      <c r="E42" s="163"/>
      <c r="F42" s="163"/>
      <c r="G42" s="163"/>
      <c r="H42" s="163"/>
      <c r="I42" s="163"/>
      <c r="J42" s="163"/>
      <c r="K42" s="191"/>
      <c r="L42" s="191"/>
      <c r="M42" s="192"/>
      <c r="N42" s="192"/>
      <c r="O42" s="193"/>
      <c r="P42" s="191"/>
      <c r="Q42" s="191"/>
      <c r="R42" s="4"/>
      <c r="S42" s="4"/>
      <c r="T42" s="833" t="str">
        <f t="shared" si="33"/>
        <v>Hafa Bathroom Group</v>
      </c>
      <c r="U42" s="834"/>
      <c r="V42" s="830">
        <v>0</v>
      </c>
      <c r="W42" s="831">
        <v>0</v>
      </c>
      <c r="X42" s="832" t="e">
        <f t="shared" si="34"/>
        <v>#DIV/0!</v>
      </c>
      <c r="Y42" s="832" t="b">
        <f t="shared" si="35"/>
        <v>0</v>
      </c>
      <c r="Z42" s="832" t="e">
        <f t="shared" si="36"/>
        <v>#DIV/0!</v>
      </c>
      <c r="AA42" s="830">
        <v>0</v>
      </c>
      <c r="AB42" s="831">
        <v>0</v>
      </c>
      <c r="AC42" s="832" t="e">
        <f t="shared" si="37"/>
        <v>#DIV/0!</v>
      </c>
      <c r="AD42" s="832" t="b">
        <f t="shared" si="38"/>
        <v>0</v>
      </c>
      <c r="AE42" s="832" t="e">
        <f t="shared" si="39"/>
        <v>#DIV/0!</v>
      </c>
      <c r="AF42" s="830">
        <v>0</v>
      </c>
      <c r="AG42" s="831">
        <v>0</v>
      </c>
      <c r="AH42" s="832" t="e">
        <f t="shared" si="40"/>
        <v>#DIV/0!</v>
      </c>
      <c r="AI42" s="832" t="b">
        <f t="shared" si="41"/>
        <v>0</v>
      </c>
      <c r="AJ42" s="832" t="e">
        <f t="shared" si="42"/>
        <v>#DIV/0!</v>
      </c>
      <c r="AK42" s="831">
        <v>0</v>
      </c>
      <c r="AL42" s="830">
        <v>0</v>
      </c>
      <c r="AM42" s="831">
        <v>0</v>
      </c>
      <c r="AN42" s="832" t="e">
        <f t="shared" si="43"/>
        <v>#DIV/0!</v>
      </c>
      <c r="AO42" s="832" t="b">
        <f t="shared" si="44"/>
        <v>0</v>
      </c>
      <c r="AP42" s="832" t="e">
        <f t="shared" si="45"/>
        <v>#DIV/0!</v>
      </c>
      <c r="AQ42" s="830">
        <v>0</v>
      </c>
      <c r="AR42" s="831">
        <v>0</v>
      </c>
      <c r="AS42" s="832" t="e">
        <f t="shared" si="46"/>
        <v>#DIV/0!</v>
      </c>
      <c r="AT42" s="832" t="b">
        <f t="shared" si="47"/>
        <v>0</v>
      </c>
      <c r="AU42" s="832" t="e">
        <f t="shared" si="48"/>
        <v>#DIV/0!</v>
      </c>
      <c r="AV42" s="830">
        <v>0</v>
      </c>
      <c r="AW42" s="831">
        <v>0</v>
      </c>
      <c r="AX42" s="832" t="e">
        <f t="shared" si="49"/>
        <v>#DIV/0!</v>
      </c>
      <c r="AY42" s="832" t="b">
        <f t="shared" si="50"/>
        <v>0</v>
      </c>
      <c r="AZ42" s="832" t="e">
        <f t="shared" si="51"/>
        <v>#DIV/0!</v>
      </c>
      <c r="BA42" s="831">
        <v>0</v>
      </c>
      <c r="BB42" s="197">
        <v>27.992539644241301</v>
      </c>
      <c r="BC42" s="204"/>
      <c r="BD42" s="197">
        <v>60.036046504974301</v>
      </c>
      <c r="BE42" s="197"/>
      <c r="BF42" s="197"/>
      <c r="BG42" s="197">
        <f t="shared" si="52"/>
        <v>60.036046504974301</v>
      </c>
      <c r="BH42" s="197">
        <v>439.734130859375</v>
      </c>
      <c r="BI42" s="205">
        <v>315.88672393560398</v>
      </c>
      <c r="BJ42" s="200">
        <v>623</v>
      </c>
      <c r="BK42" s="196">
        <v>-33</v>
      </c>
      <c r="BL42" s="198" t="e">
        <f>#REF!</f>
        <v>#REF!</v>
      </c>
      <c r="BR42" s="199"/>
      <c r="BS42" s="174"/>
      <c r="BT42" s="174"/>
      <c r="BU42" s="174"/>
      <c r="BV42" s="174"/>
      <c r="BW42" s="174"/>
      <c r="BX42" s="174"/>
    </row>
    <row r="43" spans="1:76" s="162" customFormat="1" ht="18">
      <c r="A43" s="162" t="s">
        <v>138</v>
      </c>
      <c r="B43" s="164" t="s">
        <v>79</v>
      </c>
      <c r="C43" s="162" t="str">
        <f>IF(B43="","",IF(B43="SEK","","M"&amp;B43))</f>
        <v>MNOK</v>
      </c>
      <c r="E43" s="163"/>
      <c r="F43" s="163"/>
      <c r="G43" s="163"/>
      <c r="H43" s="163"/>
      <c r="I43" s="163"/>
      <c r="J43" s="163"/>
      <c r="K43" s="191"/>
      <c r="L43" s="191"/>
      <c r="M43" s="192"/>
      <c r="N43" s="192"/>
      <c r="O43" s="193"/>
      <c r="P43" s="191"/>
      <c r="Q43" s="191"/>
      <c r="R43" s="4"/>
      <c r="S43" s="4"/>
      <c r="T43" s="833" t="str">
        <f t="shared" si="33"/>
        <v>HENT</v>
      </c>
      <c r="U43" s="834"/>
      <c r="V43" s="830">
        <v>16.9750000477387</v>
      </c>
      <c r="W43" s="831">
        <v>13.760999979800401</v>
      </c>
      <c r="X43" s="832">
        <f t="shared" si="34"/>
        <v>0.23355861293918245</v>
      </c>
      <c r="Y43" s="832" t="b">
        <f t="shared" si="35"/>
        <v>0</v>
      </c>
      <c r="Z43" s="832">
        <f t="shared" si="36"/>
        <v>0.23355861293918245</v>
      </c>
      <c r="AA43" s="830">
        <v>48.134000128510699</v>
      </c>
      <c r="AB43" s="831">
        <v>40.2359998614712</v>
      </c>
      <c r="AC43" s="832">
        <f t="shared" si="37"/>
        <v>0.19629188523291519</v>
      </c>
      <c r="AD43" s="832" t="b">
        <f t="shared" si="38"/>
        <v>0</v>
      </c>
      <c r="AE43" s="832">
        <f t="shared" si="39"/>
        <v>0.19629188523291519</v>
      </c>
      <c r="AF43" s="830">
        <v>48.1340001285105</v>
      </c>
      <c r="AG43" s="831">
        <v>40.2359998614711</v>
      </c>
      <c r="AH43" s="832">
        <f t="shared" si="40"/>
        <v>0.19629188523291319</v>
      </c>
      <c r="AI43" s="832" t="b">
        <f t="shared" si="41"/>
        <v>0</v>
      </c>
      <c r="AJ43" s="832">
        <f t="shared" si="42"/>
        <v>0.19629188523291319</v>
      </c>
      <c r="AK43" s="831">
        <v>137.13800000183701</v>
      </c>
      <c r="AL43" s="830">
        <v>18.957999964957502</v>
      </c>
      <c r="AM43" s="831">
        <v>12.685999908663799</v>
      </c>
      <c r="AN43" s="832">
        <f t="shared" si="43"/>
        <v>0.49440328720247684</v>
      </c>
      <c r="AO43" s="832" t="b">
        <f t="shared" si="44"/>
        <v>0</v>
      </c>
      <c r="AP43" s="832">
        <f t="shared" si="45"/>
        <v>0.49440328720247684</v>
      </c>
      <c r="AQ43" s="830">
        <v>45.412000078224096</v>
      </c>
      <c r="AR43" s="831">
        <v>35.492999790334601</v>
      </c>
      <c r="AS43" s="832">
        <f t="shared" si="46"/>
        <v>0.27946356595619792</v>
      </c>
      <c r="AT43" s="832" t="b">
        <f t="shared" si="47"/>
        <v>0</v>
      </c>
      <c r="AU43" s="832">
        <f t="shared" si="48"/>
        <v>0.27946356595619792</v>
      </c>
      <c r="AV43" s="830">
        <v>45.412000078223798</v>
      </c>
      <c r="AW43" s="831">
        <v>35.492999790334601</v>
      </c>
      <c r="AX43" s="832">
        <f t="shared" si="49"/>
        <v>0.27946356595619792</v>
      </c>
      <c r="AY43" s="832" t="b">
        <f t="shared" si="50"/>
        <v>0</v>
      </c>
      <c r="AZ43" s="832">
        <f t="shared" si="51"/>
        <v>0.27946356595619792</v>
      </c>
      <c r="BA43" s="831">
        <v>119.073000153295</v>
      </c>
      <c r="BB43" s="200">
        <v>9.052490234375</v>
      </c>
      <c r="BC43" s="201"/>
      <c r="BD43" s="200">
        <v>32.114576339721602</v>
      </c>
      <c r="BE43" s="200"/>
      <c r="BF43" s="200"/>
      <c r="BG43" s="197">
        <f t="shared" si="52"/>
        <v>32.114576339721602</v>
      </c>
      <c r="BH43" s="200">
        <v>19.607751846313398</v>
      </c>
      <c r="BI43" s="200"/>
      <c r="BJ43" s="200">
        <v>166</v>
      </c>
      <c r="BK43" s="196">
        <v>165</v>
      </c>
      <c r="BL43" s="198" t="e">
        <f>#REF!</f>
        <v>#REF!</v>
      </c>
      <c r="BR43" s="199"/>
      <c r="BS43" s="174"/>
      <c r="BT43" s="174"/>
      <c r="BU43" s="174"/>
      <c r="BV43" s="174"/>
      <c r="BW43" s="174"/>
      <c r="BX43" s="174"/>
    </row>
    <row r="44" spans="1:76" s="162" customFormat="1" ht="18" hidden="1">
      <c r="A44" s="162" t="s">
        <v>283</v>
      </c>
      <c r="B44" s="164" t="s">
        <v>91</v>
      </c>
      <c r="E44" s="163"/>
      <c r="F44" s="163"/>
      <c r="G44" s="163"/>
      <c r="H44" s="163"/>
      <c r="I44" s="163"/>
      <c r="J44" s="163"/>
      <c r="K44" s="191"/>
      <c r="L44" s="191"/>
      <c r="M44" s="192"/>
      <c r="N44" s="192"/>
      <c r="O44" s="193"/>
      <c r="P44" s="191"/>
      <c r="Q44" s="191"/>
      <c r="R44" s="4"/>
      <c r="S44" s="4"/>
      <c r="T44" s="833" t="str">
        <f t="shared" si="33"/>
        <v xml:space="preserve">HL Display </v>
      </c>
      <c r="U44" s="834"/>
      <c r="V44" s="830">
        <v>0</v>
      </c>
      <c r="W44" s="831">
        <v>0</v>
      </c>
      <c r="X44" s="832" t="e">
        <f t="shared" si="34"/>
        <v>#DIV/0!</v>
      </c>
      <c r="Y44" s="832" t="b">
        <f t="shared" si="35"/>
        <v>0</v>
      </c>
      <c r="Z44" s="832" t="e">
        <f t="shared" si="36"/>
        <v>#DIV/0!</v>
      </c>
      <c r="AA44" s="830">
        <v>0</v>
      </c>
      <c r="AB44" s="831">
        <v>0</v>
      </c>
      <c r="AC44" s="832" t="e">
        <f t="shared" si="37"/>
        <v>#DIV/0!</v>
      </c>
      <c r="AD44" s="832" t="b">
        <f t="shared" si="38"/>
        <v>0</v>
      </c>
      <c r="AE44" s="832" t="e">
        <f t="shared" si="39"/>
        <v>#DIV/0!</v>
      </c>
      <c r="AF44" s="830">
        <v>0</v>
      </c>
      <c r="AG44" s="831">
        <v>0</v>
      </c>
      <c r="AH44" s="832" t="e">
        <f t="shared" si="40"/>
        <v>#DIV/0!</v>
      </c>
      <c r="AI44" s="832" t="b">
        <f t="shared" si="41"/>
        <v>0</v>
      </c>
      <c r="AJ44" s="832" t="e">
        <f t="shared" si="42"/>
        <v>#DIV/0!</v>
      </c>
      <c r="AK44" s="831">
        <v>0</v>
      </c>
      <c r="AL44" s="830">
        <v>0</v>
      </c>
      <c r="AM44" s="831">
        <v>0</v>
      </c>
      <c r="AN44" s="832" t="e">
        <f t="shared" si="43"/>
        <v>#DIV/0!</v>
      </c>
      <c r="AO44" s="832" t="b">
        <f t="shared" si="44"/>
        <v>0</v>
      </c>
      <c r="AP44" s="832" t="e">
        <f t="shared" si="45"/>
        <v>#DIV/0!</v>
      </c>
      <c r="AQ44" s="830">
        <v>0</v>
      </c>
      <c r="AR44" s="831">
        <v>0</v>
      </c>
      <c r="AS44" s="832" t="e">
        <f t="shared" si="46"/>
        <v>#DIV/0!</v>
      </c>
      <c r="AT44" s="832" t="b">
        <f t="shared" si="47"/>
        <v>0</v>
      </c>
      <c r="AU44" s="832" t="e">
        <f t="shared" si="48"/>
        <v>#DIV/0!</v>
      </c>
      <c r="AV44" s="830">
        <v>0</v>
      </c>
      <c r="AW44" s="831">
        <v>0</v>
      </c>
      <c r="AX44" s="832" t="e">
        <f t="shared" si="49"/>
        <v>#DIV/0!</v>
      </c>
      <c r="AY44" s="832" t="b">
        <f t="shared" si="50"/>
        <v>0</v>
      </c>
      <c r="AZ44" s="832" t="e">
        <f t="shared" si="51"/>
        <v>#DIV/0!</v>
      </c>
      <c r="BA44" s="831">
        <v>0</v>
      </c>
      <c r="BB44" s="197">
        <v>0.908000007271766</v>
      </c>
      <c r="BC44" s="204"/>
      <c r="BD44" s="197">
        <v>11.744000434875399</v>
      </c>
      <c r="BE44" s="197"/>
      <c r="BF44" s="197"/>
      <c r="BG44" s="205"/>
      <c r="BH44" s="197">
        <v>8.1479997634887606</v>
      </c>
      <c r="BI44" s="205"/>
      <c r="BJ44" s="205">
        <v>906</v>
      </c>
      <c r="BK44" s="196">
        <v>1025</v>
      </c>
      <c r="BL44" s="198" t="e">
        <f>#REF!</f>
        <v>#REF!</v>
      </c>
      <c r="BR44" s="199"/>
      <c r="BS44" s="174"/>
      <c r="BT44" s="174"/>
      <c r="BU44" s="174"/>
      <c r="BV44" s="174"/>
      <c r="BW44" s="174"/>
      <c r="BX44" s="174"/>
    </row>
    <row r="45" spans="1:76" s="162" customFormat="1" ht="18" hidden="1">
      <c r="A45" s="162" t="s">
        <v>284</v>
      </c>
      <c r="B45" s="164" t="s">
        <v>91</v>
      </c>
      <c r="E45" s="163"/>
      <c r="F45" s="163"/>
      <c r="G45" s="163"/>
      <c r="H45" s="163"/>
      <c r="I45" s="163"/>
      <c r="J45" s="163"/>
      <c r="K45" s="191"/>
      <c r="L45" s="191"/>
      <c r="M45" s="192"/>
      <c r="N45" s="192"/>
      <c r="O45" s="193"/>
      <c r="P45" s="191"/>
      <c r="Q45" s="191"/>
      <c r="R45" s="4"/>
      <c r="S45" s="4"/>
      <c r="T45" s="833" t="str">
        <f t="shared" si="33"/>
        <v>Inwido</v>
      </c>
      <c r="U45" s="834"/>
      <c r="V45" s="830">
        <v>0</v>
      </c>
      <c r="W45" s="831">
        <v>0</v>
      </c>
      <c r="X45" s="832" t="e">
        <f t="shared" si="34"/>
        <v>#DIV/0!</v>
      </c>
      <c r="Y45" s="832" t="b">
        <f t="shared" si="35"/>
        <v>0</v>
      </c>
      <c r="Z45" s="832" t="e">
        <f t="shared" si="36"/>
        <v>#DIV/0!</v>
      </c>
      <c r="AA45" s="830">
        <v>0</v>
      </c>
      <c r="AB45" s="831">
        <v>0</v>
      </c>
      <c r="AC45" s="832" t="e">
        <f t="shared" si="37"/>
        <v>#DIV/0!</v>
      </c>
      <c r="AD45" s="832" t="b">
        <f t="shared" si="38"/>
        <v>0</v>
      </c>
      <c r="AE45" s="832" t="e">
        <f t="shared" si="39"/>
        <v>#DIV/0!</v>
      </c>
      <c r="AF45" s="830">
        <v>0</v>
      </c>
      <c r="AG45" s="831">
        <v>0</v>
      </c>
      <c r="AH45" s="832" t="e">
        <f t="shared" si="40"/>
        <v>#DIV/0!</v>
      </c>
      <c r="AI45" s="832" t="b">
        <f t="shared" si="41"/>
        <v>0</v>
      </c>
      <c r="AJ45" s="832" t="e">
        <f t="shared" si="42"/>
        <v>#DIV/0!</v>
      </c>
      <c r="AK45" s="831">
        <v>0</v>
      </c>
      <c r="AL45" s="830">
        <v>0</v>
      </c>
      <c r="AM45" s="831">
        <v>0</v>
      </c>
      <c r="AN45" s="832" t="e">
        <f t="shared" si="43"/>
        <v>#DIV/0!</v>
      </c>
      <c r="AO45" s="832" t="b">
        <f t="shared" si="44"/>
        <v>0</v>
      </c>
      <c r="AP45" s="832" t="e">
        <f t="shared" si="45"/>
        <v>#DIV/0!</v>
      </c>
      <c r="AQ45" s="830">
        <v>0</v>
      </c>
      <c r="AR45" s="831">
        <v>0</v>
      </c>
      <c r="AS45" s="832" t="e">
        <f t="shared" si="46"/>
        <v>#DIV/0!</v>
      </c>
      <c r="AT45" s="832" t="b">
        <f t="shared" si="47"/>
        <v>0</v>
      </c>
      <c r="AU45" s="832" t="e">
        <f t="shared" si="48"/>
        <v>#DIV/0!</v>
      </c>
      <c r="AV45" s="830">
        <v>0</v>
      </c>
      <c r="AW45" s="831">
        <v>0</v>
      </c>
      <c r="AX45" s="832" t="e">
        <f t="shared" si="49"/>
        <v>#DIV/0!</v>
      </c>
      <c r="AY45" s="832" t="b">
        <f t="shared" si="50"/>
        <v>0</v>
      </c>
      <c r="AZ45" s="832" t="e">
        <f t="shared" si="51"/>
        <v>#DIV/0!</v>
      </c>
      <c r="BA45" s="831">
        <v>0</v>
      </c>
      <c r="BB45" s="200">
        <v>15.251000367105</v>
      </c>
      <c r="BC45" s="201"/>
      <c r="BD45" s="200">
        <v>46.188000679016099</v>
      </c>
      <c r="BE45" s="200"/>
      <c r="BF45" s="200"/>
      <c r="BG45" s="197">
        <f>SUM(BD45:BF45)</f>
        <v>46.188000679016099</v>
      </c>
      <c r="BH45" s="200">
        <v>22.388999938964801</v>
      </c>
      <c r="BI45" s="200"/>
      <c r="BJ45" s="200">
        <v>3604</v>
      </c>
      <c r="BK45" s="196">
        <v>2062</v>
      </c>
      <c r="BL45" s="198" t="e">
        <f>#REF!</f>
        <v>#REF!</v>
      </c>
      <c r="BR45" s="199"/>
      <c r="BS45" s="174"/>
      <c r="BT45" s="174"/>
      <c r="BU45" s="174"/>
      <c r="BV45" s="174"/>
      <c r="BW45" s="174"/>
      <c r="BX45" s="174"/>
    </row>
    <row r="46" spans="1:76" s="162" customFormat="1" ht="18">
      <c r="A46" s="162" t="s">
        <v>285</v>
      </c>
      <c r="B46" s="164" t="s">
        <v>79</v>
      </c>
      <c r="C46" s="162" t="str">
        <f>IF(B46="","",IF(B46="SEK","","M"&amp;B46))</f>
        <v>MNOK</v>
      </c>
      <c r="E46" s="163"/>
      <c r="F46" s="163"/>
      <c r="G46" s="163"/>
      <c r="H46" s="163"/>
      <c r="I46" s="163"/>
      <c r="J46" s="163"/>
      <c r="K46" s="191"/>
      <c r="L46" s="191"/>
      <c r="M46" s="192"/>
      <c r="N46" s="192"/>
      <c r="O46" s="193"/>
      <c r="P46" s="191"/>
      <c r="Q46" s="191"/>
      <c r="R46" s="4"/>
      <c r="S46" s="4"/>
      <c r="T46" s="833" t="str">
        <f t="shared" si="33"/>
        <v>Jøtul</v>
      </c>
      <c r="U46" s="834"/>
      <c r="V46" s="830">
        <v>-7.2429998874927302</v>
      </c>
      <c r="W46" s="831">
        <v>-5.4259999815578803</v>
      </c>
      <c r="X46" s="832" t="str">
        <f t="shared" si="34"/>
        <v>-</v>
      </c>
      <c r="Y46" s="832">
        <f t="shared" si="35"/>
        <v>-0.33486913234621207</v>
      </c>
      <c r="Z46" s="832">
        <f t="shared" si="36"/>
        <v>-0.33486913234621207</v>
      </c>
      <c r="AA46" s="830">
        <v>-12.3199999441259</v>
      </c>
      <c r="AB46" s="831">
        <v>-14.076000123552999</v>
      </c>
      <c r="AC46" s="832" t="str">
        <f t="shared" si="37"/>
        <v>-</v>
      </c>
      <c r="AD46" s="832">
        <f t="shared" si="38"/>
        <v>0.12475136146729859</v>
      </c>
      <c r="AE46" s="832">
        <f t="shared" si="39"/>
        <v>0.12475136146729859</v>
      </c>
      <c r="AF46" s="830">
        <v>-12.3199999441259</v>
      </c>
      <c r="AG46" s="831">
        <v>-14.0760001235529</v>
      </c>
      <c r="AH46" s="832" t="str">
        <f t="shared" si="40"/>
        <v>-</v>
      </c>
      <c r="AI46" s="832">
        <f t="shared" si="41"/>
        <v>0.12475136146729238</v>
      </c>
      <c r="AJ46" s="832">
        <f t="shared" si="42"/>
        <v>0.12475136146729238</v>
      </c>
      <c r="AK46" s="831">
        <v>-15.9200000734336</v>
      </c>
      <c r="AL46" s="830">
        <v>-20.259999881151899</v>
      </c>
      <c r="AM46" s="831">
        <v>-5.8339996960881004</v>
      </c>
      <c r="AN46" s="832" t="str">
        <f t="shared" si="43"/>
        <v>-</v>
      </c>
      <c r="AO46" s="832">
        <f t="shared" si="44"/>
        <v>-2.4727461324238553</v>
      </c>
      <c r="AP46" s="832">
        <f t="shared" si="45"/>
        <v>-2.4727461324238553</v>
      </c>
      <c r="AQ46" s="830">
        <v>-28.127999996275001</v>
      </c>
      <c r="AR46" s="831">
        <v>-18.8470000037441</v>
      </c>
      <c r="AS46" s="832" t="str">
        <f t="shared" si="46"/>
        <v>-</v>
      </c>
      <c r="AT46" s="832">
        <f t="shared" si="47"/>
        <v>-0.49243911448438271</v>
      </c>
      <c r="AU46" s="832">
        <f t="shared" si="48"/>
        <v>-0.49243911448438271</v>
      </c>
      <c r="AV46" s="830">
        <v>-28.127999996275101</v>
      </c>
      <c r="AW46" s="831">
        <v>-18.847000003744</v>
      </c>
      <c r="AX46" s="832" t="str">
        <f t="shared" si="49"/>
        <v>-</v>
      </c>
      <c r="AY46" s="832">
        <f t="shared" si="50"/>
        <v>-0.49243911448439048</v>
      </c>
      <c r="AZ46" s="832">
        <f t="shared" si="51"/>
        <v>-0.49243911448439048</v>
      </c>
      <c r="BA46" s="831">
        <v>-92.735000151456802</v>
      </c>
      <c r="BB46" s="197">
        <v>52.408998858183601</v>
      </c>
      <c r="BC46" s="204"/>
      <c r="BD46" s="197">
        <v>65.2489985823631</v>
      </c>
      <c r="BE46" s="197"/>
      <c r="BF46" s="197"/>
      <c r="BG46" s="197">
        <f>SUM(BD46:BF46)</f>
        <v>65.2489985823631</v>
      </c>
      <c r="BH46" s="197">
        <v>2248.52001953125</v>
      </c>
      <c r="BI46" s="197">
        <v>1649.16496241092</v>
      </c>
      <c r="BJ46" s="200">
        <v>717</v>
      </c>
      <c r="BK46" s="196">
        <v>306</v>
      </c>
      <c r="BL46" s="198" t="e">
        <f>#REF!</f>
        <v>#REF!</v>
      </c>
      <c r="BR46" s="199"/>
      <c r="BS46" s="174"/>
      <c r="BT46" s="174"/>
      <c r="BU46" s="174"/>
      <c r="BV46" s="174"/>
      <c r="BW46" s="174"/>
      <c r="BX46" s="174"/>
    </row>
    <row r="47" spans="1:76" s="162" customFormat="1" ht="18" hidden="1">
      <c r="A47" s="162" t="s">
        <v>92</v>
      </c>
      <c r="B47" s="164" t="s">
        <v>91</v>
      </c>
      <c r="E47" s="163"/>
      <c r="F47" s="163"/>
      <c r="G47" s="163"/>
      <c r="H47" s="163"/>
      <c r="I47" s="163"/>
      <c r="J47" s="163"/>
      <c r="K47" s="191"/>
      <c r="L47" s="191"/>
      <c r="M47" s="192"/>
      <c r="N47" s="192"/>
      <c r="O47" s="193"/>
      <c r="P47" s="191"/>
      <c r="Q47" s="191"/>
      <c r="R47" s="4"/>
      <c r="S47" s="4"/>
      <c r="T47" s="833" t="str">
        <f t="shared" si="33"/>
        <v xml:space="preserve">KVD </v>
      </c>
      <c r="U47" s="834"/>
      <c r="V47" s="830">
        <v>0</v>
      </c>
      <c r="W47" s="831">
        <v>0</v>
      </c>
      <c r="X47" s="832" t="e">
        <f t="shared" si="34"/>
        <v>#DIV/0!</v>
      </c>
      <c r="Y47" s="832" t="b">
        <f t="shared" si="35"/>
        <v>0</v>
      </c>
      <c r="Z47" s="832" t="e">
        <f t="shared" si="36"/>
        <v>#DIV/0!</v>
      </c>
      <c r="AA47" s="830">
        <v>0</v>
      </c>
      <c r="AB47" s="831">
        <v>0</v>
      </c>
      <c r="AC47" s="832" t="e">
        <f t="shared" si="37"/>
        <v>#DIV/0!</v>
      </c>
      <c r="AD47" s="832" t="b">
        <f t="shared" si="38"/>
        <v>0</v>
      </c>
      <c r="AE47" s="832" t="e">
        <f t="shared" si="39"/>
        <v>#DIV/0!</v>
      </c>
      <c r="AF47" s="830">
        <v>0</v>
      </c>
      <c r="AG47" s="831">
        <v>0</v>
      </c>
      <c r="AH47" s="832" t="e">
        <f t="shared" si="40"/>
        <v>#DIV/0!</v>
      </c>
      <c r="AI47" s="832" t="b">
        <f t="shared" si="41"/>
        <v>0</v>
      </c>
      <c r="AJ47" s="832" t="e">
        <f t="shared" si="42"/>
        <v>#DIV/0!</v>
      </c>
      <c r="AK47" s="831">
        <v>0</v>
      </c>
      <c r="AL47" s="830">
        <v>0</v>
      </c>
      <c r="AM47" s="831">
        <v>0</v>
      </c>
      <c r="AN47" s="832" t="e">
        <f t="shared" si="43"/>
        <v>#DIV/0!</v>
      </c>
      <c r="AO47" s="832" t="b">
        <f t="shared" si="44"/>
        <v>0</v>
      </c>
      <c r="AP47" s="832" t="e">
        <f t="shared" si="45"/>
        <v>#DIV/0!</v>
      </c>
      <c r="AQ47" s="830">
        <v>0</v>
      </c>
      <c r="AR47" s="831">
        <v>0</v>
      </c>
      <c r="AS47" s="832" t="e">
        <f t="shared" si="46"/>
        <v>#DIV/0!</v>
      </c>
      <c r="AT47" s="832" t="b">
        <f t="shared" si="47"/>
        <v>0</v>
      </c>
      <c r="AU47" s="832" t="e">
        <f t="shared" si="48"/>
        <v>#DIV/0!</v>
      </c>
      <c r="AV47" s="830">
        <v>0</v>
      </c>
      <c r="AW47" s="831">
        <v>0</v>
      </c>
      <c r="AX47" s="832" t="e">
        <f t="shared" si="49"/>
        <v>#DIV/0!</v>
      </c>
      <c r="AY47" s="832" t="b">
        <f t="shared" si="50"/>
        <v>0</v>
      </c>
      <c r="AZ47" s="832" t="e">
        <f t="shared" si="51"/>
        <v>#DIV/0!</v>
      </c>
      <c r="BA47" s="831">
        <v>0</v>
      </c>
      <c r="BB47" s="200">
        <v>24.4906206727027</v>
      </c>
      <c r="BC47" s="201"/>
      <c r="BD47" s="200">
        <v>-50.266710281371999</v>
      </c>
      <c r="BE47" s="200"/>
      <c r="BF47" s="200"/>
      <c r="BG47" s="197">
        <f>SUM(BD47:BF47)</f>
        <v>-50.266710281371999</v>
      </c>
      <c r="BH47" s="200">
        <v>-54.99946975708</v>
      </c>
      <c r="BI47" s="200"/>
      <c r="BJ47" s="200">
        <v>4586</v>
      </c>
      <c r="BK47" s="196">
        <v>648</v>
      </c>
      <c r="BL47" s="198" t="e">
        <f>#REF!</f>
        <v>#REF!</v>
      </c>
      <c r="BQ47" s="206"/>
      <c r="BR47" s="199"/>
      <c r="BS47" s="174"/>
      <c r="BT47" s="174"/>
      <c r="BU47" s="174"/>
      <c r="BV47" s="174"/>
      <c r="BW47" s="174"/>
      <c r="BX47" s="174"/>
    </row>
    <row r="48" spans="1:76" s="162" customFormat="1" ht="18">
      <c r="A48" s="162" t="s">
        <v>402</v>
      </c>
      <c r="B48" s="164" t="s">
        <v>80</v>
      </c>
      <c r="C48" s="162" t="s">
        <v>403</v>
      </c>
      <c r="E48" s="163"/>
      <c r="F48" s="163"/>
      <c r="G48" s="163"/>
      <c r="H48" s="163"/>
      <c r="I48" s="163"/>
      <c r="J48" s="163"/>
      <c r="K48" s="191"/>
      <c r="L48" s="191"/>
      <c r="M48" s="192"/>
      <c r="N48" s="192"/>
      <c r="O48" s="193"/>
      <c r="P48" s="191"/>
      <c r="Q48" s="191"/>
      <c r="R48" s="4"/>
      <c r="S48" s="4"/>
      <c r="T48" s="833" t="str">
        <f t="shared" si="33"/>
        <v>Ledil</v>
      </c>
      <c r="U48" s="834"/>
      <c r="V48" s="830">
        <v>1.016</v>
      </c>
      <c r="W48" s="831">
        <v>0.68400000000000005</v>
      </c>
      <c r="X48" s="832">
        <f t="shared" si="34"/>
        <v>0.48538011695906413</v>
      </c>
      <c r="Y48" s="832" t="b">
        <f t="shared" si="35"/>
        <v>0</v>
      </c>
      <c r="Z48" s="832">
        <f t="shared" si="36"/>
        <v>0.48538011695906413</v>
      </c>
      <c r="AA48" s="830">
        <v>2.4129999999999998</v>
      </c>
      <c r="AB48" s="831">
        <v>1.137</v>
      </c>
      <c r="AC48" s="832">
        <f t="shared" si="37"/>
        <v>1.1222515391380825</v>
      </c>
      <c r="AD48" s="832" t="b">
        <f t="shared" si="38"/>
        <v>0</v>
      </c>
      <c r="AE48" s="832">
        <f t="shared" si="39"/>
        <v>1.1222515391380825</v>
      </c>
      <c r="AF48" s="830">
        <v>2.4129999999999998</v>
      </c>
      <c r="AG48" s="831">
        <v>1.137</v>
      </c>
      <c r="AH48" s="832">
        <f t="shared" si="40"/>
        <v>1.1222515391380825</v>
      </c>
      <c r="AI48" s="832" t="b">
        <f t="shared" si="41"/>
        <v>0</v>
      </c>
      <c r="AJ48" s="832">
        <f t="shared" si="42"/>
        <v>1.1222515391380825</v>
      </c>
      <c r="AK48" s="831">
        <v>8.1649999999999991</v>
      </c>
      <c r="AL48" s="830">
        <v>0.39800000000000002</v>
      </c>
      <c r="AM48" s="831">
        <v>0.57699999999999996</v>
      </c>
      <c r="AN48" s="832">
        <f t="shared" si="43"/>
        <v>-0.31022530329289422</v>
      </c>
      <c r="AO48" s="832" t="b">
        <f t="shared" si="44"/>
        <v>0</v>
      </c>
      <c r="AP48" s="832">
        <f t="shared" si="45"/>
        <v>-0.31022530329289422</v>
      </c>
      <c r="AQ48" s="830">
        <v>0.83299999999999796</v>
      </c>
      <c r="AR48" s="831">
        <v>0.80700000000000005</v>
      </c>
      <c r="AS48" s="832">
        <f t="shared" si="46"/>
        <v>3.2218091697643114E-2</v>
      </c>
      <c r="AT48" s="832" t="b">
        <f t="shared" si="47"/>
        <v>0</v>
      </c>
      <c r="AU48" s="832">
        <f t="shared" si="48"/>
        <v>3.2218091697643114E-2</v>
      </c>
      <c r="AV48" s="830">
        <v>0.83299999999999896</v>
      </c>
      <c r="AW48" s="831">
        <v>0.80700000000000005</v>
      </c>
      <c r="AX48" s="832">
        <f t="shared" si="49"/>
        <v>3.2218091697643114E-2</v>
      </c>
      <c r="AY48" s="832" t="b">
        <f t="shared" si="50"/>
        <v>0</v>
      </c>
      <c r="AZ48" s="832">
        <f t="shared" si="51"/>
        <v>3.2218091697643114E-2</v>
      </c>
      <c r="BA48" s="831">
        <v>6.9749999999999996</v>
      </c>
      <c r="BB48" s="200"/>
      <c r="BC48" s="201"/>
      <c r="BD48" s="200"/>
      <c r="BE48" s="200"/>
      <c r="BF48" s="200"/>
      <c r="BG48" s="197"/>
      <c r="BH48" s="200"/>
      <c r="BI48" s="200"/>
      <c r="BJ48" s="200"/>
      <c r="BK48" s="196"/>
      <c r="BL48" s="198"/>
      <c r="BQ48" s="206"/>
      <c r="BR48" s="199"/>
      <c r="BS48" s="174"/>
      <c r="BT48" s="174"/>
      <c r="BU48" s="174"/>
      <c r="BV48" s="174"/>
      <c r="BW48" s="174"/>
      <c r="BX48" s="174"/>
    </row>
    <row r="49" spans="1:76" s="162" customFormat="1" ht="18" hidden="1">
      <c r="A49" s="162" t="s">
        <v>37</v>
      </c>
      <c r="B49" s="164" t="s">
        <v>91</v>
      </c>
      <c r="E49" s="163"/>
      <c r="F49" s="163"/>
      <c r="G49" s="163"/>
      <c r="H49" s="163"/>
      <c r="I49" s="163"/>
      <c r="J49" s="163"/>
      <c r="K49" s="191"/>
      <c r="L49" s="191"/>
      <c r="M49" s="192"/>
      <c r="N49" s="192"/>
      <c r="O49" s="193"/>
      <c r="P49" s="191"/>
      <c r="Q49" s="191"/>
      <c r="R49" s="4"/>
      <c r="S49" s="4"/>
      <c r="T49" s="833" t="str">
        <f t="shared" si="33"/>
        <v>Mobile Climate Control</v>
      </c>
      <c r="U49" s="834"/>
      <c r="V49" s="830">
        <v>0</v>
      </c>
      <c r="W49" s="831">
        <v>0</v>
      </c>
      <c r="X49" s="832" t="e">
        <f t="shared" si="34"/>
        <v>#DIV/0!</v>
      </c>
      <c r="Y49" s="832" t="b">
        <f t="shared" si="35"/>
        <v>0</v>
      </c>
      <c r="Z49" s="832" t="e">
        <f t="shared" si="36"/>
        <v>#DIV/0!</v>
      </c>
      <c r="AA49" s="830">
        <v>0</v>
      </c>
      <c r="AB49" s="831">
        <v>0</v>
      </c>
      <c r="AC49" s="832" t="e">
        <f t="shared" si="37"/>
        <v>#DIV/0!</v>
      </c>
      <c r="AD49" s="832" t="b">
        <f t="shared" si="38"/>
        <v>0</v>
      </c>
      <c r="AE49" s="832" t="e">
        <f t="shared" si="39"/>
        <v>#DIV/0!</v>
      </c>
      <c r="AF49" s="830">
        <v>0</v>
      </c>
      <c r="AG49" s="831">
        <v>0</v>
      </c>
      <c r="AH49" s="832" t="e">
        <f t="shared" si="40"/>
        <v>#DIV/0!</v>
      </c>
      <c r="AI49" s="832" t="b">
        <f t="shared" si="41"/>
        <v>0</v>
      </c>
      <c r="AJ49" s="832" t="e">
        <f t="shared" si="42"/>
        <v>#DIV/0!</v>
      </c>
      <c r="AK49" s="831">
        <v>0</v>
      </c>
      <c r="AL49" s="830">
        <v>0</v>
      </c>
      <c r="AM49" s="831">
        <v>0</v>
      </c>
      <c r="AN49" s="832" t="e">
        <f t="shared" si="43"/>
        <v>#DIV/0!</v>
      </c>
      <c r="AO49" s="832" t="b">
        <f t="shared" si="44"/>
        <v>0</v>
      </c>
      <c r="AP49" s="832" t="e">
        <f t="shared" si="45"/>
        <v>#DIV/0!</v>
      </c>
      <c r="AQ49" s="830">
        <v>0</v>
      </c>
      <c r="AR49" s="831">
        <v>0</v>
      </c>
      <c r="AS49" s="832" t="e">
        <f t="shared" si="46"/>
        <v>#DIV/0!</v>
      </c>
      <c r="AT49" s="832" t="b">
        <f t="shared" si="47"/>
        <v>0</v>
      </c>
      <c r="AU49" s="832" t="e">
        <f t="shared" si="48"/>
        <v>#DIV/0!</v>
      </c>
      <c r="AV49" s="830">
        <v>0</v>
      </c>
      <c r="AW49" s="831">
        <v>0</v>
      </c>
      <c r="AX49" s="832" t="e">
        <f t="shared" si="49"/>
        <v>#DIV/0!</v>
      </c>
      <c r="AY49" s="832" t="b">
        <f t="shared" si="50"/>
        <v>0</v>
      </c>
      <c r="AZ49" s="832" t="e">
        <f t="shared" si="51"/>
        <v>#DIV/0!</v>
      </c>
      <c r="BA49" s="831">
        <v>0</v>
      </c>
      <c r="BB49" s="200">
        <v>2.06099999509751</v>
      </c>
      <c r="BC49" s="204">
        <v>0.846000015735626</v>
      </c>
      <c r="BD49" s="197">
        <v>12.6970005631446</v>
      </c>
      <c r="BE49" s="197">
        <v>3.0139999985694801</v>
      </c>
      <c r="BF49" s="197">
        <v>-0.846000015735626</v>
      </c>
      <c r="BG49" s="197">
        <f>SUM(BD49:BF49)</f>
        <v>14.865000545978454</v>
      </c>
      <c r="BH49" s="200">
        <v>404.81799316406199</v>
      </c>
      <c r="BI49" s="200">
        <v>129.42300033569299</v>
      </c>
      <c r="BJ49" s="200">
        <v>591</v>
      </c>
      <c r="BK49" s="196">
        <v>658</v>
      </c>
      <c r="BL49" s="198" t="e">
        <f>#REF!</f>
        <v>#REF!</v>
      </c>
      <c r="BR49" s="199"/>
      <c r="BS49" s="174"/>
      <c r="BT49" s="174"/>
      <c r="BU49" s="174"/>
      <c r="BV49" s="174"/>
      <c r="BW49" s="174"/>
      <c r="BX49" s="174"/>
    </row>
    <row r="50" spans="1:76" s="162" customFormat="1" ht="18.600000000000001" thickBot="1">
      <c r="A50" s="162" t="s">
        <v>286</v>
      </c>
      <c r="B50" s="164" t="s">
        <v>80</v>
      </c>
      <c r="C50" s="162" t="str">
        <f>IF(B50="","",IF(B50="SEK","","M"&amp;B50))</f>
        <v>MEUR</v>
      </c>
      <c r="E50" s="163"/>
      <c r="F50" s="163"/>
      <c r="G50" s="163"/>
      <c r="H50" s="163"/>
      <c r="I50" s="163"/>
      <c r="J50" s="163"/>
      <c r="K50" s="191"/>
      <c r="L50" s="191"/>
      <c r="M50" s="192"/>
      <c r="N50" s="192"/>
      <c r="O50" s="193"/>
      <c r="P50" s="191"/>
      <c r="Q50" s="191"/>
      <c r="R50" s="4"/>
      <c r="S50" s="4"/>
      <c r="T50" s="833" t="str">
        <f t="shared" si="33"/>
        <v>Nebula</v>
      </c>
      <c r="U50" s="834"/>
      <c r="V50" s="830">
        <v>0.54242499623282603</v>
      </c>
      <c r="W50" s="831">
        <v>0.743999999999998</v>
      </c>
      <c r="X50" s="832">
        <f t="shared" si="34"/>
        <v>-0.2709341448483501</v>
      </c>
      <c r="Y50" s="832" t="b">
        <f t="shared" si="35"/>
        <v>0</v>
      </c>
      <c r="Z50" s="832">
        <f t="shared" si="36"/>
        <v>-0.2709341448483501</v>
      </c>
      <c r="AA50" s="830">
        <v>1.9370829983901401</v>
      </c>
      <c r="AB50" s="831">
        <v>2.1120000000000001</v>
      </c>
      <c r="AC50" s="832">
        <f t="shared" si="37"/>
        <v>-8.2820550004668592E-2</v>
      </c>
      <c r="AD50" s="832" t="b">
        <f t="shared" si="38"/>
        <v>0</v>
      </c>
      <c r="AE50" s="832">
        <f t="shared" si="39"/>
        <v>-8.2820550004668592E-2</v>
      </c>
      <c r="AF50" s="830">
        <v>1.9370829983901401</v>
      </c>
      <c r="AG50" s="831">
        <v>2.1120000000000001</v>
      </c>
      <c r="AH50" s="832">
        <f t="shared" si="40"/>
        <v>-8.2820550004668592E-2</v>
      </c>
      <c r="AI50" s="832" t="b">
        <f t="shared" si="41"/>
        <v>0</v>
      </c>
      <c r="AJ50" s="832">
        <f t="shared" si="42"/>
        <v>-8.2820550004668592E-2</v>
      </c>
      <c r="AK50" s="831">
        <v>9.6</v>
      </c>
      <c r="AL50" s="830">
        <v>0.38191999821414402</v>
      </c>
      <c r="AM50" s="831">
        <v>0.47699999999999798</v>
      </c>
      <c r="AN50" s="832">
        <f t="shared" si="43"/>
        <v>-0.19932914420514547</v>
      </c>
      <c r="AO50" s="832" t="b">
        <f t="shared" si="44"/>
        <v>0</v>
      </c>
      <c r="AP50" s="832">
        <f t="shared" si="45"/>
        <v>-0.19932914420514547</v>
      </c>
      <c r="AQ50" s="830">
        <v>1.46217499493587</v>
      </c>
      <c r="AR50" s="831">
        <v>1.427</v>
      </c>
      <c r="AS50" s="832">
        <f t="shared" si="46"/>
        <v>2.4649611027238949E-2</v>
      </c>
      <c r="AT50" s="832" t="b">
        <f t="shared" si="47"/>
        <v>0</v>
      </c>
      <c r="AU50" s="832">
        <f t="shared" si="48"/>
        <v>2.4649611027238949E-2</v>
      </c>
      <c r="AV50" s="830">
        <v>1.46217499493587</v>
      </c>
      <c r="AW50" s="831">
        <v>1.427</v>
      </c>
      <c r="AX50" s="832">
        <f t="shared" si="49"/>
        <v>2.4649611027238949E-2</v>
      </c>
      <c r="AY50" s="832" t="b">
        <f t="shared" si="50"/>
        <v>0</v>
      </c>
      <c r="AZ50" s="832">
        <f t="shared" si="51"/>
        <v>2.4649611027238949E-2</v>
      </c>
      <c r="BA50" s="831">
        <v>7.6159999999999997</v>
      </c>
      <c r="BB50" s="200">
        <v>62.514999389648402</v>
      </c>
      <c r="BC50" s="201"/>
      <c r="BD50" s="200">
        <v>45.374998092651303</v>
      </c>
      <c r="BE50" s="200"/>
      <c r="BF50" s="200"/>
      <c r="BG50" s="197">
        <f>SUM(BD50:BF50)</f>
        <v>45.374998092651303</v>
      </c>
      <c r="BH50" s="200">
        <v>33.898998260497997</v>
      </c>
      <c r="BI50" s="200"/>
      <c r="BJ50" s="200">
        <v>891</v>
      </c>
      <c r="BK50" s="196">
        <v>782</v>
      </c>
      <c r="BL50" s="198" t="e">
        <f>#REF!</f>
        <v>#REF!</v>
      </c>
      <c r="BR50" s="199"/>
      <c r="BS50" s="174"/>
      <c r="BT50" s="174"/>
      <c r="BU50" s="174"/>
      <c r="BV50" s="174"/>
      <c r="BW50" s="174"/>
      <c r="BX50" s="174"/>
    </row>
    <row r="51" spans="1:76" s="162" customFormat="1" ht="21" hidden="1" customHeight="1" thickBot="1">
      <c r="A51" s="162" t="s">
        <v>287</v>
      </c>
      <c r="B51" s="164" t="s">
        <v>91</v>
      </c>
      <c r="E51" s="163"/>
      <c r="F51" s="163"/>
      <c r="G51" s="163"/>
      <c r="H51" s="163"/>
      <c r="I51" s="163"/>
      <c r="J51" s="163"/>
      <c r="K51" s="191"/>
      <c r="L51" s="191"/>
      <c r="M51" s="192"/>
      <c r="N51" s="192"/>
      <c r="O51" s="193"/>
      <c r="P51" s="191"/>
      <c r="Q51" s="191"/>
      <c r="R51" s="4"/>
      <c r="S51" s="4"/>
      <c r="T51" s="253" t="str">
        <f t="shared" si="33"/>
        <v>Nordic Cinema Group</v>
      </c>
      <c r="U51" s="241"/>
      <c r="V51" s="241"/>
      <c r="W51" s="241"/>
      <c r="X51" s="241"/>
      <c r="Y51" s="241"/>
      <c r="Z51" s="241"/>
      <c r="AA51" s="314">
        <v>0</v>
      </c>
      <c r="AB51" s="543">
        <v>0</v>
      </c>
      <c r="AC51" s="203" t="e">
        <f t="shared" si="37"/>
        <v>#DIV/0!</v>
      </c>
      <c r="AD51" s="203" t="b">
        <f t="shared" si="38"/>
        <v>0</v>
      </c>
      <c r="AE51" s="193" t="e">
        <f t="shared" si="39"/>
        <v>#DIV/0!</v>
      </c>
      <c r="AF51" s="314">
        <v>0</v>
      </c>
      <c r="AG51" s="543">
        <v>0</v>
      </c>
      <c r="AH51" s="203" t="e">
        <f t="shared" si="40"/>
        <v>#DIV/0!</v>
      </c>
      <c r="AI51" s="203" t="b">
        <f t="shared" si="41"/>
        <v>0</v>
      </c>
      <c r="AJ51" s="193" t="e">
        <f t="shared" si="42"/>
        <v>#DIV/0!</v>
      </c>
      <c r="AK51" s="543">
        <v>0</v>
      </c>
      <c r="AL51" s="543"/>
      <c r="AM51" s="543"/>
      <c r="AN51" s="543"/>
      <c r="AO51" s="543"/>
      <c r="AP51" s="543"/>
      <c r="AQ51" s="314">
        <v>0</v>
      </c>
      <c r="AR51" s="543">
        <v>0</v>
      </c>
      <c r="AS51" s="203"/>
      <c r="AT51" s="203"/>
      <c r="AU51" s="193"/>
      <c r="AV51" s="314">
        <v>0</v>
      </c>
      <c r="AW51" s="543">
        <v>0</v>
      </c>
      <c r="AX51" s="203" t="e">
        <f t="shared" si="49"/>
        <v>#DIV/0!</v>
      </c>
      <c r="AY51" s="203" t="b">
        <f t="shared" si="50"/>
        <v>0</v>
      </c>
      <c r="AZ51" s="193" t="e">
        <f t="shared" si="51"/>
        <v>#DIV/0!</v>
      </c>
      <c r="BA51" s="543">
        <v>0</v>
      </c>
      <c r="BB51" s="200">
        <v>6.4949999004602397</v>
      </c>
      <c r="BC51" s="201"/>
      <c r="BD51" s="200">
        <v>35.167000770568798</v>
      </c>
      <c r="BE51" s="200"/>
      <c r="BF51" s="200"/>
      <c r="BG51" s="197">
        <f>SUM(BD51:BF51)</f>
        <v>35.167000770568798</v>
      </c>
      <c r="BH51" s="200">
        <v>19.659000396728501</v>
      </c>
      <c r="BI51" s="200"/>
      <c r="BJ51" s="200">
        <v>457</v>
      </c>
      <c r="BK51" s="196">
        <v>1082</v>
      </c>
      <c r="BL51" s="198" t="e">
        <f>#REF!</f>
        <v>#REF!</v>
      </c>
      <c r="BR51" s="199"/>
      <c r="BS51" s="174"/>
      <c r="BT51" s="174"/>
      <c r="BU51" s="174"/>
      <c r="BV51" s="174"/>
      <c r="BW51" s="174"/>
      <c r="BX51" s="174"/>
    </row>
    <row r="52" spans="1:76" s="162" customFormat="1" ht="21.75" customHeight="1">
      <c r="B52" s="164"/>
      <c r="E52" s="224"/>
      <c r="F52" s="224"/>
      <c r="G52" s="224"/>
      <c r="H52" s="224"/>
      <c r="I52" s="224"/>
      <c r="J52" s="224"/>
      <c r="K52" s="225"/>
      <c r="L52" s="225"/>
      <c r="M52" s="225"/>
      <c r="N52" s="225"/>
      <c r="O52" s="225"/>
      <c r="P52" s="225"/>
      <c r="Q52" s="225"/>
      <c r="R52" s="4"/>
      <c r="S52" s="4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10"/>
      <c r="BC52" s="210"/>
      <c r="BD52" s="210"/>
      <c r="BE52" s="210"/>
      <c r="BF52" s="210"/>
      <c r="BG52" s="210"/>
      <c r="BH52" s="210"/>
      <c r="BI52" s="210"/>
      <c r="BJ52" s="210"/>
      <c r="BK52" s="210"/>
      <c r="BL52" s="210"/>
      <c r="BQ52" s="174"/>
      <c r="BR52" s="174"/>
      <c r="BS52" s="174"/>
      <c r="BT52" s="174"/>
      <c r="BU52" s="174"/>
      <c r="BV52" s="174"/>
      <c r="BW52" s="174"/>
      <c r="BX52" s="174"/>
    </row>
    <row r="53" spans="1:76" ht="20.25" customHeight="1">
      <c r="B53" s="16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6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8"/>
      <c r="AG53" s="227"/>
      <c r="AH53" s="227"/>
      <c r="AI53" s="227"/>
      <c r="AJ53" s="227"/>
      <c r="AK53" s="229"/>
      <c r="AL53" s="229"/>
      <c r="AM53" s="229"/>
      <c r="AN53" s="229"/>
      <c r="AO53" s="229"/>
      <c r="AP53" s="229"/>
      <c r="AQ53" s="228"/>
      <c r="AR53" s="228"/>
      <c r="AS53" s="228"/>
      <c r="AT53" s="228"/>
      <c r="AU53" s="228"/>
      <c r="AV53" s="228"/>
      <c r="AW53" s="227"/>
      <c r="AX53" s="227"/>
      <c r="AY53" s="227"/>
      <c r="AZ53" s="227"/>
      <c r="BA53" s="229"/>
      <c r="BB53" s="230"/>
      <c r="BC53" s="231"/>
      <c r="BD53" s="231"/>
      <c r="BE53" s="231"/>
      <c r="BF53" s="174"/>
      <c r="BG53" s="232"/>
      <c r="BH53" s="232"/>
      <c r="BI53" s="232"/>
      <c r="BJ53" s="231"/>
      <c r="BK53" s="231"/>
      <c r="BL53" s="231"/>
      <c r="BQ53" s="174"/>
      <c r="BR53" s="174"/>
      <c r="BS53" s="174"/>
      <c r="BT53" s="174"/>
      <c r="BU53" s="174"/>
      <c r="BV53" s="174"/>
      <c r="BW53" s="174"/>
      <c r="BX53" s="174"/>
    </row>
    <row r="54" spans="1:76" ht="27" customHeight="1">
      <c r="B54" s="164"/>
      <c r="E54" s="207"/>
      <c r="F54" s="207"/>
      <c r="G54" s="207"/>
      <c r="H54" s="207"/>
      <c r="I54" s="207"/>
      <c r="J54" s="207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4"/>
      <c r="BC54" s="235"/>
      <c r="BD54" s="208"/>
      <c r="BE54" s="208"/>
      <c r="BF54" s="208"/>
      <c r="BG54" s="208"/>
      <c r="BH54" s="208"/>
      <c r="BI54" s="208"/>
      <c r="BJ54" s="208"/>
      <c r="BK54" s="208"/>
      <c r="BL54" s="208"/>
      <c r="BQ54" s="174"/>
      <c r="BR54" s="174"/>
      <c r="BS54" s="174"/>
      <c r="BT54" s="174"/>
    </row>
    <row r="55" spans="1:76" ht="21" customHeight="1">
      <c r="B55" s="164"/>
      <c r="E55" s="180"/>
      <c r="F55" s="180"/>
      <c r="G55" s="180"/>
      <c r="H55" s="180"/>
      <c r="I55" s="180"/>
      <c r="J55" s="180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Q55" s="174"/>
      <c r="BR55" s="174"/>
      <c r="BS55" s="174"/>
    </row>
    <row r="56" spans="1:76" ht="21" customHeight="1">
      <c r="B56" s="164"/>
      <c r="E56" s="180"/>
      <c r="F56" s="180"/>
      <c r="G56" s="180"/>
      <c r="H56" s="180"/>
      <c r="I56" s="180"/>
      <c r="J56" s="180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Q56" s="174"/>
      <c r="BR56" s="174"/>
      <c r="BS56" s="174"/>
    </row>
    <row r="57" spans="1:76" ht="19.5" customHeight="1">
      <c r="B57" s="164"/>
      <c r="E57" s="180"/>
      <c r="F57" s="180"/>
      <c r="G57" s="180"/>
      <c r="H57" s="180"/>
      <c r="I57" s="180"/>
      <c r="J57" s="180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6"/>
      <c r="AL57" s="216"/>
      <c r="AM57" s="216"/>
      <c r="AN57" s="216"/>
      <c r="AO57" s="216"/>
      <c r="AP57" s="21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Q57" s="174"/>
      <c r="BR57" s="174"/>
      <c r="BS57" s="174"/>
    </row>
    <row r="58" spans="1:76" s="211" customFormat="1" ht="21" customHeight="1">
      <c r="B58" s="164"/>
      <c r="E58" s="180"/>
      <c r="F58" s="180"/>
      <c r="G58" s="180"/>
      <c r="H58" s="180"/>
      <c r="I58" s="180"/>
      <c r="J58" s="180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6"/>
      <c r="AL58" s="216"/>
      <c r="AM58" s="216"/>
      <c r="AN58" s="216"/>
      <c r="AO58" s="216"/>
      <c r="AP58" s="21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Q58" s="173"/>
      <c r="BR58" s="173"/>
      <c r="BS58" s="173"/>
    </row>
    <row r="59" spans="1:76" s="211" customFormat="1" ht="20.25" customHeight="1">
      <c r="B59" s="164"/>
      <c r="E59" s="212"/>
      <c r="F59" s="212"/>
      <c r="G59" s="212"/>
      <c r="H59" s="212"/>
      <c r="I59" s="212"/>
      <c r="J59" s="212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6"/>
      <c r="AL59" s="216"/>
      <c r="AM59" s="216"/>
      <c r="AN59" s="216"/>
      <c r="AO59" s="216"/>
      <c r="AP59" s="216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Q59" s="173"/>
      <c r="BR59" s="173"/>
      <c r="BS59" s="173"/>
    </row>
    <row r="60" spans="1:76" s="211" customFormat="1" ht="17.25" customHeight="1">
      <c r="B60" s="164"/>
      <c r="E60" s="212"/>
      <c r="F60" s="212"/>
      <c r="G60" s="212"/>
      <c r="H60" s="212"/>
      <c r="I60" s="212"/>
      <c r="J60" s="212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6"/>
      <c r="AL60" s="216"/>
      <c r="AM60" s="216"/>
      <c r="AN60" s="216"/>
      <c r="AO60" s="216"/>
      <c r="AP60" s="216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</row>
    <row r="61" spans="1:76" s="211" customFormat="1" ht="17.25" customHeight="1">
      <c r="B61" s="164"/>
      <c r="E61" s="214"/>
      <c r="F61" s="214"/>
      <c r="G61" s="214"/>
      <c r="H61" s="214"/>
      <c r="I61" s="214"/>
      <c r="J61" s="214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6"/>
      <c r="AL61" s="216"/>
      <c r="AM61" s="216"/>
      <c r="AN61" s="216"/>
      <c r="AO61" s="216"/>
      <c r="AP61" s="216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</row>
    <row r="62" spans="1:76" s="211" customFormat="1" ht="17.25" customHeight="1">
      <c r="B62" s="164"/>
      <c r="E62" s="214"/>
      <c r="F62" s="214"/>
      <c r="G62" s="214"/>
      <c r="H62" s="214"/>
      <c r="I62" s="214"/>
      <c r="J62" s="214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6"/>
      <c r="AL62" s="216"/>
      <c r="AM62" s="216"/>
      <c r="AN62" s="216"/>
      <c r="AO62" s="216"/>
      <c r="AP62" s="216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</row>
    <row r="63" spans="1:76" s="211" customFormat="1" ht="18.899999999999999" customHeight="1">
      <c r="B63" s="164"/>
      <c r="E63" s="214"/>
      <c r="F63" s="214"/>
      <c r="G63" s="214"/>
      <c r="H63" s="214"/>
      <c r="I63" s="214"/>
      <c r="J63" s="214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237"/>
      <c r="BD63" s="173"/>
      <c r="BE63" s="173"/>
      <c r="BF63" s="173"/>
      <c r="BG63" s="173"/>
      <c r="BH63" s="173"/>
      <c r="BI63" s="173"/>
      <c r="BJ63" s="173"/>
      <c r="BK63" s="173"/>
      <c r="BL63" s="173"/>
      <c r="BM63" s="238"/>
      <c r="BN63" s="238"/>
      <c r="BO63" s="238"/>
      <c r="BP63" s="238"/>
    </row>
    <row r="64" spans="1:76" s="211" customFormat="1" ht="18.899999999999999" customHeight="1">
      <c r="E64" s="214"/>
      <c r="F64" s="214"/>
      <c r="G64" s="214"/>
      <c r="H64" s="214"/>
      <c r="I64" s="214"/>
      <c r="J64" s="214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237"/>
      <c r="BD64" s="173"/>
      <c r="BE64" s="173"/>
      <c r="BF64" s="173"/>
      <c r="BG64" s="173"/>
      <c r="BH64" s="173"/>
      <c r="BI64" s="173"/>
      <c r="BJ64" s="173"/>
      <c r="BK64" s="173"/>
      <c r="BL64" s="173"/>
      <c r="BM64" s="238"/>
      <c r="BN64" s="238"/>
      <c r="BO64" s="238"/>
      <c r="BP64" s="238"/>
    </row>
    <row r="65" spans="5:69" ht="18.899999999999999" customHeight="1">
      <c r="E65" s="214"/>
      <c r="F65" s="214"/>
      <c r="G65" s="214"/>
      <c r="H65" s="214"/>
      <c r="I65" s="214"/>
      <c r="J65" s="214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C65" s="175"/>
      <c r="BI65" s="173"/>
      <c r="BQ65" s="211"/>
    </row>
    <row r="66" spans="5:69" ht="18.899999999999999" customHeight="1">
      <c r="E66" s="214"/>
      <c r="F66" s="214"/>
      <c r="G66" s="214"/>
      <c r="H66" s="214"/>
      <c r="I66" s="214"/>
      <c r="J66" s="214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C66" s="175"/>
      <c r="BI66" s="173"/>
    </row>
    <row r="67" spans="5:69">
      <c r="E67" s="214"/>
      <c r="F67" s="214"/>
      <c r="G67" s="214"/>
      <c r="H67" s="214"/>
      <c r="I67" s="214"/>
      <c r="J67" s="214"/>
    </row>
  </sheetData>
  <mergeCells count="5">
    <mergeCell ref="AQ7:BA7"/>
    <mergeCell ref="K7:U7"/>
    <mergeCell ref="AA7:AK7"/>
    <mergeCell ref="AA31:AK31"/>
    <mergeCell ref="AQ31:BA31"/>
  </mergeCells>
  <pageMargins left="0.70866141732283472" right="0" top="0.74803149606299213" bottom="0.55118110236220474" header="0.39370078740157483" footer="0.31496062992125984"/>
  <pageSetup paperSize="9" scale="60" orientation="landscape" r:id="rId1"/>
  <headerFooter alignWithMargins="0">
    <oddFooter>&amp;LRatos Ekonomi/150422&amp;R&amp;P/&amp;N</oddFooter>
  </headerFooter>
  <colBreaks count="1" manualBreakCount="1">
    <brk id="65" min="4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8"/>
  <sheetViews>
    <sheetView topLeftCell="A3" zoomScale="90" zoomScaleNormal="90" zoomScaleSheetLayoutView="70" workbookViewId="0"/>
  </sheetViews>
  <sheetFormatPr defaultColWidth="9.109375" defaultRowHeight="31.8"/>
  <cols>
    <col min="1" max="1" width="242.109375" style="88" customWidth="1"/>
    <col min="2" max="16384" width="9.109375" style="88"/>
  </cols>
  <sheetData>
    <row r="1" spans="1:1" ht="15" hidden="1" customHeight="1"/>
    <row r="2" spans="1:1" ht="15" hidden="1" customHeight="1"/>
    <row r="3" spans="1:1" ht="132" customHeight="1">
      <c r="A3" s="89"/>
    </row>
    <row r="4" spans="1:1" ht="93.75" customHeight="1">
      <c r="A4" s="90"/>
    </row>
    <row r="5" spans="1:1" ht="23.25" customHeight="1">
      <c r="A5" s="90"/>
    </row>
    <row r="6" spans="1:1" ht="37.799999999999997">
      <c r="A6" s="92" t="s">
        <v>429</v>
      </c>
    </row>
    <row r="7" spans="1:1">
      <c r="A7" s="91" t="s">
        <v>430</v>
      </c>
    </row>
    <row r="8" spans="1:1">
      <c r="A8" s="91" t="s">
        <v>553</v>
      </c>
    </row>
    <row r="9" spans="1:1" ht="15.75" customHeight="1">
      <c r="A9" s="93" t="s">
        <v>553</v>
      </c>
    </row>
    <row r="10" spans="1:1" ht="32.4" hidden="1">
      <c r="A10" s="317" t="s">
        <v>183</v>
      </c>
    </row>
    <row r="11" spans="1:1" s="94" customFormat="1" ht="19.5" hidden="1" customHeight="1">
      <c r="A11" s="316" t="s">
        <v>157</v>
      </c>
    </row>
    <row r="12" spans="1:1" s="94" customFormat="1" ht="19.5" hidden="1" customHeight="1">
      <c r="A12" s="316" t="s">
        <v>158</v>
      </c>
    </row>
    <row r="13" spans="1:1" s="94" customFormat="1" ht="24" hidden="1" customHeight="1">
      <c r="A13" s="131"/>
    </row>
    <row r="14" spans="1:1" s="95" customFormat="1" ht="21" customHeight="1">
      <c r="A14" s="130" t="s">
        <v>159</v>
      </c>
    </row>
    <row r="15" spans="1:1" s="95" customFormat="1" ht="21" customHeight="1">
      <c r="A15" s="131" t="s">
        <v>160</v>
      </c>
    </row>
    <row r="16" spans="1:1" s="95" customFormat="1" ht="21" customHeight="1">
      <c r="A16" s="130" t="s">
        <v>442</v>
      </c>
    </row>
    <row r="17" spans="1:1" s="95" customFormat="1" ht="21" customHeight="1"/>
    <row r="18" spans="1:1" s="95" customFormat="1" ht="21.6" hidden="1" customHeight="1">
      <c r="A18" s="130"/>
    </row>
    <row r="19" spans="1:1" s="95" customFormat="1" ht="21.6" hidden="1" customHeight="1">
      <c r="A19" s="130"/>
    </row>
    <row r="20" spans="1:1" s="95" customFormat="1" ht="13.5" hidden="1" customHeight="1">
      <c r="A20" s="131"/>
    </row>
    <row r="21" spans="1:1" s="94" customFormat="1" ht="21" customHeight="1">
      <c r="A21" s="130" t="s">
        <v>443</v>
      </c>
    </row>
    <row r="22" spans="1:1" s="94" customFormat="1" ht="21" customHeight="1">
      <c r="A22" s="130" t="s">
        <v>444</v>
      </c>
    </row>
    <row r="23" spans="1:1" s="94" customFormat="1" ht="21" customHeight="1">
      <c r="A23" s="130" t="s">
        <v>445</v>
      </c>
    </row>
    <row r="24" spans="1:1" s="94" customFormat="1" ht="21" customHeight="1">
      <c r="A24" s="130" t="s">
        <v>446</v>
      </c>
    </row>
    <row r="25" spans="1:1" s="94" customFormat="1" ht="17.25" customHeight="1">
      <c r="A25" s="130"/>
    </row>
    <row r="26" spans="1:1" s="94" customFormat="1" ht="22.5" customHeight="1">
      <c r="A26" s="130" t="s">
        <v>447</v>
      </c>
    </row>
    <row r="27" spans="1:1" s="94" customFormat="1" ht="21" customHeight="1">
      <c r="A27" s="130"/>
    </row>
    <row r="28" spans="1:1" s="94" customFormat="1" ht="21" customHeight="1">
      <c r="A28" s="132" t="s">
        <v>448</v>
      </c>
    </row>
    <row r="29" spans="1:1" ht="21" customHeight="1">
      <c r="A29" s="132" t="s">
        <v>449</v>
      </c>
    </row>
    <row r="30" spans="1:1" s="94" customFormat="1" ht="21" customHeight="1">
      <c r="A30" s="132" t="s">
        <v>450</v>
      </c>
    </row>
    <row r="31" spans="1:1" s="94" customFormat="1" ht="19.5" customHeight="1"/>
    <row r="32" spans="1:1" s="94" customFormat="1" ht="19.5" customHeight="1">
      <c r="A32" s="130"/>
    </row>
    <row r="33" spans="1:1" s="94" customFormat="1" ht="19.5" customHeight="1">
      <c r="A33" s="132"/>
    </row>
    <row r="34" spans="1:1" s="94" customFormat="1" ht="19.5" customHeight="1">
      <c r="A34" s="132"/>
    </row>
    <row r="35" spans="1:1" s="94" customFormat="1" ht="19.5" customHeight="1"/>
    <row r="36" spans="1:1" s="94" customFormat="1" ht="19.5" customHeight="1"/>
    <row r="37" spans="1:1" s="94" customFormat="1" ht="19.5" customHeight="1"/>
    <row r="38" spans="1:1" ht="21.75" customHeight="1"/>
  </sheetData>
  <pageMargins left="0.7" right="0.7" top="0.75" bottom="0.75" header="0.3" footer="0.3"/>
  <pageSetup paperSize="9" scale="54" orientation="landscape" r:id="rId1"/>
  <headerFooter differentFirst="1" alignWithMargins="0">
    <oddFooter>&amp;LRatos Ekonomi 110824
&amp;RSida 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defaultRowHeight="13.2"/>
  <sheetData>
    <row r="1" spans="1:1">
      <c r="A1" t="s">
        <v>516</v>
      </c>
    </row>
    <row r="2" spans="1:1">
      <c r="A2" t="s">
        <v>515</v>
      </c>
    </row>
    <row r="3" spans="1:1" s="924" customFormat="1" ht="15.6">
      <c r="A3" s="924" t="s">
        <v>517</v>
      </c>
    </row>
    <row r="10" spans="1:1" ht="158.4">
      <c r="A10" s="923" t="s">
        <v>525</v>
      </c>
    </row>
  </sheetData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6"/>
  <sheetViews>
    <sheetView showGridLines="0" showZeros="0" topLeftCell="F8" zoomScale="84" zoomScaleNormal="84" zoomScaleSheetLayoutView="84" workbookViewId="0"/>
  </sheetViews>
  <sheetFormatPr defaultColWidth="9.109375" defaultRowHeight="13.8" outlineLevelRow="1" outlineLevelCol="1"/>
  <cols>
    <col min="1" max="1" width="14" style="435" hidden="1" customWidth="1" outlineLevel="1"/>
    <col min="2" max="2" width="10.33203125" style="447" hidden="1" customWidth="1" outlineLevel="1"/>
    <col min="3" max="3" width="6.88671875" style="447" hidden="1" customWidth="1" outlineLevel="1"/>
    <col min="4" max="5" width="10.33203125" style="447" hidden="1" customWidth="1" outlineLevel="1"/>
    <col min="6" max="6" width="3.44140625" style="34" customWidth="1" collapsed="1"/>
    <col min="7" max="7" width="37.5546875" style="79" customWidth="1"/>
    <col min="8" max="8" width="11.88671875" style="300" customWidth="1"/>
    <col min="9" max="9" width="11.6640625" style="300" customWidth="1"/>
    <col min="10" max="10" width="8.6640625" style="300" customWidth="1"/>
    <col min="11" max="11" width="11.5546875" style="34" hidden="1" customWidth="1" outlineLevel="1"/>
    <col min="12" max="12" width="13.33203125" style="34" hidden="1" customWidth="1" outlineLevel="1"/>
    <col min="13" max="13" width="13.6640625" style="34" hidden="1" customWidth="1" outlineLevel="1"/>
    <col min="14" max="14" width="11.6640625" style="34" customWidth="1" collapsed="1"/>
    <col min="15" max="15" width="11.6640625" style="34" customWidth="1"/>
    <col min="16" max="16" width="11.44140625" style="34" hidden="1" customWidth="1"/>
    <col min="17" max="17" width="0.109375" style="34" hidden="1" customWidth="1"/>
    <col min="18" max="18" width="8.5546875" style="34" customWidth="1"/>
    <col min="19" max="20" width="11.6640625" style="34" customWidth="1"/>
    <col min="21" max="22" width="11.44140625" style="34" hidden="1" customWidth="1"/>
    <col min="23" max="23" width="8.6640625" style="34" customWidth="1"/>
    <col min="24" max="24" width="3" style="34" customWidth="1"/>
    <col min="25" max="25" width="11.6640625" style="34" customWidth="1"/>
    <col min="26" max="27" width="11.44140625" style="34" hidden="1" customWidth="1"/>
    <col min="28" max="28" width="8.6640625" style="34" customWidth="1"/>
    <col min="29" max="29" width="2.44140625" style="63" customWidth="1"/>
    <col min="30" max="30" width="11.6640625" style="34" customWidth="1"/>
    <col min="31" max="31" width="11.88671875" style="34" customWidth="1"/>
    <col min="32" max="34" width="11" style="34" customWidth="1"/>
    <col min="35" max="35" width="9.109375" style="34"/>
    <col min="36" max="38" width="11" style="34" customWidth="1"/>
    <col min="39" max="39" width="9.109375" style="34"/>
    <col min="40" max="41" width="12.44140625" style="34" customWidth="1"/>
    <col min="42" max="16384" width="9.109375" style="34"/>
  </cols>
  <sheetData>
    <row r="1" spans="1:33" ht="18" hidden="1" outlineLevel="1">
      <c r="A1" s="435" t="s">
        <v>415</v>
      </c>
      <c r="C1" s="164"/>
      <c r="D1" s="164"/>
      <c r="E1" s="164"/>
      <c r="F1" s="162"/>
      <c r="G1" s="162"/>
      <c r="H1" s="162"/>
      <c r="I1" s="162"/>
      <c r="J1" s="162"/>
    </row>
    <row r="2" spans="1:33" ht="21.6" hidden="1" outlineLevel="1">
      <c r="A2" s="435" t="s">
        <v>78</v>
      </c>
      <c r="B2" s="447">
        <v>1.220332</v>
      </c>
      <c r="C2" s="162"/>
      <c r="D2" s="162"/>
      <c r="E2" s="162"/>
      <c r="F2" s="162"/>
      <c r="G2" s="708" t="s">
        <v>459</v>
      </c>
      <c r="H2" s="162"/>
      <c r="I2" s="162"/>
      <c r="J2" s="162"/>
    </row>
    <row r="3" spans="1:33" ht="18" hidden="1" outlineLevel="1">
      <c r="A3" s="435" t="s">
        <v>80</v>
      </c>
      <c r="B3" s="447">
        <v>9.0968</v>
      </c>
      <c r="C3" s="162"/>
      <c r="D3" s="162"/>
      <c r="E3" s="162"/>
      <c r="F3" s="162"/>
      <c r="G3" s="162"/>
      <c r="H3" s="162"/>
      <c r="I3" s="162"/>
      <c r="J3" s="162"/>
    </row>
    <row r="4" spans="1:33" ht="18" hidden="1" outlineLevel="1">
      <c r="A4" s="435" t="s">
        <v>79</v>
      </c>
      <c r="B4" s="447">
        <v>1.089421</v>
      </c>
      <c r="C4" s="162"/>
      <c r="D4" s="162"/>
      <c r="E4" s="162"/>
      <c r="F4" s="162"/>
      <c r="G4" s="162"/>
      <c r="H4" s="162"/>
      <c r="I4" s="162"/>
      <c r="J4" s="162"/>
    </row>
    <row r="5" spans="1:33" ht="18" hidden="1" outlineLevel="1">
      <c r="A5" s="435" t="s">
        <v>91</v>
      </c>
      <c r="B5" s="447">
        <v>1</v>
      </c>
      <c r="C5" s="162"/>
      <c r="D5" s="162"/>
      <c r="E5" s="162"/>
      <c r="F5" s="162"/>
      <c r="G5" s="162"/>
      <c r="H5" s="162"/>
      <c r="I5" s="162"/>
      <c r="J5" s="162"/>
    </row>
    <row r="6" spans="1:33" ht="18" hidden="1" outlineLevel="1">
      <c r="A6" s="435" t="s">
        <v>261</v>
      </c>
      <c r="B6" s="447">
        <v>6.8577000000000004</v>
      </c>
      <c r="C6" s="162"/>
      <c r="D6" s="162"/>
      <c r="E6" s="162"/>
      <c r="F6" s="162"/>
      <c r="G6" s="162"/>
      <c r="H6" s="162"/>
      <c r="I6" s="162"/>
      <c r="J6" s="162"/>
    </row>
    <row r="7" spans="1:33" ht="18" hidden="1" outlineLevel="1">
      <c r="B7" s="39"/>
      <c r="C7" s="162"/>
      <c r="D7" s="162"/>
      <c r="E7" s="162"/>
      <c r="F7" s="162"/>
      <c r="G7" s="39"/>
      <c r="H7" s="685" t="str">
        <f>'Meny Aaro'!G62</f>
        <v>1503PM</v>
      </c>
      <c r="I7" s="685" t="str">
        <f>'Meny Aaro'!H62</f>
        <v>1403PM</v>
      </c>
      <c r="J7" s="685"/>
      <c r="K7" s="1013" t="s">
        <v>559</v>
      </c>
      <c r="L7" s="1013" t="s">
        <v>560</v>
      </c>
      <c r="N7" s="1013" t="s">
        <v>561</v>
      </c>
      <c r="O7" s="1013" t="s">
        <v>562</v>
      </c>
      <c r="S7" s="1013" t="s">
        <v>563</v>
      </c>
      <c r="T7" s="1013" t="s">
        <v>564</v>
      </c>
      <c r="Y7" s="34" t="str">
        <f>'Meny Aaro'!R53</f>
        <v>1512F1503</v>
      </c>
      <c r="AD7" s="1013" t="s">
        <v>590</v>
      </c>
      <c r="AE7" s="1013" t="s">
        <v>591</v>
      </c>
    </row>
    <row r="8" spans="1:33" ht="18" collapsed="1">
      <c r="A8" s="435">
        <v>100</v>
      </c>
      <c r="B8" s="444"/>
      <c r="C8" s="162"/>
      <c r="D8" s="162"/>
      <c r="E8" s="162"/>
      <c r="F8" s="162"/>
      <c r="G8" s="39"/>
      <c r="H8" s="35"/>
      <c r="I8" s="35"/>
      <c r="J8" s="35"/>
    </row>
    <row r="9" spans="1:33" ht="14.25" hidden="1" customHeight="1">
      <c r="A9" s="436" t="s">
        <v>307</v>
      </c>
      <c r="B9" s="39"/>
      <c r="C9" s="162"/>
      <c r="D9" s="162"/>
      <c r="E9" s="162"/>
      <c r="F9" s="162"/>
      <c r="G9" s="39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1:33" ht="28.2">
      <c r="A10" s="436" t="s">
        <v>254</v>
      </c>
      <c r="B10" s="39"/>
      <c r="C10" s="34"/>
      <c r="D10" s="34"/>
      <c r="E10" s="34"/>
      <c r="G10" s="128" t="str">
        <f>"Innehavsanalys 100% - Valutajusterat (omräknat till snittkurs "&amp;VFGÅR&amp;")"</f>
        <v>Innehavsanalys 100% - Valutajusterat (omräknat till snittkurs 2014)</v>
      </c>
      <c r="H10" s="680"/>
      <c r="I10" s="680"/>
      <c r="J10" s="680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40"/>
      <c r="Z10" s="40"/>
      <c r="AA10" s="40"/>
      <c r="AB10" s="40"/>
      <c r="AC10" s="51"/>
      <c r="AD10" s="40"/>
      <c r="AE10" s="40"/>
    </row>
    <row r="11" spans="1:33" ht="9.75" customHeight="1">
      <c r="A11" s="436"/>
      <c r="B11" s="39"/>
      <c r="C11" s="34"/>
      <c r="D11" s="34"/>
      <c r="E11" s="34"/>
      <c r="G11" s="448"/>
      <c r="H11" s="681"/>
      <c r="I11" s="681"/>
      <c r="J11" s="681"/>
      <c r="K11" s="42"/>
      <c r="L11" s="35"/>
      <c r="M11" s="35"/>
      <c r="N11" s="42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40"/>
      <c r="Z11" s="40"/>
      <c r="AA11" s="40"/>
      <c r="AB11" s="40"/>
      <c r="AC11" s="51"/>
      <c r="AD11" s="40"/>
      <c r="AE11" s="40"/>
    </row>
    <row r="12" spans="1:33" ht="20.25" customHeight="1">
      <c r="A12" s="437"/>
      <c r="B12" s="64"/>
      <c r="C12" s="34"/>
      <c r="D12" s="34"/>
      <c r="E12" s="34"/>
      <c r="G12" s="449" t="str">
        <f>'Aaro Inställningar'!H6</f>
        <v>Nettoomsättning (Mkr)</v>
      </c>
      <c r="H12" s="682">
        <f>VÅR</f>
        <v>2015</v>
      </c>
      <c r="I12" s="682">
        <f>VFGÅR</f>
        <v>2014</v>
      </c>
      <c r="J12" s="682"/>
      <c r="K12" s="342">
        <f>VÅR</f>
        <v>2015</v>
      </c>
      <c r="L12" s="342">
        <f>VFGÅR</f>
        <v>2014</v>
      </c>
      <c r="M12" s="342" t="s">
        <v>3</v>
      </c>
      <c r="N12" s="342">
        <f>K12</f>
        <v>2015</v>
      </c>
      <c r="O12" s="342">
        <f>L12</f>
        <v>2014</v>
      </c>
      <c r="P12" s="342"/>
      <c r="Q12" s="342"/>
      <c r="R12" s="342" t="s">
        <v>3</v>
      </c>
      <c r="S12" s="342" t="str">
        <f>VLTM</f>
        <v>15/14</v>
      </c>
      <c r="T12" s="342">
        <f>VFGÅR</f>
        <v>2014</v>
      </c>
      <c r="U12" s="342"/>
      <c r="V12" s="342"/>
      <c r="W12" s="342" t="s">
        <v>3</v>
      </c>
      <c r="X12" s="342"/>
      <c r="Y12" s="342">
        <f>VÅR</f>
        <v>2015</v>
      </c>
      <c r="Z12" s="666"/>
      <c r="AA12" s="666"/>
      <c r="AB12" s="342" t="s">
        <v>3</v>
      </c>
      <c r="AC12" s="466"/>
      <c r="AD12" s="40"/>
      <c r="AE12" s="40"/>
      <c r="AG12" s="475" t="s">
        <v>460</v>
      </c>
    </row>
    <row r="13" spans="1:33" s="301" customFormat="1" ht="32.25" customHeight="1">
      <c r="A13" s="438"/>
      <c r="B13" s="443"/>
      <c r="G13" s="449"/>
      <c r="H13" s="682" t="str">
        <f>VMÅN</f>
        <v>mar</v>
      </c>
      <c r="I13" s="682" t="str">
        <f>VMÅN</f>
        <v>mar</v>
      </c>
      <c r="J13" s="682"/>
      <c r="K13" s="342" t="str">
        <f>VKV</f>
        <v>kv 1</v>
      </c>
      <c r="L13" s="342" t="str">
        <f>K13</f>
        <v>kv 1</v>
      </c>
      <c r="M13" s="342"/>
      <c r="N13" s="342" t="str">
        <f>NamnAcc</f>
        <v>kv 1</v>
      </c>
      <c r="O13" s="342" t="str">
        <f>N13</f>
        <v>kv 1</v>
      </c>
      <c r="P13" s="342"/>
      <c r="Q13" s="342"/>
      <c r="R13" s="666"/>
      <c r="S13" s="342" t="s">
        <v>8</v>
      </c>
      <c r="T13" s="342"/>
      <c r="U13" s="342"/>
      <c r="V13" s="342"/>
      <c r="W13" s="344"/>
      <c r="X13" s="344"/>
      <c r="Y13" s="349" t="str">
        <f>'Aaro Inställningar'!H12</f>
        <v>Prognos mar</v>
      </c>
      <c r="Z13" s="342"/>
      <c r="AA13" s="342"/>
      <c r="AB13" s="342"/>
      <c r="AC13" s="466"/>
      <c r="AD13" s="40"/>
      <c r="AE13" s="40"/>
    </row>
    <row r="14" spans="1:33" ht="15" customHeight="1">
      <c r="A14" s="439" t="s">
        <v>305</v>
      </c>
      <c r="B14" s="444" t="str">
        <f>'Aaro Inställningar'!B6</f>
        <v>AHIAS</v>
      </c>
      <c r="C14" s="34" t="s">
        <v>78</v>
      </c>
      <c r="D14" s="709">
        <f t="shared" ref="D14:D41" si="0">VLOOKUP(C14,$A$2:$B$6,2)</f>
        <v>1.220332</v>
      </c>
      <c r="E14" s="34"/>
      <c r="G14" s="749" t="str">
        <f>'Aaro Inställningar'!C6</f>
        <v>AH Industries</v>
      </c>
      <c r="H14" s="320">
        <v>85.860118856</v>
      </c>
      <c r="I14" s="318">
        <v>75.476313868000005</v>
      </c>
      <c r="J14" s="319">
        <f t="shared" ref="J14:J23" si="1">IF(OR(H14&lt;0,I14&lt;0),"-",H14/I14-1)</f>
        <v>0.13757700205338796</v>
      </c>
      <c r="K14" s="320">
        <v>231.27732064</v>
      </c>
      <c r="L14" s="318">
        <v>195.38247519199999</v>
      </c>
      <c r="M14" s="319">
        <f t="shared" ref="M14:M42" si="2">IF(OR(K14&lt;0,L14&lt;0),"-",K14/L14-1)</f>
        <v>0.18371578829025781</v>
      </c>
      <c r="N14" s="320">
        <v>231.27732064</v>
      </c>
      <c r="O14" s="318">
        <v>195.38247519199999</v>
      </c>
      <c r="P14" s="319">
        <f t="shared" ref="P14:P42" si="3">IF(OR(N14&lt;0,O14&lt;0),"-",N14/O14-1)</f>
        <v>0.18371578829025781</v>
      </c>
      <c r="Q14" s="319" t="b">
        <f t="shared" ref="Q14:Q42" si="4">IF(AND(N14&lt;0,O14&lt;0),-(N14/O14-1))</f>
        <v>0</v>
      </c>
      <c r="R14" s="319">
        <f t="shared" ref="R14:R42" si="5">IF(AND(N14&lt;0,O14&lt;0),+Q14,P14)</f>
        <v>0.18371578829025781</v>
      </c>
      <c r="S14" s="320">
        <v>816.51437854400001</v>
      </c>
      <c r="T14" s="318">
        <v>780.61953309600005</v>
      </c>
      <c r="U14" s="319">
        <f t="shared" ref="U14:U42" si="6">IF(OR(S14&lt;0,T14&lt;0),"-",S14/T14-1)</f>
        <v>4.5982509950318606E-2</v>
      </c>
      <c r="V14" s="319" t="b">
        <f t="shared" ref="V14:V42" si="7">IF(AND(S14&lt;0,T14&lt;0),-(S14/T14-1))</f>
        <v>0</v>
      </c>
      <c r="W14" s="319">
        <f t="shared" ref="W14:W42" si="8">IF(AND(S14&lt;0,T14&lt;0),+V14,U14)</f>
        <v>4.5982509950318606E-2</v>
      </c>
      <c r="X14" s="319"/>
      <c r="Y14" s="320">
        <v>1032.2556524920001</v>
      </c>
      <c r="Z14" s="319">
        <f t="shared" ref="Z14:Z42" si="9">IF(OR(T14&lt;0,Y14&lt;0),"-",Y14/T14-1)</f>
        <v>0.32235437204343431</v>
      </c>
      <c r="AA14" s="319" t="b">
        <f t="shared" ref="AA14:AA42" si="10">IF(AND(T14&lt;0,Y14&lt;0),-(Y14/T14-1))</f>
        <v>0</v>
      </c>
      <c r="AB14" s="319">
        <f t="shared" ref="AB14:AB42" si="11">IF(AND(T14&lt;0,Y14&lt;0),+AA14,Z14)</f>
        <v>0.32235437204343431</v>
      </c>
      <c r="AC14" s="465"/>
      <c r="AD14" s="706"/>
      <c r="AE14" s="706"/>
    </row>
    <row r="15" spans="1:33" ht="15" customHeight="1">
      <c r="A15" s="439" t="s">
        <v>305</v>
      </c>
      <c r="B15" s="444" t="str">
        <f>'Aaro Inställningar'!B7</f>
        <v>ARCUS</v>
      </c>
      <c r="C15" s="34" t="s">
        <v>79</v>
      </c>
      <c r="D15" s="709">
        <f t="shared" si="0"/>
        <v>1.089421</v>
      </c>
      <c r="E15" s="34"/>
      <c r="G15" s="749" t="str">
        <f>'Aaro Inställningar'!C7</f>
        <v>Arcus-Gruppen</v>
      </c>
      <c r="H15" s="320">
        <v>236.92292139599999</v>
      </c>
      <c r="I15" s="318">
        <v>185.738654553</v>
      </c>
      <c r="J15" s="319">
        <f t="shared" si="1"/>
        <v>0.27557143108514714</v>
      </c>
      <c r="K15" s="320">
        <v>556.646196476</v>
      </c>
      <c r="L15" s="318">
        <v>509.821792475</v>
      </c>
      <c r="M15" s="319">
        <f t="shared" si="2"/>
        <v>9.1844649821037461E-2</v>
      </c>
      <c r="N15" s="320">
        <v>556.646196476</v>
      </c>
      <c r="O15" s="318">
        <v>509.821792475</v>
      </c>
      <c r="P15" s="319">
        <f t="shared" si="3"/>
        <v>9.1844649821037461E-2</v>
      </c>
      <c r="Q15" s="319" t="b">
        <f t="shared" si="4"/>
        <v>0</v>
      </c>
      <c r="R15" s="319">
        <f t="shared" si="5"/>
        <v>9.1844649821037461E-2</v>
      </c>
      <c r="S15" s="320">
        <v>2594.6336871230001</v>
      </c>
      <c r="T15" s="318">
        <v>2547.8092831220001</v>
      </c>
      <c r="U15" s="319">
        <f t="shared" si="6"/>
        <v>1.8378300256298274E-2</v>
      </c>
      <c r="V15" s="319" t="b">
        <f t="shared" si="7"/>
        <v>0</v>
      </c>
      <c r="W15" s="319">
        <f t="shared" si="8"/>
        <v>1.8378300256298274E-2</v>
      </c>
      <c r="X15" s="319"/>
      <c r="Y15" s="320">
        <v>2498.32560246</v>
      </c>
      <c r="Z15" s="319">
        <f t="shared" si="9"/>
        <v>-1.9422050539577462E-2</v>
      </c>
      <c r="AA15" s="319" t="b">
        <f t="shared" si="10"/>
        <v>0</v>
      </c>
      <c r="AB15" s="319">
        <f t="shared" si="11"/>
        <v>-1.9422050539577462E-2</v>
      </c>
      <c r="AC15" s="465"/>
      <c r="AD15" s="706"/>
      <c r="AE15" s="706"/>
    </row>
    <row r="16" spans="1:33" ht="16.5" customHeight="1">
      <c r="A16" s="439" t="s">
        <v>305</v>
      </c>
      <c r="B16" s="444" t="str">
        <f>'Aaro Inställningar'!B8</f>
        <v>BIOLIN</v>
      </c>
      <c r="C16" s="34" t="s">
        <v>91</v>
      </c>
      <c r="D16" s="709">
        <f t="shared" si="0"/>
        <v>1</v>
      </c>
      <c r="E16" s="34"/>
      <c r="G16" s="749" t="str">
        <f>'Aaro Inställningar'!C8</f>
        <v>Biolin Scientific</v>
      </c>
      <c r="H16" s="320">
        <v>32.197609999999997</v>
      </c>
      <c r="I16" s="318">
        <v>22.920999999999999</v>
      </c>
      <c r="J16" s="319">
        <f t="shared" si="1"/>
        <v>0.40472099821124718</v>
      </c>
      <c r="K16" s="320">
        <v>52.325530000000001</v>
      </c>
      <c r="L16" s="318">
        <v>42.481999999999999</v>
      </c>
      <c r="M16" s="319">
        <f t="shared" si="2"/>
        <v>0.23171060684525213</v>
      </c>
      <c r="N16" s="320">
        <v>52.325530000000001</v>
      </c>
      <c r="O16" s="318">
        <v>42.481999999999999</v>
      </c>
      <c r="P16" s="319">
        <f t="shared" si="3"/>
        <v>0.23171060684525213</v>
      </c>
      <c r="Q16" s="319" t="b">
        <f t="shared" si="4"/>
        <v>0</v>
      </c>
      <c r="R16" s="319">
        <f t="shared" si="5"/>
        <v>0.23171060684525213</v>
      </c>
      <c r="S16" s="320">
        <v>224.92252999999999</v>
      </c>
      <c r="T16" s="318">
        <v>215.07900000000001</v>
      </c>
      <c r="U16" s="319">
        <f t="shared" si="6"/>
        <v>4.5767043737417357E-2</v>
      </c>
      <c r="V16" s="319" t="b">
        <f t="shared" si="7"/>
        <v>0</v>
      </c>
      <c r="W16" s="319">
        <f t="shared" si="8"/>
        <v>4.5767043737417357E-2</v>
      </c>
      <c r="X16" s="319"/>
      <c r="Y16" s="320">
        <v>250</v>
      </c>
      <c r="Z16" s="319">
        <f t="shared" si="9"/>
        <v>0.16236359663193523</v>
      </c>
      <c r="AA16" s="319" t="b">
        <f t="shared" si="10"/>
        <v>0</v>
      </c>
      <c r="AB16" s="319">
        <f t="shared" si="11"/>
        <v>0.16236359663193523</v>
      </c>
      <c r="AC16" s="465"/>
      <c r="AD16" s="706"/>
      <c r="AE16" s="706"/>
    </row>
    <row r="17" spans="1:34" ht="14.25" customHeight="1">
      <c r="A17" s="439" t="s">
        <v>305</v>
      </c>
      <c r="B17" s="444" t="str">
        <f>'Aaro Inställningar'!B9</f>
        <v>BISNODE</v>
      </c>
      <c r="C17" s="444" t="s">
        <v>91</v>
      </c>
      <c r="D17" s="709">
        <f t="shared" si="0"/>
        <v>1</v>
      </c>
      <c r="E17" s="444"/>
      <c r="F17" s="44"/>
      <c r="G17" s="749" t="str">
        <f>'Aaro Inställningar'!C9</f>
        <v>Bisnode</v>
      </c>
      <c r="H17" s="320">
        <v>305.68647629999998</v>
      </c>
      <c r="I17" s="318">
        <v>300.87299999999999</v>
      </c>
      <c r="J17" s="319">
        <f t="shared" si="1"/>
        <v>1.5998365755651056E-2</v>
      </c>
      <c r="K17" s="320">
        <v>873.49547629999995</v>
      </c>
      <c r="L17" s="318">
        <v>865.28</v>
      </c>
      <c r="M17" s="319">
        <f t="shared" si="2"/>
        <v>9.4945870700813284E-3</v>
      </c>
      <c r="N17" s="320">
        <v>873.49547629999995</v>
      </c>
      <c r="O17" s="318">
        <v>865.28</v>
      </c>
      <c r="P17" s="319">
        <f t="shared" si="3"/>
        <v>9.4945870700813284E-3</v>
      </c>
      <c r="Q17" s="319" t="b">
        <f t="shared" si="4"/>
        <v>0</v>
      </c>
      <c r="R17" s="319">
        <f t="shared" si="5"/>
        <v>9.4945870700813284E-3</v>
      </c>
      <c r="S17" s="320">
        <v>3509.8314762999998</v>
      </c>
      <c r="T17" s="318">
        <v>3501.616</v>
      </c>
      <c r="U17" s="319">
        <f t="shared" si="6"/>
        <v>2.3461956707988563E-3</v>
      </c>
      <c r="V17" s="319" t="b">
        <f t="shared" si="7"/>
        <v>0</v>
      </c>
      <c r="W17" s="319">
        <f t="shared" si="8"/>
        <v>2.3461956707988563E-3</v>
      </c>
      <c r="X17" s="319"/>
      <c r="Y17" s="320">
        <v>3550</v>
      </c>
      <c r="Z17" s="319">
        <f t="shared" si="9"/>
        <v>1.3817620207355663E-2</v>
      </c>
      <c r="AA17" s="319" t="b">
        <f t="shared" si="10"/>
        <v>0</v>
      </c>
      <c r="AB17" s="319">
        <f t="shared" si="11"/>
        <v>1.3817620207355663E-2</v>
      </c>
      <c r="AC17" s="465"/>
      <c r="AD17" s="706"/>
      <c r="AE17" s="706"/>
    </row>
    <row r="18" spans="1:34" ht="16.5" customHeight="1">
      <c r="A18" s="439" t="s">
        <v>305</v>
      </c>
      <c r="B18" s="444" t="str">
        <f>'Aaro Inställningar'!B10</f>
        <v>DIAB</v>
      </c>
      <c r="C18" s="444" t="s">
        <v>91</v>
      </c>
      <c r="D18" s="709">
        <f t="shared" si="0"/>
        <v>1</v>
      </c>
      <c r="E18" s="444"/>
      <c r="F18" s="44"/>
      <c r="G18" s="749" t="str">
        <f>'Aaro Inställningar'!C10</f>
        <v>DIAB</v>
      </c>
      <c r="H18" s="320">
        <v>140.78700000000001</v>
      </c>
      <c r="I18" s="318">
        <v>85.450999999999993</v>
      </c>
      <c r="J18" s="319">
        <f t="shared" si="1"/>
        <v>0.64757580367696121</v>
      </c>
      <c r="K18" s="320">
        <v>369.01600000000002</v>
      </c>
      <c r="L18" s="318">
        <v>238.16399999999999</v>
      </c>
      <c r="M18" s="319">
        <f t="shared" si="2"/>
        <v>0.54941972758267421</v>
      </c>
      <c r="N18" s="320">
        <v>369.01600000000002</v>
      </c>
      <c r="O18" s="318">
        <v>238.16399999999999</v>
      </c>
      <c r="P18" s="319">
        <f t="shared" si="3"/>
        <v>0.54941972758267421</v>
      </c>
      <c r="Q18" s="319" t="b">
        <f t="shared" si="4"/>
        <v>0</v>
      </c>
      <c r="R18" s="319">
        <f t="shared" si="5"/>
        <v>0.54941972758267421</v>
      </c>
      <c r="S18" s="320">
        <v>1288.107</v>
      </c>
      <c r="T18" s="318">
        <v>1157.2550000000001</v>
      </c>
      <c r="U18" s="319">
        <f t="shared" si="6"/>
        <v>0.11307101719154367</v>
      </c>
      <c r="V18" s="319" t="b">
        <f t="shared" si="7"/>
        <v>0</v>
      </c>
      <c r="W18" s="319">
        <f t="shared" si="8"/>
        <v>0.11307101719154367</v>
      </c>
      <c r="X18" s="319"/>
      <c r="Y18" s="320">
        <v>1436.383</v>
      </c>
      <c r="Z18" s="319">
        <f t="shared" si="9"/>
        <v>0.24119835299912284</v>
      </c>
      <c r="AA18" s="319" t="b">
        <f t="shared" si="10"/>
        <v>0</v>
      </c>
      <c r="AB18" s="319">
        <f t="shared" si="11"/>
        <v>0.24119835299912284</v>
      </c>
      <c r="AC18" s="465"/>
      <c r="AD18" s="706"/>
      <c r="AE18" s="706"/>
    </row>
    <row r="19" spans="1:34" ht="15" customHeight="1">
      <c r="A19" s="439" t="s">
        <v>305</v>
      </c>
      <c r="B19" s="444" t="str">
        <f>'Aaro Inställningar'!B11</f>
        <v>EMGR</v>
      </c>
      <c r="C19" s="444" t="s">
        <v>91</v>
      </c>
      <c r="D19" s="709">
        <f t="shared" si="0"/>
        <v>1</v>
      </c>
      <c r="E19" s="444"/>
      <c r="F19" s="44"/>
      <c r="G19" s="749" t="str">
        <f>'Aaro Inställningar'!C11</f>
        <v>Euromaint</v>
      </c>
      <c r="H19" s="320">
        <v>225.417</v>
      </c>
      <c r="I19" s="318">
        <v>208.78100000000001</v>
      </c>
      <c r="J19" s="319">
        <f t="shared" si="1"/>
        <v>7.9681580220422266E-2</v>
      </c>
      <c r="K19" s="320">
        <v>593.44200000000001</v>
      </c>
      <c r="L19" s="318">
        <v>581.61199999999997</v>
      </c>
      <c r="M19" s="319">
        <f t="shared" si="2"/>
        <v>2.03400204947628E-2</v>
      </c>
      <c r="N19" s="320">
        <v>593.44200000000001</v>
      </c>
      <c r="O19" s="318">
        <v>581.61199999999997</v>
      </c>
      <c r="P19" s="319">
        <f t="shared" si="3"/>
        <v>2.03400204947628E-2</v>
      </c>
      <c r="Q19" s="319" t="b">
        <f t="shared" si="4"/>
        <v>0</v>
      </c>
      <c r="R19" s="319">
        <f t="shared" si="5"/>
        <v>2.03400204947628E-2</v>
      </c>
      <c r="S19" s="320">
        <v>2286.1</v>
      </c>
      <c r="T19" s="318">
        <v>2274.27</v>
      </c>
      <c r="U19" s="319">
        <f t="shared" si="6"/>
        <v>5.2016691070100318E-3</v>
      </c>
      <c r="V19" s="319" t="b">
        <f t="shared" si="7"/>
        <v>0</v>
      </c>
      <c r="W19" s="319">
        <f t="shared" si="8"/>
        <v>5.2016691070100318E-3</v>
      </c>
      <c r="X19" s="319"/>
      <c r="Y19" s="320">
        <v>2251.7579999999998</v>
      </c>
      <c r="Z19" s="319">
        <f t="shared" si="9"/>
        <v>-9.8985608568904482E-3</v>
      </c>
      <c r="AA19" s="319" t="b">
        <f t="shared" si="10"/>
        <v>0</v>
      </c>
      <c r="AB19" s="319">
        <f t="shared" si="11"/>
        <v>-9.8985608568904482E-3</v>
      </c>
      <c r="AC19" s="465"/>
      <c r="AD19" s="706"/>
      <c r="AE19" s="706"/>
    </row>
    <row r="20" spans="1:34" ht="16.5" customHeight="1">
      <c r="A20" s="439" t="s">
        <v>305</v>
      </c>
      <c r="B20" s="444" t="str">
        <f>'Aaro Inställningar'!B12</f>
        <v>GSHYDRO</v>
      </c>
      <c r="C20" s="444" t="s">
        <v>80</v>
      </c>
      <c r="D20" s="709">
        <f t="shared" si="0"/>
        <v>9.0968</v>
      </c>
      <c r="E20" s="444"/>
      <c r="F20" s="44"/>
      <c r="G20" s="749" t="str">
        <f>'Aaro Inställningar'!C12</f>
        <v>GS-Hydro</v>
      </c>
      <c r="H20" s="320">
        <v>116.21162</v>
      </c>
      <c r="I20" s="778">
        <v>103.4033256</v>
      </c>
      <c r="J20" s="319">
        <f t="shared" si="1"/>
        <v>0.12386733526876048</v>
      </c>
      <c r="K20" s="320">
        <v>309.97345999999999</v>
      </c>
      <c r="L20" s="778">
        <v>292.80779840000002</v>
      </c>
      <c r="M20" s="319">
        <f t="shared" si="2"/>
        <v>5.8624332049210803E-2</v>
      </c>
      <c r="N20" s="320">
        <v>309.97345999999999</v>
      </c>
      <c r="O20" s="778">
        <v>292.80779840000002</v>
      </c>
      <c r="P20" s="319">
        <f t="shared" si="3"/>
        <v>5.8624332049210803E-2</v>
      </c>
      <c r="Q20" s="319" t="b">
        <f t="shared" si="4"/>
        <v>0</v>
      </c>
      <c r="R20" s="319">
        <f t="shared" si="5"/>
        <v>5.8624332049210803E-2</v>
      </c>
      <c r="S20" s="320">
        <v>1332.3264248</v>
      </c>
      <c r="T20" s="778">
        <v>1315.1607632</v>
      </c>
      <c r="U20" s="319">
        <f t="shared" si="6"/>
        <v>1.3052139388825212E-2</v>
      </c>
      <c r="V20" s="319" t="b">
        <f t="shared" si="7"/>
        <v>0</v>
      </c>
      <c r="W20" s="319">
        <f t="shared" si="8"/>
        <v>1.3052139388825212E-2</v>
      </c>
      <c r="X20" s="319"/>
      <c r="Y20" s="320">
        <v>1317.8988999999999</v>
      </c>
      <c r="Z20" s="319">
        <f t="shared" si="9"/>
        <v>2.0819787790335997E-3</v>
      </c>
      <c r="AA20" s="319" t="b">
        <f t="shared" si="10"/>
        <v>0</v>
      </c>
      <c r="AB20" s="319">
        <f t="shared" si="11"/>
        <v>2.0819787790335997E-3</v>
      </c>
      <c r="AC20" s="465"/>
      <c r="AD20" s="706"/>
      <c r="AE20" s="706"/>
    </row>
    <row r="21" spans="1:34" ht="15" customHeight="1">
      <c r="A21" s="439" t="s">
        <v>305</v>
      </c>
      <c r="B21" s="444" t="str">
        <f>'Aaro Inställningar'!B13</f>
        <v>HAFA</v>
      </c>
      <c r="C21" s="444" t="s">
        <v>91</v>
      </c>
      <c r="D21" s="709">
        <f t="shared" si="0"/>
        <v>1</v>
      </c>
      <c r="E21" s="444"/>
      <c r="F21" s="44"/>
      <c r="G21" s="749" t="str">
        <f>'Aaro Inställningar'!C13</f>
        <v>Hafa Bathroom Group</v>
      </c>
      <c r="H21" s="320">
        <v>17.981999999999999</v>
      </c>
      <c r="I21" s="318">
        <v>18.079000000000001</v>
      </c>
      <c r="J21" s="319">
        <f t="shared" si="1"/>
        <v>-5.3653410033741578E-3</v>
      </c>
      <c r="K21" s="320">
        <v>52.296999999999997</v>
      </c>
      <c r="L21" s="318">
        <v>58.457999999999998</v>
      </c>
      <c r="M21" s="319">
        <f t="shared" si="2"/>
        <v>-0.10539190529953135</v>
      </c>
      <c r="N21" s="320">
        <v>52.296999999999997</v>
      </c>
      <c r="O21" s="318">
        <v>58.457999999999998</v>
      </c>
      <c r="P21" s="319">
        <f t="shared" si="3"/>
        <v>-0.10539190529953135</v>
      </c>
      <c r="Q21" s="319" t="b">
        <f t="shared" si="4"/>
        <v>0</v>
      </c>
      <c r="R21" s="319">
        <f t="shared" si="5"/>
        <v>-0.10539190529953135</v>
      </c>
      <c r="S21" s="320">
        <v>199.53200000000001</v>
      </c>
      <c r="T21" s="318">
        <v>205.69300000000001</v>
      </c>
      <c r="U21" s="319">
        <f t="shared" si="6"/>
        <v>-2.9952404797440879E-2</v>
      </c>
      <c r="V21" s="319" t="b">
        <f t="shared" si="7"/>
        <v>0</v>
      </c>
      <c r="W21" s="319">
        <f t="shared" si="8"/>
        <v>-2.9952404797440879E-2</v>
      </c>
      <c r="X21" s="319"/>
      <c r="Y21" s="320">
        <v>214.99700000000001</v>
      </c>
      <c r="Z21" s="319">
        <f t="shared" si="9"/>
        <v>4.5232458080731952E-2</v>
      </c>
      <c r="AA21" s="319" t="b">
        <f t="shared" si="10"/>
        <v>0</v>
      </c>
      <c r="AB21" s="319">
        <f t="shared" si="11"/>
        <v>4.5232458080731952E-2</v>
      </c>
      <c r="AC21" s="465"/>
      <c r="AD21" s="706"/>
      <c r="AE21" s="706"/>
    </row>
    <row r="22" spans="1:34" ht="16.5" customHeight="1">
      <c r="A22" s="439" t="s">
        <v>305</v>
      </c>
      <c r="B22" s="444" t="str">
        <f>'Aaro Inställningar'!B14</f>
        <v>HENT</v>
      </c>
      <c r="C22" s="444" t="s">
        <v>79</v>
      </c>
      <c r="D22" s="709">
        <f t="shared" si="0"/>
        <v>1.089421</v>
      </c>
      <c r="E22" s="444"/>
      <c r="F22" s="44"/>
      <c r="G22" s="749" t="str">
        <f>'Aaro Inställningar'!C14</f>
        <v>HENT</v>
      </c>
      <c r="H22" s="320">
        <v>498.08219177900003</v>
      </c>
      <c r="I22" s="318">
        <v>454.75700803000001</v>
      </c>
      <c r="J22" s="319">
        <f t="shared" si="1"/>
        <v>9.5271063411829671E-2</v>
      </c>
      <c r="K22" s="320">
        <v>1302.6729819080001</v>
      </c>
      <c r="L22" s="318">
        <v>1257.1809397899999</v>
      </c>
      <c r="M22" s="319">
        <f t="shared" si="2"/>
        <v>3.6185755509146711E-2</v>
      </c>
      <c r="N22" s="320">
        <v>1302.6729819080001</v>
      </c>
      <c r="O22" s="318">
        <v>1257.1809397899999</v>
      </c>
      <c r="P22" s="319">
        <f t="shared" si="3"/>
        <v>3.6185755509146711E-2</v>
      </c>
      <c r="Q22" s="319" t="b">
        <f t="shared" si="4"/>
        <v>0</v>
      </c>
      <c r="R22" s="319">
        <f t="shared" si="5"/>
        <v>3.6185755509146711E-2</v>
      </c>
      <c r="S22" s="320">
        <v>4910.9671538490002</v>
      </c>
      <c r="T22" s="318">
        <v>4865.4751117309997</v>
      </c>
      <c r="U22" s="319">
        <f t="shared" si="6"/>
        <v>9.3499691342200375E-3</v>
      </c>
      <c r="V22" s="319" t="b">
        <f t="shared" si="7"/>
        <v>0</v>
      </c>
      <c r="W22" s="319">
        <f t="shared" si="8"/>
        <v>9.3499691342200375E-3</v>
      </c>
      <c r="X22" s="319"/>
      <c r="Y22" s="320">
        <v>5447.1049999999996</v>
      </c>
      <c r="Z22" s="319">
        <f t="shared" si="9"/>
        <v>0.11954225947362263</v>
      </c>
      <c r="AA22" s="319" t="b">
        <f t="shared" si="10"/>
        <v>0</v>
      </c>
      <c r="AB22" s="319">
        <f t="shared" si="11"/>
        <v>0.11954225947362263</v>
      </c>
      <c r="AC22" s="465"/>
      <c r="AD22" s="706"/>
      <c r="AE22" s="706"/>
    </row>
    <row r="23" spans="1:34" ht="15.75" customHeight="1">
      <c r="A23" s="439" t="s">
        <v>305</v>
      </c>
      <c r="B23" s="444" t="str">
        <f>'Aaro Inställningar'!B15</f>
        <v>HLDISP</v>
      </c>
      <c r="C23" s="444" t="s">
        <v>91</v>
      </c>
      <c r="D23" s="709">
        <f t="shared" si="0"/>
        <v>1</v>
      </c>
      <c r="E23" s="444"/>
      <c r="F23" s="44"/>
      <c r="G23" s="749" t="str">
        <f>'Aaro Inställningar'!C15</f>
        <v xml:space="preserve">HL Display </v>
      </c>
      <c r="H23" s="320">
        <v>118.68899999999999</v>
      </c>
      <c r="I23" s="318">
        <v>137.26499999999999</v>
      </c>
      <c r="J23" s="319">
        <f t="shared" si="1"/>
        <v>-0.13532947218883173</v>
      </c>
      <c r="K23" s="320">
        <v>337.32799999999997</v>
      </c>
      <c r="L23" s="318">
        <v>363.72899999999998</v>
      </c>
      <c r="M23" s="319">
        <f t="shared" si="2"/>
        <v>-7.2584259159979014E-2</v>
      </c>
      <c r="N23" s="320">
        <v>337.32799999999997</v>
      </c>
      <c r="O23" s="318">
        <v>363.72899999999998</v>
      </c>
      <c r="P23" s="319">
        <f t="shared" si="3"/>
        <v>-7.2584259159979014E-2</v>
      </c>
      <c r="Q23" s="319" t="b">
        <f t="shared" si="4"/>
        <v>0</v>
      </c>
      <c r="R23" s="319">
        <f t="shared" si="5"/>
        <v>-7.2584259159979014E-2</v>
      </c>
      <c r="S23" s="320">
        <v>1482.7719999999999</v>
      </c>
      <c r="T23" s="318">
        <v>1509.173</v>
      </c>
      <c r="U23" s="319">
        <f t="shared" si="6"/>
        <v>-1.7493686939800801E-2</v>
      </c>
      <c r="V23" s="319" t="b">
        <f t="shared" si="7"/>
        <v>0</v>
      </c>
      <c r="W23" s="319">
        <f t="shared" si="8"/>
        <v>-1.7493686939800801E-2</v>
      </c>
      <c r="X23" s="319"/>
      <c r="Y23" s="320">
        <v>1447</v>
      </c>
      <c r="Z23" s="319">
        <f t="shared" si="9"/>
        <v>-4.1196734900505128E-2</v>
      </c>
      <c r="AA23" s="319" t="b">
        <f t="shared" si="10"/>
        <v>0</v>
      </c>
      <c r="AB23" s="319">
        <f t="shared" si="11"/>
        <v>-4.1196734900505128E-2</v>
      </c>
      <c r="AC23" s="465"/>
      <c r="AD23" s="706"/>
      <c r="AE23" s="706"/>
    </row>
    <row r="24" spans="1:34" ht="15.75" customHeight="1">
      <c r="A24" s="439" t="s">
        <v>305</v>
      </c>
      <c r="B24" s="444" t="str">
        <f>'Aaro Inställningar'!B16</f>
        <v>INWIDO</v>
      </c>
      <c r="C24" s="444" t="s">
        <v>79</v>
      </c>
      <c r="D24" s="709">
        <f t="shared" si="0"/>
        <v>1.089421</v>
      </c>
      <c r="E24" s="444"/>
      <c r="F24" s="44"/>
      <c r="G24" s="749" t="str">
        <f>'Aaro Inställningar'!C16</f>
        <v>Inwido</v>
      </c>
      <c r="H24" s="320"/>
      <c r="I24" s="318"/>
      <c r="J24" s="319"/>
      <c r="K24" s="320">
        <v>1141.0965957139999</v>
      </c>
      <c r="L24" s="318">
        <v>988.40552719599998</v>
      </c>
      <c r="M24" s="319">
        <f t="shared" si="2"/>
        <v>0.15448220828061143</v>
      </c>
      <c r="N24" s="320"/>
      <c r="O24" s="318">
        <v>988.40552719599998</v>
      </c>
      <c r="P24" s="319">
        <f t="shared" si="3"/>
        <v>-1</v>
      </c>
      <c r="Q24" s="319" t="b">
        <f t="shared" si="4"/>
        <v>0</v>
      </c>
      <c r="R24" s="319">
        <f t="shared" si="5"/>
        <v>-1</v>
      </c>
      <c r="S24" s="320">
        <v>5508.0461213190001</v>
      </c>
      <c r="T24" s="318">
        <v>5355.3550528010001</v>
      </c>
      <c r="U24" s="319">
        <f t="shared" si="6"/>
        <v>2.8511847863035511E-2</v>
      </c>
      <c r="V24" s="319" t="b">
        <f t="shared" si="7"/>
        <v>0</v>
      </c>
      <c r="W24" s="319">
        <f t="shared" si="8"/>
        <v>2.8511847863035511E-2</v>
      </c>
      <c r="X24" s="319"/>
      <c r="Y24" s="320">
        <v>5556.0470999999998</v>
      </c>
      <c r="Z24" s="319">
        <f t="shared" si="9"/>
        <v>3.7475021771718353E-2</v>
      </c>
      <c r="AA24" s="319" t="b">
        <f t="shared" si="10"/>
        <v>0</v>
      </c>
      <c r="AB24" s="319">
        <f t="shared" si="11"/>
        <v>3.7475021771718353E-2</v>
      </c>
      <c r="AC24" s="465"/>
      <c r="AD24" s="706"/>
      <c r="AE24" s="706"/>
    </row>
    <row r="25" spans="1:34" ht="15" customHeight="1">
      <c r="A25" s="439" t="s">
        <v>305</v>
      </c>
      <c r="B25" s="444" t="str">
        <f>'Aaro Inställningar'!B17</f>
        <v>JOTUL</v>
      </c>
      <c r="C25" s="444" t="s">
        <v>91</v>
      </c>
      <c r="D25" s="709">
        <f t="shared" si="0"/>
        <v>1</v>
      </c>
      <c r="E25" s="444"/>
      <c r="F25" s="44"/>
      <c r="G25" s="749" t="str">
        <f>'Aaro Inställningar'!C17</f>
        <v>Jøtul</v>
      </c>
      <c r="H25" s="320">
        <v>61.942</v>
      </c>
      <c r="I25" s="318">
        <v>58.375</v>
      </c>
      <c r="J25" s="319">
        <f t="shared" ref="J25:J42" si="12">IF(OR(H25&lt;0,I25&lt;0),"-",H25/I25-1)</f>
        <v>6.1104925053533155E-2</v>
      </c>
      <c r="K25" s="320">
        <v>194.17699999999999</v>
      </c>
      <c r="L25" s="318">
        <v>183.55</v>
      </c>
      <c r="M25" s="319">
        <f t="shared" si="2"/>
        <v>5.7897030781803194E-2</v>
      </c>
      <c r="N25" s="320">
        <v>194.17699999999999</v>
      </c>
      <c r="O25" s="318">
        <v>183.55</v>
      </c>
      <c r="P25" s="319">
        <f t="shared" si="3"/>
        <v>5.7897030781803194E-2</v>
      </c>
      <c r="Q25" s="319" t="b">
        <f t="shared" si="4"/>
        <v>0</v>
      </c>
      <c r="R25" s="319">
        <f t="shared" si="5"/>
        <v>5.7897030781803194E-2</v>
      </c>
      <c r="S25" s="320">
        <v>855.12900000000002</v>
      </c>
      <c r="T25" s="318">
        <v>844.50199999999995</v>
      </c>
      <c r="U25" s="319">
        <f t="shared" si="6"/>
        <v>1.2583747581415006E-2</v>
      </c>
      <c r="V25" s="319" t="b">
        <f t="shared" si="7"/>
        <v>0</v>
      </c>
      <c r="W25" s="319">
        <f t="shared" si="8"/>
        <v>1.2583747581415006E-2</v>
      </c>
      <c r="X25" s="319"/>
      <c r="Y25" s="320">
        <v>883</v>
      </c>
      <c r="Z25" s="319">
        <f t="shared" si="9"/>
        <v>4.5586629753393115E-2</v>
      </c>
      <c r="AA25" s="319" t="b">
        <f t="shared" si="10"/>
        <v>0</v>
      </c>
      <c r="AB25" s="319">
        <f t="shared" si="11"/>
        <v>4.5586629753393115E-2</v>
      </c>
      <c r="AC25" s="465"/>
      <c r="AD25" s="706"/>
      <c r="AE25" s="706"/>
    </row>
    <row r="26" spans="1:34" ht="15.75" customHeight="1">
      <c r="A26" s="439" t="s">
        <v>305</v>
      </c>
      <c r="B26" s="444" t="str">
        <f>'Aaro Inställningar'!B18</f>
        <v>KVD</v>
      </c>
      <c r="C26" s="444" t="s">
        <v>80</v>
      </c>
      <c r="D26" s="709">
        <f t="shared" si="0"/>
        <v>9.0968</v>
      </c>
      <c r="E26" s="444"/>
      <c r="F26" s="44"/>
      <c r="G26" s="749" t="str">
        <f>'Aaro Inställningar'!C18</f>
        <v xml:space="preserve">KVD </v>
      </c>
      <c r="H26" s="320">
        <v>245.77734240000001</v>
      </c>
      <c r="I26" s="318">
        <v>245.73185839999999</v>
      </c>
      <c r="J26" s="319">
        <f t="shared" si="12"/>
        <v>1.8509606485772601E-4</v>
      </c>
      <c r="K26" s="320">
        <v>690.06505440000001</v>
      </c>
      <c r="L26" s="318">
        <v>684.07935999999995</v>
      </c>
      <c r="M26" s="319">
        <f t="shared" si="2"/>
        <v>8.7500000000000355E-3</v>
      </c>
      <c r="N26" s="320">
        <v>690.06505440000001</v>
      </c>
      <c r="O26" s="318">
        <v>684.07935999999995</v>
      </c>
      <c r="P26" s="319">
        <f t="shared" si="3"/>
        <v>8.7500000000000355E-3</v>
      </c>
      <c r="Q26" s="319" t="b">
        <f t="shared" si="4"/>
        <v>0</v>
      </c>
      <c r="R26" s="319">
        <f t="shared" si="5"/>
        <v>8.7500000000000355E-3</v>
      </c>
      <c r="S26" s="320">
        <v>2875.2255759999998</v>
      </c>
      <c r="T26" s="318">
        <v>2869.2398816</v>
      </c>
      <c r="U26" s="319">
        <f t="shared" si="6"/>
        <v>2.0861603236401738E-3</v>
      </c>
      <c r="V26" s="319" t="b">
        <f t="shared" si="7"/>
        <v>0</v>
      </c>
      <c r="W26" s="319">
        <f t="shared" si="8"/>
        <v>2.0861603236401738E-3</v>
      </c>
      <c r="X26" s="319"/>
      <c r="Y26" s="320">
        <v>3364.6788999999999</v>
      </c>
      <c r="Z26" s="319">
        <f t="shared" si="9"/>
        <v>0.17267256794288111</v>
      </c>
      <c r="AA26" s="319" t="b">
        <f t="shared" si="10"/>
        <v>0</v>
      </c>
      <c r="AB26" s="319">
        <f t="shared" si="11"/>
        <v>0.17267256794288111</v>
      </c>
      <c r="AC26" s="465"/>
      <c r="AD26" s="706"/>
      <c r="AE26" s="706"/>
    </row>
    <row r="27" spans="1:34" ht="15" customHeight="1">
      <c r="A27" s="439" t="s">
        <v>305</v>
      </c>
      <c r="B27" s="444" t="str">
        <f>'Aaro Inställningar'!B19</f>
        <v>LEDIL</v>
      </c>
      <c r="C27" s="444" t="s">
        <v>91</v>
      </c>
      <c r="D27" s="709">
        <f t="shared" si="0"/>
        <v>1</v>
      </c>
      <c r="E27" s="444"/>
      <c r="F27" s="44"/>
      <c r="G27" s="749" t="str">
        <f>'Aaro Inställningar'!C19</f>
        <v>Ledil</v>
      </c>
      <c r="H27" s="320">
        <v>2.8769999999999998</v>
      </c>
      <c r="I27" s="318">
        <v>2.0499999999999998</v>
      </c>
      <c r="J27" s="319">
        <f t="shared" si="12"/>
        <v>0.40341463414634138</v>
      </c>
      <c r="K27" s="320">
        <v>7.4539999999999997</v>
      </c>
      <c r="L27" s="318">
        <v>5.4390000000000001</v>
      </c>
      <c r="M27" s="319">
        <f t="shared" si="2"/>
        <v>0.37047251332965603</v>
      </c>
      <c r="N27" s="320">
        <v>7.4539999999999997</v>
      </c>
      <c r="O27" s="318">
        <v>5.4390000000000001</v>
      </c>
      <c r="P27" s="319">
        <f t="shared" si="3"/>
        <v>0.37047251332965603</v>
      </c>
      <c r="Q27" s="319" t="b">
        <f t="shared" si="4"/>
        <v>0</v>
      </c>
      <c r="R27" s="319">
        <f t="shared" si="5"/>
        <v>0.37047251332965603</v>
      </c>
      <c r="S27" s="320">
        <v>28.765999999999998</v>
      </c>
      <c r="T27" s="318">
        <v>26.751000000000001</v>
      </c>
      <c r="U27" s="319">
        <f t="shared" si="6"/>
        <v>7.5324286942544116E-2</v>
      </c>
      <c r="V27" s="319" t="b">
        <f t="shared" si="7"/>
        <v>0</v>
      </c>
      <c r="W27" s="319">
        <f t="shared" si="8"/>
        <v>7.5324286942544116E-2</v>
      </c>
      <c r="X27" s="319"/>
      <c r="Y27" s="320">
        <v>32.700000000000003</v>
      </c>
      <c r="Z27" s="319">
        <f t="shared" si="9"/>
        <v>0.2223842099360771</v>
      </c>
      <c r="AA27" s="319" t="b">
        <f t="shared" si="10"/>
        <v>0</v>
      </c>
      <c r="AB27" s="319">
        <f t="shared" si="11"/>
        <v>0.2223842099360771</v>
      </c>
      <c r="AC27" s="465"/>
      <c r="AD27" s="706"/>
      <c r="AE27" s="706"/>
    </row>
    <row r="28" spans="1:34" ht="15.75" customHeight="1">
      <c r="A28" s="439" t="s">
        <v>305</v>
      </c>
      <c r="B28" s="444" t="str">
        <f>'Aaro Inställningar'!B20</f>
        <v>MCC</v>
      </c>
      <c r="C28" s="444" t="s">
        <v>80</v>
      </c>
      <c r="D28" s="709">
        <f t="shared" si="0"/>
        <v>9.0968</v>
      </c>
      <c r="E28" s="444"/>
      <c r="F28" s="44"/>
      <c r="G28" s="749" t="str">
        <f>'Aaro Inställningar'!C20</f>
        <v>Mobile Climate Control</v>
      </c>
      <c r="H28" s="320">
        <v>1006.8156304</v>
      </c>
      <c r="I28" s="318">
        <v>678.63947359999997</v>
      </c>
      <c r="J28" s="319">
        <f t="shared" si="12"/>
        <v>0.48357952869896259</v>
      </c>
      <c r="K28" s="320">
        <v>2639.0271640000001</v>
      </c>
      <c r="L28" s="318">
        <v>1925.292236</v>
      </c>
      <c r="M28" s="319">
        <f t="shared" si="2"/>
        <v>0.3707151125705781</v>
      </c>
      <c r="N28" s="320">
        <v>2639.0271640000001</v>
      </c>
      <c r="O28" s="318">
        <v>1925.292236</v>
      </c>
      <c r="P28" s="319">
        <f t="shared" si="3"/>
        <v>0.3707151125705781</v>
      </c>
      <c r="Q28" s="319" t="b">
        <f t="shared" si="4"/>
        <v>0</v>
      </c>
      <c r="R28" s="319">
        <f t="shared" si="5"/>
        <v>0.3707151125705781</v>
      </c>
      <c r="S28" s="320">
        <v>10001.4494696</v>
      </c>
      <c r="T28" s="318">
        <v>9287.7145416000003</v>
      </c>
      <c r="U28" s="319">
        <f t="shared" si="6"/>
        <v>7.6847207652986693E-2</v>
      </c>
      <c r="V28" s="319" t="b">
        <f t="shared" si="7"/>
        <v>0</v>
      </c>
      <c r="W28" s="319">
        <f t="shared" si="8"/>
        <v>7.6847207652986693E-2</v>
      </c>
      <c r="X28" s="319"/>
      <c r="Y28" s="320">
        <v>11374.9025272</v>
      </c>
      <c r="Z28" s="319">
        <f t="shared" si="9"/>
        <v>0.22472568210956645</v>
      </c>
      <c r="AA28" s="319" t="b">
        <f t="shared" si="10"/>
        <v>0</v>
      </c>
      <c r="AB28" s="319">
        <f t="shared" si="11"/>
        <v>0.22472568210956645</v>
      </c>
      <c r="AC28" s="465"/>
      <c r="AD28" s="706"/>
      <c r="AE28" s="706"/>
    </row>
    <row r="29" spans="1:34" ht="15" customHeight="1">
      <c r="A29" s="439" t="s">
        <v>305</v>
      </c>
      <c r="B29" s="444" t="str">
        <f>'Aaro Inställningar'!B21</f>
        <v>NEBULA</v>
      </c>
      <c r="C29" s="444" t="s">
        <v>91</v>
      </c>
      <c r="D29" s="709">
        <f t="shared" si="0"/>
        <v>1</v>
      </c>
      <c r="E29" s="444"/>
      <c r="F29" s="44"/>
      <c r="G29" s="749" t="str">
        <f>'Aaro Inställningar'!C21</f>
        <v>Nebula</v>
      </c>
      <c r="H29" s="320">
        <v>2.4484029999999999</v>
      </c>
      <c r="I29" s="318">
        <v>2.3010000000000002</v>
      </c>
      <c r="J29" s="319">
        <f t="shared" si="12"/>
        <v>6.4060408518035405E-2</v>
      </c>
      <c r="K29" s="320">
        <v>7.080552</v>
      </c>
      <c r="L29" s="318">
        <v>6.6109999999999998</v>
      </c>
      <c r="M29" s="319">
        <f t="shared" si="2"/>
        <v>7.102586598094085E-2</v>
      </c>
      <c r="N29" s="320">
        <v>7.080552</v>
      </c>
      <c r="O29" s="318">
        <v>6.6109999999999998</v>
      </c>
      <c r="P29" s="319">
        <f t="shared" si="3"/>
        <v>7.102586598094085E-2</v>
      </c>
      <c r="Q29" s="319" t="b">
        <f t="shared" si="4"/>
        <v>0</v>
      </c>
      <c r="R29" s="319">
        <f t="shared" si="5"/>
        <v>7.102586598094085E-2</v>
      </c>
      <c r="S29" s="320">
        <v>29.114552</v>
      </c>
      <c r="T29" s="318">
        <v>28.645</v>
      </c>
      <c r="U29" s="319">
        <f t="shared" si="6"/>
        <v>1.639211031593657E-2</v>
      </c>
      <c r="V29" s="319" t="b">
        <f t="shared" si="7"/>
        <v>0</v>
      </c>
      <c r="W29" s="319">
        <f t="shared" si="8"/>
        <v>1.639211031593657E-2</v>
      </c>
      <c r="X29" s="319"/>
      <c r="Y29" s="320">
        <v>30.84</v>
      </c>
      <c r="Z29" s="319">
        <f t="shared" si="9"/>
        <v>7.6627683714435291E-2</v>
      </c>
      <c r="AA29" s="319" t="b">
        <f t="shared" si="10"/>
        <v>0</v>
      </c>
      <c r="AB29" s="319">
        <f t="shared" si="11"/>
        <v>7.6627683714435291E-2</v>
      </c>
      <c r="AC29" s="465"/>
      <c r="AD29" s="706"/>
      <c r="AE29" s="706"/>
    </row>
    <row r="30" spans="1:34" ht="15.75" customHeight="1">
      <c r="A30" s="439" t="s">
        <v>305</v>
      </c>
      <c r="B30" s="444" t="str">
        <f>'Aaro Inställningar'!B22</f>
        <v>NCGHO</v>
      </c>
      <c r="C30" s="444" t="s">
        <v>91</v>
      </c>
      <c r="D30" s="709">
        <f t="shared" si="0"/>
        <v>1</v>
      </c>
      <c r="E30" s="444"/>
      <c r="F30" s="44"/>
      <c r="G30" s="749" t="str">
        <f>'Aaro Inställningar'!C22</f>
        <v>Nordic Cinema Group</v>
      </c>
      <c r="H30" s="320">
        <v>216.34547499999999</v>
      </c>
      <c r="I30" s="318">
        <v>201.11</v>
      </c>
      <c r="J30" s="319">
        <f t="shared" si="12"/>
        <v>7.5756924071403553E-2</v>
      </c>
      <c r="K30" s="320">
        <v>791.15413999999998</v>
      </c>
      <c r="L30" s="318">
        <v>715.71299999999997</v>
      </c>
      <c r="M30" s="319">
        <f t="shared" si="2"/>
        <v>0.1054069717889714</v>
      </c>
      <c r="N30" s="320">
        <v>791.15413999999998</v>
      </c>
      <c r="O30" s="318">
        <v>715.71299999999997</v>
      </c>
      <c r="P30" s="319">
        <f t="shared" si="3"/>
        <v>0.1054069717889714</v>
      </c>
      <c r="Q30" s="319" t="b">
        <f t="shared" si="4"/>
        <v>0</v>
      </c>
      <c r="R30" s="319">
        <f t="shared" si="5"/>
        <v>0.1054069717889714</v>
      </c>
      <c r="S30" s="320">
        <v>2687.8711400000002</v>
      </c>
      <c r="T30" s="318">
        <v>2612.4299999999998</v>
      </c>
      <c r="U30" s="319">
        <f t="shared" si="6"/>
        <v>2.887776514586049E-2</v>
      </c>
      <c r="V30" s="319" t="b">
        <f t="shared" si="7"/>
        <v>0</v>
      </c>
      <c r="W30" s="319">
        <f t="shared" si="8"/>
        <v>2.887776514586049E-2</v>
      </c>
      <c r="X30" s="319"/>
      <c r="Y30" s="320">
        <v>2911</v>
      </c>
      <c r="Z30" s="319">
        <f t="shared" si="9"/>
        <v>0.11428822973247144</v>
      </c>
      <c r="AA30" s="319" t="b">
        <f t="shared" si="10"/>
        <v>0</v>
      </c>
      <c r="AB30" s="319">
        <f t="shared" si="11"/>
        <v>0.11428822973247144</v>
      </c>
      <c r="AC30" s="465"/>
      <c r="AD30" s="706"/>
      <c r="AE30" s="706"/>
    </row>
    <row r="31" spans="1:34" ht="15.75" hidden="1" customHeight="1">
      <c r="A31" s="439" t="s">
        <v>305</v>
      </c>
      <c r="B31" s="444">
        <f>'Aaro Inställningar'!B23</f>
        <v>0</v>
      </c>
      <c r="C31" s="444" t="s">
        <v>79</v>
      </c>
      <c r="D31" s="709">
        <f t="shared" si="0"/>
        <v>1.089421</v>
      </c>
      <c r="E31" s="444"/>
      <c r="F31" s="44"/>
      <c r="G31" s="749">
        <f>'Aaro Inställningar'!C23</f>
        <v>0</v>
      </c>
      <c r="H31" s="320">
        <v>0</v>
      </c>
      <c r="I31" s="318">
        <v>0</v>
      </c>
      <c r="J31" s="319" t="e">
        <f t="shared" si="12"/>
        <v>#DIV/0!</v>
      </c>
      <c r="K31" s="320">
        <v>0</v>
      </c>
      <c r="L31" s="318">
        <v>0</v>
      </c>
      <c r="M31" s="319" t="e">
        <f t="shared" si="2"/>
        <v>#DIV/0!</v>
      </c>
      <c r="N31" s="320">
        <v>0</v>
      </c>
      <c r="O31" s="318">
        <v>0</v>
      </c>
      <c r="P31" s="319" t="e">
        <f t="shared" si="3"/>
        <v>#DIV/0!</v>
      </c>
      <c r="Q31" s="319" t="b">
        <f t="shared" si="4"/>
        <v>0</v>
      </c>
      <c r="R31" s="319" t="e">
        <f t="shared" si="5"/>
        <v>#DIV/0!</v>
      </c>
      <c r="S31" s="320">
        <v>0</v>
      </c>
      <c r="T31" s="318">
        <v>0</v>
      </c>
      <c r="U31" s="319" t="e">
        <f t="shared" si="6"/>
        <v>#DIV/0!</v>
      </c>
      <c r="V31" s="319" t="b">
        <f t="shared" si="7"/>
        <v>0</v>
      </c>
      <c r="W31" s="319" t="e">
        <f t="shared" si="8"/>
        <v>#DIV/0!</v>
      </c>
      <c r="X31" s="319"/>
      <c r="Y31" s="320">
        <v>0</v>
      </c>
      <c r="Z31" s="319" t="e">
        <f t="shared" si="9"/>
        <v>#DIV/0!</v>
      </c>
      <c r="AA31" s="319" t="b">
        <f t="shared" si="10"/>
        <v>0</v>
      </c>
      <c r="AB31" s="319" t="e">
        <f t="shared" si="11"/>
        <v>#DIV/0!</v>
      </c>
      <c r="AC31" s="465"/>
      <c r="AD31" s="706"/>
      <c r="AE31" s="706"/>
    </row>
    <row r="32" spans="1:34" ht="16.8" hidden="1">
      <c r="A32" s="439" t="s">
        <v>305</v>
      </c>
      <c r="B32" s="444">
        <f>'Aaro Inställningar'!B24</f>
        <v>0</v>
      </c>
      <c r="C32" s="444" t="s">
        <v>91</v>
      </c>
      <c r="D32" s="709">
        <f t="shared" si="0"/>
        <v>1</v>
      </c>
      <c r="E32" s="444"/>
      <c r="F32" s="44"/>
      <c r="G32" s="749">
        <f>'Aaro Inställningar'!C24</f>
        <v>0</v>
      </c>
      <c r="H32" s="320">
        <v>0</v>
      </c>
      <c r="I32" s="318">
        <v>0</v>
      </c>
      <c r="J32" s="319" t="e">
        <f t="shared" si="12"/>
        <v>#DIV/0!</v>
      </c>
      <c r="K32" s="320">
        <v>0</v>
      </c>
      <c r="L32" s="318">
        <v>0</v>
      </c>
      <c r="M32" s="319" t="e">
        <f t="shared" si="2"/>
        <v>#DIV/0!</v>
      </c>
      <c r="N32" s="320">
        <v>0</v>
      </c>
      <c r="O32" s="318">
        <v>0</v>
      </c>
      <c r="P32" s="319" t="e">
        <f t="shared" si="3"/>
        <v>#DIV/0!</v>
      </c>
      <c r="Q32" s="319" t="b">
        <f t="shared" si="4"/>
        <v>0</v>
      </c>
      <c r="R32" s="319" t="e">
        <f t="shared" si="5"/>
        <v>#DIV/0!</v>
      </c>
      <c r="S32" s="320">
        <v>0</v>
      </c>
      <c r="T32" s="318">
        <v>0</v>
      </c>
      <c r="U32" s="319" t="e">
        <f t="shared" si="6"/>
        <v>#DIV/0!</v>
      </c>
      <c r="V32" s="319" t="b">
        <f t="shared" si="7"/>
        <v>0</v>
      </c>
      <c r="W32" s="319" t="e">
        <f t="shared" si="8"/>
        <v>#DIV/0!</v>
      </c>
      <c r="X32" s="319"/>
      <c r="Y32" s="320">
        <v>0</v>
      </c>
      <c r="Z32" s="319" t="e">
        <f t="shared" si="9"/>
        <v>#DIV/0!</v>
      </c>
      <c r="AA32" s="319" t="b">
        <f t="shared" si="10"/>
        <v>0</v>
      </c>
      <c r="AB32" s="319" t="e">
        <f t="shared" si="11"/>
        <v>#DIV/0!</v>
      </c>
      <c r="AC32" s="465"/>
      <c r="AD32" s="706"/>
      <c r="AE32" s="706"/>
      <c r="AF32" s="63"/>
      <c r="AG32" s="63"/>
      <c r="AH32" s="63"/>
    </row>
    <row r="33" spans="1:34" ht="16.8" hidden="1">
      <c r="A33" s="439" t="s">
        <v>305</v>
      </c>
      <c r="B33" s="444">
        <f>'Aaro Inställningar'!B25</f>
        <v>0</v>
      </c>
      <c r="C33" s="444" t="s">
        <v>91</v>
      </c>
      <c r="D33" s="709">
        <f t="shared" si="0"/>
        <v>1</v>
      </c>
      <c r="E33" s="444"/>
      <c r="F33" s="43"/>
      <c r="G33" s="749">
        <f>'Aaro Inställningar'!C25</f>
        <v>0</v>
      </c>
      <c r="H33" s="320">
        <v>0</v>
      </c>
      <c r="I33" s="318">
        <v>0</v>
      </c>
      <c r="J33" s="319" t="e">
        <f t="shared" si="12"/>
        <v>#DIV/0!</v>
      </c>
      <c r="K33" s="320">
        <v>0</v>
      </c>
      <c r="L33" s="318">
        <v>0</v>
      </c>
      <c r="M33" s="319" t="e">
        <f t="shared" si="2"/>
        <v>#DIV/0!</v>
      </c>
      <c r="N33" s="320">
        <v>0</v>
      </c>
      <c r="O33" s="318">
        <v>0</v>
      </c>
      <c r="P33" s="319" t="e">
        <f t="shared" si="3"/>
        <v>#DIV/0!</v>
      </c>
      <c r="Q33" s="319" t="b">
        <f t="shared" si="4"/>
        <v>0</v>
      </c>
      <c r="R33" s="319" t="e">
        <f t="shared" si="5"/>
        <v>#DIV/0!</v>
      </c>
      <c r="S33" s="320">
        <v>0</v>
      </c>
      <c r="T33" s="318">
        <v>0</v>
      </c>
      <c r="U33" s="319" t="e">
        <f t="shared" si="6"/>
        <v>#DIV/0!</v>
      </c>
      <c r="V33" s="319" t="b">
        <f t="shared" si="7"/>
        <v>0</v>
      </c>
      <c r="W33" s="319" t="e">
        <f t="shared" si="8"/>
        <v>#DIV/0!</v>
      </c>
      <c r="X33" s="319"/>
      <c r="Y33" s="320">
        <v>0</v>
      </c>
      <c r="Z33" s="319" t="e">
        <f t="shared" si="9"/>
        <v>#DIV/0!</v>
      </c>
      <c r="AA33" s="319" t="b">
        <f t="shared" si="10"/>
        <v>0</v>
      </c>
      <c r="AB33" s="319" t="e">
        <f t="shared" si="11"/>
        <v>#DIV/0!</v>
      </c>
      <c r="AC33" s="465"/>
      <c r="AD33" s="706"/>
      <c r="AE33" s="706"/>
      <c r="AF33" s="63"/>
      <c r="AG33" s="63"/>
      <c r="AH33" s="63"/>
    </row>
    <row r="34" spans="1:34" ht="16.8" hidden="1">
      <c r="A34" s="439" t="s">
        <v>305</v>
      </c>
      <c r="B34" s="444">
        <f>'Aaro Inställningar'!B26</f>
        <v>0</v>
      </c>
      <c r="C34" s="444" t="s">
        <v>91</v>
      </c>
      <c r="D34" s="709">
        <f t="shared" si="0"/>
        <v>1</v>
      </c>
      <c r="E34" s="444"/>
      <c r="F34" s="43"/>
      <c r="G34" s="749">
        <f>'Aaro Inställningar'!C26</f>
        <v>0</v>
      </c>
      <c r="H34" s="320">
        <v>0</v>
      </c>
      <c r="I34" s="318">
        <v>0</v>
      </c>
      <c r="J34" s="319" t="e">
        <f t="shared" si="12"/>
        <v>#DIV/0!</v>
      </c>
      <c r="K34" s="320">
        <v>0</v>
      </c>
      <c r="L34" s="318">
        <v>0</v>
      </c>
      <c r="M34" s="319" t="e">
        <f t="shared" si="2"/>
        <v>#DIV/0!</v>
      </c>
      <c r="N34" s="320">
        <v>0</v>
      </c>
      <c r="O34" s="318">
        <v>0</v>
      </c>
      <c r="P34" s="319" t="e">
        <f t="shared" si="3"/>
        <v>#DIV/0!</v>
      </c>
      <c r="Q34" s="319" t="b">
        <f t="shared" si="4"/>
        <v>0</v>
      </c>
      <c r="R34" s="319" t="e">
        <f t="shared" si="5"/>
        <v>#DIV/0!</v>
      </c>
      <c r="S34" s="320">
        <v>0</v>
      </c>
      <c r="T34" s="318">
        <v>0</v>
      </c>
      <c r="U34" s="319" t="e">
        <f t="shared" si="6"/>
        <v>#DIV/0!</v>
      </c>
      <c r="V34" s="319" t="b">
        <f t="shared" si="7"/>
        <v>0</v>
      </c>
      <c r="W34" s="319" t="e">
        <f t="shared" si="8"/>
        <v>#DIV/0!</v>
      </c>
      <c r="X34" s="319"/>
      <c r="Y34" s="320">
        <v>0</v>
      </c>
      <c r="Z34" s="319" t="e">
        <f t="shared" si="9"/>
        <v>#DIV/0!</v>
      </c>
      <c r="AA34" s="319" t="b">
        <f t="shared" si="10"/>
        <v>0</v>
      </c>
      <c r="AB34" s="319" t="e">
        <f t="shared" si="11"/>
        <v>#DIV/0!</v>
      </c>
      <c r="AC34" s="465"/>
      <c r="AD34" s="706"/>
      <c r="AE34" s="706"/>
      <c r="AF34" s="63"/>
      <c r="AG34" s="63"/>
      <c r="AH34" s="63"/>
    </row>
    <row r="35" spans="1:34" ht="16.8" hidden="1">
      <c r="A35" s="439" t="s">
        <v>305</v>
      </c>
      <c r="B35" s="444">
        <f>'Aaro Inställningar'!B27</f>
        <v>0</v>
      </c>
      <c r="C35" s="444" t="s">
        <v>91</v>
      </c>
      <c r="D35" s="709">
        <f t="shared" si="0"/>
        <v>1</v>
      </c>
      <c r="E35" s="444"/>
      <c r="F35" s="43"/>
      <c r="G35" s="749">
        <f>'Aaro Inställningar'!C27</f>
        <v>0</v>
      </c>
      <c r="H35" s="320">
        <v>0</v>
      </c>
      <c r="I35" s="318">
        <v>0</v>
      </c>
      <c r="J35" s="319" t="e">
        <f t="shared" si="12"/>
        <v>#DIV/0!</v>
      </c>
      <c r="K35" s="320">
        <v>0</v>
      </c>
      <c r="L35" s="318">
        <v>0</v>
      </c>
      <c r="M35" s="319" t="e">
        <f t="shared" si="2"/>
        <v>#DIV/0!</v>
      </c>
      <c r="N35" s="320">
        <v>0</v>
      </c>
      <c r="O35" s="318">
        <v>0</v>
      </c>
      <c r="P35" s="319" t="e">
        <f t="shared" si="3"/>
        <v>#DIV/0!</v>
      </c>
      <c r="Q35" s="319" t="b">
        <f t="shared" si="4"/>
        <v>0</v>
      </c>
      <c r="R35" s="319" t="e">
        <f t="shared" si="5"/>
        <v>#DIV/0!</v>
      </c>
      <c r="S35" s="320">
        <v>0</v>
      </c>
      <c r="T35" s="318">
        <v>0</v>
      </c>
      <c r="U35" s="319" t="e">
        <f t="shared" si="6"/>
        <v>#DIV/0!</v>
      </c>
      <c r="V35" s="319" t="b">
        <f t="shared" si="7"/>
        <v>0</v>
      </c>
      <c r="W35" s="319" t="e">
        <f t="shared" si="8"/>
        <v>#DIV/0!</v>
      </c>
      <c r="X35" s="319"/>
      <c r="Y35" s="320">
        <v>0</v>
      </c>
      <c r="Z35" s="319" t="e">
        <f t="shared" si="9"/>
        <v>#DIV/0!</v>
      </c>
      <c r="AA35" s="319" t="b">
        <f t="shared" si="10"/>
        <v>0</v>
      </c>
      <c r="AB35" s="319" t="e">
        <f t="shared" si="11"/>
        <v>#DIV/0!</v>
      </c>
      <c r="AC35" s="465"/>
      <c r="AD35" s="706"/>
      <c r="AE35" s="706"/>
      <c r="AF35" s="63"/>
      <c r="AG35" s="63"/>
      <c r="AH35" s="63"/>
    </row>
    <row r="36" spans="1:34" ht="16.8" hidden="1">
      <c r="A36" s="439" t="s">
        <v>305</v>
      </c>
      <c r="B36" s="444">
        <f>'Aaro Inställningar'!B28</f>
        <v>0</v>
      </c>
      <c r="C36" s="444" t="s">
        <v>91</v>
      </c>
      <c r="D36" s="709">
        <f t="shared" si="0"/>
        <v>1</v>
      </c>
      <c r="E36" s="444"/>
      <c r="F36" s="43"/>
      <c r="G36" s="749">
        <f>'Aaro Inställningar'!C28</f>
        <v>0</v>
      </c>
      <c r="H36" s="320">
        <v>0</v>
      </c>
      <c r="I36" s="318">
        <v>0</v>
      </c>
      <c r="J36" s="319" t="e">
        <f t="shared" si="12"/>
        <v>#DIV/0!</v>
      </c>
      <c r="K36" s="320">
        <v>0</v>
      </c>
      <c r="L36" s="318">
        <v>0</v>
      </c>
      <c r="M36" s="319" t="e">
        <f t="shared" si="2"/>
        <v>#DIV/0!</v>
      </c>
      <c r="N36" s="320">
        <v>0</v>
      </c>
      <c r="O36" s="318">
        <v>0</v>
      </c>
      <c r="P36" s="319" t="e">
        <f t="shared" si="3"/>
        <v>#DIV/0!</v>
      </c>
      <c r="Q36" s="319" t="b">
        <f t="shared" si="4"/>
        <v>0</v>
      </c>
      <c r="R36" s="319" t="e">
        <f t="shared" si="5"/>
        <v>#DIV/0!</v>
      </c>
      <c r="S36" s="320">
        <v>0</v>
      </c>
      <c r="T36" s="318">
        <v>0</v>
      </c>
      <c r="U36" s="319" t="e">
        <f t="shared" si="6"/>
        <v>#DIV/0!</v>
      </c>
      <c r="V36" s="319" t="b">
        <f t="shared" si="7"/>
        <v>0</v>
      </c>
      <c r="W36" s="319" t="e">
        <f t="shared" si="8"/>
        <v>#DIV/0!</v>
      </c>
      <c r="X36" s="319"/>
      <c r="Y36" s="320">
        <v>0</v>
      </c>
      <c r="Z36" s="319" t="e">
        <f t="shared" si="9"/>
        <v>#DIV/0!</v>
      </c>
      <c r="AA36" s="319" t="b">
        <f t="shared" si="10"/>
        <v>0</v>
      </c>
      <c r="AB36" s="319" t="e">
        <f t="shared" si="11"/>
        <v>#DIV/0!</v>
      </c>
      <c r="AC36" s="465"/>
      <c r="AD36" s="706"/>
      <c r="AE36" s="706"/>
      <c r="AF36" s="63"/>
      <c r="AG36" s="63"/>
      <c r="AH36" s="63"/>
    </row>
    <row r="37" spans="1:34" ht="16.8" hidden="1">
      <c r="A37" s="439" t="s">
        <v>305</v>
      </c>
      <c r="B37" s="444">
        <f>'Aaro Inställningar'!B29</f>
        <v>0</v>
      </c>
      <c r="C37" s="444" t="s">
        <v>91</v>
      </c>
      <c r="D37" s="709">
        <f t="shared" si="0"/>
        <v>1</v>
      </c>
      <c r="E37" s="444"/>
      <c r="F37" s="43"/>
      <c r="G37" s="749">
        <f>'Aaro Inställningar'!C29</f>
        <v>0</v>
      </c>
      <c r="H37" s="320">
        <v>0</v>
      </c>
      <c r="I37" s="318">
        <v>0</v>
      </c>
      <c r="J37" s="319" t="e">
        <f t="shared" si="12"/>
        <v>#DIV/0!</v>
      </c>
      <c r="K37" s="320">
        <v>0</v>
      </c>
      <c r="L37" s="318">
        <v>0</v>
      </c>
      <c r="M37" s="319" t="e">
        <f t="shared" si="2"/>
        <v>#DIV/0!</v>
      </c>
      <c r="N37" s="320">
        <v>0</v>
      </c>
      <c r="O37" s="318">
        <v>0</v>
      </c>
      <c r="P37" s="319" t="e">
        <f t="shared" si="3"/>
        <v>#DIV/0!</v>
      </c>
      <c r="Q37" s="319" t="b">
        <f t="shared" si="4"/>
        <v>0</v>
      </c>
      <c r="R37" s="319" t="e">
        <f t="shared" si="5"/>
        <v>#DIV/0!</v>
      </c>
      <c r="S37" s="320">
        <v>0</v>
      </c>
      <c r="T37" s="318">
        <v>0</v>
      </c>
      <c r="U37" s="319" t="e">
        <f t="shared" si="6"/>
        <v>#DIV/0!</v>
      </c>
      <c r="V37" s="319" t="b">
        <f t="shared" si="7"/>
        <v>0</v>
      </c>
      <c r="W37" s="319" t="e">
        <f t="shared" si="8"/>
        <v>#DIV/0!</v>
      </c>
      <c r="X37" s="319"/>
      <c r="Y37" s="320">
        <v>0</v>
      </c>
      <c r="Z37" s="319" t="e">
        <f t="shared" si="9"/>
        <v>#DIV/0!</v>
      </c>
      <c r="AA37" s="319" t="b">
        <f t="shared" si="10"/>
        <v>0</v>
      </c>
      <c r="AB37" s="319" t="e">
        <f t="shared" si="11"/>
        <v>#DIV/0!</v>
      </c>
      <c r="AC37" s="465"/>
      <c r="AD37" s="706"/>
      <c r="AE37" s="706"/>
      <c r="AF37" s="63"/>
      <c r="AG37" s="63"/>
      <c r="AH37" s="63"/>
    </row>
    <row r="38" spans="1:34" ht="16.8" hidden="1">
      <c r="A38" s="439" t="s">
        <v>305</v>
      </c>
      <c r="B38" s="444">
        <f>'Aaro Inställningar'!B30</f>
        <v>0</v>
      </c>
      <c r="C38" s="444" t="s">
        <v>91</v>
      </c>
      <c r="D38" s="709">
        <f t="shared" si="0"/>
        <v>1</v>
      </c>
      <c r="E38" s="444"/>
      <c r="F38" s="43"/>
      <c r="G38" s="749">
        <f>'Aaro Inställningar'!C30</f>
        <v>0</v>
      </c>
      <c r="H38" s="320">
        <v>0</v>
      </c>
      <c r="I38" s="318">
        <v>0</v>
      </c>
      <c r="J38" s="319" t="e">
        <f t="shared" si="12"/>
        <v>#DIV/0!</v>
      </c>
      <c r="K38" s="320">
        <v>0</v>
      </c>
      <c r="L38" s="318">
        <v>0</v>
      </c>
      <c r="M38" s="319" t="e">
        <f t="shared" si="2"/>
        <v>#DIV/0!</v>
      </c>
      <c r="N38" s="320">
        <v>0</v>
      </c>
      <c r="O38" s="318">
        <v>0</v>
      </c>
      <c r="P38" s="319" t="e">
        <f t="shared" si="3"/>
        <v>#DIV/0!</v>
      </c>
      <c r="Q38" s="319" t="b">
        <f t="shared" si="4"/>
        <v>0</v>
      </c>
      <c r="R38" s="319" t="e">
        <f t="shared" si="5"/>
        <v>#DIV/0!</v>
      </c>
      <c r="S38" s="320">
        <v>0</v>
      </c>
      <c r="T38" s="318">
        <v>0</v>
      </c>
      <c r="U38" s="319" t="e">
        <f t="shared" si="6"/>
        <v>#DIV/0!</v>
      </c>
      <c r="V38" s="319" t="b">
        <f t="shared" si="7"/>
        <v>0</v>
      </c>
      <c r="W38" s="319" t="e">
        <f t="shared" si="8"/>
        <v>#DIV/0!</v>
      </c>
      <c r="X38" s="319"/>
      <c r="Y38" s="320">
        <v>0</v>
      </c>
      <c r="Z38" s="319" t="e">
        <f t="shared" si="9"/>
        <v>#DIV/0!</v>
      </c>
      <c r="AA38" s="319" t="b">
        <f t="shared" si="10"/>
        <v>0</v>
      </c>
      <c r="AB38" s="319" t="e">
        <f t="shared" si="11"/>
        <v>#DIV/0!</v>
      </c>
      <c r="AC38" s="465"/>
      <c r="AD38" s="706"/>
      <c r="AE38" s="706"/>
      <c r="AF38" s="63"/>
      <c r="AG38" s="63"/>
      <c r="AH38" s="63"/>
    </row>
    <row r="39" spans="1:34" ht="16.8" hidden="1">
      <c r="A39" s="439" t="s">
        <v>305</v>
      </c>
      <c r="B39" s="444">
        <f>'Aaro Inställningar'!B31</f>
        <v>0</v>
      </c>
      <c r="C39" s="444" t="s">
        <v>91</v>
      </c>
      <c r="D39" s="709">
        <f t="shared" si="0"/>
        <v>1</v>
      </c>
      <c r="E39" s="444"/>
      <c r="F39" s="43"/>
      <c r="G39" s="749">
        <f>'Aaro Inställningar'!C31</f>
        <v>0</v>
      </c>
      <c r="H39" s="320">
        <v>0</v>
      </c>
      <c r="I39" s="318">
        <v>0</v>
      </c>
      <c r="J39" s="319" t="e">
        <f t="shared" si="12"/>
        <v>#DIV/0!</v>
      </c>
      <c r="K39" s="320">
        <v>0</v>
      </c>
      <c r="L39" s="318">
        <v>0</v>
      </c>
      <c r="M39" s="319" t="e">
        <f t="shared" si="2"/>
        <v>#DIV/0!</v>
      </c>
      <c r="N39" s="320">
        <v>0</v>
      </c>
      <c r="O39" s="318">
        <v>0</v>
      </c>
      <c r="P39" s="319" t="e">
        <f t="shared" si="3"/>
        <v>#DIV/0!</v>
      </c>
      <c r="Q39" s="319" t="b">
        <f t="shared" si="4"/>
        <v>0</v>
      </c>
      <c r="R39" s="319" t="e">
        <f t="shared" si="5"/>
        <v>#DIV/0!</v>
      </c>
      <c r="S39" s="320">
        <v>0</v>
      </c>
      <c r="T39" s="318">
        <v>0</v>
      </c>
      <c r="U39" s="319" t="e">
        <f t="shared" si="6"/>
        <v>#DIV/0!</v>
      </c>
      <c r="V39" s="319" t="b">
        <f t="shared" si="7"/>
        <v>0</v>
      </c>
      <c r="W39" s="319" t="e">
        <f t="shared" si="8"/>
        <v>#DIV/0!</v>
      </c>
      <c r="X39" s="319"/>
      <c r="Y39" s="320">
        <v>0</v>
      </c>
      <c r="Z39" s="319" t="e">
        <f t="shared" si="9"/>
        <v>#DIV/0!</v>
      </c>
      <c r="AA39" s="319" t="b">
        <f t="shared" si="10"/>
        <v>0</v>
      </c>
      <c r="AB39" s="319" t="e">
        <f t="shared" si="11"/>
        <v>#DIV/0!</v>
      </c>
      <c r="AC39" s="465"/>
      <c r="AD39" s="706"/>
      <c r="AE39" s="706"/>
      <c r="AF39" s="63"/>
      <c r="AG39" s="63"/>
      <c r="AH39" s="63"/>
    </row>
    <row r="40" spans="1:34" ht="16.8" hidden="1">
      <c r="A40" s="439" t="s">
        <v>305</v>
      </c>
      <c r="B40" s="444">
        <f>'Aaro Inställningar'!B32</f>
        <v>0</v>
      </c>
      <c r="C40" s="444" t="s">
        <v>91</v>
      </c>
      <c r="D40" s="709">
        <f t="shared" si="0"/>
        <v>1</v>
      </c>
      <c r="E40" s="444"/>
      <c r="F40" s="43"/>
      <c r="G40" s="749">
        <f>'Aaro Inställningar'!C32</f>
        <v>0</v>
      </c>
      <c r="H40" s="320">
        <v>0</v>
      </c>
      <c r="I40" s="318">
        <v>0</v>
      </c>
      <c r="J40" s="319" t="e">
        <f t="shared" si="12"/>
        <v>#DIV/0!</v>
      </c>
      <c r="K40" s="320">
        <v>0</v>
      </c>
      <c r="L40" s="318">
        <v>0</v>
      </c>
      <c r="M40" s="319" t="e">
        <f t="shared" si="2"/>
        <v>#DIV/0!</v>
      </c>
      <c r="N40" s="320">
        <v>0</v>
      </c>
      <c r="O40" s="318">
        <v>0</v>
      </c>
      <c r="P40" s="319" t="e">
        <f t="shared" si="3"/>
        <v>#DIV/0!</v>
      </c>
      <c r="Q40" s="319" t="b">
        <f t="shared" si="4"/>
        <v>0</v>
      </c>
      <c r="R40" s="319" t="e">
        <f t="shared" si="5"/>
        <v>#DIV/0!</v>
      </c>
      <c r="S40" s="320">
        <v>0</v>
      </c>
      <c r="T40" s="318">
        <v>0</v>
      </c>
      <c r="U40" s="319" t="e">
        <f t="shared" si="6"/>
        <v>#DIV/0!</v>
      </c>
      <c r="V40" s="319" t="b">
        <f t="shared" si="7"/>
        <v>0</v>
      </c>
      <c r="W40" s="319" t="e">
        <f t="shared" si="8"/>
        <v>#DIV/0!</v>
      </c>
      <c r="X40" s="319"/>
      <c r="Y40" s="320">
        <v>0</v>
      </c>
      <c r="Z40" s="319" t="e">
        <f t="shared" si="9"/>
        <v>#DIV/0!</v>
      </c>
      <c r="AA40" s="319" t="b">
        <f t="shared" si="10"/>
        <v>0</v>
      </c>
      <c r="AB40" s="319" t="e">
        <f t="shared" si="11"/>
        <v>#DIV/0!</v>
      </c>
      <c r="AC40" s="465"/>
      <c r="AD40" s="706"/>
      <c r="AE40" s="706"/>
      <c r="AF40" s="63"/>
      <c r="AG40" s="63"/>
      <c r="AH40" s="63"/>
    </row>
    <row r="41" spans="1:34" ht="16.8" hidden="1">
      <c r="A41" s="439" t="s">
        <v>305</v>
      </c>
      <c r="B41" s="444">
        <f>'Aaro Inställningar'!B33</f>
        <v>0</v>
      </c>
      <c r="C41" s="444" t="s">
        <v>91</v>
      </c>
      <c r="D41" s="709">
        <f t="shared" si="0"/>
        <v>1</v>
      </c>
      <c r="E41" s="444"/>
      <c r="F41" s="43"/>
      <c r="G41" s="749">
        <f>'Aaro Inställningar'!C33</f>
        <v>0</v>
      </c>
      <c r="H41" s="320">
        <v>0</v>
      </c>
      <c r="I41" s="318">
        <v>0</v>
      </c>
      <c r="J41" s="319" t="e">
        <f t="shared" si="12"/>
        <v>#DIV/0!</v>
      </c>
      <c r="K41" s="320">
        <v>0</v>
      </c>
      <c r="L41" s="318">
        <v>0</v>
      </c>
      <c r="M41" s="319" t="e">
        <f t="shared" si="2"/>
        <v>#DIV/0!</v>
      </c>
      <c r="N41" s="320">
        <v>0</v>
      </c>
      <c r="O41" s="318">
        <v>0</v>
      </c>
      <c r="P41" s="319" t="e">
        <f t="shared" si="3"/>
        <v>#DIV/0!</v>
      </c>
      <c r="Q41" s="319" t="b">
        <f t="shared" si="4"/>
        <v>0</v>
      </c>
      <c r="R41" s="319" t="e">
        <f t="shared" si="5"/>
        <v>#DIV/0!</v>
      </c>
      <c r="S41" s="320">
        <v>0</v>
      </c>
      <c r="T41" s="318">
        <v>0</v>
      </c>
      <c r="U41" s="319" t="e">
        <f t="shared" si="6"/>
        <v>#DIV/0!</v>
      </c>
      <c r="V41" s="319" t="b">
        <f t="shared" si="7"/>
        <v>0</v>
      </c>
      <c r="W41" s="319" t="e">
        <f t="shared" si="8"/>
        <v>#DIV/0!</v>
      </c>
      <c r="X41" s="319"/>
      <c r="Y41" s="320">
        <v>0</v>
      </c>
      <c r="Z41" s="319" t="e">
        <f t="shared" si="9"/>
        <v>#DIV/0!</v>
      </c>
      <c r="AA41" s="319" t="b">
        <f t="shared" si="10"/>
        <v>0</v>
      </c>
      <c r="AB41" s="319" t="e">
        <f t="shared" si="11"/>
        <v>#DIV/0!</v>
      </c>
      <c r="AC41" s="465"/>
      <c r="AD41" s="706"/>
      <c r="AE41" s="706"/>
      <c r="AF41" s="63"/>
      <c r="AG41" s="63"/>
      <c r="AH41" s="63"/>
    </row>
    <row r="42" spans="1:34" s="126" customFormat="1" ht="16.8">
      <c r="A42" s="462" t="s">
        <v>305</v>
      </c>
      <c r="B42" s="463" t="str">
        <f>'Aaro Inställningar'!B34</f>
        <v>TOTAL</v>
      </c>
      <c r="C42" s="463"/>
      <c r="D42" s="709"/>
      <c r="E42" s="463"/>
      <c r="F42" s="41"/>
      <c r="G42" s="799" t="str">
        <f>'Aaro Inställningar'!C34</f>
        <v>Summa exkl Aibel</v>
      </c>
      <c r="H42" s="800">
        <f>SUM(H14:H41)</f>
        <v>3314.0417891309999</v>
      </c>
      <c r="I42" s="801">
        <f>SUM(I14:I41)</f>
        <v>2780.9526340509997</v>
      </c>
      <c r="J42" s="802">
        <f t="shared" si="12"/>
        <v>0.19169300064757011</v>
      </c>
      <c r="K42" s="800">
        <f>SUM(K14:K41)</f>
        <v>10148.528471437998</v>
      </c>
      <c r="L42" s="801">
        <f>SUM(L14:L41)</f>
        <v>8914.0081290529997</v>
      </c>
      <c r="M42" s="802">
        <f t="shared" si="2"/>
        <v>0.13849217148023296</v>
      </c>
      <c r="N42" s="800">
        <f>SUM(N14:N41)</f>
        <v>9007.431875723998</v>
      </c>
      <c r="O42" s="801">
        <f>SUM(O14:O41)</f>
        <v>8914.0081290529997</v>
      </c>
      <c r="P42" s="802">
        <f t="shared" si="3"/>
        <v>1.0480554349788784E-2</v>
      </c>
      <c r="Q42" s="802" t="b">
        <f t="shared" si="4"/>
        <v>0</v>
      </c>
      <c r="R42" s="802">
        <f t="shared" si="5"/>
        <v>1.0480554349788784E-2</v>
      </c>
      <c r="S42" s="800">
        <f>SUM(S14:S41)</f>
        <v>40631.308509535003</v>
      </c>
      <c r="T42" s="801">
        <f>SUM(T14:T41)</f>
        <v>39396.788167149993</v>
      </c>
      <c r="U42" s="802">
        <f t="shared" si="6"/>
        <v>3.1335558044662815E-2</v>
      </c>
      <c r="V42" s="802" t="b">
        <f t="shared" si="7"/>
        <v>0</v>
      </c>
      <c r="W42" s="802">
        <f t="shared" si="8"/>
        <v>3.1335558044662815E-2</v>
      </c>
      <c r="X42" s="802"/>
      <c r="Y42" s="800">
        <f>SUM(Y14:Y41)</f>
        <v>43598.891682151996</v>
      </c>
      <c r="Z42" s="803">
        <f t="shared" si="9"/>
        <v>0.10666106833820077</v>
      </c>
      <c r="AA42" s="803" t="b">
        <f t="shared" si="10"/>
        <v>0</v>
      </c>
      <c r="AB42" s="802">
        <f t="shared" si="11"/>
        <v>0.10666106833820077</v>
      </c>
      <c r="AC42" s="465"/>
      <c r="AD42" s="707"/>
      <c r="AE42" s="707"/>
      <c r="AF42" s="464"/>
      <c r="AG42" s="464"/>
      <c r="AH42" s="464"/>
    </row>
    <row r="43" spans="1:34" ht="4.5" customHeight="1">
      <c r="A43" s="439"/>
      <c r="B43" s="444"/>
      <c r="C43" s="444"/>
      <c r="D43" s="709"/>
      <c r="E43" s="444"/>
      <c r="F43" s="36"/>
      <c r="G43" s="804"/>
      <c r="H43" s="747"/>
      <c r="I43" s="792"/>
      <c r="J43" s="792"/>
      <c r="K43" s="747"/>
      <c r="L43" s="792"/>
      <c r="M43" s="792"/>
      <c r="N43" s="747"/>
      <c r="O43" s="792"/>
      <c r="P43" s="792"/>
      <c r="Q43" s="792"/>
      <c r="R43" s="805"/>
      <c r="S43" s="747"/>
      <c r="T43" s="792"/>
      <c r="U43" s="792"/>
      <c r="V43" s="792"/>
      <c r="W43" s="805"/>
      <c r="X43" s="805"/>
      <c r="Y43" s="747"/>
      <c r="Z43" s="792"/>
      <c r="AA43" s="792"/>
      <c r="AB43" s="805"/>
      <c r="AC43" s="465"/>
      <c r="AD43" s="706"/>
      <c r="AE43" s="706"/>
    </row>
    <row r="44" spans="1:34" ht="19.5" customHeight="1">
      <c r="A44" s="439" t="s">
        <v>305</v>
      </c>
      <c r="B44" s="444" t="str">
        <f>'Aaro Inställningar'!B36</f>
        <v>AIBEL</v>
      </c>
      <c r="C44" s="444" t="s">
        <v>79</v>
      </c>
      <c r="D44" s="709">
        <f>VLOOKUP(C44,$A$2:$B$6,2)</f>
        <v>1.089421</v>
      </c>
      <c r="E44" s="444"/>
      <c r="F44" s="43"/>
      <c r="G44" s="749" t="str">
        <f>'Aaro Inställningar'!C36</f>
        <v>Aibel</v>
      </c>
      <c r="H44" s="320">
        <v>863.69296880000002</v>
      </c>
      <c r="I44" s="318">
        <v>1217.712306381</v>
      </c>
      <c r="J44" s="319">
        <f t="shared" ref="J44:J87" si="13">IF(OR(H44&lt;0,I44&lt;0),"-",H44/I44-1)</f>
        <v>-0.29072494030476992</v>
      </c>
      <c r="K44" s="320">
        <v>1934.9979869910001</v>
      </c>
      <c r="L44" s="318">
        <v>2654.676036117</v>
      </c>
      <c r="M44" s="319">
        <f t="shared" ref="M44:M87" si="14">IF(OR(K44&lt;0,L44&lt;0),"-",K44/L44-1)</f>
        <v>-0.27109825806793153</v>
      </c>
      <c r="N44" s="320">
        <v>1934.9979869910001</v>
      </c>
      <c r="O44" s="318">
        <v>2654.676036117</v>
      </c>
      <c r="P44" s="319">
        <f t="shared" ref="P44:P87" si="15">IF(OR(N44&lt;0,O44&lt;0),"-",N44/O44-1)</f>
        <v>-0.27109825806793153</v>
      </c>
      <c r="Q44" s="319" t="b">
        <f t="shared" ref="Q44:Q87" si="16">IF(AND(N44&lt;0,O44&lt;0),-(N44/O44-1))</f>
        <v>0</v>
      </c>
      <c r="R44" s="319">
        <f t="shared" ref="R44:R87" si="17">IF(AND(N44&lt;0,O44&lt;0),+Q44,P44)</f>
        <v>-0.27109825806793153</v>
      </c>
      <c r="S44" s="320">
        <v>8599.1649090350002</v>
      </c>
      <c r="T44" s="318">
        <v>9318.8429581609998</v>
      </c>
      <c r="U44" s="319">
        <f t="shared" ref="U44:U87" si="18">IF(OR(S44&lt;0,T44&lt;0),"-",S44/T44-1)</f>
        <v>-7.7228262388061797E-2</v>
      </c>
      <c r="V44" s="319" t="b">
        <f t="shared" ref="V44:V87" si="19">IF(AND(S44&lt;0,T44&lt;0),-(S44/T44-1))</f>
        <v>0</v>
      </c>
      <c r="W44" s="319">
        <f t="shared" ref="W44:W87" si="20">IF(AND(S44&lt;0,T44&lt;0),+V44,U44)</f>
        <v>-7.7228262388061797E-2</v>
      </c>
      <c r="X44" s="319"/>
      <c r="Y44" s="320">
        <v>7747.0906151999998</v>
      </c>
      <c r="Z44" s="319">
        <f t="shared" ref="Z44:Z87" si="21">IF(OR(T44&lt;0,Y44&lt;0),"-",Y44/T44-1)</f>
        <v>-0.16866389422138872</v>
      </c>
      <c r="AA44" s="319" t="b">
        <f t="shared" ref="AA44:AA87" si="22">IF(AND(T44&lt;0,Y44&lt;0),-(Y44/T44-1))</f>
        <v>0</v>
      </c>
      <c r="AB44" s="319">
        <f t="shared" ref="AB44:AB87" si="23">IF(AND(T44&lt;0,Y44&lt;0),+AA44,Z44)</f>
        <v>-0.16866389422138872</v>
      </c>
      <c r="AC44" s="465"/>
      <c r="AD44" s="706"/>
      <c r="AE44" s="706"/>
    </row>
    <row r="45" spans="1:34" ht="15.75" hidden="1" customHeight="1">
      <c r="A45" s="439" t="s">
        <v>305</v>
      </c>
      <c r="B45" s="444">
        <f>'Aaro Inställningar'!B37</f>
        <v>0</v>
      </c>
      <c r="C45" s="444" t="s">
        <v>91</v>
      </c>
      <c r="D45" s="710"/>
      <c r="E45" s="444"/>
      <c r="F45" s="43"/>
      <c r="G45" s="749">
        <f>'Aaro Inställningar'!C37</f>
        <v>0</v>
      </c>
      <c r="H45" s="320">
        <v>0</v>
      </c>
      <c r="I45" s="318">
        <v>0</v>
      </c>
      <c r="J45" s="319" t="e">
        <f t="shared" si="13"/>
        <v>#DIV/0!</v>
      </c>
      <c r="K45" s="320">
        <v>0</v>
      </c>
      <c r="L45" s="318">
        <v>0</v>
      </c>
      <c r="M45" s="319" t="e">
        <f t="shared" si="14"/>
        <v>#DIV/0!</v>
      </c>
      <c r="N45" s="320">
        <v>0</v>
      </c>
      <c r="O45" s="318">
        <v>0</v>
      </c>
      <c r="P45" s="319" t="e">
        <f t="shared" si="15"/>
        <v>#DIV/0!</v>
      </c>
      <c r="Q45" s="319" t="b">
        <f t="shared" si="16"/>
        <v>0</v>
      </c>
      <c r="R45" s="319" t="e">
        <f t="shared" si="17"/>
        <v>#DIV/0!</v>
      </c>
      <c r="S45" s="320">
        <v>0</v>
      </c>
      <c r="T45" s="318">
        <v>0</v>
      </c>
      <c r="U45" s="319" t="e">
        <f t="shared" si="18"/>
        <v>#DIV/0!</v>
      </c>
      <c r="V45" s="319" t="b">
        <f t="shared" si="19"/>
        <v>0</v>
      </c>
      <c r="W45" s="319" t="e">
        <f t="shared" si="20"/>
        <v>#DIV/0!</v>
      </c>
      <c r="X45" s="319"/>
      <c r="Y45" s="320">
        <v>0</v>
      </c>
      <c r="Z45" s="319" t="e">
        <f t="shared" si="21"/>
        <v>#DIV/0!</v>
      </c>
      <c r="AA45" s="319" t="b">
        <f t="shared" si="22"/>
        <v>0</v>
      </c>
      <c r="AB45" s="319" t="e">
        <f t="shared" si="23"/>
        <v>#DIV/0!</v>
      </c>
      <c r="AC45" s="465"/>
      <c r="AD45" s="706"/>
      <c r="AE45" s="706"/>
    </row>
    <row r="46" spans="1:34" ht="16.8" hidden="1">
      <c r="A46" s="439" t="s">
        <v>305</v>
      </c>
      <c r="B46" s="444">
        <f>'Aaro Inställningar'!B38</f>
        <v>0</v>
      </c>
      <c r="C46" s="444" t="s">
        <v>91</v>
      </c>
      <c r="D46" s="710"/>
      <c r="E46" s="444"/>
      <c r="F46" s="43"/>
      <c r="G46" s="749">
        <f>'Aaro Inställningar'!C38</f>
        <v>0</v>
      </c>
      <c r="H46" s="320">
        <v>0</v>
      </c>
      <c r="I46" s="318">
        <v>0</v>
      </c>
      <c r="J46" s="319" t="e">
        <f t="shared" si="13"/>
        <v>#DIV/0!</v>
      </c>
      <c r="K46" s="320">
        <v>0</v>
      </c>
      <c r="L46" s="318">
        <v>0</v>
      </c>
      <c r="M46" s="319" t="e">
        <f t="shared" si="14"/>
        <v>#DIV/0!</v>
      </c>
      <c r="N46" s="320">
        <v>0</v>
      </c>
      <c r="O46" s="318">
        <v>0</v>
      </c>
      <c r="P46" s="319" t="e">
        <f t="shared" si="15"/>
        <v>#DIV/0!</v>
      </c>
      <c r="Q46" s="319" t="b">
        <f t="shared" si="16"/>
        <v>0</v>
      </c>
      <c r="R46" s="319" t="e">
        <f t="shared" si="17"/>
        <v>#DIV/0!</v>
      </c>
      <c r="S46" s="320">
        <v>0</v>
      </c>
      <c r="T46" s="318">
        <v>0</v>
      </c>
      <c r="U46" s="319" t="e">
        <f t="shared" si="18"/>
        <v>#DIV/0!</v>
      </c>
      <c r="V46" s="319" t="b">
        <f t="shared" si="19"/>
        <v>0</v>
      </c>
      <c r="W46" s="319" t="e">
        <f t="shared" si="20"/>
        <v>#DIV/0!</v>
      </c>
      <c r="X46" s="319"/>
      <c r="Y46" s="320">
        <v>0</v>
      </c>
      <c r="Z46" s="319" t="e">
        <f t="shared" si="21"/>
        <v>#DIV/0!</v>
      </c>
      <c r="AA46" s="319" t="b">
        <f t="shared" si="22"/>
        <v>0</v>
      </c>
      <c r="AB46" s="319" t="e">
        <f t="shared" si="23"/>
        <v>#DIV/0!</v>
      </c>
      <c r="AC46" s="465"/>
      <c r="AD46" s="706"/>
      <c r="AE46" s="706"/>
    </row>
    <row r="47" spans="1:34" ht="16.8" hidden="1">
      <c r="A47" s="439" t="s">
        <v>305</v>
      </c>
      <c r="B47" s="444">
        <f>'Aaro Inställningar'!B39</f>
        <v>0</v>
      </c>
      <c r="C47" s="444" t="s">
        <v>91</v>
      </c>
      <c r="D47" s="710"/>
      <c r="E47" s="444"/>
      <c r="F47" s="43"/>
      <c r="G47" s="749">
        <f>'Aaro Inställningar'!C39</f>
        <v>0</v>
      </c>
      <c r="H47" s="320">
        <v>0</v>
      </c>
      <c r="I47" s="318">
        <v>0</v>
      </c>
      <c r="J47" s="319" t="e">
        <f t="shared" si="13"/>
        <v>#DIV/0!</v>
      </c>
      <c r="K47" s="320">
        <v>0</v>
      </c>
      <c r="L47" s="318">
        <v>0</v>
      </c>
      <c r="M47" s="319" t="e">
        <f t="shared" si="14"/>
        <v>#DIV/0!</v>
      </c>
      <c r="N47" s="320">
        <v>0</v>
      </c>
      <c r="O47" s="318">
        <v>0</v>
      </c>
      <c r="P47" s="319" t="e">
        <f t="shared" si="15"/>
        <v>#DIV/0!</v>
      </c>
      <c r="Q47" s="319" t="b">
        <f t="shared" si="16"/>
        <v>0</v>
      </c>
      <c r="R47" s="319" t="e">
        <f t="shared" si="17"/>
        <v>#DIV/0!</v>
      </c>
      <c r="S47" s="320">
        <v>0</v>
      </c>
      <c r="T47" s="318">
        <v>0</v>
      </c>
      <c r="U47" s="319" t="e">
        <f t="shared" si="18"/>
        <v>#DIV/0!</v>
      </c>
      <c r="V47" s="319" t="b">
        <f t="shared" si="19"/>
        <v>0</v>
      </c>
      <c r="W47" s="319" t="e">
        <f t="shared" si="20"/>
        <v>#DIV/0!</v>
      </c>
      <c r="X47" s="319"/>
      <c r="Y47" s="320">
        <v>0</v>
      </c>
      <c r="Z47" s="319" t="e">
        <f t="shared" si="21"/>
        <v>#DIV/0!</v>
      </c>
      <c r="AA47" s="319" t="b">
        <f t="shared" si="22"/>
        <v>0</v>
      </c>
      <c r="AB47" s="319" t="e">
        <f t="shared" si="23"/>
        <v>#DIV/0!</v>
      </c>
      <c r="AC47" s="465"/>
      <c r="AD47" s="706"/>
      <c r="AE47" s="706"/>
    </row>
    <row r="48" spans="1:34" ht="16.8" hidden="1">
      <c r="A48" s="439" t="s">
        <v>305</v>
      </c>
      <c r="B48" s="444">
        <f>'Aaro Inställningar'!B40</f>
        <v>0</v>
      </c>
      <c r="C48" s="444" t="s">
        <v>91</v>
      </c>
      <c r="D48" s="710"/>
      <c r="E48" s="444"/>
      <c r="F48" s="43"/>
      <c r="G48" s="749">
        <f>'Aaro Inställningar'!C40</f>
        <v>0</v>
      </c>
      <c r="H48" s="320">
        <v>0</v>
      </c>
      <c r="I48" s="318">
        <v>0</v>
      </c>
      <c r="J48" s="319" t="e">
        <f t="shared" si="13"/>
        <v>#DIV/0!</v>
      </c>
      <c r="K48" s="320">
        <v>0</v>
      </c>
      <c r="L48" s="318">
        <v>0</v>
      </c>
      <c r="M48" s="319" t="e">
        <f t="shared" si="14"/>
        <v>#DIV/0!</v>
      </c>
      <c r="N48" s="320">
        <v>0</v>
      </c>
      <c r="O48" s="318">
        <v>0</v>
      </c>
      <c r="P48" s="319" t="e">
        <f t="shared" si="15"/>
        <v>#DIV/0!</v>
      </c>
      <c r="Q48" s="319" t="b">
        <f t="shared" si="16"/>
        <v>0</v>
      </c>
      <c r="R48" s="319" t="e">
        <f t="shared" si="17"/>
        <v>#DIV/0!</v>
      </c>
      <c r="S48" s="320">
        <v>0</v>
      </c>
      <c r="T48" s="318">
        <v>0</v>
      </c>
      <c r="U48" s="319" t="e">
        <f t="shared" si="18"/>
        <v>#DIV/0!</v>
      </c>
      <c r="V48" s="319" t="b">
        <f t="shared" si="19"/>
        <v>0</v>
      </c>
      <c r="W48" s="319" t="e">
        <f t="shared" si="20"/>
        <v>#DIV/0!</v>
      </c>
      <c r="X48" s="319"/>
      <c r="Y48" s="320">
        <v>0</v>
      </c>
      <c r="Z48" s="319" t="e">
        <f t="shared" si="21"/>
        <v>#DIV/0!</v>
      </c>
      <c r="AA48" s="319" t="b">
        <f t="shared" si="22"/>
        <v>0</v>
      </c>
      <c r="AB48" s="319" t="e">
        <f t="shared" si="23"/>
        <v>#DIV/0!</v>
      </c>
      <c r="AC48" s="465"/>
      <c r="AD48" s="706"/>
      <c r="AE48" s="706"/>
    </row>
    <row r="49" spans="1:31" ht="16.8" hidden="1">
      <c r="A49" s="439" t="s">
        <v>305</v>
      </c>
      <c r="B49" s="444">
        <f>'Aaro Inställningar'!B41</f>
        <v>0</v>
      </c>
      <c r="C49" s="444" t="s">
        <v>91</v>
      </c>
      <c r="D49" s="710"/>
      <c r="E49" s="444"/>
      <c r="F49" s="43"/>
      <c r="G49" s="749">
        <f>'Aaro Inställningar'!C41</f>
        <v>0</v>
      </c>
      <c r="H49" s="320">
        <v>0</v>
      </c>
      <c r="I49" s="318">
        <v>0</v>
      </c>
      <c r="J49" s="319" t="e">
        <f t="shared" si="13"/>
        <v>#DIV/0!</v>
      </c>
      <c r="K49" s="320">
        <v>0</v>
      </c>
      <c r="L49" s="318">
        <v>0</v>
      </c>
      <c r="M49" s="319" t="e">
        <f t="shared" si="14"/>
        <v>#DIV/0!</v>
      </c>
      <c r="N49" s="320">
        <v>0</v>
      </c>
      <c r="O49" s="318">
        <v>0</v>
      </c>
      <c r="P49" s="319" t="e">
        <f t="shared" si="15"/>
        <v>#DIV/0!</v>
      </c>
      <c r="Q49" s="319" t="b">
        <f t="shared" si="16"/>
        <v>0</v>
      </c>
      <c r="R49" s="319" t="e">
        <f t="shared" si="17"/>
        <v>#DIV/0!</v>
      </c>
      <c r="S49" s="320">
        <v>0</v>
      </c>
      <c r="T49" s="318">
        <v>0</v>
      </c>
      <c r="U49" s="319" t="e">
        <f t="shared" si="18"/>
        <v>#DIV/0!</v>
      </c>
      <c r="V49" s="319" t="b">
        <f t="shared" si="19"/>
        <v>0</v>
      </c>
      <c r="W49" s="319" t="e">
        <f t="shared" si="20"/>
        <v>#DIV/0!</v>
      </c>
      <c r="X49" s="319"/>
      <c r="Y49" s="320">
        <v>0</v>
      </c>
      <c r="Z49" s="319" t="e">
        <f t="shared" si="21"/>
        <v>#DIV/0!</v>
      </c>
      <c r="AA49" s="319" t="b">
        <f t="shared" si="22"/>
        <v>0</v>
      </c>
      <c r="AB49" s="319" t="e">
        <f t="shared" si="23"/>
        <v>#DIV/0!</v>
      </c>
      <c r="AC49" s="465"/>
      <c r="AD49" s="706"/>
      <c r="AE49" s="706"/>
    </row>
    <row r="50" spans="1:31" ht="16.8" hidden="1">
      <c r="A50" s="439" t="s">
        <v>305</v>
      </c>
      <c r="B50" s="444">
        <f>'Aaro Inställningar'!B42</f>
        <v>0</v>
      </c>
      <c r="C50" s="444" t="s">
        <v>91</v>
      </c>
      <c r="D50" s="710"/>
      <c r="E50" s="444"/>
      <c r="F50" s="43"/>
      <c r="G50" s="749">
        <f>'Aaro Inställningar'!C42</f>
        <v>0</v>
      </c>
      <c r="H50" s="320">
        <v>0</v>
      </c>
      <c r="I50" s="318">
        <v>0</v>
      </c>
      <c r="J50" s="319" t="e">
        <f t="shared" si="13"/>
        <v>#DIV/0!</v>
      </c>
      <c r="K50" s="320">
        <v>0</v>
      </c>
      <c r="L50" s="318">
        <v>0</v>
      </c>
      <c r="M50" s="319" t="e">
        <f t="shared" si="14"/>
        <v>#DIV/0!</v>
      </c>
      <c r="N50" s="320">
        <v>0</v>
      </c>
      <c r="O50" s="318">
        <v>0</v>
      </c>
      <c r="P50" s="319" t="e">
        <f t="shared" si="15"/>
        <v>#DIV/0!</v>
      </c>
      <c r="Q50" s="319" t="b">
        <f t="shared" si="16"/>
        <v>0</v>
      </c>
      <c r="R50" s="319" t="e">
        <f t="shared" si="17"/>
        <v>#DIV/0!</v>
      </c>
      <c r="S50" s="320">
        <v>0</v>
      </c>
      <c r="T50" s="318">
        <v>0</v>
      </c>
      <c r="U50" s="319" t="e">
        <f t="shared" si="18"/>
        <v>#DIV/0!</v>
      </c>
      <c r="V50" s="319" t="b">
        <f t="shared" si="19"/>
        <v>0</v>
      </c>
      <c r="W50" s="319" t="e">
        <f t="shared" si="20"/>
        <v>#DIV/0!</v>
      </c>
      <c r="X50" s="319"/>
      <c r="Y50" s="320">
        <v>0</v>
      </c>
      <c r="Z50" s="319" t="e">
        <f t="shared" si="21"/>
        <v>#DIV/0!</v>
      </c>
      <c r="AA50" s="319" t="b">
        <f t="shared" si="22"/>
        <v>0</v>
      </c>
      <c r="AB50" s="319" t="e">
        <f t="shared" si="23"/>
        <v>#DIV/0!</v>
      </c>
      <c r="AC50" s="465"/>
      <c r="AD50" s="706"/>
      <c r="AE50" s="706"/>
    </row>
    <row r="51" spans="1:31" ht="16.8" hidden="1">
      <c r="A51" s="439" t="s">
        <v>305</v>
      </c>
      <c r="B51" s="444">
        <f>'Aaro Inställningar'!B43</f>
        <v>0</v>
      </c>
      <c r="C51" s="444" t="s">
        <v>91</v>
      </c>
      <c r="D51" s="710"/>
      <c r="E51" s="444"/>
      <c r="F51" s="43"/>
      <c r="G51" s="749">
        <f>'Aaro Inställningar'!C43</f>
        <v>0</v>
      </c>
      <c r="H51" s="320">
        <v>0</v>
      </c>
      <c r="I51" s="318">
        <v>0</v>
      </c>
      <c r="J51" s="319" t="e">
        <f t="shared" si="13"/>
        <v>#DIV/0!</v>
      </c>
      <c r="K51" s="320">
        <v>0</v>
      </c>
      <c r="L51" s="318">
        <v>0</v>
      </c>
      <c r="M51" s="319" t="e">
        <f t="shared" si="14"/>
        <v>#DIV/0!</v>
      </c>
      <c r="N51" s="320">
        <v>0</v>
      </c>
      <c r="O51" s="318">
        <v>0</v>
      </c>
      <c r="P51" s="319" t="e">
        <f t="shared" si="15"/>
        <v>#DIV/0!</v>
      </c>
      <c r="Q51" s="319" t="b">
        <f t="shared" si="16"/>
        <v>0</v>
      </c>
      <c r="R51" s="319" t="e">
        <f t="shared" si="17"/>
        <v>#DIV/0!</v>
      </c>
      <c r="S51" s="320">
        <v>0</v>
      </c>
      <c r="T51" s="318">
        <v>0</v>
      </c>
      <c r="U51" s="319" t="e">
        <f t="shared" si="18"/>
        <v>#DIV/0!</v>
      </c>
      <c r="V51" s="319" t="b">
        <f t="shared" si="19"/>
        <v>0</v>
      </c>
      <c r="W51" s="319" t="e">
        <f t="shared" si="20"/>
        <v>#DIV/0!</v>
      </c>
      <c r="X51" s="319"/>
      <c r="Y51" s="320">
        <v>0</v>
      </c>
      <c r="Z51" s="319" t="e">
        <f t="shared" si="21"/>
        <v>#DIV/0!</v>
      </c>
      <c r="AA51" s="319" t="b">
        <f t="shared" si="22"/>
        <v>0</v>
      </c>
      <c r="AB51" s="319" t="e">
        <f t="shared" si="23"/>
        <v>#DIV/0!</v>
      </c>
      <c r="AC51" s="465"/>
      <c r="AD51" s="706"/>
      <c r="AE51" s="706"/>
    </row>
    <row r="52" spans="1:31" ht="16.8" hidden="1">
      <c r="A52" s="439" t="s">
        <v>305</v>
      </c>
      <c r="B52" s="444">
        <f>'Aaro Inställningar'!B44</f>
        <v>0</v>
      </c>
      <c r="C52" s="444" t="s">
        <v>91</v>
      </c>
      <c r="D52" s="710"/>
      <c r="E52" s="444"/>
      <c r="F52" s="43"/>
      <c r="G52" s="749">
        <f>'Aaro Inställningar'!C44</f>
        <v>0</v>
      </c>
      <c r="H52" s="320">
        <v>0</v>
      </c>
      <c r="I52" s="318">
        <v>0</v>
      </c>
      <c r="J52" s="319" t="e">
        <f t="shared" si="13"/>
        <v>#DIV/0!</v>
      </c>
      <c r="K52" s="320">
        <v>0</v>
      </c>
      <c r="L52" s="318">
        <v>0</v>
      </c>
      <c r="M52" s="319" t="e">
        <f t="shared" si="14"/>
        <v>#DIV/0!</v>
      </c>
      <c r="N52" s="320">
        <v>0</v>
      </c>
      <c r="O52" s="318">
        <v>0</v>
      </c>
      <c r="P52" s="319" t="e">
        <f t="shared" si="15"/>
        <v>#DIV/0!</v>
      </c>
      <c r="Q52" s="319" t="b">
        <f t="shared" si="16"/>
        <v>0</v>
      </c>
      <c r="R52" s="319" t="e">
        <f t="shared" si="17"/>
        <v>#DIV/0!</v>
      </c>
      <c r="S52" s="320">
        <v>0</v>
      </c>
      <c r="T52" s="318">
        <v>0</v>
      </c>
      <c r="U52" s="319" t="e">
        <f t="shared" si="18"/>
        <v>#DIV/0!</v>
      </c>
      <c r="V52" s="319" t="b">
        <f t="shared" si="19"/>
        <v>0</v>
      </c>
      <c r="W52" s="319" t="e">
        <f t="shared" si="20"/>
        <v>#DIV/0!</v>
      </c>
      <c r="X52" s="319"/>
      <c r="Y52" s="320">
        <v>0</v>
      </c>
      <c r="Z52" s="319" t="e">
        <f t="shared" si="21"/>
        <v>#DIV/0!</v>
      </c>
      <c r="AA52" s="319" t="b">
        <f t="shared" si="22"/>
        <v>0</v>
      </c>
      <c r="AB52" s="319" t="e">
        <f t="shared" si="23"/>
        <v>#DIV/0!</v>
      </c>
      <c r="AC52" s="465"/>
      <c r="AD52" s="706"/>
      <c r="AE52" s="706"/>
    </row>
    <row r="53" spans="1:31" ht="16.8" hidden="1">
      <c r="A53" s="439" t="s">
        <v>305</v>
      </c>
      <c r="B53" s="444">
        <f>'Aaro Inställningar'!B45</f>
        <v>0</v>
      </c>
      <c r="C53" s="444" t="s">
        <v>91</v>
      </c>
      <c r="D53" s="710"/>
      <c r="E53" s="444"/>
      <c r="F53" s="43"/>
      <c r="G53" s="749">
        <f>'Aaro Inställningar'!C45</f>
        <v>0</v>
      </c>
      <c r="H53" s="320">
        <v>0</v>
      </c>
      <c r="I53" s="318">
        <v>0</v>
      </c>
      <c r="J53" s="319" t="e">
        <f t="shared" si="13"/>
        <v>#DIV/0!</v>
      </c>
      <c r="K53" s="320">
        <v>0</v>
      </c>
      <c r="L53" s="318">
        <v>0</v>
      </c>
      <c r="M53" s="319" t="e">
        <f t="shared" si="14"/>
        <v>#DIV/0!</v>
      </c>
      <c r="N53" s="320">
        <v>0</v>
      </c>
      <c r="O53" s="318">
        <v>0</v>
      </c>
      <c r="P53" s="319" t="e">
        <f t="shared" si="15"/>
        <v>#DIV/0!</v>
      </c>
      <c r="Q53" s="319" t="b">
        <f t="shared" si="16"/>
        <v>0</v>
      </c>
      <c r="R53" s="319" t="e">
        <f t="shared" si="17"/>
        <v>#DIV/0!</v>
      </c>
      <c r="S53" s="320">
        <v>0</v>
      </c>
      <c r="T53" s="318">
        <v>0</v>
      </c>
      <c r="U53" s="319" t="e">
        <f t="shared" si="18"/>
        <v>#DIV/0!</v>
      </c>
      <c r="V53" s="319" t="b">
        <f t="shared" si="19"/>
        <v>0</v>
      </c>
      <c r="W53" s="319" t="e">
        <f t="shared" si="20"/>
        <v>#DIV/0!</v>
      </c>
      <c r="X53" s="319"/>
      <c r="Y53" s="320">
        <v>0</v>
      </c>
      <c r="Z53" s="319" t="e">
        <f t="shared" si="21"/>
        <v>#DIV/0!</v>
      </c>
      <c r="AA53" s="319" t="b">
        <f t="shared" si="22"/>
        <v>0</v>
      </c>
      <c r="AB53" s="319" t="e">
        <f t="shared" si="23"/>
        <v>#DIV/0!</v>
      </c>
      <c r="AC53" s="465"/>
      <c r="AD53" s="706"/>
      <c r="AE53" s="706"/>
    </row>
    <row r="54" spans="1:31" ht="16.8" hidden="1">
      <c r="A54" s="439" t="s">
        <v>305</v>
      </c>
      <c r="B54" s="444">
        <f>'Aaro Inställningar'!B46</f>
        <v>0</v>
      </c>
      <c r="C54" s="444" t="s">
        <v>91</v>
      </c>
      <c r="D54" s="710"/>
      <c r="E54" s="444"/>
      <c r="F54" s="43"/>
      <c r="G54" s="749">
        <f>'Aaro Inställningar'!C46</f>
        <v>0</v>
      </c>
      <c r="H54" s="320">
        <v>0</v>
      </c>
      <c r="I54" s="318">
        <v>0</v>
      </c>
      <c r="J54" s="319" t="e">
        <f t="shared" si="13"/>
        <v>#DIV/0!</v>
      </c>
      <c r="K54" s="320">
        <v>0</v>
      </c>
      <c r="L54" s="318">
        <v>0</v>
      </c>
      <c r="M54" s="319" t="e">
        <f t="shared" si="14"/>
        <v>#DIV/0!</v>
      </c>
      <c r="N54" s="320">
        <v>0</v>
      </c>
      <c r="O54" s="318">
        <v>0</v>
      </c>
      <c r="P54" s="319" t="e">
        <f t="shared" si="15"/>
        <v>#DIV/0!</v>
      </c>
      <c r="Q54" s="319" t="b">
        <f t="shared" si="16"/>
        <v>0</v>
      </c>
      <c r="R54" s="319" t="e">
        <f t="shared" si="17"/>
        <v>#DIV/0!</v>
      </c>
      <c r="S54" s="320">
        <v>0</v>
      </c>
      <c r="T54" s="318">
        <v>0</v>
      </c>
      <c r="U54" s="319" t="e">
        <f t="shared" si="18"/>
        <v>#DIV/0!</v>
      </c>
      <c r="V54" s="319" t="b">
        <f t="shared" si="19"/>
        <v>0</v>
      </c>
      <c r="W54" s="319" t="e">
        <f t="shared" si="20"/>
        <v>#DIV/0!</v>
      </c>
      <c r="X54" s="319"/>
      <c r="Y54" s="320">
        <v>0</v>
      </c>
      <c r="Z54" s="319" t="e">
        <f t="shared" si="21"/>
        <v>#DIV/0!</v>
      </c>
      <c r="AA54" s="319" t="b">
        <f t="shared" si="22"/>
        <v>0</v>
      </c>
      <c r="AB54" s="319" t="e">
        <f t="shared" si="23"/>
        <v>#DIV/0!</v>
      </c>
      <c r="AC54" s="465"/>
      <c r="AD54" s="706"/>
      <c r="AE54" s="706"/>
    </row>
    <row r="55" spans="1:31" ht="16.8" hidden="1">
      <c r="A55" s="439" t="s">
        <v>305</v>
      </c>
      <c r="B55" s="444">
        <f>'Aaro Inställningar'!B47</f>
        <v>0</v>
      </c>
      <c r="C55" s="444" t="s">
        <v>91</v>
      </c>
      <c r="D55" s="710"/>
      <c r="E55" s="444"/>
      <c r="F55" s="43"/>
      <c r="G55" s="749">
        <f>'Aaro Inställningar'!C47</f>
        <v>0</v>
      </c>
      <c r="H55" s="320">
        <v>0</v>
      </c>
      <c r="I55" s="318">
        <v>0</v>
      </c>
      <c r="J55" s="319" t="e">
        <f t="shared" si="13"/>
        <v>#DIV/0!</v>
      </c>
      <c r="K55" s="320">
        <v>0</v>
      </c>
      <c r="L55" s="318">
        <v>0</v>
      </c>
      <c r="M55" s="319" t="e">
        <f t="shared" si="14"/>
        <v>#DIV/0!</v>
      </c>
      <c r="N55" s="320">
        <v>0</v>
      </c>
      <c r="O55" s="318">
        <v>0</v>
      </c>
      <c r="P55" s="319" t="e">
        <f t="shared" si="15"/>
        <v>#DIV/0!</v>
      </c>
      <c r="Q55" s="319" t="b">
        <f t="shared" si="16"/>
        <v>0</v>
      </c>
      <c r="R55" s="319" t="e">
        <f t="shared" si="17"/>
        <v>#DIV/0!</v>
      </c>
      <c r="S55" s="320">
        <v>0</v>
      </c>
      <c r="T55" s="318">
        <v>0</v>
      </c>
      <c r="U55" s="319" t="e">
        <f t="shared" si="18"/>
        <v>#DIV/0!</v>
      </c>
      <c r="V55" s="319" t="b">
        <f t="shared" si="19"/>
        <v>0</v>
      </c>
      <c r="W55" s="319" t="e">
        <f t="shared" si="20"/>
        <v>#DIV/0!</v>
      </c>
      <c r="X55" s="319"/>
      <c r="Y55" s="320">
        <v>0</v>
      </c>
      <c r="Z55" s="319" t="e">
        <f t="shared" si="21"/>
        <v>#DIV/0!</v>
      </c>
      <c r="AA55" s="319" t="b">
        <f t="shared" si="22"/>
        <v>0</v>
      </c>
      <c r="AB55" s="319" t="e">
        <f t="shared" si="23"/>
        <v>#DIV/0!</v>
      </c>
      <c r="AC55" s="465"/>
      <c r="AD55" s="706"/>
      <c r="AE55" s="706"/>
    </row>
    <row r="56" spans="1:31" ht="16.8" hidden="1">
      <c r="A56" s="439" t="s">
        <v>305</v>
      </c>
      <c r="B56" s="444">
        <f>'Aaro Inställningar'!B48</f>
        <v>0</v>
      </c>
      <c r="C56" s="444" t="s">
        <v>91</v>
      </c>
      <c r="D56" s="710"/>
      <c r="E56" s="444"/>
      <c r="F56" s="43"/>
      <c r="G56" s="749">
        <f>'Aaro Inställningar'!C48</f>
        <v>0</v>
      </c>
      <c r="H56" s="320">
        <v>0</v>
      </c>
      <c r="I56" s="318">
        <v>0</v>
      </c>
      <c r="J56" s="319" t="e">
        <f t="shared" si="13"/>
        <v>#DIV/0!</v>
      </c>
      <c r="K56" s="320">
        <v>0</v>
      </c>
      <c r="L56" s="318">
        <v>0</v>
      </c>
      <c r="M56" s="319" t="e">
        <f t="shared" si="14"/>
        <v>#DIV/0!</v>
      </c>
      <c r="N56" s="320">
        <v>0</v>
      </c>
      <c r="O56" s="318">
        <v>0</v>
      </c>
      <c r="P56" s="319" t="e">
        <f t="shared" si="15"/>
        <v>#DIV/0!</v>
      </c>
      <c r="Q56" s="319" t="b">
        <f t="shared" si="16"/>
        <v>0</v>
      </c>
      <c r="R56" s="319" t="e">
        <f t="shared" si="17"/>
        <v>#DIV/0!</v>
      </c>
      <c r="S56" s="320">
        <v>0</v>
      </c>
      <c r="T56" s="318">
        <v>0</v>
      </c>
      <c r="U56" s="319" t="e">
        <f t="shared" si="18"/>
        <v>#DIV/0!</v>
      </c>
      <c r="V56" s="319" t="b">
        <f t="shared" si="19"/>
        <v>0</v>
      </c>
      <c r="W56" s="319" t="e">
        <f t="shared" si="20"/>
        <v>#DIV/0!</v>
      </c>
      <c r="X56" s="319"/>
      <c r="Y56" s="320">
        <v>0</v>
      </c>
      <c r="Z56" s="319" t="e">
        <f t="shared" si="21"/>
        <v>#DIV/0!</v>
      </c>
      <c r="AA56" s="319" t="b">
        <f t="shared" si="22"/>
        <v>0</v>
      </c>
      <c r="AB56" s="319" t="e">
        <f t="shared" si="23"/>
        <v>#DIV/0!</v>
      </c>
      <c r="AC56" s="465"/>
      <c r="AD56" s="706"/>
      <c r="AE56" s="706"/>
    </row>
    <row r="57" spans="1:31" ht="16.8" hidden="1">
      <c r="A57" s="439" t="s">
        <v>305</v>
      </c>
      <c r="B57" s="444">
        <f>'Aaro Inställningar'!B49</f>
        <v>0</v>
      </c>
      <c r="C57" s="444" t="s">
        <v>91</v>
      </c>
      <c r="D57" s="710"/>
      <c r="E57" s="444"/>
      <c r="F57" s="43"/>
      <c r="G57" s="749">
        <f>'Aaro Inställningar'!C49</f>
        <v>0</v>
      </c>
      <c r="H57" s="320">
        <v>0</v>
      </c>
      <c r="I57" s="318">
        <v>0</v>
      </c>
      <c r="J57" s="319" t="e">
        <f t="shared" si="13"/>
        <v>#DIV/0!</v>
      </c>
      <c r="K57" s="320">
        <v>0</v>
      </c>
      <c r="L57" s="318">
        <v>0</v>
      </c>
      <c r="M57" s="319" t="e">
        <f t="shared" si="14"/>
        <v>#DIV/0!</v>
      </c>
      <c r="N57" s="320">
        <v>0</v>
      </c>
      <c r="O57" s="318">
        <v>0</v>
      </c>
      <c r="P57" s="319" t="e">
        <f t="shared" si="15"/>
        <v>#DIV/0!</v>
      </c>
      <c r="Q57" s="319" t="b">
        <f t="shared" si="16"/>
        <v>0</v>
      </c>
      <c r="R57" s="319" t="e">
        <f t="shared" si="17"/>
        <v>#DIV/0!</v>
      </c>
      <c r="S57" s="320">
        <v>0</v>
      </c>
      <c r="T57" s="318">
        <v>0</v>
      </c>
      <c r="U57" s="319" t="e">
        <f t="shared" si="18"/>
        <v>#DIV/0!</v>
      </c>
      <c r="V57" s="319" t="b">
        <f t="shared" si="19"/>
        <v>0</v>
      </c>
      <c r="W57" s="319" t="e">
        <f t="shared" si="20"/>
        <v>#DIV/0!</v>
      </c>
      <c r="X57" s="319"/>
      <c r="Y57" s="320">
        <v>0</v>
      </c>
      <c r="Z57" s="319" t="e">
        <f t="shared" si="21"/>
        <v>#DIV/0!</v>
      </c>
      <c r="AA57" s="319" t="b">
        <f t="shared" si="22"/>
        <v>0</v>
      </c>
      <c r="AB57" s="319" t="e">
        <f t="shared" si="23"/>
        <v>#DIV/0!</v>
      </c>
      <c r="AC57" s="465"/>
      <c r="AD57" s="706"/>
      <c r="AE57" s="706"/>
    </row>
    <row r="58" spans="1:31" ht="16.8" hidden="1">
      <c r="A58" s="439" t="s">
        <v>305</v>
      </c>
      <c r="B58" s="444">
        <f>'Aaro Inställningar'!B50</f>
        <v>0</v>
      </c>
      <c r="C58" s="444" t="s">
        <v>91</v>
      </c>
      <c r="D58" s="710"/>
      <c r="E58" s="444"/>
      <c r="F58" s="43"/>
      <c r="G58" s="749">
        <f>'Aaro Inställningar'!C50</f>
        <v>0</v>
      </c>
      <c r="H58" s="320">
        <v>0</v>
      </c>
      <c r="I58" s="318">
        <v>0</v>
      </c>
      <c r="J58" s="319" t="e">
        <f t="shared" si="13"/>
        <v>#DIV/0!</v>
      </c>
      <c r="K58" s="320">
        <v>0</v>
      </c>
      <c r="L58" s="318">
        <v>0</v>
      </c>
      <c r="M58" s="319" t="e">
        <f t="shared" si="14"/>
        <v>#DIV/0!</v>
      </c>
      <c r="N58" s="320">
        <v>0</v>
      </c>
      <c r="O58" s="318">
        <v>0</v>
      </c>
      <c r="P58" s="319" t="e">
        <f t="shared" si="15"/>
        <v>#DIV/0!</v>
      </c>
      <c r="Q58" s="319" t="b">
        <f t="shared" si="16"/>
        <v>0</v>
      </c>
      <c r="R58" s="319" t="e">
        <f t="shared" si="17"/>
        <v>#DIV/0!</v>
      </c>
      <c r="S58" s="320">
        <v>0</v>
      </c>
      <c r="T58" s="318">
        <v>0</v>
      </c>
      <c r="U58" s="319" t="e">
        <f t="shared" si="18"/>
        <v>#DIV/0!</v>
      </c>
      <c r="V58" s="319" t="b">
        <f t="shared" si="19"/>
        <v>0</v>
      </c>
      <c r="W58" s="319" t="e">
        <f t="shared" si="20"/>
        <v>#DIV/0!</v>
      </c>
      <c r="X58" s="319"/>
      <c r="Y58" s="320">
        <v>0</v>
      </c>
      <c r="Z58" s="319" t="e">
        <f t="shared" si="21"/>
        <v>#DIV/0!</v>
      </c>
      <c r="AA58" s="319" t="b">
        <f t="shared" si="22"/>
        <v>0</v>
      </c>
      <c r="AB58" s="319" t="e">
        <f t="shared" si="23"/>
        <v>#DIV/0!</v>
      </c>
      <c r="AC58" s="465"/>
      <c r="AD58" s="706"/>
      <c r="AE58" s="706"/>
    </row>
    <row r="59" spans="1:31" ht="16.8" hidden="1">
      <c r="A59" s="439" t="s">
        <v>305</v>
      </c>
      <c r="B59" s="444">
        <f>'Aaro Inställningar'!B51</f>
        <v>0</v>
      </c>
      <c r="C59" s="444" t="s">
        <v>91</v>
      </c>
      <c r="D59" s="710"/>
      <c r="E59" s="444"/>
      <c r="F59" s="43"/>
      <c r="G59" s="749">
        <f>'Aaro Inställningar'!C51</f>
        <v>0</v>
      </c>
      <c r="H59" s="320">
        <v>0</v>
      </c>
      <c r="I59" s="318">
        <v>0</v>
      </c>
      <c r="J59" s="319" t="e">
        <f t="shared" si="13"/>
        <v>#DIV/0!</v>
      </c>
      <c r="K59" s="320">
        <v>0</v>
      </c>
      <c r="L59" s="318">
        <v>0</v>
      </c>
      <c r="M59" s="319" t="e">
        <f t="shared" si="14"/>
        <v>#DIV/0!</v>
      </c>
      <c r="N59" s="320">
        <v>0</v>
      </c>
      <c r="O59" s="318">
        <v>0</v>
      </c>
      <c r="P59" s="319" t="e">
        <f t="shared" si="15"/>
        <v>#DIV/0!</v>
      </c>
      <c r="Q59" s="319" t="b">
        <f t="shared" si="16"/>
        <v>0</v>
      </c>
      <c r="R59" s="319" t="e">
        <f t="shared" si="17"/>
        <v>#DIV/0!</v>
      </c>
      <c r="S59" s="320">
        <v>0</v>
      </c>
      <c r="T59" s="318">
        <v>0</v>
      </c>
      <c r="U59" s="319" t="e">
        <f t="shared" si="18"/>
        <v>#DIV/0!</v>
      </c>
      <c r="V59" s="319" t="b">
        <f t="shared" si="19"/>
        <v>0</v>
      </c>
      <c r="W59" s="319" t="e">
        <f t="shared" si="20"/>
        <v>#DIV/0!</v>
      </c>
      <c r="X59" s="319"/>
      <c r="Y59" s="320">
        <v>0</v>
      </c>
      <c r="Z59" s="319" t="e">
        <f t="shared" si="21"/>
        <v>#DIV/0!</v>
      </c>
      <c r="AA59" s="319" t="b">
        <f t="shared" si="22"/>
        <v>0</v>
      </c>
      <c r="AB59" s="319" t="e">
        <f t="shared" si="23"/>
        <v>#DIV/0!</v>
      </c>
      <c r="AC59" s="465"/>
      <c r="AD59" s="706"/>
      <c r="AE59" s="706"/>
    </row>
    <row r="60" spans="1:31" ht="16.8" hidden="1">
      <c r="A60" s="439" t="s">
        <v>305</v>
      </c>
      <c r="B60" s="444">
        <f>'Aaro Inställningar'!B52</f>
        <v>0</v>
      </c>
      <c r="C60" s="444" t="s">
        <v>91</v>
      </c>
      <c r="D60" s="710"/>
      <c r="E60" s="444"/>
      <c r="F60" s="43"/>
      <c r="G60" s="749">
        <f>'Aaro Inställningar'!C52</f>
        <v>0</v>
      </c>
      <c r="H60" s="320">
        <v>0</v>
      </c>
      <c r="I60" s="318">
        <v>0</v>
      </c>
      <c r="J60" s="319" t="e">
        <f t="shared" si="13"/>
        <v>#DIV/0!</v>
      </c>
      <c r="K60" s="320">
        <v>0</v>
      </c>
      <c r="L60" s="318">
        <v>0</v>
      </c>
      <c r="M60" s="319" t="e">
        <f t="shared" si="14"/>
        <v>#DIV/0!</v>
      </c>
      <c r="N60" s="320">
        <v>0</v>
      </c>
      <c r="O60" s="318">
        <v>0</v>
      </c>
      <c r="P60" s="319" t="e">
        <f t="shared" si="15"/>
        <v>#DIV/0!</v>
      </c>
      <c r="Q60" s="319" t="b">
        <f t="shared" si="16"/>
        <v>0</v>
      </c>
      <c r="R60" s="319" t="e">
        <f t="shared" si="17"/>
        <v>#DIV/0!</v>
      </c>
      <c r="S60" s="320">
        <v>0</v>
      </c>
      <c r="T60" s="318">
        <v>0</v>
      </c>
      <c r="U60" s="319" t="e">
        <f t="shared" si="18"/>
        <v>#DIV/0!</v>
      </c>
      <c r="V60" s="319" t="b">
        <f t="shared" si="19"/>
        <v>0</v>
      </c>
      <c r="W60" s="319" t="e">
        <f t="shared" si="20"/>
        <v>#DIV/0!</v>
      </c>
      <c r="X60" s="319"/>
      <c r="Y60" s="320">
        <v>0</v>
      </c>
      <c r="Z60" s="319" t="e">
        <f t="shared" si="21"/>
        <v>#DIV/0!</v>
      </c>
      <c r="AA60" s="319" t="b">
        <f t="shared" si="22"/>
        <v>0</v>
      </c>
      <c r="AB60" s="319" t="e">
        <f t="shared" si="23"/>
        <v>#DIV/0!</v>
      </c>
      <c r="AC60" s="465"/>
      <c r="AD60" s="706"/>
      <c r="AE60" s="706"/>
    </row>
    <row r="61" spans="1:31" ht="16.8" hidden="1">
      <c r="A61" s="439" t="s">
        <v>305</v>
      </c>
      <c r="B61" s="444">
        <f>'Aaro Inställningar'!B53</f>
        <v>0</v>
      </c>
      <c r="C61" s="444" t="s">
        <v>91</v>
      </c>
      <c r="D61" s="710"/>
      <c r="E61" s="444"/>
      <c r="F61" s="43"/>
      <c r="G61" s="749">
        <f>'Aaro Inställningar'!C53</f>
        <v>0</v>
      </c>
      <c r="H61" s="320">
        <v>0</v>
      </c>
      <c r="I61" s="318">
        <v>0</v>
      </c>
      <c r="J61" s="319" t="e">
        <f t="shared" si="13"/>
        <v>#DIV/0!</v>
      </c>
      <c r="K61" s="320">
        <v>0</v>
      </c>
      <c r="L61" s="318">
        <v>0</v>
      </c>
      <c r="M61" s="319" t="e">
        <f t="shared" si="14"/>
        <v>#DIV/0!</v>
      </c>
      <c r="N61" s="320">
        <v>0</v>
      </c>
      <c r="O61" s="318">
        <v>0</v>
      </c>
      <c r="P61" s="319" t="e">
        <f t="shared" si="15"/>
        <v>#DIV/0!</v>
      </c>
      <c r="Q61" s="319" t="b">
        <f t="shared" si="16"/>
        <v>0</v>
      </c>
      <c r="R61" s="319" t="e">
        <f t="shared" si="17"/>
        <v>#DIV/0!</v>
      </c>
      <c r="S61" s="320">
        <v>0</v>
      </c>
      <c r="T61" s="318">
        <v>0</v>
      </c>
      <c r="U61" s="319" t="e">
        <f t="shared" si="18"/>
        <v>#DIV/0!</v>
      </c>
      <c r="V61" s="319" t="b">
        <f t="shared" si="19"/>
        <v>0</v>
      </c>
      <c r="W61" s="319" t="e">
        <f t="shared" si="20"/>
        <v>#DIV/0!</v>
      </c>
      <c r="X61" s="319"/>
      <c r="Y61" s="320">
        <v>0</v>
      </c>
      <c r="Z61" s="319" t="e">
        <f t="shared" si="21"/>
        <v>#DIV/0!</v>
      </c>
      <c r="AA61" s="319" t="b">
        <f t="shared" si="22"/>
        <v>0</v>
      </c>
      <c r="AB61" s="319" t="e">
        <f t="shared" si="23"/>
        <v>#DIV/0!</v>
      </c>
      <c r="AC61" s="465"/>
      <c r="AD61" s="706"/>
      <c r="AE61" s="706"/>
    </row>
    <row r="62" spans="1:31" ht="16.8" hidden="1">
      <c r="A62" s="439" t="s">
        <v>305</v>
      </c>
      <c r="B62" s="444">
        <f>'Aaro Inställningar'!B54</f>
        <v>0</v>
      </c>
      <c r="C62" s="444" t="s">
        <v>91</v>
      </c>
      <c r="D62" s="710"/>
      <c r="E62" s="444"/>
      <c r="F62" s="43"/>
      <c r="G62" s="749">
        <f>'Aaro Inställningar'!C54</f>
        <v>0</v>
      </c>
      <c r="H62" s="320">
        <v>0</v>
      </c>
      <c r="I62" s="318">
        <v>0</v>
      </c>
      <c r="J62" s="319" t="e">
        <f t="shared" si="13"/>
        <v>#DIV/0!</v>
      </c>
      <c r="K62" s="320">
        <v>0</v>
      </c>
      <c r="L62" s="318">
        <v>0</v>
      </c>
      <c r="M62" s="319" t="e">
        <f t="shared" si="14"/>
        <v>#DIV/0!</v>
      </c>
      <c r="N62" s="320">
        <v>0</v>
      </c>
      <c r="O62" s="318">
        <v>0</v>
      </c>
      <c r="P62" s="319" t="e">
        <f t="shared" si="15"/>
        <v>#DIV/0!</v>
      </c>
      <c r="Q62" s="319" t="b">
        <f t="shared" si="16"/>
        <v>0</v>
      </c>
      <c r="R62" s="319" t="e">
        <f t="shared" si="17"/>
        <v>#DIV/0!</v>
      </c>
      <c r="S62" s="320">
        <v>0</v>
      </c>
      <c r="T62" s="318">
        <v>0</v>
      </c>
      <c r="U62" s="319" t="e">
        <f t="shared" si="18"/>
        <v>#DIV/0!</v>
      </c>
      <c r="V62" s="319" t="b">
        <f t="shared" si="19"/>
        <v>0</v>
      </c>
      <c r="W62" s="319" t="e">
        <f t="shared" si="20"/>
        <v>#DIV/0!</v>
      </c>
      <c r="X62" s="319"/>
      <c r="Y62" s="320">
        <v>0</v>
      </c>
      <c r="Z62" s="319" t="e">
        <f t="shared" si="21"/>
        <v>#DIV/0!</v>
      </c>
      <c r="AA62" s="319" t="b">
        <f t="shared" si="22"/>
        <v>0</v>
      </c>
      <c r="AB62" s="319" t="e">
        <f t="shared" si="23"/>
        <v>#DIV/0!</v>
      </c>
      <c r="AC62" s="465"/>
      <c r="AD62" s="706"/>
      <c r="AE62" s="706"/>
    </row>
    <row r="63" spans="1:31" ht="16.8" hidden="1">
      <c r="A63" s="439" t="s">
        <v>305</v>
      </c>
      <c r="B63" s="444">
        <f>'Aaro Inställningar'!B55</f>
        <v>0</v>
      </c>
      <c r="C63" s="444" t="s">
        <v>91</v>
      </c>
      <c r="D63" s="710"/>
      <c r="E63" s="444"/>
      <c r="F63" s="43"/>
      <c r="G63" s="749">
        <f>'Aaro Inställningar'!C55</f>
        <v>0</v>
      </c>
      <c r="H63" s="320">
        <v>0</v>
      </c>
      <c r="I63" s="318">
        <v>0</v>
      </c>
      <c r="J63" s="319" t="e">
        <f t="shared" si="13"/>
        <v>#DIV/0!</v>
      </c>
      <c r="K63" s="320">
        <v>0</v>
      </c>
      <c r="L63" s="318">
        <v>0</v>
      </c>
      <c r="M63" s="319" t="e">
        <f t="shared" si="14"/>
        <v>#DIV/0!</v>
      </c>
      <c r="N63" s="320">
        <v>0</v>
      </c>
      <c r="O63" s="318">
        <v>0</v>
      </c>
      <c r="P63" s="319" t="e">
        <f t="shared" si="15"/>
        <v>#DIV/0!</v>
      </c>
      <c r="Q63" s="319" t="b">
        <f t="shared" si="16"/>
        <v>0</v>
      </c>
      <c r="R63" s="319" t="e">
        <f t="shared" si="17"/>
        <v>#DIV/0!</v>
      </c>
      <c r="S63" s="320">
        <v>0</v>
      </c>
      <c r="T63" s="318">
        <v>0</v>
      </c>
      <c r="U63" s="319" t="e">
        <f t="shared" si="18"/>
        <v>#DIV/0!</v>
      </c>
      <c r="V63" s="319" t="b">
        <f t="shared" si="19"/>
        <v>0</v>
      </c>
      <c r="W63" s="319" t="e">
        <f t="shared" si="20"/>
        <v>#DIV/0!</v>
      </c>
      <c r="X63" s="319"/>
      <c r="Y63" s="320">
        <v>0</v>
      </c>
      <c r="Z63" s="319" t="e">
        <f t="shared" si="21"/>
        <v>#DIV/0!</v>
      </c>
      <c r="AA63" s="319" t="b">
        <f t="shared" si="22"/>
        <v>0</v>
      </c>
      <c r="AB63" s="319" t="e">
        <f t="shared" si="23"/>
        <v>#DIV/0!</v>
      </c>
      <c r="AC63" s="465"/>
      <c r="AD63" s="706"/>
      <c r="AE63" s="706"/>
    </row>
    <row r="64" spans="1:31" ht="16.8" hidden="1">
      <c r="A64" s="439" t="s">
        <v>305</v>
      </c>
      <c r="B64" s="444">
        <f>'Aaro Inställningar'!B56</f>
        <v>0</v>
      </c>
      <c r="C64" s="444" t="s">
        <v>91</v>
      </c>
      <c r="D64" s="710"/>
      <c r="E64" s="444"/>
      <c r="F64" s="43"/>
      <c r="G64" s="749">
        <f>'Aaro Inställningar'!C56</f>
        <v>0</v>
      </c>
      <c r="H64" s="320">
        <v>0</v>
      </c>
      <c r="I64" s="318">
        <v>0</v>
      </c>
      <c r="J64" s="319" t="e">
        <f t="shared" si="13"/>
        <v>#DIV/0!</v>
      </c>
      <c r="K64" s="320">
        <v>0</v>
      </c>
      <c r="L64" s="318">
        <v>0</v>
      </c>
      <c r="M64" s="319" t="e">
        <f t="shared" si="14"/>
        <v>#DIV/0!</v>
      </c>
      <c r="N64" s="320">
        <v>0</v>
      </c>
      <c r="O64" s="318">
        <v>0</v>
      </c>
      <c r="P64" s="319" t="e">
        <f t="shared" si="15"/>
        <v>#DIV/0!</v>
      </c>
      <c r="Q64" s="319" t="b">
        <f t="shared" si="16"/>
        <v>0</v>
      </c>
      <c r="R64" s="319" t="e">
        <f t="shared" si="17"/>
        <v>#DIV/0!</v>
      </c>
      <c r="S64" s="320">
        <v>0</v>
      </c>
      <c r="T64" s="318">
        <v>0</v>
      </c>
      <c r="U64" s="319" t="e">
        <f t="shared" si="18"/>
        <v>#DIV/0!</v>
      </c>
      <c r="V64" s="319" t="b">
        <f t="shared" si="19"/>
        <v>0</v>
      </c>
      <c r="W64" s="319" t="e">
        <f t="shared" si="20"/>
        <v>#DIV/0!</v>
      </c>
      <c r="X64" s="319"/>
      <c r="Y64" s="320">
        <v>0</v>
      </c>
      <c r="Z64" s="319" t="e">
        <f t="shared" si="21"/>
        <v>#DIV/0!</v>
      </c>
      <c r="AA64" s="319" t="b">
        <f t="shared" si="22"/>
        <v>0</v>
      </c>
      <c r="AB64" s="319" t="e">
        <f t="shared" si="23"/>
        <v>#DIV/0!</v>
      </c>
      <c r="AC64" s="465"/>
      <c r="AD64" s="706"/>
      <c r="AE64" s="706"/>
    </row>
    <row r="65" spans="1:31" s="126" customFormat="1" ht="16.8">
      <c r="A65" s="462" t="s">
        <v>305</v>
      </c>
      <c r="B65" s="463">
        <f>'Aaro Inställningar'!B57</f>
        <v>0</v>
      </c>
      <c r="C65" s="463"/>
      <c r="D65" s="711"/>
      <c r="E65" s="463"/>
      <c r="F65" s="41"/>
      <c r="G65" s="799" t="str">
        <f>'Aaro Inställningar'!C57</f>
        <v>Aibel</v>
      </c>
      <c r="H65" s="800">
        <f>SUM(H44:H64)</f>
        <v>863.69296880000002</v>
      </c>
      <c r="I65" s="801">
        <f>SUM(I44:I64)</f>
        <v>1217.712306381</v>
      </c>
      <c r="J65" s="802">
        <f t="shared" si="13"/>
        <v>-0.29072494030476992</v>
      </c>
      <c r="K65" s="800">
        <f>SUM(K44:K64)</f>
        <v>1934.9979869910001</v>
      </c>
      <c r="L65" s="801">
        <f>SUM(L44:L64)</f>
        <v>2654.676036117</v>
      </c>
      <c r="M65" s="802">
        <f t="shared" si="14"/>
        <v>-0.27109825806793153</v>
      </c>
      <c r="N65" s="800">
        <f>SUM(N44:N64)</f>
        <v>1934.9979869910001</v>
      </c>
      <c r="O65" s="801">
        <f>SUM(O44:O64)</f>
        <v>2654.676036117</v>
      </c>
      <c r="P65" s="802">
        <f t="shared" si="15"/>
        <v>-0.27109825806793153</v>
      </c>
      <c r="Q65" s="802" t="b">
        <f t="shared" si="16"/>
        <v>0</v>
      </c>
      <c r="R65" s="802">
        <f t="shared" si="17"/>
        <v>-0.27109825806793153</v>
      </c>
      <c r="S65" s="800">
        <f>SUM(S44:S64)</f>
        <v>8599.1649090350002</v>
      </c>
      <c r="T65" s="801">
        <f>SUM(T44:T64)</f>
        <v>9318.8429581609998</v>
      </c>
      <c r="U65" s="802">
        <f t="shared" si="18"/>
        <v>-7.7228262388061797E-2</v>
      </c>
      <c r="V65" s="802" t="b">
        <f t="shared" si="19"/>
        <v>0</v>
      </c>
      <c r="W65" s="802">
        <f t="shared" si="20"/>
        <v>-7.7228262388061797E-2</v>
      </c>
      <c r="X65" s="802"/>
      <c r="Y65" s="800">
        <f>SUM(Y44:Y64)</f>
        <v>7747.0906151999998</v>
      </c>
      <c r="Z65" s="803">
        <f t="shared" si="21"/>
        <v>-0.16866389422138872</v>
      </c>
      <c r="AA65" s="803" t="b">
        <f t="shared" si="22"/>
        <v>0</v>
      </c>
      <c r="AB65" s="802">
        <f t="shared" si="23"/>
        <v>-0.16866389422138872</v>
      </c>
      <c r="AC65" s="465"/>
      <c r="AD65" s="707"/>
      <c r="AE65" s="707"/>
    </row>
    <row r="66" spans="1:31" ht="16.8" hidden="1">
      <c r="A66" s="439" t="s">
        <v>305</v>
      </c>
      <c r="B66" s="444">
        <f>'Aaro Inställningar'!B58</f>
        <v>0</v>
      </c>
      <c r="C66" s="444" t="s">
        <v>91</v>
      </c>
      <c r="D66" s="710"/>
      <c r="E66" s="444"/>
      <c r="F66" s="43"/>
      <c r="G66" s="749">
        <f>'Aaro Inställningar'!C58</f>
        <v>0</v>
      </c>
      <c r="H66" s="320">
        <v>0</v>
      </c>
      <c r="I66" s="318">
        <v>0</v>
      </c>
      <c r="J66" s="319" t="e">
        <f t="shared" si="13"/>
        <v>#DIV/0!</v>
      </c>
      <c r="K66" s="320">
        <v>0</v>
      </c>
      <c r="L66" s="318">
        <v>0</v>
      </c>
      <c r="M66" s="319" t="e">
        <f t="shared" si="14"/>
        <v>#DIV/0!</v>
      </c>
      <c r="N66" s="320">
        <v>0</v>
      </c>
      <c r="O66" s="318">
        <v>0</v>
      </c>
      <c r="P66" s="319" t="e">
        <f t="shared" si="15"/>
        <v>#DIV/0!</v>
      </c>
      <c r="Q66" s="319" t="b">
        <f t="shared" si="16"/>
        <v>0</v>
      </c>
      <c r="R66" s="319" t="e">
        <f t="shared" si="17"/>
        <v>#DIV/0!</v>
      </c>
      <c r="S66" s="320">
        <v>0</v>
      </c>
      <c r="T66" s="318">
        <v>0</v>
      </c>
      <c r="U66" s="319" t="e">
        <f t="shared" si="18"/>
        <v>#DIV/0!</v>
      </c>
      <c r="V66" s="319" t="b">
        <f t="shared" si="19"/>
        <v>0</v>
      </c>
      <c r="W66" s="319" t="e">
        <f t="shared" si="20"/>
        <v>#DIV/0!</v>
      </c>
      <c r="X66" s="319"/>
      <c r="Y66" s="320">
        <v>0</v>
      </c>
      <c r="Z66" s="319" t="e">
        <f t="shared" si="21"/>
        <v>#DIV/0!</v>
      </c>
      <c r="AA66" s="319" t="b">
        <f t="shared" si="22"/>
        <v>0</v>
      </c>
      <c r="AB66" s="319" t="e">
        <f t="shared" si="23"/>
        <v>#DIV/0!</v>
      </c>
      <c r="AC66" s="465"/>
      <c r="AD66" s="706"/>
      <c r="AE66" s="706"/>
    </row>
    <row r="67" spans="1:31" ht="16.8" hidden="1">
      <c r="A67" s="439" t="s">
        <v>305</v>
      </c>
      <c r="B67" s="444">
        <f>'Aaro Inställningar'!B59</f>
        <v>0</v>
      </c>
      <c r="C67" s="444" t="s">
        <v>91</v>
      </c>
      <c r="D67" s="710"/>
      <c r="E67" s="444"/>
      <c r="F67" s="43"/>
      <c r="G67" s="749">
        <f>'Aaro Inställningar'!C59</f>
        <v>0</v>
      </c>
      <c r="H67" s="320">
        <v>0</v>
      </c>
      <c r="I67" s="318">
        <v>0</v>
      </c>
      <c r="J67" s="319" t="e">
        <f t="shared" si="13"/>
        <v>#DIV/0!</v>
      </c>
      <c r="K67" s="320">
        <v>0</v>
      </c>
      <c r="L67" s="318">
        <v>0</v>
      </c>
      <c r="M67" s="319" t="e">
        <f t="shared" si="14"/>
        <v>#DIV/0!</v>
      </c>
      <c r="N67" s="320">
        <v>0</v>
      </c>
      <c r="O67" s="318">
        <v>0</v>
      </c>
      <c r="P67" s="319" t="e">
        <f t="shared" si="15"/>
        <v>#DIV/0!</v>
      </c>
      <c r="Q67" s="319" t="b">
        <f t="shared" si="16"/>
        <v>0</v>
      </c>
      <c r="R67" s="319" t="e">
        <f t="shared" si="17"/>
        <v>#DIV/0!</v>
      </c>
      <c r="S67" s="320">
        <v>0</v>
      </c>
      <c r="T67" s="318">
        <v>0</v>
      </c>
      <c r="U67" s="319" t="e">
        <f t="shared" si="18"/>
        <v>#DIV/0!</v>
      </c>
      <c r="V67" s="319" t="b">
        <f t="shared" si="19"/>
        <v>0</v>
      </c>
      <c r="W67" s="319" t="e">
        <f t="shared" si="20"/>
        <v>#DIV/0!</v>
      </c>
      <c r="X67" s="319"/>
      <c r="Y67" s="320">
        <v>0</v>
      </c>
      <c r="Z67" s="319" t="e">
        <f t="shared" si="21"/>
        <v>#DIV/0!</v>
      </c>
      <c r="AA67" s="319" t="b">
        <f t="shared" si="22"/>
        <v>0</v>
      </c>
      <c r="AB67" s="319" t="e">
        <f t="shared" si="23"/>
        <v>#DIV/0!</v>
      </c>
      <c r="AC67" s="465"/>
      <c r="AD67" s="706"/>
      <c r="AE67" s="706"/>
    </row>
    <row r="68" spans="1:31" ht="16.8" hidden="1">
      <c r="A68" s="439" t="s">
        <v>305</v>
      </c>
      <c r="B68" s="444">
        <f>'Aaro Inställningar'!B60</f>
        <v>0</v>
      </c>
      <c r="C68" s="444" t="s">
        <v>91</v>
      </c>
      <c r="D68" s="710"/>
      <c r="E68" s="444"/>
      <c r="F68" s="43"/>
      <c r="G68" s="749">
        <f>'Aaro Inställningar'!C60</f>
        <v>0</v>
      </c>
      <c r="H68" s="320">
        <v>0</v>
      </c>
      <c r="I68" s="318">
        <v>0</v>
      </c>
      <c r="J68" s="319" t="e">
        <f t="shared" si="13"/>
        <v>#DIV/0!</v>
      </c>
      <c r="K68" s="320">
        <v>0</v>
      </c>
      <c r="L68" s="318">
        <v>0</v>
      </c>
      <c r="M68" s="319" t="e">
        <f t="shared" si="14"/>
        <v>#DIV/0!</v>
      </c>
      <c r="N68" s="320">
        <v>0</v>
      </c>
      <c r="O68" s="318">
        <v>0</v>
      </c>
      <c r="P68" s="319" t="e">
        <f t="shared" si="15"/>
        <v>#DIV/0!</v>
      </c>
      <c r="Q68" s="319" t="b">
        <f t="shared" si="16"/>
        <v>0</v>
      </c>
      <c r="R68" s="319" t="e">
        <f t="shared" si="17"/>
        <v>#DIV/0!</v>
      </c>
      <c r="S68" s="320">
        <v>0</v>
      </c>
      <c r="T68" s="318">
        <v>0</v>
      </c>
      <c r="U68" s="319" t="e">
        <f t="shared" si="18"/>
        <v>#DIV/0!</v>
      </c>
      <c r="V68" s="319" t="b">
        <f t="shared" si="19"/>
        <v>0</v>
      </c>
      <c r="W68" s="319" t="e">
        <f t="shared" si="20"/>
        <v>#DIV/0!</v>
      </c>
      <c r="X68" s="319"/>
      <c r="Y68" s="320">
        <v>0</v>
      </c>
      <c r="Z68" s="319" t="e">
        <f t="shared" si="21"/>
        <v>#DIV/0!</v>
      </c>
      <c r="AA68" s="319" t="b">
        <f t="shared" si="22"/>
        <v>0</v>
      </c>
      <c r="AB68" s="319" t="e">
        <f t="shared" si="23"/>
        <v>#DIV/0!</v>
      </c>
      <c r="AC68" s="465"/>
      <c r="AD68" s="706"/>
      <c r="AE68" s="706"/>
    </row>
    <row r="69" spans="1:31" ht="16.8" hidden="1">
      <c r="A69" s="439" t="s">
        <v>305</v>
      </c>
      <c r="B69" s="444">
        <f>'Aaro Inställningar'!B61</f>
        <v>0</v>
      </c>
      <c r="C69" s="444" t="s">
        <v>91</v>
      </c>
      <c r="D69" s="710"/>
      <c r="E69" s="444"/>
      <c r="F69" s="43"/>
      <c r="G69" s="749">
        <f>'Aaro Inställningar'!C61</f>
        <v>0</v>
      </c>
      <c r="H69" s="320">
        <v>0</v>
      </c>
      <c r="I69" s="318">
        <v>0</v>
      </c>
      <c r="J69" s="319" t="e">
        <f t="shared" si="13"/>
        <v>#DIV/0!</v>
      </c>
      <c r="K69" s="320">
        <v>0</v>
      </c>
      <c r="L69" s="318">
        <v>0</v>
      </c>
      <c r="M69" s="319" t="e">
        <f t="shared" si="14"/>
        <v>#DIV/0!</v>
      </c>
      <c r="N69" s="320">
        <v>0</v>
      </c>
      <c r="O69" s="318">
        <v>0</v>
      </c>
      <c r="P69" s="319" t="e">
        <f t="shared" si="15"/>
        <v>#DIV/0!</v>
      </c>
      <c r="Q69" s="319" t="b">
        <f t="shared" si="16"/>
        <v>0</v>
      </c>
      <c r="R69" s="319" t="e">
        <f t="shared" si="17"/>
        <v>#DIV/0!</v>
      </c>
      <c r="S69" s="320">
        <v>0</v>
      </c>
      <c r="T69" s="318">
        <v>0</v>
      </c>
      <c r="U69" s="319" t="e">
        <f t="shared" si="18"/>
        <v>#DIV/0!</v>
      </c>
      <c r="V69" s="319" t="b">
        <f t="shared" si="19"/>
        <v>0</v>
      </c>
      <c r="W69" s="319" t="e">
        <f t="shared" si="20"/>
        <v>#DIV/0!</v>
      </c>
      <c r="X69" s="319"/>
      <c r="Y69" s="320">
        <v>0</v>
      </c>
      <c r="Z69" s="319" t="e">
        <f t="shared" si="21"/>
        <v>#DIV/0!</v>
      </c>
      <c r="AA69" s="319" t="b">
        <f t="shared" si="22"/>
        <v>0</v>
      </c>
      <c r="AB69" s="319" t="e">
        <f t="shared" si="23"/>
        <v>#DIV/0!</v>
      </c>
      <c r="AC69" s="465"/>
      <c r="AD69" s="706"/>
      <c r="AE69" s="706"/>
    </row>
    <row r="70" spans="1:31" ht="16.8" hidden="1">
      <c r="A70" s="439" t="s">
        <v>305</v>
      </c>
      <c r="B70" s="444">
        <f>'Aaro Inställningar'!B62</f>
        <v>0</v>
      </c>
      <c r="C70" s="444" t="s">
        <v>91</v>
      </c>
      <c r="D70" s="710"/>
      <c r="E70" s="444"/>
      <c r="F70" s="43"/>
      <c r="G70" s="749">
        <f>'Aaro Inställningar'!C62</f>
        <v>0</v>
      </c>
      <c r="H70" s="320">
        <v>0</v>
      </c>
      <c r="I70" s="318">
        <v>0</v>
      </c>
      <c r="J70" s="319" t="e">
        <f t="shared" si="13"/>
        <v>#DIV/0!</v>
      </c>
      <c r="K70" s="320">
        <v>0</v>
      </c>
      <c r="L70" s="318">
        <v>0</v>
      </c>
      <c r="M70" s="319" t="e">
        <f t="shared" si="14"/>
        <v>#DIV/0!</v>
      </c>
      <c r="N70" s="320">
        <v>0</v>
      </c>
      <c r="O70" s="318">
        <v>0</v>
      </c>
      <c r="P70" s="319" t="e">
        <f t="shared" si="15"/>
        <v>#DIV/0!</v>
      </c>
      <c r="Q70" s="319" t="b">
        <f t="shared" si="16"/>
        <v>0</v>
      </c>
      <c r="R70" s="319" t="e">
        <f t="shared" si="17"/>
        <v>#DIV/0!</v>
      </c>
      <c r="S70" s="320">
        <v>0</v>
      </c>
      <c r="T70" s="318">
        <v>0</v>
      </c>
      <c r="U70" s="319" t="e">
        <f t="shared" si="18"/>
        <v>#DIV/0!</v>
      </c>
      <c r="V70" s="319" t="b">
        <f t="shared" si="19"/>
        <v>0</v>
      </c>
      <c r="W70" s="319" t="e">
        <f t="shared" si="20"/>
        <v>#DIV/0!</v>
      </c>
      <c r="X70" s="319"/>
      <c r="Y70" s="320">
        <v>0</v>
      </c>
      <c r="Z70" s="319" t="e">
        <f t="shared" si="21"/>
        <v>#DIV/0!</v>
      </c>
      <c r="AA70" s="319" t="b">
        <f t="shared" si="22"/>
        <v>0</v>
      </c>
      <c r="AB70" s="319" t="e">
        <f t="shared" si="23"/>
        <v>#DIV/0!</v>
      </c>
      <c r="AC70" s="465"/>
      <c r="AD70" s="706"/>
      <c r="AE70" s="706"/>
    </row>
    <row r="71" spans="1:31" ht="16.8" hidden="1">
      <c r="A71" s="439" t="s">
        <v>305</v>
      </c>
      <c r="B71" s="444">
        <f>'Aaro Inställningar'!B63</f>
        <v>0</v>
      </c>
      <c r="C71" s="444" t="s">
        <v>91</v>
      </c>
      <c r="D71" s="710"/>
      <c r="E71" s="444"/>
      <c r="F71" s="43"/>
      <c r="G71" s="749">
        <f>'Aaro Inställningar'!C63</f>
        <v>0</v>
      </c>
      <c r="H71" s="320">
        <v>0</v>
      </c>
      <c r="I71" s="318">
        <v>0</v>
      </c>
      <c r="J71" s="319" t="e">
        <f t="shared" si="13"/>
        <v>#DIV/0!</v>
      </c>
      <c r="K71" s="320">
        <v>0</v>
      </c>
      <c r="L71" s="318">
        <v>0</v>
      </c>
      <c r="M71" s="319" t="e">
        <f t="shared" si="14"/>
        <v>#DIV/0!</v>
      </c>
      <c r="N71" s="320">
        <v>0</v>
      </c>
      <c r="O71" s="318">
        <v>0</v>
      </c>
      <c r="P71" s="319" t="e">
        <f t="shared" si="15"/>
        <v>#DIV/0!</v>
      </c>
      <c r="Q71" s="319" t="b">
        <f t="shared" si="16"/>
        <v>0</v>
      </c>
      <c r="R71" s="319" t="e">
        <f t="shared" si="17"/>
        <v>#DIV/0!</v>
      </c>
      <c r="S71" s="320">
        <v>0</v>
      </c>
      <c r="T71" s="318">
        <v>0</v>
      </c>
      <c r="U71" s="319" t="e">
        <f t="shared" si="18"/>
        <v>#DIV/0!</v>
      </c>
      <c r="V71" s="319" t="b">
        <f t="shared" si="19"/>
        <v>0</v>
      </c>
      <c r="W71" s="319" t="e">
        <f t="shared" si="20"/>
        <v>#DIV/0!</v>
      </c>
      <c r="X71" s="319"/>
      <c r="Y71" s="320">
        <v>0</v>
      </c>
      <c r="Z71" s="319" t="e">
        <f t="shared" si="21"/>
        <v>#DIV/0!</v>
      </c>
      <c r="AA71" s="319" t="b">
        <f t="shared" si="22"/>
        <v>0</v>
      </c>
      <c r="AB71" s="319" t="e">
        <f t="shared" si="23"/>
        <v>#DIV/0!</v>
      </c>
      <c r="AC71" s="465"/>
      <c r="AD71" s="706"/>
      <c r="AE71" s="706"/>
    </row>
    <row r="72" spans="1:31" ht="16.8" hidden="1">
      <c r="A72" s="439" t="s">
        <v>305</v>
      </c>
      <c r="B72" s="444">
        <f>'Aaro Inställningar'!B64</f>
        <v>0</v>
      </c>
      <c r="C72" s="444" t="s">
        <v>91</v>
      </c>
      <c r="D72" s="710"/>
      <c r="E72" s="444"/>
      <c r="F72" s="43"/>
      <c r="G72" s="749">
        <f>'Aaro Inställningar'!C64</f>
        <v>0</v>
      </c>
      <c r="H72" s="320">
        <v>0</v>
      </c>
      <c r="I72" s="318">
        <v>0</v>
      </c>
      <c r="J72" s="319" t="e">
        <f t="shared" si="13"/>
        <v>#DIV/0!</v>
      </c>
      <c r="K72" s="320">
        <v>0</v>
      </c>
      <c r="L72" s="318">
        <v>0</v>
      </c>
      <c r="M72" s="319" t="e">
        <f t="shared" si="14"/>
        <v>#DIV/0!</v>
      </c>
      <c r="N72" s="320">
        <v>0</v>
      </c>
      <c r="O72" s="318">
        <v>0</v>
      </c>
      <c r="P72" s="319" t="e">
        <f t="shared" si="15"/>
        <v>#DIV/0!</v>
      </c>
      <c r="Q72" s="319" t="b">
        <f t="shared" si="16"/>
        <v>0</v>
      </c>
      <c r="R72" s="319" t="e">
        <f t="shared" si="17"/>
        <v>#DIV/0!</v>
      </c>
      <c r="S72" s="320">
        <v>0</v>
      </c>
      <c r="T72" s="318">
        <v>0</v>
      </c>
      <c r="U72" s="319" t="e">
        <f t="shared" si="18"/>
        <v>#DIV/0!</v>
      </c>
      <c r="V72" s="319" t="b">
        <f t="shared" si="19"/>
        <v>0</v>
      </c>
      <c r="W72" s="319" t="e">
        <f t="shared" si="20"/>
        <v>#DIV/0!</v>
      </c>
      <c r="X72" s="319"/>
      <c r="Y72" s="320">
        <v>0</v>
      </c>
      <c r="Z72" s="319" t="e">
        <f t="shared" si="21"/>
        <v>#DIV/0!</v>
      </c>
      <c r="AA72" s="319" t="b">
        <f t="shared" si="22"/>
        <v>0</v>
      </c>
      <c r="AB72" s="319" t="e">
        <f t="shared" si="23"/>
        <v>#DIV/0!</v>
      </c>
      <c r="AC72" s="465"/>
      <c r="AD72" s="706"/>
      <c r="AE72" s="706"/>
    </row>
    <row r="73" spans="1:31" ht="16.8" hidden="1">
      <c r="A73" s="439" t="s">
        <v>305</v>
      </c>
      <c r="B73" s="444">
        <f>'Aaro Inställningar'!B65</f>
        <v>0</v>
      </c>
      <c r="C73" s="444" t="s">
        <v>91</v>
      </c>
      <c r="D73" s="710"/>
      <c r="E73" s="444"/>
      <c r="F73" s="43"/>
      <c r="G73" s="749">
        <f>'Aaro Inställningar'!C65</f>
        <v>0</v>
      </c>
      <c r="H73" s="320">
        <v>0</v>
      </c>
      <c r="I73" s="318">
        <v>0</v>
      </c>
      <c r="J73" s="319" t="e">
        <f t="shared" si="13"/>
        <v>#DIV/0!</v>
      </c>
      <c r="K73" s="320">
        <v>0</v>
      </c>
      <c r="L73" s="318">
        <v>0</v>
      </c>
      <c r="M73" s="319" t="e">
        <f t="shared" si="14"/>
        <v>#DIV/0!</v>
      </c>
      <c r="N73" s="320">
        <v>0</v>
      </c>
      <c r="O73" s="318">
        <v>0</v>
      </c>
      <c r="P73" s="319" t="e">
        <f t="shared" si="15"/>
        <v>#DIV/0!</v>
      </c>
      <c r="Q73" s="319" t="b">
        <f t="shared" si="16"/>
        <v>0</v>
      </c>
      <c r="R73" s="319" t="e">
        <f t="shared" si="17"/>
        <v>#DIV/0!</v>
      </c>
      <c r="S73" s="320">
        <v>0</v>
      </c>
      <c r="T73" s="318">
        <v>0</v>
      </c>
      <c r="U73" s="319" t="e">
        <f t="shared" si="18"/>
        <v>#DIV/0!</v>
      </c>
      <c r="V73" s="319" t="b">
        <f t="shared" si="19"/>
        <v>0</v>
      </c>
      <c r="W73" s="319" t="e">
        <f t="shared" si="20"/>
        <v>#DIV/0!</v>
      </c>
      <c r="X73" s="319"/>
      <c r="Y73" s="320">
        <v>0</v>
      </c>
      <c r="Z73" s="319" t="e">
        <f t="shared" si="21"/>
        <v>#DIV/0!</v>
      </c>
      <c r="AA73" s="319" t="b">
        <f t="shared" si="22"/>
        <v>0</v>
      </c>
      <c r="AB73" s="319" t="e">
        <f t="shared" si="23"/>
        <v>#DIV/0!</v>
      </c>
      <c r="AC73" s="465"/>
      <c r="AD73" s="706"/>
      <c r="AE73" s="706"/>
    </row>
    <row r="74" spans="1:31" ht="16.8" hidden="1">
      <c r="A74" s="439" t="s">
        <v>305</v>
      </c>
      <c r="B74" s="444">
        <f>'Aaro Inställningar'!B66</f>
        <v>0</v>
      </c>
      <c r="C74" s="444" t="s">
        <v>91</v>
      </c>
      <c r="D74" s="710"/>
      <c r="E74" s="444"/>
      <c r="F74" s="43"/>
      <c r="G74" s="749">
        <f>'Aaro Inställningar'!C66</f>
        <v>0</v>
      </c>
      <c r="H74" s="320">
        <v>0</v>
      </c>
      <c r="I74" s="318">
        <v>0</v>
      </c>
      <c r="J74" s="319" t="e">
        <f t="shared" si="13"/>
        <v>#DIV/0!</v>
      </c>
      <c r="K74" s="320">
        <v>0</v>
      </c>
      <c r="L74" s="318">
        <v>0</v>
      </c>
      <c r="M74" s="319" t="e">
        <f t="shared" si="14"/>
        <v>#DIV/0!</v>
      </c>
      <c r="N74" s="320">
        <v>0</v>
      </c>
      <c r="O74" s="318">
        <v>0</v>
      </c>
      <c r="P74" s="319" t="e">
        <f t="shared" si="15"/>
        <v>#DIV/0!</v>
      </c>
      <c r="Q74" s="319" t="b">
        <f t="shared" si="16"/>
        <v>0</v>
      </c>
      <c r="R74" s="319" t="e">
        <f t="shared" si="17"/>
        <v>#DIV/0!</v>
      </c>
      <c r="S74" s="320">
        <v>0</v>
      </c>
      <c r="T74" s="318">
        <v>0</v>
      </c>
      <c r="U74" s="319" t="e">
        <f t="shared" si="18"/>
        <v>#DIV/0!</v>
      </c>
      <c r="V74" s="319" t="b">
        <f t="shared" si="19"/>
        <v>0</v>
      </c>
      <c r="W74" s="319" t="e">
        <f t="shared" si="20"/>
        <v>#DIV/0!</v>
      </c>
      <c r="X74" s="319"/>
      <c r="Y74" s="320">
        <v>0</v>
      </c>
      <c r="Z74" s="319" t="e">
        <f t="shared" si="21"/>
        <v>#DIV/0!</v>
      </c>
      <c r="AA74" s="319" t="b">
        <f t="shared" si="22"/>
        <v>0</v>
      </c>
      <c r="AB74" s="319" t="e">
        <f t="shared" si="23"/>
        <v>#DIV/0!</v>
      </c>
      <c r="AC74" s="465"/>
      <c r="AD74" s="706"/>
      <c r="AE74" s="706"/>
    </row>
    <row r="75" spans="1:31" ht="16.8" hidden="1">
      <c r="A75" s="439" t="s">
        <v>305</v>
      </c>
      <c r="B75" s="444">
        <f>'Aaro Inställningar'!B67</f>
        <v>0</v>
      </c>
      <c r="C75" s="444" t="s">
        <v>91</v>
      </c>
      <c r="D75" s="710"/>
      <c r="E75" s="444"/>
      <c r="F75" s="43"/>
      <c r="G75" s="749">
        <f>'Aaro Inställningar'!C67</f>
        <v>0</v>
      </c>
      <c r="H75" s="320">
        <v>0</v>
      </c>
      <c r="I75" s="318">
        <v>0</v>
      </c>
      <c r="J75" s="319" t="e">
        <f t="shared" si="13"/>
        <v>#DIV/0!</v>
      </c>
      <c r="K75" s="320">
        <v>0</v>
      </c>
      <c r="L75" s="318">
        <v>0</v>
      </c>
      <c r="M75" s="319" t="e">
        <f t="shared" si="14"/>
        <v>#DIV/0!</v>
      </c>
      <c r="N75" s="320">
        <v>0</v>
      </c>
      <c r="O75" s="318">
        <v>0</v>
      </c>
      <c r="P75" s="319" t="e">
        <f t="shared" si="15"/>
        <v>#DIV/0!</v>
      </c>
      <c r="Q75" s="319" t="b">
        <f t="shared" si="16"/>
        <v>0</v>
      </c>
      <c r="R75" s="319" t="e">
        <f t="shared" si="17"/>
        <v>#DIV/0!</v>
      </c>
      <c r="S75" s="320">
        <v>0</v>
      </c>
      <c r="T75" s="318">
        <v>0</v>
      </c>
      <c r="U75" s="319" t="e">
        <f t="shared" si="18"/>
        <v>#DIV/0!</v>
      </c>
      <c r="V75" s="319" t="b">
        <f t="shared" si="19"/>
        <v>0</v>
      </c>
      <c r="W75" s="319" t="e">
        <f t="shared" si="20"/>
        <v>#DIV/0!</v>
      </c>
      <c r="X75" s="319"/>
      <c r="Y75" s="320">
        <v>0</v>
      </c>
      <c r="Z75" s="319" t="e">
        <f t="shared" si="21"/>
        <v>#DIV/0!</v>
      </c>
      <c r="AA75" s="319" t="b">
        <f t="shared" si="22"/>
        <v>0</v>
      </c>
      <c r="AB75" s="319" t="e">
        <f t="shared" si="23"/>
        <v>#DIV/0!</v>
      </c>
      <c r="AC75" s="465"/>
      <c r="AD75" s="706"/>
      <c r="AE75" s="706"/>
    </row>
    <row r="76" spans="1:31" ht="16.8" hidden="1">
      <c r="A76" s="439" t="s">
        <v>305</v>
      </c>
      <c r="B76" s="444">
        <f>'Aaro Inställningar'!B68</f>
        <v>0</v>
      </c>
      <c r="C76" s="444" t="s">
        <v>91</v>
      </c>
      <c r="D76" s="710"/>
      <c r="E76" s="444"/>
      <c r="F76" s="43"/>
      <c r="G76" s="749">
        <f>'Aaro Inställningar'!C68</f>
        <v>0</v>
      </c>
      <c r="H76" s="320">
        <v>0</v>
      </c>
      <c r="I76" s="318">
        <v>0</v>
      </c>
      <c r="J76" s="319" t="e">
        <f t="shared" si="13"/>
        <v>#DIV/0!</v>
      </c>
      <c r="K76" s="320">
        <v>0</v>
      </c>
      <c r="L76" s="318">
        <v>0</v>
      </c>
      <c r="M76" s="319" t="e">
        <f t="shared" si="14"/>
        <v>#DIV/0!</v>
      </c>
      <c r="N76" s="320">
        <v>0</v>
      </c>
      <c r="O76" s="318">
        <v>0</v>
      </c>
      <c r="P76" s="319" t="e">
        <f t="shared" si="15"/>
        <v>#DIV/0!</v>
      </c>
      <c r="Q76" s="319" t="b">
        <f t="shared" si="16"/>
        <v>0</v>
      </c>
      <c r="R76" s="319" t="e">
        <f t="shared" si="17"/>
        <v>#DIV/0!</v>
      </c>
      <c r="S76" s="320">
        <v>0</v>
      </c>
      <c r="T76" s="318">
        <v>0</v>
      </c>
      <c r="U76" s="319" t="e">
        <f t="shared" si="18"/>
        <v>#DIV/0!</v>
      </c>
      <c r="V76" s="319" t="b">
        <f t="shared" si="19"/>
        <v>0</v>
      </c>
      <c r="W76" s="319" t="e">
        <f t="shared" si="20"/>
        <v>#DIV/0!</v>
      </c>
      <c r="X76" s="319"/>
      <c r="Y76" s="320">
        <v>0</v>
      </c>
      <c r="Z76" s="319" t="e">
        <f t="shared" si="21"/>
        <v>#DIV/0!</v>
      </c>
      <c r="AA76" s="319" t="b">
        <f t="shared" si="22"/>
        <v>0</v>
      </c>
      <c r="AB76" s="319" t="e">
        <f t="shared" si="23"/>
        <v>#DIV/0!</v>
      </c>
      <c r="AC76" s="465"/>
      <c r="AD76" s="706"/>
      <c r="AE76" s="706"/>
    </row>
    <row r="77" spans="1:31" ht="16.8" hidden="1">
      <c r="A77" s="439" t="s">
        <v>305</v>
      </c>
      <c r="B77" s="444">
        <f>'Aaro Inställningar'!B69</f>
        <v>0</v>
      </c>
      <c r="C77" s="444" t="s">
        <v>91</v>
      </c>
      <c r="D77" s="710"/>
      <c r="E77" s="444"/>
      <c r="F77" s="43"/>
      <c r="G77" s="749">
        <f>'Aaro Inställningar'!C69</f>
        <v>0</v>
      </c>
      <c r="H77" s="320">
        <v>0</v>
      </c>
      <c r="I77" s="318">
        <v>0</v>
      </c>
      <c r="J77" s="319" t="e">
        <f t="shared" si="13"/>
        <v>#DIV/0!</v>
      </c>
      <c r="K77" s="320">
        <v>0</v>
      </c>
      <c r="L77" s="318">
        <v>0</v>
      </c>
      <c r="M77" s="319" t="e">
        <f t="shared" si="14"/>
        <v>#DIV/0!</v>
      </c>
      <c r="N77" s="320">
        <v>0</v>
      </c>
      <c r="O77" s="318">
        <v>0</v>
      </c>
      <c r="P77" s="319" t="e">
        <f t="shared" si="15"/>
        <v>#DIV/0!</v>
      </c>
      <c r="Q77" s="319" t="b">
        <f t="shared" si="16"/>
        <v>0</v>
      </c>
      <c r="R77" s="319" t="e">
        <f t="shared" si="17"/>
        <v>#DIV/0!</v>
      </c>
      <c r="S77" s="320">
        <v>0</v>
      </c>
      <c r="T77" s="318">
        <v>0</v>
      </c>
      <c r="U77" s="319" t="e">
        <f t="shared" si="18"/>
        <v>#DIV/0!</v>
      </c>
      <c r="V77" s="319" t="b">
        <f t="shared" si="19"/>
        <v>0</v>
      </c>
      <c r="W77" s="319" t="e">
        <f t="shared" si="20"/>
        <v>#DIV/0!</v>
      </c>
      <c r="X77" s="319"/>
      <c r="Y77" s="320">
        <v>0</v>
      </c>
      <c r="Z77" s="319" t="e">
        <f t="shared" si="21"/>
        <v>#DIV/0!</v>
      </c>
      <c r="AA77" s="319" t="b">
        <f t="shared" si="22"/>
        <v>0</v>
      </c>
      <c r="AB77" s="319" t="e">
        <f t="shared" si="23"/>
        <v>#DIV/0!</v>
      </c>
      <c r="AC77" s="465"/>
      <c r="AD77" s="706"/>
      <c r="AE77" s="706"/>
    </row>
    <row r="78" spans="1:31" ht="16.8" hidden="1">
      <c r="A78" s="439" t="s">
        <v>305</v>
      </c>
      <c r="B78" s="444">
        <f>'Aaro Inställningar'!B70</f>
        <v>0</v>
      </c>
      <c r="C78" s="444" t="s">
        <v>91</v>
      </c>
      <c r="D78" s="710"/>
      <c r="E78" s="444"/>
      <c r="F78" s="43"/>
      <c r="G78" s="749">
        <f>'Aaro Inställningar'!C70</f>
        <v>0</v>
      </c>
      <c r="H78" s="320">
        <v>0</v>
      </c>
      <c r="I78" s="318">
        <v>0</v>
      </c>
      <c r="J78" s="319" t="e">
        <f t="shared" si="13"/>
        <v>#DIV/0!</v>
      </c>
      <c r="K78" s="320">
        <v>0</v>
      </c>
      <c r="L78" s="318">
        <v>0</v>
      </c>
      <c r="M78" s="319" t="e">
        <f t="shared" si="14"/>
        <v>#DIV/0!</v>
      </c>
      <c r="N78" s="320">
        <v>0</v>
      </c>
      <c r="O78" s="318">
        <v>0</v>
      </c>
      <c r="P78" s="319" t="e">
        <f t="shared" si="15"/>
        <v>#DIV/0!</v>
      </c>
      <c r="Q78" s="319" t="b">
        <f t="shared" si="16"/>
        <v>0</v>
      </c>
      <c r="R78" s="319" t="e">
        <f t="shared" si="17"/>
        <v>#DIV/0!</v>
      </c>
      <c r="S78" s="320">
        <v>0</v>
      </c>
      <c r="T78" s="318">
        <v>0</v>
      </c>
      <c r="U78" s="319" t="e">
        <f t="shared" si="18"/>
        <v>#DIV/0!</v>
      </c>
      <c r="V78" s="319" t="b">
        <f t="shared" si="19"/>
        <v>0</v>
      </c>
      <c r="W78" s="319" t="e">
        <f t="shared" si="20"/>
        <v>#DIV/0!</v>
      </c>
      <c r="X78" s="319"/>
      <c r="Y78" s="320">
        <v>0</v>
      </c>
      <c r="Z78" s="319" t="e">
        <f t="shared" si="21"/>
        <v>#DIV/0!</v>
      </c>
      <c r="AA78" s="319" t="b">
        <f t="shared" si="22"/>
        <v>0</v>
      </c>
      <c r="AB78" s="319" t="e">
        <f t="shared" si="23"/>
        <v>#DIV/0!</v>
      </c>
      <c r="AC78" s="465"/>
      <c r="AD78" s="706"/>
      <c r="AE78" s="706"/>
    </row>
    <row r="79" spans="1:31" ht="16.8" hidden="1">
      <c r="A79" s="439" t="s">
        <v>305</v>
      </c>
      <c r="B79" s="444">
        <f>'Aaro Inställningar'!B71</f>
        <v>0</v>
      </c>
      <c r="C79" s="444" t="s">
        <v>91</v>
      </c>
      <c r="D79" s="710"/>
      <c r="E79" s="444"/>
      <c r="F79" s="43"/>
      <c r="G79" s="749">
        <f>'Aaro Inställningar'!C71</f>
        <v>0</v>
      </c>
      <c r="H79" s="320">
        <v>0</v>
      </c>
      <c r="I79" s="318">
        <v>0</v>
      </c>
      <c r="J79" s="319" t="e">
        <f t="shared" si="13"/>
        <v>#DIV/0!</v>
      </c>
      <c r="K79" s="320">
        <v>0</v>
      </c>
      <c r="L79" s="318">
        <v>0</v>
      </c>
      <c r="M79" s="319" t="e">
        <f t="shared" si="14"/>
        <v>#DIV/0!</v>
      </c>
      <c r="N79" s="320">
        <v>0</v>
      </c>
      <c r="O79" s="318">
        <v>0</v>
      </c>
      <c r="P79" s="319" t="e">
        <f t="shared" si="15"/>
        <v>#DIV/0!</v>
      </c>
      <c r="Q79" s="319" t="b">
        <f t="shared" si="16"/>
        <v>0</v>
      </c>
      <c r="R79" s="319" t="e">
        <f t="shared" si="17"/>
        <v>#DIV/0!</v>
      </c>
      <c r="S79" s="320">
        <v>0</v>
      </c>
      <c r="T79" s="318">
        <v>0</v>
      </c>
      <c r="U79" s="319" t="e">
        <f t="shared" si="18"/>
        <v>#DIV/0!</v>
      </c>
      <c r="V79" s="319" t="b">
        <f t="shared" si="19"/>
        <v>0</v>
      </c>
      <c r="W79" s="319" t="e">
        <f t="shared" si="20"/>
        <v>#DIV/0!</v>
      </c>
      <c r="X79" s="319"/>
      <c r="Y79" s="320">
        <v>0</v>
      </c>
      <c r="Z79" s="319" t="e">
        <f t="shared" si="21"/>
        <v>#DIV/0!</v>
      </c>
      <c r="AA79" s="319" t="b">
        <f t="shared" si="22"/>
        <v>0</v>
      </c>
      <c r="AB79" s="319" t="e">
        <f t="shared" si="23"/>
        <v>#DIV/0!</v>
      </c>
      <c r="AC79" s="465"/>
      <c r="AD79" s="706"/>
      <c r="AE79" s="706"/>
    </row>
    <row r="80" spans="1:31" ht="16.8" hidden="1">
      <c r="A80" s="439" t="s">
        <v>305</v>
      </c>
      <c r="B80" s="444">
        <f>'Aaro Inställningar'!B72</f>
        <v>0</v>
      </c>
      <c r="C80" s="444" t="s">
        <v>91</v>
      </c>
      <c r="D80" s="710"/>
      <c r="E80" s="444"/>
      <c r="F80" s="43"/>
      <c r="G80" s="749">
        <f>'Aaro Inställningar'!C72</f>
        <v>0</v>
      </c>
      <c r="H80" s="320">
        <v>0</v>
      </c>
      <c r="I80" s="318">
        <v>0</v>
      </c>
      <c r="J80" s="319" t="e">
        <f t="shared" si="13"/>
        <v>#DIV/0!</v>
      </c>
      <c r="K80" s="320">
        <v>0</v>
      </c>
      <c r="L80" s="318">
        <v>0</v>
      </c>
      <c r="M80" s="319" t="e">
        <f t="shared" si="14"/>
        <v>#DIV/0!</v>
      </c>
      <c r="N80" s="320">
        <v>0</v>
      </c>
      <c r="O80" s="318">
        <v>0</v>
      </c>
      <c r="P80" s="319" t="e">
        <f t="shared" si="15"/>
        <v>#DIV/0!</v>
      </c>
      <c r="Q80" s="319" t="b">
        <f t="shared" si="16"/>
        <v>0</v>
      </c>
      <c r="R80" s="319" t="e">
        <f t="shared" si="17"/>
        <v>#DIV/0!</v>
      </c>
      <c r="S80" s="320">
        <v>0</v>
      </c>
      <c r="T80" s="318">
        <v>0</v>
      </c>
      <c r="U80" s="319" t="e">
        <f t="shared" si="18"/>
        <v>#DIV/0!</v>
      </c>
      <c r="V80" s="319" t="b">
        <f t="shared" si="19"/>
        <v>0</v>
      </c>
      <c r="W80" s="319" t="e">
        <f t="shared" si="20"/>
        <v>#DIV/0!</v>
      </c>
      <c r="X80" s="319"/>
      <c r="Y80" s="320">
        <v>0</v>
      </c>
      <c r="Z80" s="319" t="e">
        <f t="shared" si="21"/>
        <v>#DIV/0!</v>
      </c>
      <c r="AA80" s="319" t="b">
        <f t="shared" si="22"/>
        <v>0</v>
      </c>
      <c r="AB80" s="319" t="e">
        <f t="shared" si="23"/>
        <v>#DIV/0!</v>
      </c>
      <c r="AC80" s="465"/>
      <c r="AD80" s="706"/>
      <c r="AE80" s="706"/>
    </row>
    <row r="81" spans="1:31" ht="16.8" hidden="1">
      <c r="A81" s="439" t="s">
        <v>305</v>
      </c>
      <c r="B81" s="444">
        <f>'Aaro Inställningar'!B73</f>
        <v>0</v>
      </c>
      <c r="C81" s="444" t="s">
        <v>91</v>
      </c>
      <c r="D81" s="710"/>
      <c r="E81" s="444"/>
      <c r="F81" s="43"/>
      <c r="G81" s="749">
        <f>'Aaro Inställningar'!C73</f>
        <v>0</v>
      </c>
      <c r="H81" s="320">
        <v>0</v>
      </c>
      <c r="I81" s="318">
        <v>0</v>
      </c>
      <c r="J81" s="319" t="e">
        <f t="shared" si="13"/>
        <v>#DIV/0!</v>
      </c>
      <c r="K81" s="320">
        <v>0</v>
      </c>
      <c r="L81" s="318">
        <v>0</v>
      </c>
      <c r="M81" s="319" t="e">
        <f t="shared" si="14"/>
        <v>#DIV/0!</v>
      </c>
      <c r="N81" s="320">
        <v>0</v>
      </c>
      <c r="O81" s="318">
        <v>0</v>
      </c>
      <c r="P81" s="319" t="e">
        <f t="shared" si="15"/>
        <v>#DIV/0!</v>
      </c>
      <c r="Q81" s="319" t="b">
        <f t="shared" si="16"/>
        <v>0</v>
      </c>
      <c r="R81" s="319" t="e">
        <f t="shared" si="17"/>
        <v>#DIV/0!</v>
      </c>
      <c r="S81" s="320">
        <v>0</v>
      </c>
      <c r="T81" s="318">
        <v>0</v>
      </c>
      <c r="U81" s="319" t="e">
        <f t="shared" si="18"/>
        <v>#DIV/0!</v>
      </c>
      <c r="V81" s="319" t="b">
        <f t="shared" si="19"/>
        <v>0</v>
      </c>
      <c r="W81" s="319" t="e">
        <f t="shared" si="20"/>
        <v>#DIV/0!</v>
      </c>
      <c r="X81" s="319"/>
      <c r="Y81" s="320">
        <v>0</v>
      </c>
      <c r="Z81" s="319" t="e">
        <f t="shared" si="21"/>
        <v>#DIV/0!</v>
      </c>
      <c r="AA81" s="319" t="b">
        <f t="shared" si="22"/>
        <v>0</v>
      </c>
      <c r="AB81" s="319" t="e">
        <f t="shared" si="23"/>
        <v>#DIV/0!</v>
      </c>
      <c r="AC81" s="465"/>
      <c r="AD81" s="706"/>
      <c r="AE81" s="706"/>
    </row>
    <row r="82" spans="1:31" ht="16.8" hidden="1">
      <c r="A82" s="439" t="s">
        <v>305</v>
      </c>
      <c r="B82" s="444">
        <f>'Aaro Inställningar'!B74</f>
        <v>0</v>
      </c>
      <c r="C82" s="444" t="s">
        <v>91</v>
      </c>
      <c r="D82" s="710"/>
      <c r="E82" s="444"/>
      <c r="F82" s="43"/>
      <c r="G82" s="749">
        <f>'Aaro Inställningar'!C74</f>
        <v>0</v>
      </c>
      <c r="H82" s="320">
        <v>0</v>
      </c>
      <c r="I82" s="318">
        <v>0</v>
      </c>
      <c r="J82" s="319" t="e">
        <f t="shared" si="13"/>
        <v>#DIV/0!</v>
      </c>
      <c r="K82" s="320">
        <v>0</v>
      </c>
      <c r="L82" s="318">
        <v>0</v>
      </c>
      <c r="M82" s="319" t="e">
        <f t="shared" si="14"/>
        <v>#DIV/0!</v>
      </c>
      <c r="N82" s="320">
        <v>0</v>
      </c>
      <c r="O82" s="318">
        <v>0</v>
      </c>
      <c r="P82" s="319" t="e">
        <f t="shared" si="15"/>
        <v>#DIV/0!</v>
      </c>
      <c r="Q82" s="319" t="b">
        <f t="shared" si="16"/>
        <v>0</v>
      </c>
      <c r="R82" s="319" t="e">
        <f t="shared" si="17"/>
        <v>#DIV/0!</v>
      </c>
      <c r="S82" s="320">
        <v>0</v>
      </c>
      <c r="T82" s="318">
        <v>0</v>
      </c>
      <c r="U82" s="319" t="e">
        <f t="shared" si="18"/>
        <v>#DIV/0!</v>
      </c>
      <c r="V82" s="319" t="b">
        <f t="shared" si="19"/>
        <v>0</v>
      </c>
      <c r="W82" s="319" t="e">
        <f t="shared" si="20"/>
        <v>#DIV/0!</v>
      </c>
      <c r="X82" s="319"/>
      <c r="Y82" s="320">
        <v>0</v>
      </c>
      <c r="Z82" s="319" t="e">
        <f t="shared" si="21"/>
        <v>#DIV/0!</v>
      </c>
      <c r="AA82" s="319" t="b">
        <f t="shared" si="22"/>
        <v>0</v>
      </c>
      <c r="AB82" s="319" t="e">
        <f t="shared" si="23"/>
        <v>#DIV/0!</v>
      </c>
      <c r="AC82" s="465"/>
      <c r="AD82" s="706"/>
      <c r="AE82" s="706"/>
    </row>
    <row r="83" spans="1:31" ht="16.8" hidden="1">
      <c r="A83" s="439" t="s">
        <v>305</v>
      </c>
      <c r="B83" s="444">
        <f>'Aaro Inställningar'!B75</f>
        <v>0</v>
      </c>
      <c r="C83" s="444" t="s">
        <v>91</v>
      </c>
      <c r="D83" s="710"/>
      <c r="E83" s="444"/>
      <c r="F83" s="43"/>
      <c r="G83" s="749">
        <f>'Aaro Inställningar'!C75</f>
        <v>0</v>
      </c>
      <c r="H83" s="320">
        <v>0</v>
      </c>
      <c r="I83" s="318">
        <v>0</v>
      </c>
      <c r="J83" s="319" t="e">
        <f t="shared" si="13"/>
        <v>#DIV/0!</v>
      </c>
      <c r="K83" s="320">
        <v>0</v>
      </c>
      <c r="L83" s="318">
        <v>0</v>
      </c>
      <c r="M83" s="319" t="e">
        <f t="shared" si="14"/>
        <v>#DIV/0!</v>
      </c>
      <c r="N83" s="320">
        <v>0</v>
      </c>
      <c r="O83" s="318">
        <v>0</v>
      </c>
      <c r="P83" s="319" t="e">
        <f t="shared" si="15"/>
        <v>#DIV/0!</v>
      </c>
      <c r="Q83" s="319" t="b">
        <f t="shared" si="16"/>
        <v>0</v>
      </c>
      <c r="R83" s="319" t="e">
        <f t="shared" si="17"/>
        <v>#DIV/0!</v>
      </c>
      <c r="S83" s="320">
        <v>0</v>
      </c>
      <c r="T83" s="318">
        <v>0</v>
      </c>
      <c r="U83" s="319" t="e">
        <f t="shared" si="18"/>
        <v>#DIV/0!</v>
      </c>
      <c r="V83" s="319" t="b">
        <f t="shared" si="19"/>
        <v>0</v>
      </c>
      <c r="W83" s="319" t="e">
        <f t="shared" si="20"/>
        <v>#DIV/0!</v>
      </c>
      <c r="X83" s="319"/>
      <c r="Y83" s="320">
        <v>0</v>
      </c>
      <c r="Z83" s="319" t="e">
        <f t="shared" si="21"/>
        <v>#DIV/0!</v>
      </c>
      <c r="AA83" s="319" t="b">
        <f t="shared" si="22"/>
        <v>0</v>
      </c>
      <c r="AB83" s="319" t="e">
        <f t="shared" si="23"/>
        <v>#DIV/0!</v>
      </c>
      <c r="AC83" s="465"/>
      <c r="AD83" s="706"/>
      <c r="AE83" s="706"/>
    </row>
    <row r="84" spans="1:31" ht="16.8" hidden="1">
      <c r="A84" s="439" t="s">
        <v>305</v>
      </c>
      <c r="B84" s="444">
        <f>'Aaro Inställningar'!B76</f>
        <v>0</v>
      </c>
      <c r="C84" s="444" t="s">
        <v>91</v>
      </c>
      <c r="D84" s="710"/>
      <c r="E84" s="444"/>
      <c r="F84" s="43"/>
      <c r="G84" s="749">
        <f>'Aaro Inställningar'!C76</f>
        <v>0</v>
      </c>
      <c r="H84" s="320">
        <v>0</v>
      </c>
      <c r="I84" s="318">
        <v>0</v>
      </c>
      <c r="J84" s="319" t="e">
        <f t="shared" si="13"/>
        <v>#DIV/0!</v>
      </c>
      <c r="K84" s="320">
        <v>0</v>
      </c>
      <c r="L84" s="318">
        <v>0</v>
      </c>
      <c r="M84" s="319" t="e">
        <f t="shared" si="14"/>
        <v>#DIV/0!</v>
      </c>
      <c r="N84" s="320">
        <v>0</v>
      </c>
      <c r="O84" s="318">
        <v>0</v>
      </c>
      <c r="P84" s="319" t="e">
        <f t="shared" si="15"/>
        <v>#DIV/0!</v>
      </c>
      <c r="Q84" s="319" t="b">
        <f t="shared" si="16"/>
        <v>0</v>
      </c>
      <c r="R84" s="319" t="e">
        <f t="shared" si="17"/>
        <v>#DIV/0!</v>
      </c>
      <c r="S84" s="320">
        <v>0</v>
      </c>
      <c r="T84" s="318">
        <v>0</v>
      </c>
      <c r="U84" s="319" t="e">
        <f t="shared" si="18"/>
        <v>#DIV/0!</v>
      </c>
      <c r="V84" s="319" t="b">
        <f t="shared" si="19"/>
        <v>0</v>
      </c>
      <c r="W84" s="319" t="e">
        <f t="shared" si="20"/>
        <v>#DIV/0!</v>
      </c>
      <c r="X84" s="319"/>
      <c r="Y84" s="320">
        <v>0</v>
      </c>
      <c r="Z84" s="319" t="e">
        <f t="shared" si="21"/>
        <v>#DIV/0!</v>
      </c>
      <c r="AA84" s="319" t="b">
        <f t="shared" si="22"/>
        <v>0</v>
      </c>
      <c r="AB84" s="319" t="e">
        <f t="shared" si="23"/>
        <v>#DIV/0!</v>
      </c>
      <c r="AC84" s="465"/>
      <c r="AD84" s="706"/>
      <c r="AE84" s="706"/>
    </row>
    <row r="85" spans="1:31" ht="16.8" hidden="1">
      <c r="A85" s="439" t="s">
        <v>305</v>
      </c>
      <c r="B85" s="444">
        <f>'Aaro Inställningar'!B78</f>
        <v>0</v>
      </c>
      <c r="C85" s="444" t="s">
        <v>91</v>
      </c>
      <c r="D85" s="710"/>
      <c r="E85" s="444"/>
      <c r="F85" s="43"/>
      <c r="G85" s="749">
        <f>'Aaro Inställningar'!C77</f>
        <v>0</v>
      </c>
      <c r="H85" s="320">
        <v>0</v>
      </c>
      <c r="I85" s="318">
        <v>0</v>
      </c>
      <c r="J85" s="319" t="e">
        <f t="shared" si="13"/>
        <v>#DIV/0!</v>
      </c>
      <c r="K85" s="320">
        <v>0</v>
      </c>
      <c r="L85" s="318">
        <v>0</v>
      </c>
      <c r="M85" s="319" t="e">
        <f t="shared" si="14"/>
        <v>#DIV/0!</v>
      </c>
      <c r="N85" s="320">
        <v>0</v>
      </c>
      <c r="O85" s="318">
        <v>0</v>
      </c>
      <c r="P85" s="319" t="e">
        <f t="shared" si="15"/>
        <v>#DIV/0!</v>
      </c>
      <c r="Q85" s="319" t="b">
        <f t="shared" si="16"/>
        <v>0</v>
      </c>
      <c r="R85" s="319" t="e">
        <f t="shared" si="17"/>
        <v>#DIV/0!</v>
      </c>
      <c r="S85" s="320">
        <v>0</v>
      </c>
      <c r="T85" s="318">
        <v>0</v>
      </c>
      <c r="U85" s="319" t="e">
        <f t="shared" si="18"/>
        <v>#DIV/0!</v>
      </c>
      <c r="V85" s="319" t="b">
        <f t="shared" si="19"/>
        <v>0</v>
      </c>
      <c r="W85" s="319" t="e">
        <f t="shared" si="20"/>
        <v>#DIV/0!</v>
      </c>
      <c r="X85" s="319"/>
      <c r="Y85" s="320">
        <v>0</v>
      </c>
      <c r="Z85" s="319" t="e">
        <f t="shared" si="21"/>
        <v>#DIV/0!</v>
      </c>
      <c r="AA85" s="319" t="b">
        <f t="shared" si="22"/>
        <v>0</v>
      </c>
      <c r="AB85" s="319" t="e">
        <f t="shared" si="23"/>
        <v>#DIV/0!</v>
      </c>
      <c r="AC85" s="465"/>
      <c r="AD85" s="706"/>
      <c r="AE85" s="706"/>
    </row>
    <row r="86" spans="1:31" ht="16.8" hidden="1">
      <c r="A86" s="439" t="s">
        <v>305</v>
      </c>
      <c r="B86" s="444">
        <f>'Aaro Inställningar'!B79</f>
        <v>0</v>
      </c>
      <c r="C86" s="444" t="s">
        <v>91</v>
      </c>
      <c r="D86" s="710"/>
      <c r="E86" s="444"/>
      <c r="F86" s="43"/>
      <c r="G86" s="749">
        <f>'Aaro Inställningar'!C78</f>
        <v>0</v>
      </c>
      <c r="H86" s="320">
        <v>0</v>
      </c>
      <c r="I86" s="318">
        <v>0</v>
      </c>
      <c r="J86" s="319" t="e">
        <f t="shared" si="13"/>
        <v>#DIV/0!</v>
      </c>
      <c r="K86" s="320">
        <v>0</v>
      </c>
      <c r="L86" s="318">
        <v>0</v>
      </c>
      <c r="M86" s="319" t="e">
        <f t="shared" si="14"/>
        <v>#DIV/0!</v>
      </c>
      <c r="N86" s="320">
        <v>0</v>
      </c>
      <c r="O86" s="318">
        <v>0</v>
      </c>
      <c r="P86" s="319" t="e">
        <f t="shared" si="15"/>
        <v>#DIV/0!</v>
      </c>
      <c r="Q86" s="319" t="b">
        <f t="shared" si="16"/>
        <v>0</v>
      </c>
      <c r="R86" s="319" t="e">
        <f t="shared" si="17"/>
        <v>#DIV/0!</v>
      </c>
      <c r="S86" s="320">
        <v>0</v>
      </c>
      <c r="T86" s="318">
        <v>0</v>
      </c>
      <c r="U86" s="319" t="e">
        <f t="shared" si="18"/>
        <v>#DIV/0!</v>
      </c>
      <c r="V86" s="319" t="b">
        <f t="shared" si="19"/>
        <v>0</v>
      </c>
      <c r="W86" s="319" t="e">
        <f t="shared" si="20"/>
        <v>#DIV/0!</v>
      </c>
      <c r="X86" s="319"/>
      <c r="Y86" s="320">
        <v>0</v>
      </c>
      <c r="Z86" s="319" t="e">
        <f t="shared" si="21"/>
        <v>#DIV/0!</v>
      </c>
      <c r="AA86" s="319" t="b">
        <f t="shared" si="22"/>
        <v>0</v>
      </c>
      <c r="AB86" s="319" t="e">
        <f t="shared" si="23"/>
        <v>#DIV/0!</v>
      </c>
      <c r="AC86" s="465"/>
      <c r="AD86" s="706"/>
      <c r="AE86" s="706"/>
    </row>
    <row r="87" spans="1:31" s="126" customFormat="1" ht="16.8" hidden="1">
      <c r="A87" s="462" t="s">
        <v>305</v>
      </c>
      <c r="B87" s="463">
        <f>'Aaro Inställningar'!B80</f>
        <v>0</v>
      </c>
      <c r="C87" s="463"/>
      <c r="D87" s="711"/>
      <c r="E87" s="463"/>
      <c r="F87" s="41"/>
      <c r="G87" s="799" t="str">
        <f>'Aaro Inställningar'!C80</f>
        <v>SUMMA FRÅGETECKEN</v>
      </c>
      <c r="H87" s="800">
        <f>SUM(H66:H86)</f>
        <v>0</v>
      </c>
      <c r="I87" s="801">
        <f>SUM(I66:I86)</f>
        <v>0</v>
      </c>
      <c r="J87" s="802" t="e">
        <f t="shared" si="13"/>
        <v>#DIV/0!</v>
      </c>
      <c r="K87" s="800">
        <f>SUM(K66:K86)</f>
        <v>0</v>
      </c>
      <c r="L87" s="801">
        <f>SUM(L66:L86)</f>
        <v>0</v>
      </c>
      <c r="M87" s="802" t="e">
        <f t="shared" si="14"/>
        <v>#DIV/0!</v>
      </c>
      <c r="N87" s="800">
        <f>SUM(N66:N86)</f>
        <v>0</v>
      </c>
      <c r="O87" s="801">
        <f>SUM(O66:O86)</f>
        <v>0</v>
      </c>
      <c r="P87" s="802" t="e">
        <f t="shared" si="15"/>
        <v>#DIV/0!</v>
      </c>
      <c r="Q87" s="802" t="b">
        <f t="shared" si="16"/>
        <v>0</v>
      </c>
      <c r="R87" s="802" t="e">
        <f t="shared" si="17"/>
        <v>#DIV/0!</v>
      </c>
      <c r="S87" s="800">
        <f>SUM(S66:S86)</f>
        <v>0</v>
      </c>
      <c r="T87" s="801">
        <f>SUM(T66:T86)</f>
        <v>0</v>
      </c>
      <c r="U87" s="802" t="e">
        <f t="shared" si="18"/>
        <v>#DIV/0!</v>
      </c>
      <c r="V87" s="802" t="b">
        <f t="shared" si="19"/>
        <v>0</v>
      </c>
      <c r="W87" s="802" t="e">
        <f t="shared" si="20"/>
        <v>#DIV/0!</v>
      </c>
      <c r="X87" s="802"/>
      <c r="Y87" s="800">
        <f>SUM(Y66:Y86)</f>
        <v>0</v>
      </c>
      <c r="Z87" s="803" t="e">
        <f t="shared" si="21"/>
        <v>#DIV/0!</v>
      </c>
      <c r="AA87" s="803" t="b">
        <f t="shared" si="22"/>
        <v>0</v>
      </c>
      <c r="AB87" s="802" t="e">
        <f t="shared" si="23"/>
        <v>#DIV/0!</v>
      </c>
      <c r="AC87" s="465"/>
      <c r="AD87" s="707"/>
      <c r="AE87" s="707"/>
    </row>
    <row r="88" spans="1:31" ht="11.25" customHeight="1">
      <c r="A88" s="439"/>
      <c r="B88" s="444"/>
      <c r="C88" s="444"/>
      <c r="D88" s="710"/>
      <c r="E88" s="444"/>
      <c r="F88" s="36"/>
      <c r="G88" s="806"/>
      <c r="H88" s="776"/>
      <c r="I88" s="807"/>
      <c r="J88" s="753"/>
      <c r="K88" s="776"/>
      <c r="L88" s="807"/>
      <c r="M88" s="753"/>
      <c r="N88" s="776"/>
      <c r="O88" s="807"/>
      <c r="P88" s="753"/>
      <c r="Q88" s="753"/>
      <c r="R88" s="753"/>
      <c r="S88" s="776"/>
      <c r="T88" s="807"/>
      <c r="U88" s="753"/>
      <c r="V88" s="753"/>
      <c r="W88" s="753"/>
      <c r="X88" s="753"/>
      <c r="Y88" s="776"/>
      <c r="Z88" s="807"/>
      <c r="AA88" s="807"/>
      <c r="AB88" s="753"/>
      <c r="AC88" s="465"/>
      <c r="AD88" s="706"/>
      <c r="AE88" s="706"/>
    </row>
    <row r="89" spans="1:31" s="126" customFormat="1" ht="16.8">
      <c r="A89" s="462"/>
      <c r="B89" s="463">
        <f>'Aaro Inställningar'!B82</f>
        <v>0</v>
      </c>
      <c r="C89" s="463"/>
      <c r="D89" s="711"/>
      <c r="E89" s="463"/>
      <c r="F89" s="41"/>
      <c r="G89" s="760" t="str">
        <f>'Aaro Inställningar'!C82</f>
        <v>Summa totalt</v>
      </c>
      <c r="H89" s="774">
        <f>+H87+H65+H42</f>
        <v>4177.7347579309999</v>
      </c>
      <c r="I89" s="808">
        <f>+I87+I65+I42</f>
        <v>3998.6649404319996</v>
      </c>
      <c r="J89" s="809">
        <f>IF(OR(H89&lt;0,I89&lt;0),"-",H89/I89-1)</f>
        <v>4.4782401168039332E-2</v>
      </c>
      <c r="K89" s="774">
        <f>+K87+K65+K42</f>
        <v>12083.526458428998</v>
      </c>
      <c r="L89" s="808">
        <f>+L87+L65+L42</f>
        <v>11568.68416517</v>
      </c>
      <c r="M89" s="809">
        <f>IF(OR(K89&lt;0,L89&lt;0),"-",K89/L89-1)</f>
        <v>4.4503098702360688E-2</v>
      </c>
      <c r="N89" s="774">
        <f>+N87+N65+N42</f>
        <v>10942.429862714998</v>
      </c>
      <c r="O89" s="808">
        <f>+O87+O65+O42</f>
        <v>11568.68416517</v>
      </c>
      <c r="P89" s="802">
        <f>IF(OR(N89&lt;0,O89&lt;0),"-",N89/O89-1)</f>
        <v>-5.4133581098226746E-2</v>
      </c>
      <c r="Q89" s="802" t="b">
        <f>IF(AND(N89&lt;0,O89&lt;0),-(N89/O89-1))</f>
        <v>0</v>
      </c>
      <c r="R89" s="809">
        <f>IF(AND(N89&lt;0,O89&lt;0),+Q89,P89)</f>
        <v>-5.4133581098226746E-2</v>
      </c>
      <c r="S89" s="774">
        <f>+S87+S65+S42</f>
        <v>49230.473418570007</v>
      </c>
      <c r="T89" s="808">
        <f>+T87+T65+T42</f>
        <v>48715.631125310989</v>
      </c>
      <c r="U89" s="802">
        <f>IF(OR(S89&lt;0,T89&lt;0),"-",S89/T89-1)</f>
        <v>1.0568318245425035E-2</v>
      </c>
      <c r="V89" s="802" t="b">
        <f>IF(AND(S89&lt;0,T89&lt;0),-(S89/T89-1))</f>
        <v>0</v>
      </c>
      <c r="W89" s="809">
        <f>IF(AND(S89&lt;0,T89&lt;0),+V89,U89)</f>
        <v>1.0568318245425035E-2</v>
      </c>
      <c r="X89" s="809"/>
      <c r="Y89" s="774">
        <f>+Y87+Y65+Y42</f>
        <v>51345.982297351999</v>
      </c>
      <c r="Z89" s="810">
        <f>IF(OR(T89&lt;0,Y89&lt;0),"-",Y89/T89-1)</f>
        <v>5.3993987376966812E-2</v>
      </c>
      <c r="AA89" s="810" t="b">
        <f>IF(AND(T89&lt;0,Y89&lt;0),-(Y89/T89-1))</f>
        <v>0</v>
      </c>
      <c r="AB89" s="809">
        <f>IF(AND(T89&lt;0,Y89&lt;0),+AA89,Z89)</f>
        <v>5.3993987376966812E-2</v>
      </c>
      <c r="AC89" s="465"/>
      <c r="AD89" s="707"/>
      <c r="AE89" s="707"/>
    </row>
    <row r="90" spans="1:31" ht="9" customHeight="1">
      <c r="A90" s="440"/>
      <c r="B90" s="39"/>
      <c r="C90" s="39"/>
      <c r="D90" s="712"/>
      <c r="E90" s="39"/>
      <c r="F90" s="36"/>
      <c r="G90" s="447"/>
      <c r="H90" s="683"/>
      <c r="I90" s="683"/>
      <c r="J90" s="683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65"/>
      <c r="AD90" s="78"/>
      <c r="AE90" s="78"/>
    </row>
    <row r="91" spans="1:31">
      <c r="A91" s="440"/>
      <c r="B91" s="39"/>
      <c r="C91" s="39"/>
      <c r="D91" s="712"/>
      <c r="E91" s="39"/>
      <c r="F91" s="36"/>
      <c r="G91" s="447"/>
      <c r="H91" s="683"/>
      <c r="I91" s="683"/>
      <c r="J91" s="683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65"/>
      <c r="AD91" s="78"/>
      <c r="AE91" s="78"/>
    </row>
    <row r="92" spans="1:31" ht="28.2" hidden="1">
      <c r="A92" s="440"/>
      <c r="B92" s="39"/>
      <c r="C92" s="439">
        <f>C91</f>
        <v>0</v>
      </c>
      <c r="D92" s="713">
        <f>D91</f>
        <v>0</v>
      </c>
      <c r="E92" s="39"/>
      <c r="F92" s="36"/>
      <c r="G92" s="128" t="str">
        <f>G10</f>
        <v>Innehavsanalys 100% - Valutajusterat (omräknat till snittkurs 2014)</v>
      </c>
      <c r="H92" s="680"/>
      <c r="I92" s="680"/>
      <c r="J92" s="68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65"/>
      <c r="AD92" s="78"/>
      <c r="AE92" s="78"/>
    </row>
    <row r="93" spans="1:31" hidden="1">
      <c r="A93" s="440"/>
      <c r="B93" s="39"/>
      <c r="C93" s="439"/>
      <c r="D93" s="713"/>
      <c r="E93" s="39"/>
      <c r="F93" s="36"/>
      <c r="G93" s="34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65"/>
      <c r="AD93" s="78"/>
      <c r="AE93" s="78"/>
    </row>
    <row r="94" spans="1:31" ht="19.5" customHeight="1">
      <c r="A94" s="442"/>
      <c r="B94" s="39"/>
      <c r="C94" s="439"/>
      <c r="D94" s="713"/>
      <c r="E94" s="39"/>
      <c r="F94" s="44"/>
      <c r="G94" s="325" t="str">
        <f>'Aaro Inställningar'!H8</f>
        <v>Operativ EBITA (Mkr)</v>
      </c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461"/>
      <c r="AA94" s="461"/>
      <c r="AB94" s="326"/>
      <c r="AC94" s="467"/>
      <c r="AD94" s="1033" t="s">
        <v>88</v>
      </c>
      <c r="AE94" s="1033"/>
    </row>
    <row r="95" spans="1:31" ht="17.25" customHeight="1">
      <c r="A95" s="440"/>
      <c r="B95" s="39"/>
      <c r="C95" s="439"/>
      <c r="D95" s="713"/>
      <c r="E95" s="39"/>
      <c r="F95" s="36"/>
      <c r="G95" s="450"/>
      <c r="H95" s="461">
        <f>H12</f>
        <v>2015</v>
      </c>
      <c r="I95" s="461">
        <f>I12</f>
        <v>2014</v>
      </c>
      <c r="J95" s="461"/>
      <c r="K95" s="461">
        <f>K12</f>
        <v>2015</v>
      </c>
      <c r="L95" s="461">
        <f>L12</f>
        <v>2014</v>
      </c>
      <c r="M95" s="461" t="str">
        <f>M12</f>
        <v>%</v>
      </c>
      <c r="N95" s="461">
        <f>N12</f>
        <v>2015</v>
      </c>
      <c r="O95" s="461">
        <f>O12</f>
        <v>2014</v>
      </c>
      <c r="P95" s="461"/>
      <c r="Q95" s="461"/>
      <c r="R95" s="461" t="str">
        <f>R12</f>
        <v>%</v>
      </c>
      <c r="S95" s="461" t="str">
        <f>S12</f>
        <v>15/14</v>
      </c>
      <c r="T95" s="461">
        <f>T12</f>
        <v>2014</v>
      </c>
      <c r="U95" s="461"/>
      <c r="V95" s="461"/>
      <c r="W95" s="461" t="str">
        <f>W12</f>
        <v>%</v>
      </c>
      <c r="X95" s="461"/>
      <c r="Y95" s="461">
        <f>Y12</f>
        <v>2015</v>
      </c>
      <c r="Z95" s="665"/>
      <c r="AA95" s="665"/>
      <c r="AB95" s="461" t="s">
        <v>3</v>
      </c>
      <c r="AC95" s="467"/>
      <c r="AD95" s="461">
        <f>N95</f>
        <v>2015</v>
      </c>
      <c r="AE95" s="461">
        <f>O95</f>
        <v>2014</v>
      </c>
    </row>
    <row r="96" spans="1:31" s="301" customFormat="1" ht="22.5" customHeight="1">
      <c r="A96" s="438"/>
      <c r="B96" s="445"/>
      <c r="C96" s="439"/>
      <c r="D96" s="713"/>
      <c r="E96" s="445"/>
      <c r="F96" s="302"/>
      <c r="G96" s="450"/>
      <c r="H96" s="461" t="str">
        <f>H13</f>
        <v>mar</v>
      </c>
      <c r="I96" s="461" t="str">
        <f>I13</f>
        <v>mar</v>
      </c>
      <c r="J96" s="461"/>
      <c r="K96" s="461" t="str">
        <f>K13</f>
        <v>kv 1</v>
      </c>
      <c r="L96" s="461" t="str">
        <f>L13</f>
        <v>kv 1</v>
      </c>
      <c r="M96" s="461"/>
      <c r="N96" s="461" t="str">
        <f>N13</f>
        <v>kv 1</v>
      </c>
      <c r="O96" s="461" t="str">
        <f>O13</f>
        <v>kv 1</v>
      </c>
      <c r="P96" s="461"/>
      <c r="Q96" s="461"/>
      <c r="R96" s="461"/>
      <c r="S96" s="461" t="str">
        <f>S13</f>
        <v>LTM</v>
      </c>
      <c r="T96" s="461"/>
      <c r="U96" s="461"/>
      <c r="V96" s="461"/>
      <c r="W96" s="461"/>
      <c r="X96" s="461"/>
      <c r="Y96" s="461" t="str">
        <f>Y13</f>
        <v>Prognos mar</v>
      </c>
      <c r="Z96" s="461"/>
      <c r="AA96" s="461"/>
      <c r="AB96" s="461"/>
      <c r="AC96" s="467"/>
      <c r="AD96" s="461" t="str">
        <f>N96</f>
        <v>kv 1</v>
      </c>
      <c r="AE96" s="461" t="str">
        <f>O96</f>
        <v>kv 1</v>
      </c>
    </row>
    <row r="97" spans="1:31" ht="15" customHeight="1">
      <c r="A97" s="439" t="s">
        <v>309</v>
      </c>
      <c r="B97" s="439" t="str">
        <f>'Aaro Inställningar'!B6</f>
        <v>AHIAS</v>
      </c>
      <c r="C97" s="439" t="str">
        <f t="shared" ref="C97:D116" si="24">C14</f>
        <v>DKK</v>
      </c>
      <c r="D97" s="716">
        <f t="shared" si="24"/>
        <v>1.220332</v>
      </c>
      <c r="E97" s="439"/>
      <c r="F97" s="43"/>
      <c r="G97" s="749" t="str">
        <f>'Aaro Inställningar'!C6</f>
        <v>AH Industries</v>
      </c>
      <c r="H97" s="320">
        <v>3.5950980719999999</v>
      </c>
      <c r="I97" s="318">
        <v>4.7495321439999998</v>
      </c>
      <c r="J97" s="319">
        <f t="shared" ref="J97:J106" si="25">IF(OR(H97&lt;0,I97&lt;0),"-",H97/I97-1)</f>
        <v>-0.24306269270298042</v>
      </c>
      <c r="K97" s="320">
        <v>8.3263252360000006</v>
      </c>
      <c r="L97" s="318">
        <v>0.42101453999999999</v>
      </c>
      <c r="M97" s="319">
        <f t="shared" ref="M97:M125" si="26">IF(OR(K97&lt;0,L97&lt;0),"-",K97/L97-1)</f>
        <v>18.776811594202901</v>
      </c>
      <c r="N97" s="320">
        <v>8.3263252360000006</v>
      </c>
      <c r="O97" s="318">
        <v>0.42101453999999999</v>
      </c>
      <c r="P97" s="319">
        <f t="shared" ref="P97:P125" si="27">IF(OR(N97&lt;0,O97&lt;0),"-",N97/O97-1)</f>
        <v>18.776811594202901</v>
      </c>
      <c r="Q97" s="319" t="b">
        <f t="shared" ref="Q97:Q125" si="28">IF(AND(N97&lt;0,O97&lt;0),-(N97/O97-1))</f>
        <v>0</v>
      </c>
      <c r="R97" s="319">
        <f t="shared" ref="R97:R125" si="29">IF(AND(N97&lt;0,O97&lt;0),+Q97,P97)</f>
        <v>18.776811594202901</v>
      </c>
      <c r="S97" s="320">
        <v>19.260499956</v>
      </c>
      <c r="T97" s="318">
        <v>11.35518926</v>
      </c>
      <c r="U97" s="319">
        <f t="shared" ref="U97:U125" si="30">IF(OR(S97&lt;0,T97&lt;0),"-",S97/T97-1)</f>
        <v>0.69618484685652882</v>
      </c>
      <c r="V97" s="319" t="b">
        <f t="shared" ref="V97:V125" si="31">IF(AND(S97&lt;0,T97&lt;0),-(S97/T97-1))</f>
        <v>0</v>
      </c>
      <c r="W97" s="319">
        <f t="shared" ref="W97:W125" si="32">IF(AND(S97&lt;0,T97&lt;0),+V97,U97)</f>
        <v>0.69618484685652882</v>
      </c>
      <c r="X97" s="319"/>
      <c r="Y97" s="320">
        <v>48.980465484</v>
      </c>
      <c r="Z97" s="319">
        <f t="shared" ref="Z97:Z125" si="33">IF(OR(T97&lt;0,Y97&lt;0),"-",Y97/T97-1)</f>
        <v>3.3134873723804406</v>
      </c>
      <c r="AA97" s="319" t="b">
        <f t="shared" ref="AA97:AA125" si="34">IF(AND(T97&lt;0,Y97&lt;0),-(Y97/T97-1))</f>
        <v>0</v>
      </c>
      <c r="AB97" s="319">
        <f t="shared" ref="AB97:AB125" si="35">IF(AND(T97&lt;0,Y97&lt;0),+AA97,Z97)</f>
        <v>3.3134873723804406</v>
      </c>
      <c r="AC97" s="811"/>
      <c r="AD97" s="812">
        <f t="shared" ref="AD97:AD125" si="36">IF(N14&lt;&gt;0,IF(N97&lt;&gt;0,N97/N14,""),0)</f>
        <v>3.600147741663149E-2</v>
      </c>
      <c r="AE97" s="812">
        <f t="shared" ref="AE97:AE125" si="37">IF(O14&lt;&gt;0,IF(O97&lt;&gt;0,O97/O14,""),0)</f>
        <v>2.1548224301400323E-3</v>
      </c>
    </row>
    <row r="98" spans="1:31" ht="14.25" customHeight="1">
      <c r="A98" s="439" t="s">
        <v>309</v>
      </c>
      <c r="B98" s="439" t="str">
        <f>'Aaro Inställningar'!B7</f>
        <v>ARCUS</v>
      </c>
      <c r="C98" s="439" t="str">
        <f t="shared" si="24"/>
        <v>NOK</v>
      </c>
      <c r="D98" s="716">
        <f t="shared" si="24"/>
        <v>1.089421</v>
      </c>
      <c r="E98" s="439"/>
      <c r="F98" s="43"/>
      <c r="G98" s="749" t="str">
        <f>'Aaro Inställningar'!C7</f>
        <v>Arcus-Gruppen</v>
      </c>
      <c r="H98" s="320">
        <v>8.9071060959999997</v>
      </c>
      <c r="I98" s="318">
        <v>-0.71792843900000003</v>
      </c>
      <c r="J98" s="319" t="str">
        <f t="shared" si="25"/>
        <v>-</v>
      </c>
      <c r="K98" s="320">
        <v>-14.470779143</v>
      </c>
      <c r="L98" s="318">
        <v>-17.366460160999999</v>
      </c>
      <c r="M98" s="319" t="str">
        <f t="shared" si="26"/>
        <v>-</v>
      </c>
      <c r="N98" s="320">
        <v>-14.470779143</v>
      </c>
      <c r="O98" s="318">
        <v>-17.366460160999999</v>
      </c>
      <c r="P98" s="319" t="str">
        <f t="shared" si="27"/>
        <v>-</v>
      </c>
      <c r="Q98" s="319">
        <f t="shared" si="28"/>
        <v>0.1667398532087071</v>
      </c>
      <c r="R98" s="319">
        <f t="shared" si="29"/>
        <v>0.1667398532087071</v>
      </c>
      <c r="S98" s="320">
        <v>241.89285999800001</v>
      </c>
      <c r="T98" s="318">
        <v>238.99717898</v>
      </c>
      <c r="U98" s="319">
        <f t="shared" si="30"/>
        <v>1.211596316893071E-2</v>
      </c>
      <c r="V98" s="319" t="b">
        <f t="shared" si="31"/>
        <v>0</v>
      </c>
      <c r="W98" s="319">
        <f t="shared" si="32"/>
        <v>1.211596316893071E-2</v>
      </c>
      <c r="X98" s="319"/>
      <c r="Y98" s="320">
        <v>240.76204100000001</v>
      </c>
      <c r="Z98" s="319">
        <f t="shared" si="33"/>
        <v>7.3844470781292415E-3</v>
      </c>
      <c r="AA98" s="319" t="b">
        <f t="shared" si="34"/>
        <v>0</v>
      </c>
      <c r="AB98" s="319">
        <f t="shared" si="35"/>
        <v>7.3844470781292415E-3</v>
      </c>
      <c r="AC98" s="811"/>
      <c r="AD98" s="812">
        <f t="shared" si="36"/>
        <v>-2.5996367593295704E-2</v>
      </c>
      <c r="AE98" s="812">
        <f t="shared" si="37"/>
        <v>-3.4063785458624922E-2</v>
      </c>
    </row>
    <row r="99" spans="1:31" ht="15" customHeight="1">
      <c r="A99" s="439" t="s">
        <v>309</v>
      </c>
      <c r="B99" s="439" t="str">
        <f>'Aaro Inställningar'!B8</f>
        <v>BIOLIN</v>
      </c>
      <c r="C99" s="439" t="str">
        <f t="shared" si="24"/>
        <v>SEK</v>
      </c>
      <c r="D99" s="716">
        <f t="shared" si="24"/>
        <v>1</v>
      </c>
      <c r="E99" s="439"/>
      <c r="F99" s="43"/>
      <c r="G99" s="749" t="str">
        <f>'Aaro Inställningar'!C8</f>
        <v>Biolin Scientific</v>
      </c>
      <c r="H99" s="320">
        <v>9.3536899999999896</v>
      </c>
      <c r="I99" s="318">
        <v>5.2380000000000004</v>
      </c>
      <c r="J99" s="319">
        <f t="shared" si="25"/>
        <v>0.78573692248949767</v>
      </c>
      <c r="K99" s="320">
        <v>-1.29888</v>
      </c>
      <c r="L99" s="318">
        <v>-2.1840000000000002</v>
      </c>
      <c r="M99" s="319" t="str">
        <f t="shared" si="26"/>
        <v>-</v>
      </c>
      <c r="N99" s="320">
        <v>-1.29888</v>
      </c>
      <c r="O99" s="318">
        <v>-2.1840000000000002</v>
      </c>
      <c r="P99" s="319" t="str">
        <f t="shared" si="27"/>
        <v>-</v>
      </c>
      <c r="Q99" s="319">
        <f t="shared" si="28"/>
        <v>0.4052747252747253</v>
      </c>
      <c r="R99" s="319">
        <f t="shared" si="29"/>
        <v>0.4052747252747253</v>
      </c>
      <c r="S99" s="320">
        <v>32.418120000000002</v>
      </c>
      <c r="T99" s="318">
        <v>31.533000000000001</v>
      </c>
      <c r="U99" s="319">
        <f t="shared" si="30"/>
        <v>2.80696413281325E-2</v>
      </c>
      <c r="V99" s="319" t="b">
        <f t="shared" si="31"/>
        <v>0</v>
      </c>
      <c r="W99" s="319">
        <f t="shared" si="32"/>
        <v>2.80696413281325E-2</v>
      </c>
      <c r="X99" s="319"/>
      <c r="Y99" s="320">
        <v>37.098999999999997</v>
      </c>
      <c r="Z99" s="319">
        <f t="shared" si="33"/>
        <v>0.1765134938001458</v>
      </c>
      <c r="AA99" s="319" t="b">
        <f t="shared" si="34"/>
        <v>0</v>
      </c>
      <c r="AB99" s="319">
        <f t="shared" si="35"/>
        <v>0.1765134938001458</v>
      </c>
      <c r="AC99" s="811"/>
      <c r="AD99" s="812">
        <f t="shared" si="36"/>
        <v>-2.4823064381765458E-2</v>
      </c>
      <c r="AE99" s="812">
        <f t="shared" si="37"/>
        <v>-5.1410008944964933E-2</v>
      </c>
    </row>
    <row r="100" spans="1:31" ht="14.25" customHeight="1">
      <c r="A100" s="439" t="s">
        <v>309</v>
      </c>
      <c r="B100" s="439" t="str">
        <f>'Aaro Inställningar'!B9</f>
        <v>BISNODE</v>
      </c>
      <c r="C100" s="439" t="str">
        <f t="shared" si="24"/>
        <v>SEK</v>
      </c>
      <c r="D100" s="716">
        <f t="shared" si="24"/>
        <v>1</v>
      </c>
      <c r="E100" s="439"/>
      <c r="F100" s="43"/>
      <c r="G100" s="749" t="str">
        <f>'Aaro Inställningar'!C9</f>
        <v>Bisnode</v>
      </c>
      <c r="H100" s="320">
        <v>25.874141900000001</v>
      </c>
      <c r="I100" s="318">
        <v>21.038</v>
      </c>
      <c r="J100" s="319">
        <f t="shared" si="25"/>
        <v>0.22987650442057239</v>
      </c>
      <c r="K100" s="320">
        <v>49.462141899999899</v>
      </c>
      <c r="L100" s="318">
        <v>58.887999999999998</v>
      </c>
      <c r="M100" s="319">
        <f t="shared" si="26"/>
        <v>-0.16006415738350932</v>
      </c>
      <c r="N100" s="320">
        <v>49.462141899999899</v>
      </c>
      <c r="O100" s="318">
        <v>58.887999999999998</v>
      </c>
      <c r="P100" s="319">
        <f t="shared" si="27"/>
        <v>-0.16006415738350932</v>
      </c>
      <c r="Q100" s="319" t="b">
        <f t="shared" si="28"/>
        <v>0</v>
      </c>
      <c r="R100" s="319">
        <f t="shared" si="29"/>
        <v>-0.16006415738350932</v>
      </c>
      <c r="S100" s="320">
        <v>336.16114190000098</v>
      </c>
      <c r="T100" s="318">
        <v>345.58699999999999</v>
      </c>
      <c r="U100" s="319">
        <f t="shared" si="30"/>
        <v>-2.7274920931629421E-2</v>
      </c>
      <c r="V100" s="319" t="b">
        <f t="shared" si="31"/>
        <v>0</v>
      </c>
      <c r="W100" s="319">
        <f t="shared" si="32"/>
        <v>-2.7274920931629421E-2</v>
      </c>
      <c r="X100" s="319"/>
      <c r="Y100" s="320">
        <v>353.8</v>
      </c>
      <c r="Z100" s="319">
        <f t="shared" si="33"/>
        <v>2.3765361544271224E-2</v>
      </c>
      <c r="AA100" s="319" t="b">
        <f t="shared" si="34"/>
        <v>0</v>
      </c>
      <c r="AB100" s="319">
        <f t="shared" si="35"/>
        <v>2.3765361544271224E-2</v>
      </c>
      <c r="AC100" s="811"/>
      <c r="AD100" s="812">
        <f t="shared" si="36"/>
        <v>5.6625527254605089E-2</v>
      </c>
      <c r="AE100" s="812">
        <f t="shared" si="37"/>
        <v>6.805658284023669E-2</v>
      </c>
    </row>
    <row r="101" spans="1:31" ht="14.25" customHeight="1">
      <c r="A101" s="439" t="s">
        <v>309</v>
      </c>
      <c r="B101" s="439" t="str">
        <f>'Aaro Inställningar'!B10</f>
        <v>DIAB</v>
      </c>
      <c r="C101" s="439" t="str">
        <f t="shared" si="24"/>
        <v>SEK</v>
      </c>
      <c r="D101" s="716">
        <f t="shared" si="24"/>
        <v>1</v>
      </c>
      <c r="E101" s="439"/>
      <c r="F101" s="43"/>
      <c r="G101" s="749" t="str">
        <f>'Aaro Inställningar'!C10</f>
        <v>DIAB</v>
      </c>
      <c r="H101" s="320">
        <v>25.225999999999999</v>
      </c>
      <c r="I101" s="318">
        <v>-0.85699999999999998</v>
      </c>
      <c r="J101" s="319" t="str">
        <f t="shared" si="25"/>
        <v>-</v>
      </c>
      <c r="K101" s="320">
        <v>36.984999999999999</v>
      </c>
      <c r="L101" s="318">
        <v>-0.19</v>
      </c>
      <c r="M101" s="319" t="str">
        <f t="shared" si="26"/>
        <v>-</v>
      </c>
      <c r="N101" s="320">
        <v>36.984999999999999</v>
      </c>
      <c r="O101" s="318">
        <v>-0.19</v>
      </c>
      <c r="P101" s="319" t="str">
        <f t="shared" si="27"/>
        <v>-</v>
      </c>
      <c r="Q101" s="319" t="b">
        <f t="shared" si="28"/>
        <v>0</v>
      </c>
      <c r="R101" s="319" t="str">
        <f t="shared" si="29"/>
        <v>-</v>
      </c>
      <c r="S101" s="320">
        <v>56.905000000000001</v>
      </c>
      <c r="T101" s="318">
        <v>19.73</v>
      </c>
      <c r="U101" s="319">
        <f t="shared" si="30"/>
        <v>1.8841865179929043</v>
      </c>
      <c r="V101" s="319" t="b">
        <f t="shared" si="31"/>
        <v>0</v>
      </c>
      <c r="W101" s="319">
        <f t="shared" si="32"/>
        <v>1.8841865179929043</v>
      </c>
      <c r="X101" s="319"/>
      <c r="Y101" s="320">
        <v>105.92</v>
      </c>
      <c r="Z101" s="319">
        <f t="shared" si="33"/>
        <v>4.3684744044602128</v>
      </c>
      <c r="AA101" s="319" t="b">
        <f t="shared" si="34"/>
        <v>0</v>
      </c>
      <c r="AB101" s="319">
        <f t="shared" si="35"/>
        <v>4.3684744044602128</v>
      </c>
      <c r="AC101" s="811"/>
      <c r="AD101" s="812">
        <f t="shared" si="36"/>
        <v>0.10022600646042447</v>
      </c>
      <c r="AE101" s="812">
        <f t="shared" si="37"/>
        <v>-7.9776960413832491E-4</v>
      </c>
    </row>
    <row r="102" spans="1:31" ht="15" customHeight="1">
      <c r="A102" s="439" t="s">
        <v>309</v>
      </c>
      <c r="B102" s="439" t="str">
        <f>'Aaro Inställningar'!B11</f>
        <v>EMGR</v>
      </c>
      <c r="C102" s="439" t="str">
        <f t="shared" si="24"/>
        <v>SEK</v>
      </c>
      <c r="D102" s="716">
        <f t="shared" si="24"/>
        <v>1</v>
      </c>
      <c r="E102" s="439"/>
      <c r="F102" s="43"/>
      <c r="G102" s="749" t="str">
        <f>'Aaro Inställningar'!C11</f>
        <v>Euromaint</v>
      </c>
      <c r="H102" s="320">
        <v>16.021000000000001</v>
      </c>
      <c r="I102" s="318">
        <v>20.984999999999999</v>
      </c>
      <c r="J102" s="319">
        <f t="shared" si="25"/>
        <v>-0.23654991660710023</v>
      </c>
      <c r="K102" s="320">
        <v>8.5879999999999992</v>
      </c>
      <c r="L102" s="318">
        <v>12.962</v>
      </c>
      <c r="M102" s="319">
        <f t="shared" si="26"/>
        <v>-0.33744792470297802</v>
      </c>
      <c r="N102" s="320">
        <v>8.5879999999999992</v>
      </c>
      <c r="O102" s="318">
        <v>12.962</v>
      </c>
      <c r="P102" s="319">
        <f t="shared" si="27"/>
        <v>-0.33744792470297802</v>
      </c>
      <c r="Q102" s="319" t="b">
        <f t="shared" si="28"/>
        <v>0</v>
      </c>
      <c r="R102" s="319">
        <f t="shared" si="29"/>
        <v>-0.33744792470297802</v>
      </c>
      <c r="S102" s="320">
        <v>72.266999999999996</v>
      </c>
      <c r="T102" s="318">
        <v>76.641000000000005</v>
      </c>
      <c r="U102" s="319">
        <f t="shared" si="30"/>
        <v>-5.7071280385172507E-2</v>
      </c>
      <c r="V102" s="319" t="b">
        <f t="shared" si="31"/>
        <v>0</v>
      </c>
      <c r="W102" s="319">
        <f t="shared" si="32"/>
        <v>-5.7071280385172507E-2</v>
      </c>
      <c r="X102" s="319"/>
      <c r="Y102" s="320">
        <v>87.32</v>
      </c>
      <c r="Z102" s="319">
        <f t="shared" si="33"/>
        <v>0.13933795227097745</v>
      </c>
      <c r="AA102" s="319" t="b">
        <f t="shared" si="34"/>
        <v>0</v>
      </c>
      <c r="AB102" s="319">
        <f t="shared" si="35"/>
        <v>0.13933795227097745</v>
      </c>
      <c r="AC102" s="811"/>
      <c r="AD102" s="812">
        <f t="shared" si="36"/>
        <v>1.4471506903791776E-2</v>
      </c>
      <c r="AE102" s="812">
        <f t="shared" si="37"/>
        <v>2.2286335220043602E-2</v>
      </c>
    </row>
    <row r="103" spans="1:31" ht="15.75" customHeight="1">
      <c r="A103" s="439" t="s">
        <v>309</v>
      </c>
      <c r="B103" s="439" t="str">
        <f>'Aaro Inställningar'!B12</f>
        <v>GSHYDRO</v>
      </c>
      <c r="C103" s="439" t="str">
        <f t="shared" si="24"/>
        <v>EUR</v>
      </c>
      <c r="D103" s="716">
        <f t="shared" si="24"/>
        <v>9.0968</v>
      </c>
      <c r="E103" s="439"/>
      <c r="F103" s="43"/>
      <c r="G103" s="749" t="str">
        <f>'Aaro Inställningar'!C12</f>
        <v>GS-Hydro</v>
      </c>
      <c r="H103" s="320">
        <v>8.6874439999999993</v>
      </c>
      <c r="I103" s="778">
        <v>4.8485943999999996</v>
      </c>
      <c r="J103" s="319">
        <f t="shared" si="25"/>
        <v>0.79174484052532823</v>
      </c>
      <c r="K103" s="320">
        <v>9.9700927999999998</v>
      </c>
      <c r="L103" s="778">
        <v>12.817391199999999</v>
      </c>
      <c r="M103" s="319">
        <f t="shared" si="26"/>
        <v>-0.22214336408800561</v>
      </c>
      <c r="N103" s="320">
        <v>9.9700927999999998</v>
      </c>
      <c r="O103" s="778">
        <v>12.817391199999999</v>
      </c>
      <c r="P103" s="319">
        <f t="shared" si="27"/>
        <v>-0.22214336408800561</v>
      </c>
      <c r="Q103" s="319" t="b">
        <f t="shared" si="28"/>
        <v>0</v>
      </c>
      <c r="R103" s="319">
        <f t="shared" si="29"/>
        <v>-0.22214336408800561</v>
      </c>
      <c r="S103" s="320">
        <v>99.891960800000007</v>
      </c>
      <c r="T103" s="778">
        <v>102.73925920000001</v>
      </c>
      <c r="U103" s="319">
        <f t="shared" si="30"/>
        <v>-2.7713830352399493E-2</v>
      </c>
      <c r="V103" s="319" t="b">
        <f t="shared" si="31"/>
        <v>0</v>
      </c>
      <c r="W103" s="319">
        <f t="shared" si="32"/>
        <v>-2.7713830352399493E-2</v>
      </c>
      <c r="X103" s="319"/>
      <c r="Y103" s="320">
        <v>94.333815999999999</v>
      </c>
      <c r="Z103" s="319">
        <f t="shared" si="33"/>
        <v>-8.1813352222419033E-2</v>
      </c>
      <c r="AA103" s="319" t="b">
        <f t="shared" si="34"/>
        <v>0</v>
      </c>
      <c r="AB103" s="319">
        <f t="shared" si="35"/>
        <v>-8.1813352222419033E-2</v>
      </c>
      <c r="AC103" s="811"/>
      <c r="AD103" s="812">
        <f t="shared" si="36"/>
        <v>3.2164343360234778E-2</v>
      </c>
      <c r="AE103" s="812">
        <f t="shared" si="37"/>
        <v>4.3774077295886657E-2</v>
      </c>
    </row>
    <row r="104" spans="1:31" ht="15.75" customHeight="1">
      <c r="A104" s="439" t="s">
        <v>309</v>
      </c>
      <c r="B104" s="439" t="str">
        <f>'Aaro Inställningar'!B13</f>
        <v>HAFA</v>
      </c>
      <c r="C104" s="439" t="str">
        <f t="shared" si="24"/>
        <v>SEK</v>
      </c>
      <c r="D104" s="716">
        <f t="shared" si="24"/>
        <v>1</v>
      </c>
      <c r="E104" s="439"/>
      <c r="F104" s="43"/>
      <c r="G104" s="749" t="str">
        <f>'Aaro Inställningar'!C13</f>
        <v>Hafa Bathroom Group</v>
      </c>
      <c r="H104" s="320">
        <v>0.96</v>
      </c>
      <c r="I104" s="318">
        <v>0.51</v>
      </c>
      <c r="J104" s="319">
        <f t="shared" si="25"/>
        <v>0.88235294117647056</v>
      </c>
      <c r="K104" s="320">
        <v>1.4359999999999999</v>
      </c>
      <c r="L104" s="318">
        <v>2.702</v>
      </c>
      <c r="M104" s="319">
        <f t="shared" si="26"/>
        <v>-0.46854182087342711</v>
      </c>
      <c r="N104" s="320">
        <v>1.4359999999999999</v>
      </c>
      <c r="O104" s="318">
        <v>2.702</v>
      </c>
      <c r="P104" s="319">
        <f t="shared" si="27"/>
        <v>-0.46854182087342711</v>
      </c>
      <c r="Q104" s="319" t="b">
        <f t="shared" si="28"/>
        <v>0</v>
      </c>
      <c r="R104" s="319">
        <f t="shared" si="29"/>
        <v>-0.46854182087342711</v>
      </c>
      <c r="S104" s="320">
        <v>0.186</v>
      </c>
      <c r="T104" s="318">
        <v>1.452</v>
      </c>
      <c r="U104" s="319">
        <f t="shared" si="30"/>
        <v>-0.87190082644628097</v>
      </c>
      <c r="V104" s="319" t="b">
        <f t="shared" si="31"/>
        <v>0</v>
      </c>
      <c r="W104" s="319">
        <f t="shared" si="32"/>
        <v>-0.87190082644628097</v>
      </c>
      <c r="X104" s="319"/>
      <c r="Y104" s="320">
        <v>6.7569999999999997</v>
      </c>
      <c r="Z104" s="319">
        <f t="shared" si="33"/>
        <v>3.6535812672176311</v>
      </c>
      <c r="AA104" s="319" t="b">
        <f t="shared" si="34"/>
        <v>0</v>
      </c>
      <c r="AB104" s="319">
        <f t="shared" si="35"/>
        <v>3.6535812672176311</v>
      </c>
      <c r="AC104" s="811"/>
      <c r="AD104" s="812">
        <f t="shared" si="36"/>
        <v>2.7458554027955714E-2</v>
      </c>
      <c r="AE104" s="812">
        <f t="shared" si="37"/>
        <v>4.6221218652707931E-2</v>
      </c>
    </row>
    <row r="105" spans="1:31" ht="14.25" customHeight="1">
      <c r="A105" s="439" t="s">
        <v>309</v>
      </c>
      <c r="B105" s="439" t="str">
        <f>'Aaro Inställningar'!B14</f>
        <v>HENT</v>
      </c>
      <c r="C105" s="439" t="str">
        <f t="shared" si="24"/>
        <v>NOK</v>
      </c>
      <c r="D105" s="716">
        <f t="shared" si="24"/>
        <v>1.089421</v>
      </c>
      <c r="E105" s="439"/>
      <c r="F105" s="43"/>
      <c r="G105" s="749" t="str">
        <f>'Aaro Inställningar'!C14</f>
        <v>HENT</v>
      </c>
      <c r="H105" s="320">
        <v>18.492921474999999</v>
      </c>
      <c r="I105" s="318">
        <v>14.991522380999999</v>
      </c>
      <c r="J105" s="319">
        <f t="shared" si="25"/>
        <v>0.23355860765932701</v>
      </c>
      <c r="K105" s="320">
        <v>52.438190413999997</v>
      </c>
      <c r="L105" s="318">
        <v>43.833943355999999</v>
      </c>
      <c r="M105" s="319">
        <f t="shared" si="26"/>
        <v>0.19629187792027047</v>
      </c>
      <c r="N105" s="320">
        <v>52.438190413999997</v>
      </c>
      <c r="O105" s="318">
        <v>43.833943355999999</v>
      </c>
      <c r="P105" s="319">
        <f t="shared" si="27"/>
        <v>0.19629187792027047</v>
      </c>
      <c r="Q105" s="319" t="b">
        <f t="shared" si="28"/>
        <v>0</v>
      </c>
      <c r="R105" s="319">
        <f t="shared" si="29"/>
        <v>0.19629187792027047</v>
      </c>
      <c r="S105" s="320">
        <v>158.00526415600001</v>
      </c>
      <c r="T105" s="318">
        <v>149.40101709800001</v>
      </c>
      <c r="U105" s="319">
        <f t="shared" si="30"/>
        <v>5.7591623036649109E-2</v>
      </c>
      <c r="V105" s="319" t="b">
        <f t="shared" si="31"/>
        <v>0</v>
      </c>
      <c r="W105" s="319">
        <f t="shared" si="32"/>
        <v>5.7591623036649109E-2</v>
      </c>
      <c r="X105" s="319"/>
      <c r="Y105" s="320">
        <v>181.38859650000001</v>
      </c>
      <c r="Z105" s="319">
        <f t="shared" si="33"/>
        <v>0.21410549956977643</v>
      </c>
      <c r="AA105" s="319" t="b">
        <f t="shared" si="34"/>
        <v>0</v>
      </c>
      <c r="AB105" s="319">
        <f t="shared" si="35"/>
        <v>0.21410549956977643</v>
      </c>
      <c r="AC105" s="811"/>
      <c r="AD105" s="812">
        <f t="shared" si="36"/>
        <v>4.0254301073470326E-2</v>
      </c>
      <c r="AE105" s="812">
        <f t="shared" si="37"/>
        <v>3.4866853265626219E-2</v>
      </c>
    </row>
    <row r="106" spans="1:31" ht="15.75" customHeight="1">
      <c r="A106" s="439" t="s">
        <v>309</v>
      </c>
      <c r="B106" s="439" t="str">
        <f>'Aaro Inställningar'!B15</f>
        <v>HLDISP</v>
      </c>
      <c r="C106" s="439" t="str">
        <f t="shared" si="24"/>
        <v>SEK</v>
      </c>
      <c r="D106" s="716">
        <f t="shared" si="24"/>
        <v>1</v>
      </c>
      <c r="E106" s="439"/>
      <c r="F106" s="43"/>
      <c r="G106" s="749" t="str">
        <f>'Aaro Inställningar'!C15</f>
        <v xml:space="preserve">HL Display </v>
      </c>
      <c r="H106" s="320">
        <v>7.2729999999999997</v>
      </c>
      <c r="I106" s="318">
        <v>16.172000000000001</v>
      </c>
      <c r="J106" s="319">
        <f t="shared" si="25"/>
        <v>-0.55027207519168941</v>
      </c>
      <c r="K106" s="320">
        <v>0.90100000000000002</v>
      </c>
      <c r="L106" s="318">
        <v>16.427</v>
      </c>
      <c r="M106" s="319">
        <f t="shared" si="26"/>
        <v>-0.94515127533938026</v>
      </c>
      <c r="N106" s="320">
        <v>0.90100000000000002</v>
      </c>
      <c r="O106" s="318">
        <v>16.427</v>
      </c>
      <c r="P106" s="319">
        <f t="shared" si="27"/>
        <v>-0.94515127533938026</v>
      </c>
      <c r="Q106" s="319" t="b">
        <f t="shared" si="28"/>
        <v>0</v>
      </c>
      <c r="R106" s="319">
        <f t="shared" si="29"/>
        <v>-0.94515127533938026</v>
      </c>
      <c r="S106" s="320">
        <v>61.709000000000003</v>
      </c>
      <c r="T106" s="318">
        <v>77.234999999999999</v>
      </c>
      <c r="U106" s="319">
        <f t="shared" si="30"/>
        <v>-0.20102285233378647</v>
      </c>
      <c r="V106" s="319" t="b">
        <f t="shared" si="31"/>
        <v>0</v>
      </c>
      <c r="W106" s="319">
        <f t="shared" si="32"/>
        <v>-0.20102285233378647</v>
      </c>
      <c r="X106" s="319"/>
      <c r="Y106" s="320">
        <v>62.3</v>
      </c>
      <c r="Z106" s="319">
        <f t="shared" si="33"/>
        <v>-0.19337088107723188</v>
      </c>
      <c r="AA106" s="319" t="b">
        <f t="shared" si="34"/>
        <v>0</v>
      </c>
      <c r="AB106" s="319">
        <f t="shared" si="35"/>
        <v>-0.19337088107723188</v>
      </c>
      <c r="AC106" s="811"/>
      <c r="AD106" s="812">
        <f t="shared" si="36"/>
        <v>2.6709908457050709E-3</v>
      </c>
      <c r="AE106" s="812">
        <f t="shared" si="37"/>
        <v>4.5162744790764556E-2</v>
      </c>
    </row>
    <row r="107" spans="1:31" ht="14.25" customHeight="1">
      <c r="A107" s="439" t="s">
        <v>309</v>
      </c>
      <c r="B107" s="439" t="str">
        <f>'Aaro Inställningar'!B16</f>
        <v>INWIDO</v>
      </c>
      <c r="C107" s="439" t="str">
        <f t="shared" si="24"/>
        <v>NOK</v>
      </c>
      <c r="D107" s="716">
        <f t="shared" si="24"/>
        <v>1.089421</v>
      </c>
      <c r="E107" s="439"/>
      <c r="F107" s="43"/>
      <c r="G107" s="749" t="str">
        <f>'Aaro Inställningar'!C16</f>
        <v>Inwido</v>
      </c>
      <c r="H107" s="320"/>
      <c r="I107" s="318"/>
      <c r="J107" s="319"/>
      <c r="K107" s="320">
        <v>31.293618224999999</v>
      </c>
      <c r="L107" s="318">
        <v>4.6649007219999996</v>
      </c>
      <c r="M107" s="319">
        <f t="shared" si="26"/>
        <v>5.70831387202242</v>
      </c>
      <c r="N107" s="320"/>
      <c r="O107" s="318">
        <v>4.6649007219999996</v>
      </c>
      <c r="P107" s="319">
        <f t="shared" si="27"/>
        <v>-1</v>
      </c>
      <c r="Q107" s="319" t="b">
        <f t="shared" si="28"/>
        <v>0</v>
      </c>
      <c r="R107" s="319">
        <f t="shared" si="29"/>
        <v>-1</v>
      </c>
      <c r="S107" s="320">
        <v>573.01583642200001</v>
      </c>
      <c r="T107" s="318">
        <v>546.38711891900005</v>
      </c>
      <c r="U107" s="319">
        <f t="shared" si="30"/>
        <v>4.8735990620868863E-2</v>
      </c>
      <c r="V107" s="319" t="b">
        <f t="shared" si="31"/>
        <v>0</v>
      </c>
      <c r="W107" s="319">
        <f t="shared" si="32"/>
        <v>4.8735990620868863E-2</v>
      </c>
      <c r="X107" s="319"/>
      <c r="Y107" s="320">
        <v>598.63683949999995</v>
      </c>
      <c r="Z107" s="319">
        <f t="shared" si="33"/>
        <v>9.5627658068465182E-2</v>
      </c>
      <c r="AA107" s="319" t="b">
        <f t="shared" si="34"/>
        <v>0</v>
      </c>
      <c r="AB107" s="319">
        <f t="shared" si="35"/>
        <v>9.5627658068465182E-2</v>
      </c>
      <c r="AC107" s="811"/>
      <c r="AD107" s="812">
        <f t="shared" si="36"/>
        <v>0</v>
      </c>
      <c r="AE107" s="812">
        <f t="shared" si="37"/>
        <v>4.7196222538676211E-3</v>
      </c>
    </row>
    <row r="108" spans="1:31" ht="15.75" customHeight="1">
      <c r="A108" s="439" t="s">
        <v>309</v>
      </c>
      <c r="B108" s="439" t="str">
        <f>'Aaro Inställningar'!B17</f>
        <v>JOTUL</v>
      </c>
      <c r="C108" s="439" t="str">
        <f t="shared" si="24"/>
        <v>SEK</v>
      </c>
      <c r="D108" s="716">
        <f t="shared" si="24"/>
        <v>1</v>
      </c>
      <c r="E108" s="439"/>
      <c r="F108" s="43"/>
      <c r="G108" s="749" t="str">
        <f>'Aaro Inställningar'!C17</f>
        <v>Jøtul</v>
      </c>
      <c r="H108" s="320">
        <v>-7.2430000000000003</v>
      </c>
      <c r="I108" s="318">
        <v>-5.4260000000000002</v>
      </c>
      <c r="J108" s="319" t="str">
        <f t="shared" ref="J108:J125" si="38">IF(OR(H108&lt;0,I108&lt;0),"-",H108/I108-1)</f>
        <v>-</v>
      </c>
      <c r="K108" s="320">
        <v>-12.32</v>
      </c>
      <c r="L108" s="318">
        <v>-14.076000000000001</v>
      </c>
      <c r="M108" s="319" t="str">
        <f t="shared" si="26"/>
        <v>-</v>
      </c>
      <c r="N108" s="320">
        <v>-12.32</v>
      </c>
      <c r="O108" s="318">
        <v>-14.076000000000001</v>
      </c>
      <c r="P108" s="319" t="str">
        <f t="shared" si="27"/>
        <v>-</v>
      </c>
      <c r="Q108" s="319">
        <f t="shared" si="28"/>
        <v>0.12475134981528846</v>
      </c>
      <c r="R108" s="319">
        <f t="shared" si="29"/>
        <v>0.12475134981528846</v>
      </c>
      <c r="S108" s="320">
        <v>-14.164</v>
      </c>
      <c r="T108" s="318">
        <v>-15.92</v>
      </c>
      <c r="U108" s="319" t="str">
        <f t="shared" si="30"/>
        <v>-</v>
      </c>
      <c r="V108" s="319">
        <f t="shared" si="31"/>
        <v>0.11030150753768841</v>
      </c>
      <c r="W108" s="319">
        <f t="shared" si="32"/>
        <v>0.11030150753768841</v>
      </c>
      <c r="X108" s="319"/>
      <c r="Y108" s="320">
        <v>14</v>
      </c>
      <c r="Z108" s="319" t="str">
        <f t="shared" si="33"/>
        <v>-</v>
      </c>
      <c r="AA108" s="319" t="b">
        <f t="shared" si="34"/>
        <v>0</v>
      </c>
      <c r="AB108" s="319" t="str">
        <f t="shared" si="35"/>
        <v>-</v>
      </c>
      <c r="AC108" s="811"/>
      <c r="AD108" s="812">
        <f t="shared" si="36"/>
        <v>-6.344726718406403E-2</v>
      </c>
      <c r="AE108" s="812">
        <f t="shared" si="37"/>
        <v>-7.6687551076001087E-2</v>
      </c>
    </row>
    <row r="109" spans="1:31" ht="15" customHeight="1">
      <c r="A109" s="439" t="s">
        <v>309</v>
      </c>
      <c r="B109" s="439" t="str">
        <f>'Aaro Inställningar'!B18</f>
        <v>KVD</v>
      </c>
      <c r="C109" s="439" t="str">
        <f t="shared" si="24"/>
        <v>EUR</v>
      </c>
      <c r="D109" s="716">
        <f t="shared" si="24"/>
        <v>9.0968</v>
      </c>
      <c r="E109" s="439"/>
      <c r="F109" s="43"/>
      <c r="G109" s="749" t="str">
        <f>'Aaro Inställningar'!C18</f>
        <v xml:space="preserve">KVD </v>
      </c>
      <c r="H109" s="320">
        <v>49.259172</v>
      </c>
      <c r="I109" s="318">
        <v>50.505433600000003</v>
      </c>
      <c r="J109" s="319">
        <f t="shared" si="38"/>
        <v>-2.4675792507204641E-2</v>
      </c>
      <c r="K109" s="320">
        <v>86.201276800000002</v>
      </c>
      <c r="L109" s="318">
        <v>80.770487200000005</v>
      </c>
      <c r="M109" s="319">
        <f t="shared" si="26"/>
        <v>6.7237301497916402E-2</v>
      </c>
      <c r="N109" s="320">
        <v>86.201276800000002</v>
      </c>
      <c r="O109" s="318">
        <v>80.770487200000005</v>
      </c>
      <c r="P109" s="319">
        <f t="shared" si="27"/>
        <v>6.7237301497916402E-2</v>
      </c>
      <c r="Q109" s="319" t="b">
        <f t="shared" si="28"/>
        <v>0</v>
      </c>
      <c r="R109" s="319">
        <f t="shared" si="29"/>
        <v>6.7237301497916402E-2</v>
      </c>
      <c r="S109" s="320">
        <v>464.18241360000002</v>
      </c>
      <c r="T109" s="318">
        <v>458.75162399999999</v>
      </c>
      <c r="U109" s="319">
        <f t="shared" si="30"/>
        <v>1.1838191552647315E-2</v>
      </c>
      <c r="V109" s="319" t="b">
        <f t="shared" si="31"/>
        <v>0</v>
      </c>
      <c r="W109" s="319">
        <f t="shared" si="32"/>
        <v>1.1838191552647315E-2</v>
      </c>
      <c r="X109" s="319"/>
      <c r="Y109" s="320">
        <v>639.52323360000003</v>
      </c>
      <c r="Z109" s="319">
        <f t="shared" si="33"/>
        <v>0.39405116002379548</v>
      </c>
      <c r="AA109" s="319" t="b">
        <f t="shared" si="34"/>
        <v>0</v>
      </c>
      <c r="AB109" s="319">
        <f t="shared" si="35"/>
        <v>0.39405116002379548</v>
      </c>
      <c r="AC109" s="811"/>
      <c r="AD109" s="812">
        <f t="shared" si="36"/>
        <v>0.12491760921722166</v>
      </c>
      <c r="AE109" s="812">
        <f t="shared" si="37"/>
        <v>0.11807180851063831</v>
      </c>
    </row>
    <row r="110" spans="1:31" ht="15.75" customHeight="1">
      <c r="A110" s="439" t="s">
        <v>309</v>
      </c>
      <c r="B110" s="439" t="str">
        <f>'Aaro Inställningar'!B19</f>
        <v>LEDIL</v>
      </c>
      <c r="C110" s="439" t="str">
        <f t="shared" si="24"/>
        <v>SEK</v>
      </c>
      <c r="D110" s="716">
        <f t="shared" si="24"/>
        <v>1</v>
      </c>
      <c r="E110" s="439"/>
      <c r="F110" s="43"/>
      <c r="G110" s="749" t="str">
        <f>'Aaro Inställningar'!C19</f>
        <v>Ledil</v>
      </c>
      <c r="H110" s="320">
        <v>1.016</v>
      </c>
      <c r="I110" s="318">
        <v>0.68400000000000005</v>
      </c>
      <c r="J110" s="319">
        <f t="shared" si="38"/>
        <v>0.48538011695906413</v>
      </c>
      <c r="K110" s="320">
        <v>2.4129999999999998</v>
      </c>
      <c r="L110" s="318">
        <v>1.137</v>
      </c>
      <c r="M110" s="319">
        <f t="shared" si="26"/>
        <v>1.1222515391380825</v>
      </c>
      <c r="N110" s="320">
        <v>2.4129999999999998</v>
      </c>
      <c r="O110" s="318">
        <v>1.137</v>
      </c>
      <c r="P110" s="319">
        <f t="shared" si="27"/>
        <v>1.1222515391380825</v>
      </c>
      <c r="Q110" s="319" t="b">
        <f t="shared" si="28"/>
        <v>0</v>
      </c>
      <c r="R110" s="319">
        <f t="shared" si="29"/>
        <v>1.1222515391380825</v>
      </c>
      <c r="S110" s="320">
        <v>9.4410000000000007</v>
      </c>
      <c r="T110" s="318">
        <v>8.1649999999999991</v>
      </c>
      <c r="U110" s="319">
        <f t="shared" si="30"/>
        <v>0.1562767911818741</v>
      </c>
      <c r="V110" s="319" t="b">
        <f t="shared" si="31"/>
        <v>0</v>
      </c>
      <c r="W110" s="319">
        <f t="shared" si="32"/>
        <v>0.1562767911818741</v>
      </c>
      <c r="X110" s="319"/>
      <c r="Y110" s="320">
        <v>8.9649999999999999</v>
      </c>
      <c r="Z110" s="319">
        <f t="shared" si="33"/>
        <v>9.7979179424372509E-2</v>
      </c>
      <c r="AA110" s="319" t="b">
        <f t="shared" si="34"/>
        <v>0</v>
      </c>
      <c r="AB110" s="319">
        <f t="shared" si="35"/>
        <v>9.7979179424372509E-2</v>
      </c>
      <c r="AC110" s="811"/>
      <c r="AD110" s="812">
        <f t="shared" si="36"/>
        <v>0.32371880869331898</v>
      </c>
      <c r="AE110" s="812">
        <f t="shared" si="37"/>
        <v>0.20904578047435191</v>
      </c>
    </row>
    <row r="111" spans="1:31" ht="14.25" customHeight="1">
      <c r="A111" s="439" t="s">
        <v>309</v>
      </c>
      <c r="B111" s="439" t="str">
        <f>'Aaro Inställningar'!B20</f>
        <v>MCC</v>
      </c>
      <c r="C111" s="439" t="str">
        <f t="shared" si="24"/>
        <v>EUR</v>
      </c>
      <c r="D111" s="716">
        <f t="shared" si="24"/>
        <v>9.0968</v>
      </c>
      <c r="E111" s="439"/>
      <c r="F111" s="43"/>
      <c r="G111" s="749" t="str">
        <f>'Aaro Inställningar'!C20</f>
        <v>Mobile Climate Control</v>
      </c>
      <c r="H111" s="320">
        <v>127.2005544</v>
      </c>
      <c r="I111" s="318">
        <v>71.055104799999995</v>
      </c>
      <c r="J111" s="319">
        <f t="shared" si="38"/>
        <v>0.79016771220074267</v>
      </c>
      <c r="K111" s="320">
        <v>273.58625999999998</v>
      </c>
      <c r="L111" s="318">
        <v>143.4019552</v>
      </c>
      <c r="M111" s="319">
        <f t="shared" si="26"/>
        <v>0.90782796244607944</v>
      </c>
      <c r="N111" s="320">
        <v>273.58625999999998</v>
      </c>
      <c r="O111" s="318">
        <v>143.4019552</v>
      </c>
      <c r="P111" s="319">
        <f t="shared" si="27"/>
        <v>0.90782796244607944</v>
      </c>
      <c r="Q111" s="319" t="b">
        <f t="shared" si="28"/>
        <v>0</v>
      </c>
      <c r="R111" s="319">
        <f t="shared" si="29"/>
        <v>0.90782796244607944</v>
      </c>
      <c r="S111" s="320">
        <v>1107.0259791999999</v>
      </c>
      <c r="T111" s="318">
        <v>976.84167439999999</v>
      </c>
      <c r="U111" s="319">
        <f t="shared" si="30"/>
        <v>0.13327062942923917</v>
      </c>
      <c r="V111" s="319" t="b">
        <f t="shared" si="31"/>
        <v>0</v>
      </c>
      <c r="W111" s="319">
        <f t="shared" si="32"/>
        <v>0.13327062942923917</v>
      </c>
      <c r="X111" s="319"/>
      <c r="Y111" s="320">
        <v>1274.0432272</v>
      </c>
      <c r="Z111" s="319">
        <f t="shared" si="33"/>
        <v>0.30424741346395612</v>
      </c>
      <c r="AA111" s="319" t="b">
        <f t="shared" si="34"/>
        <v>0</v>
      </c>
      <c r="AB111" s="319">
        <f t="shared" si="35"/>
        <v>0.30424741346395612</v>
      </c>
      <c r="AC111" s="811"/>
      <c r="AD111" s="812">
        <f t="shared" si="36"/>
        <v>0.10366936109339721</v>
      </c>
      <c r="AE111" s="812">
        <f t="shared" si="37"/>
        <v>7.4483214817264762E-2</v>
      </c>
    </row>
    <row r="112" spans="1:31" ht="15" customHeight="1">
      <c r="A112" s="439" t="s">
        <v>309</v>
      </c>
      <c r="B112" s="439" t="str">
        <f>'Aaro Inställningar'!B21</f>
        <v>NEBULA</v>
      </c>
      <c r="C112" s="439" t="str">
        <f t="shared" si="24"/>
        <v>SEK</v>
      </c>
      <c r="D112" s="716">
        <f t="shared" si="24"/>
        <v>1</v>
      </c>
      <c r="E112" s="439"/>
      <c r="F112" s="43"/>
      <c r="G112" s="749" t="str">
        <f>'Aaro Inställningar'!C21</f>
        <v>Nebula</v>
      </c>
      <c r="H112" s="320">
        <v>0.54242499999999905</v>
      </c>
      <c r="I112" s="318">
        <v>0.74399999999999999</v>
      </c>
      <c r="J112" s="319">
        <f t="shared" si="38"/>
        <v>-0.27093413978494751</v>
      </c>
      <c r="K112" s="320">
        <v>1.9370830000000001</v>
      </c>
      <c r="L112" s="318">
        <v>2.1120000000000001</v>
      </c>
      <c r="M112" s="319">
        <f t="shared" si="26"/>
        <v>-8.2820549242424213E-2</v>
      </c>
      <c r="N112" s="320">
        <v>1.9370830000000001</v>
      </c>
      <c r="O112" s="318">
        <v>2.1120000000000001</v>
      </c>
      <c r="P112" s="319">
        <f t="shared" si="27"/>
        <v>-8.2820549242424213E-2</v>
      </c>
      <c r="Q112" s="319" t="b">
        <f t="shared" si="28"/>
        <v>0</v>
      </c>
      <c r="R112" s="319">
        <f t="shared" si="29"/>
        <v>-8.2820549242424213E-2</v>
      </c>
      <c r="S112" s="320">
        <v>9.4250830000000008</v>
      </c>
      <c r="T112" s="318">
        <v>9.6</v>
      </c>
      <c r="U112" s="319">
        <f t="shared" si="30"/>
        <v>-1.8220520833333254E-2</v>
      </c>
      <c r="V112" s="319" t="b">
        <f t="shared" si="31"/>
        <v>0</v>
      </c>
      <c r="W112" s="319">
        <f t="shared" si="32"/>
        <v>-1.8220520833333254E-2</v>
      </c>
      <c r="X112" s="319"/>
      <c r="Y112" s="320">
        <v>9.7929999999999993</v>
      </c>
      <c r="Z112" s="319">
        <f t="shared" si="33"/>
        <v>2.010416666666659E-2</v>
      </c>
      <c r="AA112" s="319" t="b">
        <f t="shared" si="34"/>
        <v>0</v>
      </c>
      <c r="AB112" s="319">
        <f t="shared" si="35"/>
        <v>2.010416666666659E-2</v>
      </c>
      <c r="AC112" s="811"/>
      <c r="AD112" s="812">
        <f t="shared" si="36"/>
        <v>0.27357796397794976</v>
      </c>
      <c r="AE112" s="812">
        <f t="shared" si="37"/>
        <v>0.31946755407653915</v>
      </c>
    </row>
    <row r="113" spans="1:31" ht="15.75" customHeight="1">
      <c r="A113" s="439" t="s">
        <v>309</v>
      </c>
      <c r="B113" s="439" t="str">
        <f>'Aaro Inställningar'!B22</f>
        <v>NCGHO</v>
      </c>
      <c r="C113" s="439" t="str">
        <f t="shared" si="24"/>
        <v>SEK</v>
      </c>
      <c r="D113" s="716">
        <f t="shared" si="24"/>
        <v>1</v>
      </c>
      <c r="E113" s="439"/>
      <c r="F113" s="43"/>
      <c r="G113" s="749" t="str">
        <f>'Aaro Inställningar'!C22</f>
        <v>Nordic Cinema Group</v>
      </c>
      <c r="H113" s="320">
        <v>36.139481999999902</v>
      </c>
      <c r="I113" s="318">
        <v>34.024000000000001</v>
      </c>
      <c r="J113" s="319">
        <f t="shared" si="38"/>
        <v>6.2176169762517608E-2</v>
      </c>
      <c r="K113" s="320">
        <v>160.79844600000001</v>
      </c>
      <c r="L113" s="318">
        <v>125.785</v>
      </c>
      <c r="M113" s="319">
        <f t="shared" si="26"/>
        <v>0.27835947052510246</v>
      </c>
      <c r="N113" s="320">
        <v>160.79844600000001</v>
      </c>
      <c r="O113" s="318">
        <v>125.785</v>
      </c>
      <c r="P113" s="319">
        <f t="shared" si="27"/>
        <v>0.27835947052510246</v>
      </c>
      <c r="Q113" s="319" t="b">
        <f t="shared" si="28"/>
        <v>0</v>
      </c>
      <c r="R113" s="319">
        <f t="shared" si="29"/>
        <v>0.27835947052510246</v>
      </c>
      <c r="S113" s="320">
        <v>404.10144600000001</v>
      </c>
      <c r="T113" s="318">
        <v>369.08800000000002</v>
      </c>
      <c r="U113" s="319">
        <f t="shared" si="30"/>
        <v>9.486476395873078E-2</v>
      </c>
      <c r="V113" s="319" t="b">
        <f t="shared" si="31"/>
        <v>0</v>
      </c>
      <c r="W113" s="319">
        <f t="shared" si="32"/>
        <v>9.486476395873078E-2</v>
      </c>
      <c r="X113" s="319"/>
      <c r="Y113" s="320">
        <v>419.161</v>
      </c>
      <c r="Z113" s="319">
        <f t="shared" si="33"/>
        <v>0.13566683284203229</v>
      </c>
      <c r="AA113" s="319" t="b">
        <f t="shared" si="34"/>
        <v>0</v>
      </c>
      <c r="AB113" s="764">
        <f t="shared" si="35"/>
        <v>0.13566683284203229</v>
      </c>
      <c r="AC113" s="811"/>
      <c r="AD113" s="812">
        <f t="shared" si="36"/>
        <v>0.20324540803136038</v>
      </c>
      <c r="AE113" s="812">
        <f t="shared" si="37"/>
        <v>0.17574782070466793</v>
      </c>
    </row>
    <row r="114" spans="1:31" ht="15.75" hidden="1" customHeight="1">
      <c r="A114" s="439" t="s">
        <v>309</v>
      </c>
      <c r="B114" s="439">
        <f>'Aaro Inställningar'!B23</f>
        <v>0</v>
      </c>
      <c r="C114" s="439" t="str">
        <f t="shared" si="24"/>
        <v>NOK</v>
      </c>
      <c r="D114" s="716">
        <f t="shared" si="24"/>
        <v>1.089421</v>
      </c>
      <c r="E114" s="439"/>
      <c r="F114" s="43"/>
      <c r="G114" s="749">
        <f>'Aaro Inställningar'!C23</f>
        <v>0</v>
      </c>
      <c r="H114" s="320">
        <v>0</v>
      </c>
      <c r="I114" s="318">
        <v>0</v>
      </c>
      <c r="J114" s="319" t="e">
        <f t="shared" si="38"/>
        <v>#DIV/0!</v>
      </c>
      <c r="K114" s="320">
        <v>0</v>
      </c>
      <c r="L114" s="318">
        <v>0</v>
      </c>
      <c r="M114" s="319" t="e">
        <f t="shared" si="26"/>
        <v>#DIV/0!</v>
      </c>
      <c r="N114" s="320">
        <v>0</v>
      </c>
      <c r="O114" s="318">
        <v>0</v>
      </c>
      <c r="P114" s="319" t="e">
        <f t="shared" si="27"/>
        <v>#DIV/0!</v>
      </c>
      <c r="Q114" s="319" t="b">
        <f t="shared" si="28"/>
        <v>0</v>
      </c>
      <c r="R114" s="319" t="e">
        <f t="shared" si="29"/>
        <v>#DIV/0!</v>
      </c>
      <c r="S114" s="320">
        <v>0</v>
      </c>
      <c r="T114" s="318">
        <v>0</v>
      </c>
      <c r="U114" s="319" t="e">
        <f t="shared" si="30"/>
        <v>#DIV/0!</v>
      </c>
      <c r="V114" s="319" t="b">
        <f t="shared" si="31"/>
        <v>0</v>
      </c>
      <c r="W114" s="319" t="e">
        <f t="shared" si="32"/>
        <v>#DIV/0!</v>
      </c>
      <c r="X114" s="319"/>
      <c r="Y114" s="320">
        <v>0</v>
      </c>
      <c r="Z114" s="319" t="e">
        <f t="shared" si="33"/>
        <v>#DIV/0!</v>
      </c>
      <c r="AA114" s="319" t="b">
        <f t="shared" si="34"/>
        <v>0</v>
      </c>
      <c r="AB114" s="319" t="e">
        <f t="shared" si="35"/>
        <v>#DIV/0!</v>
      </c>
      <c r="AC114" s="811"/>
      <c r="AD114" s="812">
        <f t="shared" si="36"/>
        <v>0</v>
      </c>
      <c r="AE114" s="812">
        <f t="shared" si="37"/>
        <v>0</v>
      </c>
    </row>
    <row r="115" spans="1:31" ht="15.75" hidden="1" customHeight="1">
      <c r="A115" s="439" t="s">
        <v>309</v>
      </c>
      <c r="B115" s="439">
        <f>'Aaro Inställningar'!B24</f>
        <v>0</v>
      </c>
      <c r="C115" s="439" t="str">
        <f t="shared" si="24"/>
        <v>SEK</v>
      </c>
      <c r="D115" s="716">
        <f t="shared" si="24"/>
        <v>1</v>
      </c>
      <c r="E115" s="439"/>
      <c r="F115" s="43"/>
      <c r="G115" s="749">
        <f>'Aaro Inställningar'!C24</f>
        <v>0</v>
      </c>
      <c r="H115" s="320">
        <v>0</v>
      </c>
      <c r="I115" s="318">
        <v>0</v>
      </c>
      <c r="J115" s="319" t="e">
        <f t="shared" si="38"/>
        <v>#DIV/0!</v>
      </c>
      <c r="K115" s="320">
        <v>0</v>
      </c>
      <c r="L115" s="318">
        <v>0</v>
      </c>
      <c r="M115" s="319" t="e">
        <f t="shared" si="26"/>
        <v>#DIV/0!</v>
      </c>
      <c r="N115" s="320">
        <v>0</v>
      </c>
      <c r="O115" s="318">
        <v>0</v>
      </c>
      <c r="P115" s="319" t="e">
        <f t="shared" si="27"/>
        <v>#DIV/0!</v>
      </c>
      <c r="Q115" s="319" t="b">
        <f t="shared" si="28"/>
        <v>0</v>
      </c>
      <c r="R115" s="319" t="e">
        <f t="shared" si="29"/>
        <v>#DIV/0!</v>
      </c>
      <c r="S115" s="320">
        <v>0</v>
      </c>
      <c r="T115" s="318">
        <v>0</v>
      </c>
      <c r="U115" s="319" t="e">
        <f t="shared" si="30"/>
        <v>#DIV/0!</v>
      </c>
      <c r="V115" s="319" t="b">
        <f t="shared" si="31"/>
        <v>0</v>
      </c>
      <c r="W115" s="319" t="e">
        <f t="shared" si="32"/>
        <v>#DIV/0!</v>
      </c>
      <c r="X115" s="319"/>
      <c r="Y115" s="320">
        <v>0</v>
      </c>
      <c r="Z115" s="319" t="e">
        <f t="shared" si="33"/>
        <v>#DIV/0!</v>
      </c>
      <c r="AA115" s="319" t="b">
        <f t="shared" si="34"/>
        <v>0</v>
      </c>
      <c r="AB115" s="319" t="e">
        <f t="shared" si="35"/>
        <v>#DIV/0!</v>
      </c>
      <c r="AC115" s="811"/>
      <c r="AD115" s="812">
        <f t="shared" si="36"/>
        <v>0</v>
      </c>
      <c r="AE115" s="812">
        <f t="shared" si="37"/>
        <v>0</v>
      </c>
    </row>
    <row r="116" spans="1:31" ht="15.75" hidden="1" customHeight="1">
      <c r="A116" s="439" t="s">
        <v>309</v>
      </c>
      <c r="B116" s="439">
        <f>'Aaro Inställningar'!B25</f>
        <v>0</v>
      </c>
      <c r="C116" s="439" t="str">
        <f t="shared" si="24"/>
        <v>SEK</v>
      </c>
      <c r="D116" s="716">
        <f t="shared" si="24"/>
        <v>1</v>
      </c>
      <c r="E116" s="439"/>
      <c r="F116" s="43"/>
      <c r="G116" s="749">
        <f>'Aaro Inställningar'!C25</f>
        <v>0</v>
      </c>
      <c r="H116" s="320">
        <v>0</v>
      </c>
      <c r="I116" s="318">
        <v>0</v>
      </c>
      <c r="J116" s="319" t="e">
        <f t="shared" si="38"/>
        <v>#DIV/0!</v>
      </c>
      <c r="K116" s="320">
        <v>0</v>
      </c>
      <c r="L116" s="318">
        <v>0</v>
      </c>
      <c r="M116" s="319" t="e">
        <f t="shared" si="26"/>
        <v>#DIV/0!</v>
      </c>
      <c r="N116" s="320">
        <v>0</v>
      </c>
      <c r="O116" s="318">
        <v>0</v>
      </c>
      <c r="P116" s="319" t="e">
        <f t="shared" si="27"/>
        <v>#DIV/0!</v>
      </c>
      <c r="Q116" s="319" t="b">
        <f t="shared" si="28"/>
        <v>0</v>
      </c>
      <c r="R116" s="319" t="e">
        <f t="shared" si="29"/>
        <v>#DIV/0!</v>
      </c>
      <c r="S116" s="320">
        <v>0</v>
      </c>
      <c r="T116" s="318">
        <v>0</v>
      </c>
      <c r="U116" s="319" t="e">
        <f t="shared" si="30"/>
        <v>#DIV/0!</v>
      </c>
      <c r="V116" s="319" t="b">
        <f t="shared" si="31"/>
        <v>0</v>
      </c>
      <c r="W116" s="319" t="e">
        <f t="shared" si="32"/>
        <v>#DIV/0!</v>
      </c>
      <c r="X116" s="319"/>
      <c r="Y116" s="320">
        <v>0</v>
      </c>
      <c r="Z116" s="319" t="e">
        <f t="shared" si="33"/>
        <v>#DIV/0!</v>
      </c>
      <c r="AA116" s="319" t="b">
        <f t="shared" si="34"/>
        <v>0</v>
      </c>
      <c r="AB116" s="319" t="e">
        <f t="shared" si="35"/>
        <v>#DIV/0!</v>
      </c>
      <c r="AC116" s="811"/>
      <c r="AD116" s="812">
        <f t="shared" si="36"/>
        <v>0</v>
      </c>
      <c r="AE116" s="812">
        <f t="shared" si="37"/>
        <v>0</v>
      </c>
    </row>
    <row r="117" spans="1:31" ht="15.75" hidden="1" customHeight="1">
      <c r="A117" s="439" t="s">
        <v>309</v>
      </c>
      <c r="B117" s="439">
        <f>'Aaro Inställningar'!B26</f>
        <v>0</v>
      </c>
      <c r="C117" s="439" t="str">
        <f t="shared" ref="C117:D136" si="39">C34</f>
        <v>SEK</v>
      </c>
      <c r="D117" s="716">
        <f t="shared" si="39"/>
        <v>1</v>
      </c>
      <c r="E117" s="439"/>
      <c r="F117" s="43"/>
      <c r="G117" s="749">
        <f>'Aaro Inställningar'!C26</f>
        <v>0</v>
      </c>
      <c r="H117" s="320">
        <v>0</v>
      </c>
      <c r="I117" s="318">
        <v>0</v>
      </c>
      <c r="J117" s="319" t="e">
        <f t="shared" si="38"/>
        <v>#DIV/0!</v>
      </c>
      <c r="K117" s="320">
        <v>0</v>
      </c>
      <c r="L117" s="318">
        <v>0</v>
      </c>
      <c r="M117" s="319" t="e">
        <f t="shared" si="26"/>
        <v>#DIV/0!</v>
      </c>
      <c r="N117" s="320">
        <v>0</v>
      </c>
      <c r="O117" s="318">
        <v>0</v>
      </c>
      <c r="P117" s="319" t="e">
        <f t="shared" si="27"/>
        <v>#DIV/0!</v>
      </c>
      <c r="Q117" s="319" t="b">
        <f t="shared" si="28"/>
        <v>0</v>
      </c>
      <c r="R117" s="319" t="e">
        <f t="shared" si="29"/>
        <v>#DIV/0!</v>
      </c>
      <c r="S117" s="320">
        <v>0</v>
      </c>
      <c r="T117" s="318">
        <v>0</v>
      </c>
      <c r="U117" s="319" t="e">
        <f t="shared" si="30"/>
        <v>#DIV/0!</v>
      </c>
      <c r="V117" s="319" t="b">
        <f t="shared" si="31"/>
        <v>0</v>
      </c>
      <c r="W117" s="319" t="e">
        <f t="shared" si="32"/>
        <v>#DIV/0!</v>
      </c>
      <c r="X117" s="319"/>
      <c r="Y117" s="320">
        <v>0</v>
      </c>
      <c r="Z117" s="319" t="e">
        <f t="shared" si="33"/>
        <v>#DIV/0!</v>
      </c>
      <c r="AA117" s="319" t="b">
        <f t="shared" si="34"/>
        <v>0</v>
      </c>
      <c r="AB117" s="319" t="e">
        <f t="shared" si="35"/>
        <v>#DIV/0!</v>
      </c>
      <c r="AC117" s="811"/>
      <c r="AD117" s="812">
        <f t="shared" si="36"/>
        <v>0</v>
      </c>
      <c r="AE117" s="812">
        <f t="shared" si="37"/>
        <v>0</v>
      </c>
    </row>
    <row r="118" spans="1:31" ht="15.75" hidden="1" customHeight="1">
      <c r="A118" s="439" t="s">
        <v>309</v>
      </c>
      <c r="B118" s="439">
        <f>'Aaro Inställningar'!B27</f>
        <v>0</v>
      </c>
      <c r="C118" s="439" t="str">
        <f t="shared" si="39"/>
        <v>SEK</v>
      </c>
      <c r="D118" s="716">
        <f t="shared" si="39"/>
        <v>1</v>
      </c>
      <c r="E118" s="439"/>
      <c r="F118" s="43"/>
      <c r="G118" s="749">
        <f>'Aaro Inställningar'!C27</f>
        <v>0</v>
      </c>
      <c r="H118" s="320">
        <v>0</v>
      </c>
      <c r="I118" s="318">
        <v>0</v>
      </c>
      <c r="J118" s="319" t="e">
        <f t="shared" si="38"/>
        <v>#DIV/0!</v>
      </c>
      <c r="K118" s="320">
        <v>0</v>
      </c>
      <c r="L118" s="318">
        <v>0</v>
      </c>
      <c r="M118" s="319" t="e">
        <f t="shared" si="26"/>
        <v>#DIV/0!</v>
      </c>
      <c r="N118" s="320">
        <v>0</v>
      </c>
      <c r="O118" s="318">
        <v>0</v>
      </c>
      <c r="P118" s="319" t="e">
        <f t="shared" si="27"/>
        <v>#DIV/0!</v>
      </c>
      <c r="Q118" s="319" t="b">
        <f t="shared" si="28"/>
        <v>0</v>
      </c>
      <c r="R118" s="319" t="e">
        <f t="shared" si="29"/>
        <v>#DIV/0!</v>
      </c>
      <c r="S118" s="320">
        <v>0</v>
      </c>
      <c r="T118" s="318">
        <v>0</v>
      </c>
      <c r="U118" s="319" t="e">
        <f t="shared" si="30"/>
        <v>#DIV/0!</v>
      </c>
      <c r="V118" s="319" t="b">
        <f t="shared" si="31"/>
        <v>0</v>
      </c>
      <c r="W118" s="319" t="e">
        <f t="shared" si="32"/>
        <v>#DIV/0!</v>
      </c>
      <c r="X118" s="319"/>
      <c r="Y118" s="320">
        <v>0</v>
      </c>
      <c r="Z118" s="319" t="e">
        <f t="shared" si="33"/>
        <v>#DIV/0!</v>
      </c>
      <c r="AA118" s="319" t="b">
        <f t="shared" si="34"/>
        <v>0</v>
      </c>
      <c r="AB118" s="319" t="e">
        <f t="shared" si="35"/>
        <v>#DIV/0!</v>
      </c>
      <c r="AC118" s="811"/>
      <c r="AD118" s="812">
        <f t="shared" si="36"/>
        <v>0</v>
      </c>
      <c r="AE118" s="812">
        <f t="shared" si="37"/>
        <v>0</v>
      </c>
    </row>
    <row r="119" spans="1:31" ht="15.75" hidden="1" customHeight="1">
      <c r="A119" s="439" t="s">
        <v>309</v>
      </c>
      <c r="B119" s="439">
        <f>'Aaro Inställningar'!B28</f>
        <v>0</v>
      </c>
      <c r="C119" s="439" t="str">
        <f t="shared" si="39"/>
        <v>SEK</v>
      </c>
      <c r="D119" s="716">
        <f t="shared" si="39"/>
        <v>1</v>
      </c>
      <c r="E119" s="439"/>
      <c r="F119" s="43"/>
      <c r="G119" s="749">
        <f>'Aaro Inställningar'!C28</f>
        <v>0</v>
      </c>
      <c r="H119" s="320">
        <v>0</v>
      </c>
      <c r="I119" s="318">
        <v>0</v>
      </c>
      <c r="J119" s="319" t="e">
        <f t="shared" si="38"/>
        <v>#DIV/0!</v>
      </c>
      <c r="K119" s="320">
        <v>0</v>
      </c>
      <c r="L119" s="318">
        <v>0</v>
      </c>
      <c r="M119" s="319" t="e">
        <f t="shared" si="26"/>
        <v>#DIV/0!</v>
      </c>
      <c r="N119" s="320">
        <v>0</v>
      </c>
      <c r="O119" s="318">
        <v>0</v>
      </c>
      <c r="P119" s="319" t="e">
        <f t="shared" si="27"/>
        <v>#DIV/0!</v>
      </c>
      <c r="Q119" s="319" t="b">
        <f t="shared" si="28"/>
        <v>0</v>
      </c>
      <c r="R119" s="319" t="e">
        <f t="shared" si="29"/>
        <v>#DIV/0!</v>
      </c>
      <c r="S119" s="320">
        <v>0</v>
      </c>
      <c r="T119" s="318">
        <v>0</v>
      </c>
      <c r="U119" s="319" t="e">
        <f t="shared" si="30"/>
        <v>#DIV/0!</v>
      </c>
      <c r="V119" s="319" t="b">
        <f t="shared" si="31"/>
        <v>0</v>
      </c>
      <c r="W119" s="319" t="e">
        <f t="shared" si="32"/>
        <v>#DIV/0!</v>
      </c>
      <c r="X119" s="319"/>
      <c r="Y119" s="320">
        <v>0</v>
      </c>
      <c r="Z119" s="319" t="e">
        <f t="shared" si="33"/>
        <v>#DIV/0!</v>
      </c>
      <c r="AA119" s="319" t="b">
        <f t="shared" si="34"/>
        <v>0</v>
      </c>
      <c r="AB119" s="319" t="e">
        <f t="shared" si="35"/>
        <v>#DIV/0!</v>
      </c>
      <c r="AC119" s="811"/>
      <c r="AD119" s="812">
        <f t="shared" si="36"/>
        <v>0</v>
      </c>
      <c r="AE119" s="812">
        <f t="shared" si="37"/>
        <v>0</v>
      </c>
    </row>
    <row r="120" spans="1:31" ht="15.75" hidden="1" customHeight="1">
      <c r="A120" s="439" t="s">
        <v>309</v>
      </c>
      <c r="B120" s="439">
        <f>'Aaro Inställningar'!B29</f>
        <v>0</v>
      </c>
      <c r="C120" s="439" t="str">
        <f t="shared" si="39"/>
        <v>SEK</v>
      </c>
      <c r="D120" s="716">
        <f t="shared" si="39"/>
        <v>1</v>
      </c>
      <c r="E120" s="439"/>
      <c r="F120" s="43"/>
      <c r="G120" s="749">
        <f>'Aaro Inställningar'!C29</f>
        <v>0</v>
      </c>
      <c r="H120" s="320">
        <v>0</v>
      </c>
      <c r="I120" s="318">
        <v>0</v>
      </c>
      <c r="J120" s="319" t="e">
        <f t="shared" si="38"/>
        <v>#DIV/0!</v>
      </c>
      <c r="K120" s="320">
        <v>0</v>
      </c>
      <c r="L120" s="318">
        <v>0</v>
      </c>
      <c r="M120" s="319" t="e">
        <f t="shared" si="26"/>
        <v>#DIV/0!</v>
      </c>
      <c r="N120" s="320">
        <v>0</v>
      </c>
      <c r="O120" s="318">
        <v>0</v>
      </c>
      <c r="P120" s="319" t="e">
        <f t="shared" si="27"/>
        <v>#DIV/0!</v>
      </c>
      <c r="Q120" s="319" t="b">
        <f t="shared" si="28"/>
        <v>0</v>
      </c>
      <c r="R120" s="319" t="e">
        <f t="shared" si="29"/>
        <v>#DIV/0!</v>
      </c>
      <c r="S120" s="320">
        <v>0</v>
      </c>
      <c r="T120" s="318">
        <v>0</v>
      </c>
      <c r="U120" s="319" t="e">
        <f t="shared" si="30"/>
        <v>#DIV/0!</v>
      </c>
      <c r="V120" s="319" t="b">
        <f t="shared" si="31"/>
        <v>0</v>
      </c>
      <c r="W120" s="319" t="e">
        <f t="shared" si="32"/>
        <v>#DIV/0!</v>
      </c>
      <c r="X120" s="319"/>
      <c r="Y120" s="320">
        <v>0</v>
      </c>
      <c r="Z120" s="319" t="e">
        <f t="shared" si="33"/>
        <v>#DIV/0!</v>
      </c>
      <c r="AA120" s="319" t="b">
        <f t="shared" si="34"/>
        <v>0</v>
      </c>
      <c r="AB120" s="319" t="e">
        <f t="shared" si="35"/>
        <v>#DIV/0!</v>
      </c>
      <c r="AC120" s="811"/>
      <c r="AD120" s="812">
        <f t="shared" si="36"/>
        <v>0</v>
      </c>
      <c r="AE120" s="812">
        <f t="shared" si="37"/>
        <v>0</v>
      </c>
    </row>
    <row r="121" spans="1:31" ht="15.75" hidden="1" customHeight="1">
      <c r="A121" s="439" t="s">
        <v>309</v>
      </c>
      <c r="B121" s="439">
        <f>'Aaro Inställningar'!B30</f>
        <v>0</v>
      </c>
      <c r="C121" s="439" t="str">
        <f t="shared" si="39"/>
        <v>SEK</v>
      </c>
      <c r="D121" s="716">
        <f t="shared" si="39"/>
        <v>1</v>
      </c>
      <c r="E121" s="439"/>
      <c r="F121" s="43"/>
      <c r="G121" s="749">
        <f>'Aaro Inställningar'!C30</f>
        <v>0</v>
      </c>
      <c r="H121" s="320">
        <v>0</v>
      </c>
      <c r="I121" s="318">
        <v>0</v>
      </c>
      <c r="J121" s="319" t="e">
        <f t="shared" si="38"/>
        <v>#DIV/0!</v>
      </c>
      <c r="K121" s="320">
        <v>0</v>
      </c>
      <c r="L121" s="318">
        <v>0</v>
      </c>
      <c r="M121" s="319" t="e">
        <f t="shared" si="26"/>
        <v>#DIV/0!</v>
      </c>
      <c r="N121" s="320">
        <v>0</v>
      </c>
      <c r="O121" s="318">
        <v>0</v>
      </c>
      <c r="P121" s="319" t="e">
        <f t="shared" si="27"/>
        <v>#DIV/0!</v>
      </c>
      <c r="Q121" s="319" t="b">
        <f t="shared" si="28"/>
        <v>0</v>
      </c>
      <c r="R121" s="319" t="e">
        <f t="shared" si="29"/>
        <v>#DIV/0!</v>
      </c>
      <c r="S121" s="320">
        <v>0</v>
      </c>
      <c r="T121" s="318">
        <v>0</v>
      </c>
      <c r="U121" s="319" t="e">
        <f t="shared" si="30"/>
        <v>#DIV/0!</v>
      </c>
      <c r="V121" s="319" t="b">
        <f t="shared" si="31"/>
        <v>0</v>
      </c>
      <c r="W121" s="319" t="e">
        <f t="shared" si="32"/>
        <v>#DIV/0!</v>
      </c>
      <c r="X121" s="319"/>
      <c r="Y121" s="320">
        <v>0</v>
      </c>
      <c r="Z121" s="319" t="e">
        <f t="shared" si="33"/>
        <v>#DIV/0!</v>
      </c>
      <c r="AA121" s="319" t="b">
        <f t="shared" si="34"/>
        <v>0</v>
      </c>
      <c r="AB121" s="319" t="e">
        <f t="shared" si="35"/>
        <v>#DIV/0!</v>
      </c>
      <c r="AC121" s="811"/>
      <c r="AD121" s="812">
        <f t="shared" si="36"/>
        <v>0</v>
      </c>
      <c r="AE121" s="812">
        <f t="shared" si="37"/>
        <v>0</v>
      </c>
    </row>
    <row r="122" spans="1:31" ht="15.75" hidden="1" customHeight="1">
      <c r="A122" s="439" t="s">
        <v>309</v>
      </c>
      <c r="B122" s="439">
        <f>'Aaro Inställningar'!B31</f>
        <v>0</v>
      </c>
      <c r="C122" s="439" t="str">
        <f t="shared" si="39"/>
        <v>SEK</v>
      </c>
      <c r="D122" s="716">
        <f t="shared" si="39"/>
        <v>1</v>
      </c>
      <c r="E122" s="439"/>
      <c r="F122" s="43"/>
      <c r="G122" s="749">
        <f>'Aaro Inställningar'!C31</f>
        <v>0</v>
      </c>
      <c r="H122" s="320">
        <v>0</v>
      </c>
      <c r="I122" s="318">
        <v>0</v>
      </c>
      <c r="J122" s="319" t="e">
        <f t="shared" si="38"/>
        <v>#DIV/0!</v>
      </c>
      <c r="K122" s="320">
        <v>0</v>
      </c>
      <c r="L122" s="318">
        <v>0</v>
      </c>
      <c r="M122" s="319" t="e">
        <f t="shared" si="26"/>
        <v>#DIV/0!</v>
      </c>
      <c r="N122" s="320">
        <v>0</v>
      </c>
      <c r="O122" s="318">
        <v>0</v>
      </c>
      <c r="P122" s="319" t="e">
        <f t="shared" si="27"/>
        <v>#DIV/0!</v>
      </c>
      <c r="Q122" s="319" t="b">
        <f t="shared" si="28"/>
        <v>0</v>
      </c>
      <c r="R122" s="319" t="e">
        <f t="shared" si="29"/>
        <v>#DIV/0!</v>
      </c>
      <c r="S122" s="320">
        <v>0</v>
      </c>
      <c r="T122" s="318">
        <v>0</v>
      </c>
      <c r="U122" s="319" t="e">
        <f t="shared" si="30"/>
        <v>#DIV/0!</v>
      </c>
      <c r="V122" s="319" t="b">
        <f t="shared" si="31"/>
        <v>0</v>
      </c>
      <c r="W122" s="319" t="e">
        <f t="shared" si="32"/>
        <v>#DIV/0!</v>
      </c>
      <c r="X122" s="319"/>
      <c r="Y122" s="320">
        <v>0</v>
      </c>
      <c r="Z122" s="319" t="e">
        <f t="shared" si="33"/>
        <v>#DIV/0!</v>
      </c>
      <c r="AA122" s="319" t="b">
        <f t="shared" si="34"/>
        <v>0</v>
      </c>
      <c r="AB122" s="319" t="e">
        <f t="shared" si="35"/>
        <v>#DIV/0!</v>
      </c>
      <c r="AC122" s="811"/>
      <c r="AD122" s="812">
        <f t="shared" si="36"/>
        <v>0</v>
      </c>
      <c r="AE122" s="812">
        <f t="shared" si="37"/>
        <v>0</v>
      </c>
    </row>
    <row r="123" spans="1:31" ht="15.75" hidden="1" customHeight="1">
      <c r="A123" s="439" t="s">
        <v>309</v>
      </c>
      <c r="B123" s="439">
        <f>'Aaro Inställningar'!B32</f>
        <v>0</v>
      </c>
      <c r="C123" s="439" t="str">
        <f t="shared" si="39"/>
        <v>SEK</v>
      </c>
      <c r="D123" s="716">
        <f t="shared" si="39"/>
        <v>1</v>
      </c>
      <c r="E123" s="439"/>
      <c r="F123" s="43"/>
      <c r="G123" s="749">
        <f>'Aaro Inställningar'!C32</f>
        <v>0</v>
      </c>
      <c r="H123" s="320">
        <v>0</v>
      </c>
      <c r="I123" s="318">
        <v>0</v>
      </c>
      <c r="J123" s="319" t="e">
        <f t="shared" si="38"/>
        <v>#DIV/0!</v>
      </c>
      <c r="K123" s="320">
        <v>0</v>
      </c>
      <c r="L123" s="318">
        <v>0</v>
      </c>
      <c r="M123" s="319" t="e">
        <f t="shared" si="26"/>
        <v>#DIV/0!</v>
      </c>
      <c r="N123" s="320">
        <v>0</v>
      </c>
      <c r="O123" s="318">
        <v>0</v>
      </c>
      <c r="P123" s="319" t="e">
        <f t="shared" si="27"/>
        <v>#DIV/0!</v>
      </c>
      <c r="Q123" s="319" t="b">
        <f t="shared" si="28"/>
        <v>0</v>
      </c>
      <c r="R123" s="319" t="e">
        <f t="shared" si="29"/>
        <v>#DIV/0!</v>
      </c>
      <c r="S123" s="320">
        <v>0</v>
      </c>
      <c r="T123" s="318">
        <v>0</v>
      </c>
      <c r="U123" s="319" t="e">
        <f t="shared" si="30"/>
        <v>#DIV/0!</v>
      </c>
      <c r="V123" s="319" t="b">
        <f t="shared" si="31"/>
        <v>0</v>
      </c>
      <c r="W123" s="319" t="e">
        <f t="shared" si="32"/>
        <v>#DIV/0!</v>
      </c>
      <c r="X123" s="319"/>
      <c r="Y123" s="320">
        <v>0</v>
      </c>
      <c r="Z123" s="319" t="e">
        <f t="shared" si="33"/>
        <v>#DIV/0!</v>
      </c>
      <c r="AA123" s="319" t="b">
        <f t="shared" si="34"/>
        <v>0</v>
      </c>
      <c r="AB123" s="319" t="e">
        <f t="shared" si="35"/>
        <v>#DIV/0!</v>
      </c>
      <c r="AC123" s="811"/>
      <c r="AD123" s="812">
        <f t="shared" si="36"/>
        <v>0</v>
      </c>
      <c r="AE123" s="812">
        <f t="shared" si="37"/>
        <v>0</v>
      </c>
    </row>
    <row r="124" spans="1:31" ht="15.75" hidden="1" customHeight="1">
      <c r="A124" s="439" t="s">
        <v>309</v>
      </c>
      <c r="B124" s="439">
        <f>'Aaro Inställningar'!B33</f>
        <v>0</v>
      </c>
      <c r="C124" s="439" t="str">
        <f t="shared" si="39"/>
        <v>SEK</v>
      </c>
      <c r="D124" s="716">
        <f t="shared" si="39"/>
        <v>1</v>
      </c>
      <c r="E124" s="439"/>
      <c r="F124" s="43"/>
      <c r="G124" s="749">
        <f>'Aaro Inställningar'!C33</f>
        <v>0</v>
      </c>
      <c r="H124" s="320">
        <v>0</v>
      </c>
      <c r="I124" s="318">
        <v>0</v>
      </c>
      <c r="J124" s="319" t="e">
        <f t="shared" si="38"/>
        <v>#DIV/0!</v>
      </c>
      <c r="K124" s="320">
        <v>0</v>
      </c>
      <c r="L124" s="318">
        <v>0</v>
      </c>
      <c r="M124" s="319" t="e">
        <f t="shared" si="26"/>
        <v>#DIV/0!</v>
      </c>
      <c r="N124" s="320">
        <v>0</v>
      </c>
      <c r="O124" s="318">
        <v>0</v>
      </c>
      <c r="P124" s="319" t="e">
        <f t="shared" si="27"/>
        <v>#DIV/0!</v>
      </c>
      <c r="Q124" s="319" t="b">
        <f t="shared" si="28"/>
        <v>0</v>
      </c>
      <c r="R124" s="319" t="e">
        <f t="shared" si="29"/>
        <v>#DIV/0!</v>
      </c>
      <c r="S124" s="320">
        <v>0</v>
      </c>
      <c r="T124" s="318">
        <v>0</v>
      </c>
      <c r="U124" s="319" t="e">
        <f t="shared" si="30"/>
        <v>#DIV/0!</v>
      </c>
      <c r="V124" s="319" t="b">
        <f t="shared" si="31"/>
        <v>0</v>
      </c>
      <c r="W124" s="319" t="e">
        <f t="shared" si="32"/>
        <v>#DIV/0!</v>
      </c>
      <c r="X124" s="319"/>
      <c r="Y124" s="320">
        <v>0</v>
      </c>
      <c r="Z124" s="319" t="e">
        <f t="shared" si="33"/>
        <v>#DIV/0!</v>
      </c>
      <c r="AA124" s="319" t="b">
        <f t="shared" si="34"/>
        <v>0</v>
      </c>
      <c r="AB124" s="319" t="e">
        <f t="shared" si="35"/>
        <v>#DIV/0!</v>
      </c>
      <c r="AC124" s="811"/>
      <c r="AD124" s="812">
        <f t="shared" si="36"/>
        <v>0</v>
      </c>
      <c r="AE124" s="812">
        <f t="shared" si="37"/>
        <v>0</v>
      </c>
    </row>
    <row r="125" spans="1:31" ht="16.8">
      <c r="A125" s="439" t="s">
        <v>309</v>
      </c>
      <c r="B125" s="439" t="str">
        <f>'Aaro Inställningar'!B34</f>
        <v>TOTAL</v>
      </c>
      <c r="C125" s="439">
        <f t="shared" si="39"/>
        <v>0</v>
      </c>
      <c r="D125" s="716">
        <f t="shared" si="39"/>
        <v>0</v>
      </c>
      <c r="E125" s="439"/>
      <c r="F125" s="36"/>
      <c r="G125" s="799" t="str">
        <f>'Aaro Inställningar'!C34</f>
        <v>Summa exkl Aibel</v>
      </c>
      <c r="H125" s="800">
        <f>SUM(H97:H124)</f>
        <v>331.3050349429999</v>
      </c>
      <c r="I125" s="801">
        <f>SUM(I97:I124)</f>
        <v>238.54425888599999</v>
      </c>
      <c r="J125" s="802">
        <f t="shared" si="38"/>
        <v>0.38886190969420964</v>
      </c>
      <c r="K125" s="800">
        <f>SUM(K97:K124)</f>
        <v>696.24677523199989</v>
      </c>
      <c r="L125" s="801">
        <f>SUM(L97:L124)</f>
        <v>472.10623205700006</v>
      </c>
      <c r="M125" s="802">
        <f t="shared" si="26"/>
        <v>0.47476717729059348</v>
      </c>
      <c r="N125" s="800">
        <f>SUM(N97:N124)</f>
        <v>664.95315700699985</v>
      </c>
      <c r="O125" s="801">
        <f>SUM(O97:O124)</f>
        <v>472.10623205700006</v>
      </c>
      <c r="P125" s="802">
        <f t="shared" si="27"/>
        <v>0.40848205733220722</v>
      </c>
      <c r="Q125" s="802" t="b">
        <f t="shared" si="28"/>
        <v>0</v>
      </c>
      <c r="R125" s="802">
        <f t="shared" si="29"/>
        <v>0.40848205733220722</v>
      </c>
      <c r="S125" s="800">
        <f>SUM(S97:S124)</f>
        <v>3631.7246050320005</v>
      </c>
      <c r="T125" s="801">
        <f>SUM(T97:T124)</f>
        <v>3407.5840618570001</v>
      </c>
      <c r="U125" s="802">
        <f t="shared" si="30"/>
        <v>6.5776966644471413E-2</v>
      </c>
      <c r="V125" s="802" t="b">
        <f t="shared" si="31"/>
        <v>0</v>
      </c>
      <c r="W125" s="802">
        <f t="shared" si="32"/>
        <v>6.5776966644471413E-2</v>
      </c>
      <c r="X125" s="802"/>
      <c r="Y125" s="800">
        <f>SUM(Y97:Y124)</f>
        <v>4182.7832192839996</v>
      </c>
      <c r="Z125" s="803">
        <f t="shared" si="33"/>
        <v>0.22749230638335205</v>
      </c>
      <c r="AA125" s="803" t="b">
        <f t="shared" si="34"/>
        <v>0</v>
      </c>
      <c r="AB125" s="802">
        <f t="shared" si="35"/>
        <v>0.22749230638335205</v>
      </c>
      <c r="AC125" s="811"/>
      <c r="AD125" s="815">
        <f t="shared" si="36"/>
        <v>7.3822723966319462E-2</v>
      </c>
      <c r="AE125" s="815">
        <f t="shared" si="37"/>
        <v>5.2962284218508487E-2</v>
      </c>
    </row>
    <row r="126" spans="1:31" ht="3.75" customHeight="1">
      <c r="A126" s="439"/>
      <c r="B126" s="439"/>
      <c r="C126" s="439">
        <f t="shared" si="39"/>
        <v>0</v>
      </c>
      <c r="D126" s="716">
        <f t="shared" si="39"/>
        <v>0</v>
      </c>
      <c r="E126" s="439"/>
      <c r="F126" s="36"/>
      <c r="G126" s="804"/>
      <c r="H126" s="747"/>
      <c r="I126" s="792"/>
      <c r="J126" s="792"/>
      <c r="K126" s="747"/>
      <c r="L126" s="792"/>
      <c r="M126" s="792"/>
      <c r="N126" s="747"/>
      <c r="O126" s="792"/>
      <c r="P126" s="792"/>
      <c r="Q126" s="792"/>
      <c r="R126" s="805"/>
      <c r="S126" s="747"/>
      <c r="T126" s="792"/>
      <c r="U126" s="792"/>
      <c r="V126" s="792"/>
      <c r="W126" s="805"/>
      <c r="X126" s="805"/>
      <c r="Y126" s="747"/>
      <c r="Z126" s="792"/>
      <c r="AA126" s="792"/>
      <c r="AB126" s="805"/>
      <c r="AC126" s="805"/>
      <c r="AD126" s="816"/>
      <c r="AE126" s="816"/>
    </row>
    <row r="127" spans="1:31" ht="19.5" customHeight="1">
      <c r="A127" s="439" t="s">
        <v>309</v>
      </c>
      <c r="B127" s="439" t="str">
        <f>'Aaro Inställningar'!B36</f>
        <v>AIBEL</v>
      </c>
      <c r="C127" s="439" t="str">
        <f t="shared" si="39"/>
        <v>NOK</v>
      </c>
      <c r="D127" s="716">
        <f t="shared" si="39"/>
        <v>1.089421</v>
      </c>
      <c r="E127" s="439"/>
      <c r="F127" s="43"/>
      <c r="G127" s="749" t="str">
        <f>'Aaro Inställningar'!C36</f>
        <v>Aibel</v>
      </c>
      <c r="H127" s="320">
        <v>168.38853570699999</v>
      </c>
      <c r="I127" s="318">
        <v>58.687109270000001</v>
      </c>
      <c r="J127" s="319">
        <f t="shared" ref="J127:J170" si="40">IF(OR(H127&lt;0,I127&lt;0),"-",H127/I127-1)</f>
        <v>1.8692593280118803</v>
      </c>
      <c r="K127" s="320">
        <v>142.43525922399999</v>
      </c>
      <c r="L127" s="318">
        <v>109.136016938</v>
      </c>
      <c r="M127" s="319">
        <f t="shared" ref="M127:M170" si="41">IF(OR(K127&lt;0,L127&lt;0),"-",K127/L127-1)</f>
        <v>0.30511689193236036</v>
      </c>
      <c r="N127" s="320">
        <v>142.43525922399999</v>
      </c>
      <c r="O127" s="318">
        <v>109.136016938</v>
      </c>
      <c r="P127" s="319">
        <f t="shared" ref="P127:P170" si="42">IF(OR(N127&lt;0,O127&lt;0),"-",N127/O127-1)</f>
        <v>0.30511689193236036</v>
      </c>
      <c r="Q127" s="319" t="b">
        <f t="shared" ref="Q127:Q170" si="43">IF(AND(N127&lt;0,O127&lt;0),-(N127/O127-1))</f>
        <v>0</v>
      </c>
      <c r="R127" s="319">
        <f t="shared" ref="R127:R170" si="44">IF(AND(N127&lt;0,O127&lt;0),+Q127,P127)</f>
        <v>0.30511689193236036</v>
      </c>
      <c r="S127" s="320">
        <v>517.53489315499996</v>
      </c>
      <c r="T127" s="318">
        <v>484.23565086899998</v>
      </c>
      <c r="U127" s="319">
        <f t="shared" ref="U127:U170" si="45">IF(OR(S127&lt;0,T127&lt;0),"-",S127/T127-1)</f>
        <v>6.8766606147733667E-2</v>
      </c>
      <c r="V127" s="319" t="b">
        <f t="shared" ref="V127:V170" si="46">IF(AND(S127&lt;0,T127&lt;0),-(S127/T127-1))</f>
        <v>0</v>
      </c>
      <c r="W127" s="319">
        <f t="shared" ref="W127:W170" si="47">IF(AND(S127&lt;0,T127&lt;0),+V127,U127)</f>
        <v>6.8766606147733667E-2</v>
      </c>
      <c r="X127" s="319"/>
      <c r="Y127" s="320">
        <v>352.64557769999999</v>
      </c>
      <c r="Z127" s="319">
        <f t="shared" ref="Z127:Z148" si="48">IF(OR(T127&lt;0,Y127&lt;0),"-",Y127/T127-1)</f>
        <v>-0.271748007262272</v>
      </c>
      <c r="AA127" s="319" t="b">
        <f t="shared" ref="AA127:AA148" si="49">IF(AND(T127&lt;0,Y127&lt;0),-(Y127/T127-1))</f>
        <v>0</v>
      </c>
      <c r="AB127" s="319">
        <f t="shared" ref="AB127:AB148" si="50">IF(AND(T127&lt;0,Y127&lt;0),+AA127,Z127)</f>
        <v>-0.271748007262272</v>
      </c>
      <c r="AC127" s="811"/>
      <c r="AD127" s="812">
        <f t="shared" ref="AD127:AD170" si="51">IF(N44&lt;&gt;0,IF(N127&lt;&gt;0,N127/N44,""),0)</f>
        <v>7.361002966493653E-2</v>
      </c>
      <c r="AE127" s="812">
        <f t="shared" ref="AE127:AE170" si="52">IF(O44&lt;&gt;0,IF(O127&lt;&gt;0,O127/O44,""),0)</f>
        <v>4.1110860780448927E-2</v>
      </c>
    </row>
    <row r="128" spans="1:31" ht="16.8" hidden="1">
      <c r="A128" s="439" t="s">
        <v>309</v>
      </c>
      <c r="B128" s="439">
        <f>'Aaro Inställningar'!B37</f>
        <v>0</v>
      </c>
      <c r="C128" s="439" t="str">
        <f t="shared" si="39"/>
        <v>SEK</v>
      </c>
      <c r="D128" s="439">
        <f t="shared" si="39"/>
        <v>0</v>
      </c>
      <c r="E128" s="439"/>
      <c r="F128" s="43"/>
      <c r="G128" s="749">
        <f>'Aaro Inställningar'!C37</f>
        <v>0</v>
      </c>
      <c r="H128" s="320">
        <v>0</v>
      </c>
      <c r="I128" s="318">
        <v>0</v>
      </c>
      <c r="J128" s="319" t="e">
        <f t="shared" si="40"/>
        <v>#DIV/0!</v>
      </c>
      <c r="K128" s="320">
        <v>0</v>
      </c>
      <c r="L128" s="318">
        <v>0</v>
      </c>
      <c r="M128" s="319" t="e">
        <f t="shared" si="41"/>
        <v>#DIV/0!</v>
      </c>
      <c r="N128" s="320">
        <v>0</v>
      </c>
      <c r="O128" s="318">
        <v>0</v>
      </c>
      <c r="P128" s="319" t="e">
        <f t="shared" si="42"/>
        <v>#DIV/0!</v>
      </c>
      <c r="Q128" s="319" t="b">
        <f t="shared" si="43"/>
        <v>0</v>
      </c>
      <c r="R128" s="319" t="e">
        <f t="shared" si="44"/>
        <v>#DIV/0!</v>
      </c>
      <c r="S128" s="320">
        <v>0</v>
      </c>
      <c r="T128" s="318">
        <v>0</v>
      </c>
      <c r="U128" s="319" t="e">
        <f t="shared" si="45"/>
        <v>#DIV/0!</v>
      </c>
      <c r="V128" s="319" t="b">
        <f t="shared" si="46"/>
        <v>0</v>
      </c>
      <c r="W128" s="319" t="e">
        <f t="shared" si="47"/>
        <v>#DIV/0!</v>
      </c>
      <c r="X128" s="319"/>
      <c r="Y128" s="320">
        <v>0</v>
      </c>
      <c r="Z128" s="319" t="e">
        <f t="shared" si="48"/>
        <v>#DIV/0!</v>
      </c>
      <c r="AA128" s="319" t="b">
        <f t="shared" si="49"/>
        <v>0</v>
      </c>
      <c r="AB128" s="319" t="e">
        <f t="shared" si="50"/>
        <v>#DIV/0!</v>
      </c>
      <c r="AC128" s="811"/>
      <c r="AD128" s="812">
        <f t="shared" si="51"/>
        <v>0</v>
      </c>
      <c r="AE128" s="812">
        <f t="shared" si="52"/>
        <v>0</v>
      </c>
    </row>
    <row r="129" spans="1:31" ht="16.8" hidden="1">
      <c r="A129" s="439" t="s">
        <v>309</v>
      </c>
      <c r="B129" s="439">
        <f>'Aaro Inställningar'!B38</f>
        <v>0</v>
      </c>
      <c r="C129" s="439" t="str">
        <f t="shared" si="39"/>
        <v>SEK</v>
      </c>
      <c r="D129" s="439">
        <f t="shared" si="39"/>
        <v>0</v>
      </c>
      <c r="E129" s="439"/>
      <c r="F129" s="43"/>
      <c r="G129" s="749">
        <f>'Aaro Inställningar'!C38</f>
        <v>0</v>
      </c>
      <c r="H129" s="320">
        <v>0</v>
      </c>
      <c r="I129" s="318">
        <v>0</v>
      </c>
      <c r="J129" s="319" t="e">
        <f t="shared" si="40"/>
        <v>#DIV/0!</v>
      </c>
      <c r="K129" s="320">
        <v>0</v>
      </c>
      <c r="L129" s="318">
        <v>0</v>
      </c>
      <c r="M129" s="319" t="e">
        <f t="shared" si="41"/>
        <v>#DIV/0!</v>
      </c>
      <c r="N129" s="320">
        <v>0</v>
      </c>
      <c r="O129" s="318">
        <v>0</v>
      </c>
      <c r="P129" s="319" t="e">
        <f t="shared" si="42"/>
        <v>#DIV/0!</v>
      </c>
      <c r="Q129" s="319" t="b">
        <f t="shared" si="43"/>
        <v>0</v>
      </c>
      <c r="R129" s="319" t="e">
        <f t="shared" si="44"/>
        <v>#DIV/0!</v>
      </c>
      <c r="S129" s="320">
        <v>0</v>
      </c>
      <c r="T129" s="318">
        <v>0</v>
      </c>
      <c r="U129" s="319" t="e">
        <f t="shared" si="45"/>
        <v>#DIV/0!</v>
      </c>
      <c r="V129" s="319" t="b">
        <f t="shared" si="46"/>
        <v>0</v>
      </c>
      <c r="W129" s="319" t="e">
        <f t="shared" si="47"/>
        <v>#DIV/0!</v>
      </c>
      <c r="X129" s="319"/>
      <c r="Y129" s="320">
        <v>0</v>
      </c>
      <c r="Z129" s="319" t="e">
        <f t="shared" si="48"/>
        <v>#DIV/0!</v>
      </c>
      <c r="AA129" s="319" t="b">
        <f t="shared" si="49"/>
        <v>0</v>
      </c>
      <c r="AB129" s="319" t="e">
        <f t="shared" si="50"/>
        <v>#DIV/0!</v>
      </c>
      <c r="AC129" s="811"/>
      <c r="AD129" s="812">
        <f t="shared" si="51"/>
        <v>0</v>
      </c>
      <c r="AE129" s="812">
        <f t="shared" si="52"/>
        <v>0</v>
      </c>
    </row>
    <row r="130" spans="1:31" ht="16.8" hidden="1">
      <c r="A130" s="439" t="s">
        <v>309</v>
      </c>
      <c r="B130" s="439">
        <f>'Aaro Inställningar'!B39</f>
        <v>0</v>
      </c>
      <c r="C130" s="439" t="str">
        <f t="shared" si="39"/>
        <v>SEK</v>
      </c>
      <c r="D130" s="439">
        <f t="shared" si="39"/>
        <v>0</v>
      </c>
      <c r="E130" s="439"/>
      <c r="F130" s="43"/>
      <c r="G130" s="749">
        <f>'Aaro Inställningar'!C39</f>
        <v>0</v>
      </c>
      <c r="H130" s="320">
        <v>0</v>
      </c>
      <c r="I130" s="318">
        <v>0</v>
      </c>
      <c r="J130" s="319" t="e">
        <f t="shared" si="40"/>
        <v>#DIV/0!</v>
      </c>
      <c r="K130" s="320">
        <v>0</v>
      </c>
      <c r="L130" s="318">
        <v>0</v>
      </c>
      <c r="M130" s="319" t="e">
        <f t="shared" si="41"/>
        <v>#DIV/0!</v>
      </c>
      <c r="N130" s="320">
        <v>0</v>
      </c>
      <c r="O130" s="318">
        <v>0</v>
      </c>
      <c r="P130" s="319" t="e">
        <f t="shared" si="42"/>
        <v>#DIV/0!</v>
      </c>
      <c r="Q130" s="319" t="b">
        <f t="shared" si="43"/>
        <v>0</v>
      </c>
      <c r="R130" s="319" t="e">
        <f t="shared" si="44"/>
        <v>#DIV/0!</v>
      </c>
      <c r="S130" s="320">
        <v>0</v>
      </c>
      <c r="T130" s="318">
        <v>0</v>
      </c>
      <c r="U130" s="319" t="e">
        <f t="shared" si="45"/>
        <v>#DIV/0!</v>
      </c>
      <c r="V130" s="319" t="b">
        <f t="shared" si="46"/>
        <v>0</v>
      </c>
      <c r="W130" s="319" t="e">
        <f t="shared" si="47"/>
        <v>#DIV/0!</v>
      </c>
      <c r="X130" s="319"/>
      <c r="Y130" s="320">
        <v>0</v>
      </c>
      <c r="Z130" s="319" t="e">
        <f t="shared" si="48"/>
        <v>#DIV/0!</v>
      </c>
      <c r="AA130" s="319" t="b">
        <f t="shared" si="49"/>
        <v>0</v>
      </c>
      <c r="AB130" s="319" t="e">
        <f t="shared" si="50"/>
        <v>#DIV/0!</v>
      </c>
      <c r="AC130" s="811"/>
      <c r="AD130" s="812">
        <f t="shared" si="51"/>
        <v>0</v>
      </c>
      <c r="AE130" s="812">
        <f t="shared" si="52"/>
        <v>0</v>
      </c>
    </row>
    <row r="131" spans="1:31" ht="16.8" hidden="1">
      <c r="A131" s="439" t="s">
        <v>309</v>
      </c>
      <c r="B131" s="439">
        <f>'Aaro Inställningar'!B40</f>
        <v>0</v>
      </c>
      <c r="C131" s="439" t="str">
        <f t="shared" si="39"/>
        <v>SEK</v>
      </c>
      <c r="D131" s="439">
        <f t="shared" si="39"/>
        <v>0</v>
      </c>
      <c r="E131" s="439"/>
      <c r="F131" s="43"/>
      <c r="G131" s="749">
        <f>'Aaro Inställningar'!C40</f>
        <v>0</v>
      </c>
      <c r="H131" s="320">
        <v>0</v>
      </c>
      <c r="I131" s="318">
        <v>0</v>
      </c>
      <c r="J131" s="319" t="e">
        <f t="shared" si="40"/>
        <v>#DIV/0!</v>
      </c>
      <c r="K131" s="320">
        <v>0</v>
      </c>
      <c r="L131" s="318">
        <v>0</v>
      </c>
      <c r="M131" s="319" t="e">
        <f t="shared" si="41"/>
        <v>#DIV/0!</v>
      </c>
      <c r="N131" s="320">
        <v>0</v>
      </c>
      <c r="O131" s="318">
        <v>0</v>
      </c>
      <c r="P131" s="319" t="e">
        <f t="shared" si="42"/>
        <v>#DIV/0!</v>
      </c>
      <c r="Q131" s="319" t="b">
        <f t="shared" si="43"/>
        <v>0</v>
      </c>
      <c r="R131" s="319" t="e">
        <f t="shared" si="44"/>
        <v>#DIV/0!</v>
      </c>
      <c r="S131" s="320">
        <v>0</v>
      </c>
      <c r="T131" s="318">
        <v>0</v>
      </c>
      <c r="U131" s="319" t="e">
        <f t="shared" si="45"/>
        <v>#DIV/0!</v>
      </c>
      <c r="V131" s="319" t="b">
        <f t="shared" si="46"/>
        <v>0</v>
      </c>
      <c r="W131" s="319" t="e">
        <f t="shared" si="47"/>
        <v>#DIV/0!</v>
      </c>
      <c r="X131" s="319"/>
      <c r="Y131" s="320">
        <v>0</v>
      </c>
      <c r="Z131" s="319" t="e">
        <f t="shared" si="48"/>
        <v>#DIV/0!</v>
      </c>
      <c r="AA131" s="319" t="b">
        <f t="shared" si="49"/>
        <v>0</v>
      </c>
      <c r="AB131" s="319" t="e">
        <f t="shared" si="50"/>
        <v>#DIV/0!</v>
      </c>
      <c r="AC131" s="811"/>
      <c r="AD131" s="812">
        <f t="shared" si="51"/>
        <v>0</v>
      </c>
      <c r="AE131" s="812">
        <f t="shared" si="52"/>
        <v>0</v>
      </c>
    </row>
    <row r="132" spans="1:31" ht="16.8" hidden="1">
      <c r="A132" s="439" t="s">
        <v>309</v>
      </c>
      <c r="B132" s="439">
        <f>'Aaro Inställningar'!B41</f>
        <v>0</v>
      </c>
      <c r="C132" s="439" t="str">
        <f t="shared" si="39"/>
        <v>SEK</v>
      </c>
      <c r="D132" s="439">
        <f t="shared" si="39"/>
        <v>0</v>
      </c>
      <c r="E132" s="439"/>
      <c r="F132" s="43"/>
      <c r="G132" s="749">
        <f>'Aaro Inställningar'!C41</f>
        <v>0</v>
      </c>
      <c r="H132" s="320">
        <v>0</v>
      </c>
      <c r="I132" s="318">
        <v>0</v>
      </c>
      <c r="J132" s="319" t="e">
        <f t="shared" si="40"/>
        <v>#DIV/0!</v>
      </c>
      <c r="K132" s="320">
        <v>0</v>
      </c>
      <c r="L132" s="318">
        <v>0</v>
      </c>
      <c r="M132" s="319" t="e">
        <f t="shared" si="41"/>
        <v>#DIV/0!</v>
      </c>
      <c r="N132" s="320">
        <v>0</v>
      </c>
      <c r="O132" s="318">
        <v>0</v>
      </c>
      <c r="P132" s="319" t="e">
        <f t="shared" si="42"/>
        <v>#DIV/0!</v>
      </c>
      <c r="Q132" s="319" t="b">
        <f t="shared" si="43"/>
        <v>0</v>
      </c>
      <c r="R132" s="319" t="e">
        <f t="shared" si="44"/>
        <v>#DIV/0!</v>
      </c>
      <c r="S132" s="320">
        <v>0</v>
      </c>
      <c r="T132" s="318">
        <v>0</v>
      </c>
      <c r="U132" s="319" t="e">
        <f t="shared" si="45"/>
        <v>#DIV/0!</v>
      </c>
      <c r="V132" s="319" t="b">
        <f t="shared" si="46"/>
        <v>0</v>
      </c>
      <c r="W132" s="319" t="e">
        <f t="shared" si="47"/>
        <v>#DIV/0!</v>
      </c>
      <c r="X132" s="319"/>
      <c r="Y132" s="320">
        <v>0</v>
      </c>
      <c r="Z132" s="319" t="e">
        <f t="shared" si="48"/>
        <v>#DIV/0!</v>
      </c>
      <c r="AA132" s="319" t="b">
        <f t="shared" si="49"/>
        <v>0</v>
      </c>
      <c r="AB132" s="319" t="e">
        <f t="shared" si="50"/>
        <v>#DIV/0!</v>
      </c>
      <c r="AC132" s="811"/>
      <c r="AD132" s="812">
        <f t="shared" si="51"/>
        <v>0</v>
      </c>
      <c r="AE132" s="812">
        <f t="shared" si="52"/>
        <v>0</v>
      </c>
    </row>
    <row r="133" spans="1:31" ht="16.8" hidden="1">
      <c r="A133" s="439" t="s">
        <v>309</v>
      </c>
      <c r="B133" s="439">
        <f>'Aaro Inställningar'!B42</f>
        <v>0</v>
      </c>
      <c r="C133" s="439" t="str">
        <f t="shared" si="39"/>
        <v>SEK</v>
      </c>
      <c r="D133" s="439">
        <f t="shared" si="39"/>
        <v>0</v>
      </c>
      <c r="E133" s="439"/>
      <c r="F133" s="43"/>
      <c r="G133" s="749">
        <f>'Aaro Inställningar'!C42</f>
        <v>0</v>
      </c>
      <c r="H133" s="320">
        <v>0</v>
      </c>
      <c r="I133" s="318">
        <v>0</v>
      </c>
      <c r="J133" s="319" t="e">
        <f t="shared" si="40"/>
        <v>#DIV/0!</v>
      </c>
      <c r="K133" s="320">
        <v>0</v>
      </c>
      <c r="L133" s="318">
        <v>0</v>
      </c>
      <c r="M133" s="319" t="e">
        <f t="shared" si="41"/>
        <v>#DIV/0!</v>
      </c>
      <c r="N133" s="320">
        <v>0</v>
      </c>
      <c r="O133" s="318">
        <v>0</v>
      </c>
      <c r="P133" s="319" t="e">
        <f t="shared" si="42"/>
        <v>#DIV/0!</v>
      </c>
      <c r="Q133" s="319" t="b">
        <f t="shared" si="43"/>
        <v>0</v>
      </c>
      <c r="R133" s="319" t="e">
        <f t="shared" si="44"/>
        <v>#DIV/0!</v>
      </c>
      <c r="S133" s="320">
        <v>0</v>
      </c>
      <c r="T133" s="318">
        <v>0</v>
      </c>
      <c r="U133" s="319" t="e">
        <f t="shared" si="45"/>
        <v>#DIV/0!</v>
      </c>
      <c r="V133" s="319" t="b">
        <f t="shared" si="46"/>
        <v>0</v>
      </c>
      <c r="W133" s="319" t="e">
        <f t="shared" si="47"/>
        <v>#DIV/0!</v>
      </c>
      <c r="X133" s="319"/>
      <c r="Y133" s="320">
        <v>0</v>
      </c>
      <c r="Z133" s="319" t="e">
        <f t="shared" si="48"/>
        <v>#DIV/0!</v>
      </c>
      <c r="AA133" s="319" t="b">
        <f t="shared" si="49"/>
        <v>0</v>
      </c>
      <c r="AB133" s="319" t="e">
        <f t="shared" si="50"/>
        <v>#DIV/0!</v>
      </c>
      <c r="AC133" s="811"/>
      <c r="AD133" s="812">
        <f t="shared" si="51"/>
        <v>0</v>
      </c>
      <c r="AE133" s="812">
        <f t="shared" si="52"/>
        <v>0</v>
      </c>
    </row>
    <row r="134" spans="1:31" ht="16.8" hidden="1">
      <c r="A134" s="439" t="s">
        <v>309</v>
      </c>
      <c r="B134" s="439">
        <f>'Aaro Inställningar'!B43</f>
        <v>0</v>
      </c>
      <c r="C134" s="439" t="str">
        <f t="shared" si="39"/>
        <v>SEK</v>
      </c>
      <c r="D134" s="439">
        <f t="shared" si="39"/>
        <v>0</v>
      </c>
      <c r="E134" s="439"/>
      <c r="F134" s="43"/>
      <c r="G134" s="749">
        <f>'Aaro Inställningar'!C43</f>
        <v>0</v>
      </c>
      <c r="H134" s="320">
        <v>0</v>
      </c>
      <c r="I134" s="318">
        <v>0</v>
      </c>
      <c r="J134" s="319" t="e">
        <f t="shared" si="40"/>
        <v>#DIV/0!</v>
      </c>
      <c r="K134" s="320">
        <v>0</v>
      </c>
      <c r="L134" s="318">
        <v>0</v>
      </c>
      <c r="M134" s="319" t="e">
        <f t="shared" si="41"/>
        <v>#DIV/0!</v>
      </c>
      <c r="N134" s="320">
        <v>0</v>
      </c>
      <c r="O134" s="318">
        <v>0</v>
      </c>
      <c r="P134" s="319" t="e">
        <f t="shared" si="42"/>
        <v>#DIV/0!</v>
      </c>
      <c r="Q134" s="319" t="b">
        <f t="shared" si="43"/>
        <v>0</v>
      </c>
      <c r="R134" s="319" t="e">
        <f t="shared" si="44"/>
        <v>#DIV/0!</v>
      </c>
      <c r="S134" s="320">
        <v>0</v>
      </c>
      <c r="T134" s="318">
        <v>0</v>
      </c>
      <c r="U134" s="319" t="e">
        <f t="shared" si="45"/>
        <v>#DIV/0!</v>
      </c>
      <c r="V134" s="319" t="b">
        <f t="shared" si="46"/>
        <v>0</v>
      </c>
      <c r="W134" s="319" t="e">
        <f t="shared" si="47"/>
        <v>#DIV/0!</v>
      </c>
      <c r="X134" s="319"/>
      <c r="Y134" s="320">
        <v>0</v>
      </c>
      <c r="Z134" s="319" t="e">
        <f t="shared" si="48"/>
        <v>#DIV/0!</v>
      </c>
      <c r="AA134" s="319" t="b">
        <f t="shared" si="49"/>
        <v>0</v>
      </c>
      <c r="AB134" s="319" t="e">
        <f t="shared" si="50"/>
        <v>#DIV/0!</v>
      </c>
      <c r="AC134" s="811"/>
      <c r="AD134" s="812">
        <f t="shared" si="51"/>
        <v>0</v>
      </c>
      <c r="AE134" s="812">
        <f t="shared" si="52"/>
        <v>0</v>
      </c>
    </row>
    <row r="135" spans="1:31" ht="16.8" hidden="1">
      <c r="A135" s="439" t="s">
        <v>309</v>
      </c>
      <c r="B135" s="439">
        <f>'Aaro Inställningar'!B44</f>
        <v>0</v>
      </c>
      <c r="C135" s="439" t="str">
        <f t="shared" si="39"/>
        <v>SEK</v>
      </c>
      <c r="D135" s="439">
        <f t="shared" si="39"/>
        <v>0</v>
      </c>
      <c r="E135" s="439"/>
      <c r="F135" s="43"/>
      <c r="G135" s="749">
        <f>'Aaro Inställningar'!C44</f>
        <v>0</v>
      </c>
      <c r="H135" s="320">
        <v>0</v>
      </c>
      <c r="I135" s="318">
        <v>0</v>
      </c>
      <c r="J135" s="319" t="e">
        <f t="shared" si="40"/>
        <v>#DIV/0!</v>
      </c>
      <c r="K135" s="320">
        <v>0</v>
      </c>
      <c r="L135" s="318">
        <v>0</v>
      </c>
      <c r="M135" s="319" t="e">
        <f t="shared" si="41"/>
        <v>#DIV/0!</v>
      </c>
      <c r="N135" s="320">
        <v>0</v>
      </c>
      <c r="O135" s="318">
        <v>0</v>
      </c>
      <c r="P135" s="319" t="e">
        <f t="shared" si="42"/>
        <v>#DIV/0!</v>
      </c>
      <c r="Q135" s="319" t="b">
        <f t="shared" si="43"/>
        <v>0</v>
      </c>
      <c r="R135" s="319" t="e">
        <f t="shared" si="44"/>
        <v>#DIV/0!</v>
      </c>
      <c r="S135" s="320">
        <v>0</v>
      </c>
      <c r="T135" s="318">
        <v>0</v>
      </c>
      <c r="U135" s="319" t="e">
        <f t="shared" si="45"/>
        <v>#DIV/0!</v>
      </c>
      <c r="V135" s="319" t="b">
        <f t="shared" si="46"/>
        <v>0</v>
      </c>
      <c r="W135" s="319" t="e">
        <f t="shared" si="47"/>
        <v>#DIV/0!</v>
      </c>
      <c r="X135" s="319"/>
      <c r="Y135" s="320">
        <v>0</v>
      </c>
      <c r="Z135" s="319" t="e">
        <f t="shared" si="48"/>
        <v>#DIV/0!</v>
      </c>
      <c r="AA135" s="319" t="b">
        <f t="shared" si="49"/>
        <v>0</v>
      </c>
      <c r="AB135" s="319" t="e">
        <f t="shared" si="50"/>
        <v>#DIV/0!</v>
      </c>
      <c r="AC135" s="811"/>
      <c r="AD135" s="812">
        <f t="shared" si="51"/>
        <v>0</v>
      </c>
      <c r="AE135" s="812">
        <f t="shared" si="52"/>
        <v>0</v>
      </c>
    </row>
    <row r="136" spans="1:31" ht="16.8" hidden="1">
      <c r="A136" s="439" t="s">
        <v>309</v>
      </c>
      <c r="B136" s="439">
        <f>'Aaro Inställningar'!B45</f>
        <v>0</v>
      </c>
      <c r="C136" s="439" t="str">
        <f t="shared" si="39"/>
        <v>SEK</v>
      </c>
      <c r="D136" s="439">
        <f t="shared" si="39"/>
        <v>0</v>
      </c>
      <c r="E136" s="439"/>
      <c r="F136" s="43"/>
      <c r="G136" s="749">
        <f>'Aaro Inställningar'!C45</f>
        <v>0</v>
      </c>
      <c r="H136" s="320">
        <v>0</v>
      </c>
      <c r="I136" s="318">
        <v>0</v>
      </c>
      <c r="J136" s="319" t="e">
        <f t="shared" si="40"/>
        <v>#DIV/0!</v>
      </c>
      <c r="K136" s="320">
        <v>0</v>
      </c>
      <c r="L136" s="318">
        <v>0</v>
      </c>
      <c r="M136" s="319" t="e">
        <f t="shared" si="41"/>
        <v>#DIV/0!</v>
      </c>
      <c r="N136" s="320">
        <v>0</v>
      </c>
      <c r="O136" s="318">
        <v>0</v>
      </c>
      <c r="P136" s="319" t="e">
        <f t="shared" si="42"/>
        <v>#DIV/0!</v>
      </c>
      <c r="Q136" s="319" t="b">
        <f t="shared" si="43"/>
        <v>0</v>
      </c>
      <c r="R136" s="319" t="e">
        <f t="shared" si="44"/>
        <v>#DIV/0!</v>
      </c>
      <c r="S136" s="320">
        <v>0</v>
      </c>
      <c r="T136" s="318">
        <v>0</v>
      </c>
      <c r="U136" s="319" t="e">
        <f t="shared" si="45"/>
        <v>#DIV/0!</v>
      </c>
      <c r="V136" s="319" t="b">
        <f t="shared" si="46"/>
        <v>0</v>
      </c>
      <c r="W136" s="319" t="e">
        <f t="shared" si="47"/>
        <v>#DIV/0!</v>
      </c>
      <c r="X136" s="319"/>
      <c r="Y136" s="320">
        <v>0</v>
      </c>
      <c r="Z136" s="319" t="e">
        <f t="shared" si="48"/>
        <v>#DIV/0!</v>
      </c>
      <c r="AA136" s="319" t="b">
        <f t="shared" si="49"/>
        <v>0</v>
      </c>
      <c r="AB136" s="319" t="e">
        <f t="shared" si="50"/>
        <v>#DIV/0!</v>
      </c>
      <c r="AC136" s="811"/>
      <c r="AD136" s="812">
        <f t="shared" si="51"/>
        <v>0</v>
      </c>
      <c r="AE136" s="812">
        <f t="shared" si="52"/>
        <v>0</v>
      </c>
    </row>
    <row r="137" spans="1:31" ht="16.8" hidden="1">
      <c r="A137" s="439" t="s">
        <v>309</v>
      </c>
      <c r="B137" s="439">
        <f>'Aaro Inställningar'!B46</f>
        <v>0</v>
      </c>
      <c r="C137" s="439" t="str">
        <f t="shared" ref="C137:D156" si="53">C54</f>
        <v>SEK</v>
      </c>
      <c r="D137" s="439">
        <f t="shared" si="53"/>
        <v>0</v>
      </c>
      <c r="E137" s="439"/>
      <c r="F137" s="43"/>
      <c r="G137" s="749">
        <f>'Aaro Inställningar'!C46</f>
        <v>0</v>
      </c>
      <c r="H137" s="320">
        <v>0</v>
      </c>
      <c r="I137" s="318">
        <v>0</v>
      </c>
      <c r="J137" s="319" t="e">
        <f t="shared" si="40"/>
        <v>#DIV/0!</v>
      </c>
      <c r="K137" s="320">
        <v>0</v>
      </c>
      <c r="L137" s="318">
        <v>0</v>
      </c>
      <c r="M137" s="319" t="e">
        <f t="shared" si="41"/>
        <v>#DIV/0!</v>
      </c>
      <c r="N137" s="320">
        <v>0</v>
      </c>
      <c r="O137" s="318">
        <v>0</v>
      </c>
      <c r="P137" s="319" t="e">
        <f t="shared" si="42"/>
        <v>#DIV/0!</v>
      </c>
      <c r="Q137" s="319" t="b">
        <f t="shared" si="43"/>
        <v>0</v>
      </c>
      <c r="R137" s="319" t="e">
        <f t="shared" si="44"/>
        <v>#DIV/0!</v>
      </c>
      <c r="S137" s="320">
        <v>0</v>
      </c>
      <c r="T137" s="318">
        <v>0</v>
      </c>
      <c r="U137" s="319" t="e">
        <f t="shared" si="45"/>
        <v>#DIV/0!</v>
      </c>
      <c r="V137" s="319" t="b">
        <f t="shared" si="46"/>
        <v>0</v>
      </c>
      <c r="W137" s="319" t="e">
        <f t="shared" si="47"/>
        <v>#DIV/0!</v>
      </c>
      <c r="X137" s="319"/>
      <c r="Y137" s="320">
        <v>0</v>
      </c>
      <c r="Z137" s="319" t="e">
        <f t="shared" si="48"/>
        <v>#DIV/0!</v>
      </c>
      <c r="AA137" s="319" t="b">
        <f t="shared" si="49"/>
        <v>0</v>
      </c>
      <c r="AB137" s="319" t="e">
        <f t="shared" si="50"/>
        <v>#DIV/0!</v>
      </c>
      <c r="AC137" s="811"/>
      <c r="AD137" s="812">
        <f t="shared" si="51"/>
        <v>0</v>
      </c>
      <c r="AE137" s="812">
        <f t="shared" si="52"/>
        <v>0</v>
      </c>
    </row>
    <row r="138" spans="1:31" ht="16.8" hidden="1">
      <c r="A138" s="439" t="s">
        <v>309</v>
      </c>
      <c r="B138" s="439">
        <f>'Aaro Inställningar'!B47</f>
        <v>0</v>
      </c>
      <c r="C138" s="439" t="str">
        <f t="shared" si="53"/>
        <v>SEK</v>
      </c>
      <c r="D138" s="439">
        <f t="shared" si="53"/>
        <v>0</v>
      </c>
      <c r="E138" s="439"/>
      <c r="F138" s="43"/>
      <c r="G138" s="749">
        <f>'Aaro Inställningar'!C47</f>
        <v>0</v>
      </c>
      <c r="H138" s="320">
        <v>0</v>
      </c>
      <c r="I138" s="318">
        <v>0</v>
      </c>
      <c r="J138" s="319" t="e">
        <f t="shared" si="40"/>
        <v>#DIV/0!</v>
      </c>
      <c r="K138" s="320">
        <v>0</v>
      </c>
      <c r="L138" s="318">
        <v>0</v>
      </c>
      <c r="M138" s="319" t="e">
        <f t="shared" si="41"/>
        <v>#DIV/0!</v>
      </c>
      <c r="N138" s="320">
        <v>0</v>
      </c>
      <c r="O138" s="318">
        <v>0</v>
      </c>
      <c r="P138" s="319" t="e">
        <f t="shared" si="42"/>
        <v>#DIV/0!</v>
      </c>
      <c r="Q138" s="319" t="b">
        <f t="shared" si="43"/>
        <v>0</v>
      </c>
      <c r="R138" s="319" t="e">
        <f t="shared" si="44"/>
        <v>#DIV/0!</v>
      </c>
      <c r="S138" s="320">
        <v>0</v>
      </c>
      <c r="T138" s="318">
        <v>0</v>
      </c>
      <c r="U138" s="319" t="e">
        <f t="shared" si="45"/>
        <v>#DIV/0!</v>
      </c>
      <c r="V138" s="319" t="b">
        <f t="shared" si="46"/>
        <v>0</v>
      </c>
      <c r="W138" s="319" t="e">
        <f t="shared" si="47"/>
        <v>#DIV/0!</v>
      </c>
      <c r="X138" s="319"/>
      <c r="Y138" s="320">
        <v>0</v>
      </c>
      <c r="Z138" s="319" t="e">
        <f t="shared" si="48"/>
        <v>#DIV/0!</v>
      </c>
      <c r="AA138" s="319" t="b">
        <f t="shared" si="49"/>
        <v>0</v>
      </c>
      <c r="AB138" s="319" t="e">
        <f t="shared" si="50"/>
        <v>#DIV/0!</v>
      </c>
      <c r="AC138" s="811"/>
      <c r="AD138" s="812">
        <f t="shared" si="51"/>
        <v>0</v>
      </c>
      <c r="AE138" s="812">
        <f t="shared" si="52"/>
        <v>0</v>
      </c>
    </row>
    <row r="139" spans="1:31" ht="16.8" hidden="1">
      <c r="A139" s="439" t="s">
        <v>309</v>
      </c>
      <c r="B139" s="439">
        <f>'Aaro Inställningar'!B48</f>
        <v>0</v>
      </c>
      <c r="C139" s="439" t="str">
        <f t="shared" si="53"/>
        <v>SEK</v>
      </c>
      <c r="D139" s="439">
        <f t="shared" si="53"/>
        <v>0</v>
      </c>
      <c r="E139" s="439"/>
      <c r="F139" s="43"/>
      <c r="G139" s="749">
        <f>'Aaro Inställningar'!C48</f>
        <v>0</v>
      </c>
      <c r="H139" s="320">
        <v>0</v>
      </c>
      <c r="I139" s="318">
        <v>0</v>
      </c>
      <c r="J139" s="319" t="e">
        <f t="shared" si="40"/>
        <v>#DIV/0!</v>
      </c>
      <c r="K139" s="320">
        <v>0</v>
      </c>
      <c r="L139" s="318">
        <v>0</v>
      </c>
      <c r="M139" s="319" t="e">
        <f t="shared" si="41"/>
        <v>#DIV/0!</v>
      </c>
      <c r="N139" s="320">
        <v>0</v>
      </c>
      <c r="O139" s="318">
        <v>0</v>
      </c>
      <c r="P139" s="319" t="e">
        <f t="shared" si="42"/>
        <v>#DIV/0!</v>
      </c>
      <c r="Q139" s="319" t="b">
        <f t="shared" si="43"/>
        <v>0</v>
      </c>
      <c r="R139" s="319" t="e">
        <f t="shared" si="44"/>
        <v>#DIV/0!</v>
      </c>
      <c r="S139" s="320">
        <v>0</v>
      </c>
      <c r="T139" s="318">
        <v>0</v>
      </c>
      <c r="U139" s="319" t="e">
        <f t="shared" si="45"/>
        <v>#DIV/0!</v>
      </c>
      <c r="V139" s="319" t="b">
        <f t="shared" si="46"/>
        <v>0</v>
      </c>
      <c r="W139" s="319" t="e">
        <f t="shared" si="47"/>
        <v>#DIV/0!</v>
      </c>
      <c r="X139" s="319"/>
      <c r="Y139" s="320">
        <v>0</v>
      </c>
      <c r="Z139" s="319" t="e">
        <f t="shared" si="48"/>
        <v>#DIV/0!</v>
      </c>
      <c r="AA139" s="319" t="b">
        <f t="shared" si="49"/>
        <v>0</v>
      </c>
      <c r="AB139" s="319" t="e">
        <f t="shared" si="50"/>
        <v>#DIV/0!</v>
      </c>
      <c r="AC139" s="811"/>
      <c r="AD139" s="812">
        <f t="shared" si="51"/>
        <v>0</v>
      </c>
      <c r="AE139" s="812">
        <f t="shared" si="52"/>
        <v>0</v>
      </c>
    </row>
    <row r="140" spans="1:31" ht="16.8" hidden="1">
      <c r="A140" s="439" t="s">
        <v>309</v>
      </c>
      <c r="B140" s="439">
        <f>'Aaro Inställningar'!B49</f>
        <v>0</v>
      </c>
      <c r="C140" s="439" t="str">
        <f t="shared" si="53"/>
        <v>SEK</v>
      </c>
      <c r="D140" s="439">
        <f t="shared" si="53"/>
        <v>0</v>
      </c>
      <c r="E140" s="439"/>
      <c r="F140" s="43"/>
      <c r="G140" s="749">
        <f>'Aaro Inställningar'!C49</f>
        <v>0</v>
      </c>
      <c r="H140" s="320">
        <v>0</v>
      </c>
      <c r="I140" s="318">
        <v>0</v>
      </c>
      <c r="J140" s="319" t="e">
        <f t="shared" si="40"/>
        <v>#DIV/0!</v>
      </c>
      <c r="K140" s="320">
        <v>0</v>
      </c>
      <c r="L140" s="318">
        <v>0</v>
      </c>
      <c r="M140" s="319" t="e">
        <f t="shared" si="41"/>
        <v>#DIV/0!</v>
      </c>
      <c r="N140" s="320">
        <v>0</v>
      </c>
      <c r="O140" s="318">
        <v>0</v>
      </c>
      <c r="P140" s="319" t="e">
        <f t="shared" si="42"/>
        <v>#DIV/0!</v>
      </c>
      <c r="Q140" s="319" t="b">
        <f t="shared" si="43"/>
        <v>0</v>
      </c>
      <c r="R140" s="319" t="e">
        <f t="shared" si="44"/>
        <v>#DIV/0!</v>
      </c>
      <c r="S140" s="320">
        <v>0</v>
      </c>
      <c r="T140" s="318">
        <v>0</v>
      </c>
      <c r="U140" s="319" t="e">
        <f t="shared" si="45"/>
        <v>#DIV/0!</v>
      </c>
      <c r="V140" s="319" t="b">
        <f t="shared" si="46"/>
        <v>0</v>
      </c>
      <c r="W140" s="319" t="e">
        <f t="shared" si="47"/>
        <v>#DIV/0!</v>
      </c>
      <c r="X140" s="319"/>
      <c r="Y140" s="320">
        <v>0</v>
      </c>
      <c r="Z140" s="319" t="e">
        <f t="shared" si="48"/>
        <v>#DIV/0!</v>
      </c>
      <c r="AA140" s="319" t="b">
        <f t="shared" si="49"/>
        <v>0</v>
      </c>
      <c r="AB140" s="319" t="e">
        <f t="shared" si="50"/>
        <v>#DIV/0!</v>
      </c>
      <c r="AC140" s="811"/>
      <c r="AD140" s="812">
        <f t="shared" si="51"/>
        <v>0</v>
      </c>
      <c r="AE140" s="812">
        <f t="shared" si="52"/>
        <v>0</v>
      </c>
    </row>
    <row r="141" spans="1:31" ht="16.8" hidden="1">
      <c r="A141" s="439" t="s">
        <v>309</v>
      </c>
      <c r="B141" s="439">
        <f>'Aaro Inställningar'!B50</f>
        <v>0</v>
      </c>
      <c r="C141" s="439" t="str">
        <f t="shared" si="53"/>
        <v>SEK</v>
      </c>
      <c r="D141" s="439">
        <f t="shared" si="53"/>
        <v>0</v>
      </c>
      <c r="E141" s="439"/>
      <c r="F141" s="43"/>
      <c r="G141" s="749">
        <f>'Aaro Inställningar'!C50</f>
        <v>0</v>
      </c>
      <c r="H141" s="320">
        <v>0</v>
      </c>
      <c r="I141" s="318">
        <v>0</v>
      </c>
      <c r="J141" s="319" t="e">
        <f t="shared" si="40"/>
        <v>#DIV/0!</v>
      </c>
      <c r="K141" s="320">
        <v>0</v>
      </c>
      <c r="L141" s="318">
        <v>0</v>
      </c>
      <c r="M141" s="319" t="e">
        <f t="shared" si="41"/>
        <v>#DIV/0!</v>
      </c>
      <c r="N141" s="320">
        <v>0</v>
      </c>
      <c r="O141" s="318">
        <v>0</v>
      </c>
      <c r="P141" s="319" t="e">
        <f t="shared" si="42"/>
        <v>#DIV/0!</v>
      </c>
      <c r="Q141" s="319" t="b">
        <f t="shared" si="43"/>
        <v>0</v>
      </c>
      <c r="R141" s="319" t="e">
        <f t="shared" si="44"/>
        <v>#DIV/0!</v>
      </c>
      <c r="S141" s="320">
        <v>0</v>
      </c>
      <c r="T141" s="318">
        <v>0</v>
      </c>
      <c r="U141" s="319" t="e">
        <f t="shared" si="45"/>
        <v>#DIV/0!</v>
      </c>
      <c r="V141" s="319" t="b">
        <f t="shared" si="46"/>
        <v>0</v>
      </c>
      <c r="W141" s="319" t="e">
        <f t="shared" si="47"/>
        <v>#DIV/0!</v>
      </c>
      <c r="X141" s="319"/>
      <c r="Y141" s="320">
        <v>0</v>
      </c>
      <c r="Z141" s="319" t="e">
        <f t="shared" si="48"/>
        <v>#DIV/0!</v>
      </c>
      <c r="AA141" s="319" t="b">
        <f t="shared" si="49"/>
        <v>0</v>
      </c>
      <c r="AB141" s="319" t="e">
        <f t="shared" si="50"/>
        <v>#DIV/0!</v>
      </c>
      <c r="AC141" s="811"/>
      <c r="AD141" s="812">
        <f t="shared" si="51"/>
        <v>0</v>
      </c>
      <c r="AE141" s="812">
        <f t="shared" si="52"/>
        <v>0</v>
      </c>
    </row>
    <row r="142" spans="1:31" ht="16.8" hidden="1">
      <c r="A142" s="439" t="s">
        <v>309</v>
      </c>
      <c r="B142" s="439">
        <f>'Aaro Inställningar'!B51</f>
        <v>0</v>
      </c>
      <c r="C142" s="439" t="str">
        <f t="shared" si="53"/>
        <v>SEK</v>
      </c>
      <c r="D142" s="439">
        <f t="shared" si="53"/>
        <v>0</v>
      </c>
      <c r="E142" s="439"/>
      <c r="F142" s="43"/>
      <c r="G142" s="749">
        <f>'Aaro Inställningar'!C51</f>
        <v>0</v>
      </c>
      <c r="H142" s="320">
        <v>0</v>
      </c>
      <c r="I142" s="318">
        <v>0</v>
      </c>
      <c r="J142" s="319" t="e">
        <f t="shared" si="40"/>
        <v>#DIV/0!</v>
      </c>
      <c r="K142" s="320">
        <v>0</v>
      </c>
      <c r="L142" s="318">
        <v>0</v>
      </c>
      <c r="M142" s="319" t="e">
        <f t="shared" si="41"/>
        <v>#DIV/0!</v>
      </c>
      <c r="N142" s="320">
        <v>0</v>
      </c>
      <c r="O142" s="318">
        <v>0</v>
      </c>
      <c r="P142" s="319" t="e">
        <f t="shared" si="42"/>
        <v>#DIV/0!</v>
      </c>
      <c r="Q142" s="319" t="b">
        <f t="shared" si="43"/>
        <v>0</v>
      </c>
      <c r="R142" s="319" t="e">
        <f t="shared" si="44"/>
        <v>#DIV/0!</v>
      </c>
      <c r="S142" s="320">
        <v>0</v>
      </c>
      <c r="T142" s="318">
        <v>0</v>
      </c>
      <c r="U142" s="319" t="e">
        <f t="shared" si="45"/>
        <v>#DIV/0!</v>
      </c>
      <c r="V142" s="319" t="b">
        <f t="shared" si="46"/>
        <v>0</v>
      </c>
      <c r="W142" s="319" t="e">
        <f t="shared" si="47"/>
        <v>#DIV/0!</v>
      </c>
      <c r="X142" s="319"/>
      <c r="Y142" s="320">
        <v>0</v>
      </c>
      <c r="Z142" s="319" t="e">
        <f t="shared" si="48"/>
        <v>#DIV/0!</v>
      </c>
      <c r="AA142" s="319" t="b">
        <f t="shared" si="49"/>
        <v>0</v>
      </c>
      <c r="AB142" s="319" t="e">
        <f t="shared" si="50"/>
        <v>#DIV/0!</v>
      </c>
      <c r="AC142" s="811"/>
      <c r="AD142" s="812">
        <f t="shared" si="51"/>
        <v>0</v>
      </c>
      <c r="AE142" s="812">
        <f t="shared" si="52"/>
        <v>0</v>
      </c>
    </row>
    <row r="143" spans="1:31" ht="16.8" hidden="1">
      <c r="A143" s="439" t="s">
        <v>309</v>
      </c>
      <c r="B143" s="439">
        <f>'Aaro Inställningar'!B52</f>
        <v>0</v>
      </c>
      <c r="C143" s="439" t="str">
        <f t="shared" si="53"/>
        <v>SEK</v>
      </c>
      <c r="D143" s="439">
        <f t="shared" si="53"/>
        <v>0</v>
      </c>
      <c r="E143" s="439"/>
      <c r="F143" s="43"/>
      <c r="G143" s="749">
        <f>'Aaro Inställningar'!C52</f>
        <v>0</v>
      </c>
      <c r="H143" s="320">
        <v>0</v>
      </c>
      <c r="I143" s="318">
        <v>0</v>
      </c>
      <c r="J143" s="319" t="e">
        <f t="shared" si="40"/>
        <v>#DIV/0!</v>
      </c>
      <c r="K143" s="320">
        <v>0</v>
      </c>
      <c r="L143" s="318">
        <v>0</v>
      </c>
      <c r="M143" s="319" t="e">
        <f t="shared" si="41"/>
        <v>#DIV/0!</v>
      </c>
      <c r="N143" s="320">
        <v>0</v>
      </c>
      <c r="O143" s="318">
        <v>0</v>
      </c>
      <c r="P143" s="319" t="e">
        <f t="shared" si="42"/>
        <v>#DIV/0!</v>
      </c>
      <c r="Q143" s="319" t="b">
        <f t="shared" si="43"/>
        <v>0</v>
      </c>
      <c r="R143" s="319" t="e">
        <f t="shared" si="44"/>
        <v>#DIV/0!</v>
      </c>
      <c r="S143" s="320">
        <v>0</v>
      </c>
      <c r="T143" s="318">
        <v>0</v>
      </c>
      <c r="U143" s="319" t="e">
        <f t="shared" si="45"/>
        <v>#DIV/0!</v>
      </c>
      <c r="V143" s="319" t="b">
        <f t="shared" si="46"/>
        <v>0</v>
      </c>
      <c r="W143" s="319" t="e">
        <f t="shared" si="47"/>
        <v>#DIV/0!</v>
      </c>
      <c r="X143" s="319"/>
      <c r="Y143" s="320">
        <v>0</v>
      </c>
      <c r="Z143" s="319" t="e">
        <f t="shared" si="48"/>
        <v>#DIV/0!</v>
      </c>
      <c r="AA143" s="319" t="b">
        <f t="shared" si="49"/>
        <v>0</v>
      </c>
      <c r="AB143" s="319" t="e">
        <f t="shared" si="50"/>
        <v>#DIV/0!</v>
      </c>
      <c r="AC143" s="811"/>
      <c r="AD143" s="812">
        <f t="shared" si="51"/>
        <v>0</v>
      </c>
      <c r="AE143" s="812">
        <f t="shared" si="52"/>
        <v>0</v>
      </c>
    </row>
    <row r="144" spans="1:31" ht="16.8" hidden="1">
      <c r="A144" s="439" t="s">
        <v>309</v>
      </c>
      <c r="B144" s="439">
        <f>'Aaro Inställningar'!B53</f>
        <v>0</v>
      </c>
      <c r="C144" s="439" t="str">
        <f t="shared" si="53"/>
        <v>SEK</v>
      </c>
      <c r="D144" s="439">
        <f t="shared" si="53"/>
        <v>0</v>
      </c>
      <c r="E144" s="439"/>
      <c r="F144" s="43"/>
      <c r="G144" s="749">
        <f>'Aaro Inställningar'!C53</f>
        <v>0</v>
      </c>
      <c r="H144" s="320">
        <v>0</v>
      </c>
      <c r="I144" s="318">
        <v>0</v>
      </c>
      <c r="J144" s="319" t="e">
        <f t="shared" si="40"/>
        <v>#DIV/0!</v>
      </c>
      <c r="K144" s="320">
        <v>0</v>
      </c>
      <c r="L144" s="318">
        <v>0</v>
      </c>
      <c r="M144" s="319" t="e">
        <f t="shared" si="41"/>
        <v>#DIV/0!</v>
      </c>
      <c r="N144" s="320">
        <v>0</v>
      </c>
      <c r="O144" s="318">
        <v>0</v>
      </c>
      <c r="P144" s="319" t="e">
        <f t="shared" si="42"/>
        <v>#DIV/0!</v>
      </c>
      <c r="Q144" s="319" t="b">
        <f t="shared" si="43"/>
        <v>0</v>
      </c>
      <c r="R144" s="319" t="e">
        <f t="shared" si="44"/>
        <v>#DIV/0!</v>
      </c>
      <c r="S144" s="320">
        <v>0</v>
      </c>
      <c r="T144" s="318">
        <v>0</v>
      </c>
      <c r="U144" s="319" t="e">
        <f t="shared" si="45"/>
        <v>#DIV/0!</v>
      </c>
      <c r="V144" s="319" t="b">
        <f t="shared" si="46"/>
        <v>0</v>
      </c>
      <c r="W144" s="319" t="e">
        <f t="shared" si="47"/>
        <v>#DIV/0!</v>
      </c>
      <c r="X144" s="319"/>
      <c r="Y144" s="320">
        <v>0</v>
      </c>
      <c r="Z144" s="319" t="e">
        <f t="shared" si="48"/>
        <v>#DIV/0!</v>
      </c>
      <c r="AA144" s="319" t="b">
        <f t="shared" si="49"/>
        <v>0</v>
      </c>
      <c r="AB144" s="319" t="e">
        <f t="shared" si="50"/>
        <v>#DIV/0!</v>
      </c>
      <c r="AC144" s="811"/>
      <c r="AD144" s="812">
        <f t="shared" si="51"/>
        <v>0</v>
      </c>
      <c r="AE144" s="812">
        <f t="shared" si="52"/>
        <v>0</v>
      </c>
    </row>
    <row r="145" spans="1:31" ht="16.8" hidden="1">
      <c r="A145" s="439" t="s">
        <v>309</v>
      </c>
      <c r="B145" s="439">
        <f>'Aaro Inställningar'!B54</f>
        <v>0</v>
      </c>
      <c r="C145" s="439" t="str">
        <f t="shared" si="53"/>
        <v>SEK</v>
      </c>
      <c r="D145" s="439">
        <f t="shared" si="53"/>
        <v>0</v>
      </c>
      <c r="E145" s="439"/>
      <c r="F145" s="43"/>
      <c r="G145" s="749">
        <f>'Aaro Inställningar'!C54</f>
        <v>0</v>
      </c>
      <c r="H145" s="320">
        <v>0</v>
      </c>
      <c r="I145" s="318">
        <v>0</v>
      </c>
      <c r="J145" s="319" t="e">
        <f t="shared" si="40"/>
        <v>#DIV/0!</v>
      </c>
      <c r="K145" s="320">
        <v>0</v>
      </c>
      <c r="L145" s="318">
        <v>0</v>
      </c>
      <c r="M145" s="319" t="e">
        <f t="shared" si="41"/>
        <v>#DIV/0!</v>
      </c>
      <c r="N145" s="320">
        <v>0</v>
      </c>
      <c r="O145" s="318">
        <v>0</v>
      </c>
      <c r="P145" s="319" t="e">
        <f t="shared" si="42"/>
        <v>#DIV/0!</v>
      </c>
      <c r="Q145" s="319" t="b">
        <f t="shared" si="43"/>
        <v>0</v>
      </c>
      <c r="R145" s="319" t="e">
        <f t="shared" si="44"/>
        <v>#DIV/0!</v>
      </c>
      <c r="S145" s="320">
        <v>0</v>
      </c>
      <c r="T145" s="318">
        <v>0</v>
      </c>
      <c r="U145" s="319" t="e">
        <f t="shared" si="45"/>
        <v>#DIV/0!</v>
      </c>
      <c r="V145" s="319" t="b">
        <f t="shared" si="46"/>
        <v>0</v>
      </c>
      <c r="W145" s="319" t="e">
        <f t="shared" si="47"/>
        <v>#DIV/0!</v>
      </c>
      <c r="X145" s="319"/>
      <c r="Y145" s="320">
        <v>0</v>
      </c>
      <c r="Z145" s="319" t="e">
        <f t="shared" si="48"/>
        <v>#DIV/0!</v>
      </c>
      <c r="AA145" s="319" t="b">
        <f t="shared" si="49"/>
        <v>0</v>
      </c>
      <c r="AB145" s="319" t="e">
        <f t="shared" si="50"/>
        <v>#DIV/0!</v>
      </c>
      <c r="AC145" s="811"/>
      <c r="AD145" s="812">
        <f t="shared" si="51"/>
        <v>0</v>
      </c>
      <c r="AE145" s="812">
        <f t="shared" si="52"/>
        <v>0</v>
      </c>
    </row>
    <row r="146" spans="1:31" ht="16.8" hidden="1">
      <c r="A146" s="439" t="s">
        <v>309</v>
      </c>
      <c r="B146" s="439">
        <f>'Aaro Inställningar'!B55</f>
        <v>0</v>
      </c>
      <c r="C146" s="439" t="str">
        <f t="shared" si="53"/>
        <v>SEK</v>
      </c>
      <c r="D146" s="439">
        <f t="shared" si="53"/>
        <v>0</v>
      </c>
      <c r="E146" s="439"/>
      <c r="F146" s="43"/>
      <c r="G146" s="749">
        <f>'Aaro Inställningar'!C55</f>
        <v>0</v>
      </c>
      <c r="H146" s="320">
        <v>0</v>
      </c>
      <c r="I146" s="318">
        <v>0</v>
      </c>
      <c r="J146" s="319" t="e">
        <f t="shared" si="40"/>
        <v>#DIV/0!</v>
      </c>
      <c r="K146" s="320">
        <v>0</v>
      </c>
      <c r="L146" s="318">
        <v>0</v>
      </c>
      <c r="M146" s="319" t="e">
        <f t="shared" si="41"/>
        <v>#DIV/0!</v>
      </c>
      <c r="N146" s="320">
        <v>0</v>
      </c>
      <c r="O146" s="318">
        <v>0</v>
      </c>
      <c r="P146" s="319" t="e">
        <f t="shared" si="42"/>
        <v>#DIV/0!</v>
      </c>
      <c r="Q146" s="319" t="b">
        <f t="shared" si="43"/>
        <v>0</v>
      </c>
      <c r="R146" s="319" t="e">
        <f t="shared" si="44"/>
        <v>#DIV/0!</v>
      </c>
      <c r="S146" s="320">
        <v>0</v>
      </c>
      <c r="T146" s="318">
        <v>0</v>
      </c>
      <c r="U146" s="319" t="e">
        <f t="shared" si="45"/>
        <v>#DIV/0!</v>
      </c>
      <c r="V146" s="319" t="b">
        <f t="shared" si="46"/>
        <v>0</v>
      </c>
      <c r="W146" s="319" t="e">
        <f t="shared" si="47"/>
        <v>#DIV/0!</v>
      </c>
      <c r="X146" s="319"/>
      <c r="Y146" s="320">
        <v>0</v>
      </c>
      <c r="Z146" s="319" t="e">
        <f t="shared" si="48"/>
        <v>#DIV/0!</v>
      </c>
      <c r="AA146" s="319" t="b">
        <f t="shared" si="49"/>
        <v>0</v>
      </c>
      <c r="AB146" s="319" t="e">
        <f t="shared" si="50"/>
        <v>#DIV/0!</v>
      </c>
      <c r="AC146" s="811"/>
      <c r="AD146" s="812">
        <f t="shared" si="51"/>
        <v>0</v>
      </c>
      <c r="AE146" s="812">
        <f t="shared" si="52"/>
        <v>0</v>
      </c>
    </row>
    <row r="147" spans="1:31" ht="16.8" hidden="1">
      <c r="A147" s="439" t="s">
        <v>309</v>
      </c>
      <c r="B147" s="439">
        <f>'Aaro Inställningar'!B56</f>
        <v>0</v>
      </c>
      <c r="C147" s="439" t="str">
        <f t="shared" si="53"/>
        <v>SEK</v>
      </c>
      <c r="D147" s="439">
        <f t="shared" si="53"/>
        <v>0</v>
      </c>
      <c r="E147" s="439"/>
      <c r="F147" s="43"/>
      <c r="G147" s="749">
        <f>'Aaro Inställningar'!C56</f>
        <v>0</v>
      </c>
      <c r="H147" s="320">
        <v>0</v>
      </c>
      <c r="I147" s="318">
        <v>0</v>
      </c>
      <c r="J147" s="319" t="e">
        <f t="shared" si="40"/>
        <v>#DIV/0!</v>
      </c>
      <c r="K147" s="320">
        <v>0</v>
      </c>
      <c r="L147" s="318">
        <v>0</v>
      </c>
      <c r="M147" s="319" t="e">
        <f t="shared" si="41"/>
        <v>#DIV/0!</v>
      </c>
      <c r="N147" s="320">
        <v>0</v>
      </c>
      <c r="O147" s="318">
        <v>0</v>
      </c>
      <c r="P147" s="319" t="e">
        <f t="shared" si="42"/>
        <v>#DIV/0!</v>
      </c>
      <c r="Q147" s="319" t="b">
        <f t="shared" si="43"/>
        <v>0</v>
      </c>
      <c r="R147" s="319" t="e">
        <f t="shared" si="44"/>
        <v>#DIV/0!</v>
      </c>
      <c r="S147" s="320">
        <v>0</v>
      </c>
      <c r="T147" s="318">
        <v>0</v>
      </c>
      <c r="U147" s="319" t="e">
        <f t="shared" si="45"/>
        <v>#DIV/0!</v>
      </c>
      <c r="V147" s="319" t="b">
        <f t="shared" si="46"/>
        <v>0</v>
      </c>
      <c r="W147" s="319" t="e">
        <f t="shared" si="47"/>
        <v>#DIV/0!</v>
      </c>
      <c r="X147" s="319"/>
      <c r="Y147" s="320">
        <v>0</v>
      </c>
      <c r="Z147" s="319" t="e">
        <f t="shared" si="48"/>
        <v>#DIV/0!</v>
      </c>
      <c r="AA147" s="319" t="b">
        <f t="shared" si="49"/>
        <v>0</v>
      </c>
      <c r="AB147" s="319" t="e">
        <f t="shared" si="50"/>
        <v>#DIV/0!</v>
      </c>
      <c r="AC147" s="811"/>
      <c r="AD147" s="812">
        <f t="shared" si="51"/>
        <v>0</v>
      </c>
      <c r="AE147" s="812">
        <f t="shared" si="52"/>
        <v>0</v>
      </c>
    </row>
    <row r="148" spans="1:31" ht="16.8">
      <c r="A148" s="439" t="s">
        <v>309</v>
      </c>
      <c r="B148" s="439">
        <f>'Aaro Inställningar'!B57</f>
        <v>0</v>
      </c>
      <c r="C148" s="439">
        <f t="shared" si="53"/>
        <v>0</v>
      </c>
      <c r="D148" s="439">
        <f t="shared" si="53"/>
        <v>0</v>
      </c>
      <c r="E148" s="439"/>
      <c r="F148" s="36"/>
      <c r="G148" s="799" t="str">
        <f>'Aaro Inställningar'!C57</f>
        <v>Aibel</v>
      </c>
      <c r="H148" s="800">
        <f>SUM(H127:H147)</f>
        <v>168.38853570699999</v>
      </c>
      <c r="I148" s="801">
        <f>SUM(I127:I147)</f>
        <v>58.687109270000001</v>
      </c>
      <c r="J148" s="802">
        <f t="shared" si="40"/>
        <v>1.8692593280118803</v>
      </c>
      <c r="K148" s="800">
        <f>SUM(K127:K147)</f>
        <v>142.43525922399999</v>
      </c>
      <c r="L148" s="801">
        <f>SUM(L127:L147)</f>
        <v>109.136016938</v>
      </c>
      <c r="M148" s="802">
        <f t="shared" si="41"/>
        <v>0.30511689193236036</v>
      </c>
      <c r="N148" s="800">
        <f>SUM(N127:N147)</f>
        <v>142.43525922399999</v>
      </c>
      <c r="O148" s="801">
        <f>SUM(O127:O147)</f>
        <v>109.136016938</v>
      </c>
      <c r="P148" s="802">
        <f t="shared" si="42"/>
        <v>0.30511689193236036</v>
      </c>
      <c r="Q148" s="802" t="b">
        <f t="shared" si="43"/>
        <v>0</v>
      </c>
      <c r="R148" s="802">
        <f t="shared" si="44"/>
        <v>0.30511689193236036</v>
      </c>
      <c r="S148" s="800">
        <f>SUM(S127:S147)</f>
        <v>517.53489315499996</v>
      </c>
      <c r="T148" s="801">
        <f>SUM(T127:T147)</f>
        <v>484.23565086899998</v>
      </c>
      <c r="U148" s="802">
        <f t="shared" si="45"/>
        <v>6.8766606147733667E-2</v>
      </c>
      <c r="V148" s="802" t="b">
        <f t="shared" si="46"/>
        <v>0</v>
      </c>
      <c r="W148" s="802">
        <f t="shared" si="47"/>
        <v>6.8766606147733667E-2</v>
      </c>
      <c r="X148" s="802"/>
      <c r="Y148" s="800">
        <f>SUM(Y127:Y147)</f>
        <v>352.64557769999999</v>
      </c>
      <c r="Z148" s="803">
        <f t="shared" si="48"/>
        <v>-0.271748007262272</v>
      </c>
      <c r="AA148" s="803" t="b">
        <f t="shared" si="49"/>
        <v>0</v>
      </c>
      <c r="AB148" s="802">
        <f t="shared" si="50"/>
        <v>-0.271748007262272</v>
      </c>
      <c r="AC148" s="811"/>
      <c r="AD148" s="815">
        <f t="shared" si="51"/>
        <v>7.361002966493653E-2</v>
      </c>
      <c r="AE148" s="815">
        <f t="shared" si="52"/>
        <v>4.1110860780448927E-2</v>
      </c>
    </row>
    <row r="149" spans="1:31" ht="16.8" hidden="1">
      <c r="A149" s="439" t="s">
        <v>309</v>
      </c>
      <c r="B149" s="439">
        <f>'Aaro Inställningar'!B58</f>
        <v>0</v>
      </c>
      <c r="C149" s="439" t="str">
        <f t="shared" si="53"/>
        <v>SEK</v>
      </c>
      <c r="D149" s="439">
        <f t="shared" si="53"/>
        <v>0</v>
      </c>
      <c r="E149" s="439"/>
      <c r="F149" s="36"/>
      <c r="G149" s="749">
        <f>'Aaro Inställningar'!C58</f>
        <v>0</v>
      </c>
      <c r="H149" s="320">
        <v>0</v>
      </c>
      <c r="I149" s="318">
        <v>0</v>
      </c>
      <c r="J149" s="319" t="e">
        <f t="shared" si="40"/>
        <v>#DIV/0!</v>
      </c>
      <c r="K149" s="320">
        <v>0</v>
      </c>
      <c r="L149" s="318">
        <v>0</v>
      </c>
      <c r="M149" s="319" t="e">
        <f t="shared" si="41"/>
        <v>#DIV/0!</v>
      </c>
      <c r="N149" s="320">
        <v>0</v>
      </c>
      <c r="O149" s="318">
        <v>0</v>
      </c>
      <c r="P149" s="319" t="e">
        <f t="shared" si="42"/>
        <v>#DIV/0!</v>
      </c>
      <c r="Q149" s="319" t="b">
        <f t="shared" si="43"/>
        <v>0</v>
      </c>
      <c r="R149" s="319" t="e">
        <f t="shared" si="44"/>
        <v>#DIV/0!</v>
      </c>
      <c r="S149" s="320">
        <v>0</v>
      </c>
      <c r="T149" s="318">
        <v>0</v>
      </c>
      <c r="U149" s="319" t="e">
        <f t="shared" si="45"/>
        <v>#DIV/0!</v>
      </c>
      <c r="V149" s="319" t="b">
        <f t="shared" si="46"/>
        <v>0</v>
      </c>
      <c r="W149" s="319" t="e">
        <f t="shared" si="47"/>
        <v>#DIV/0!</v>
      </c>
      <c r="X149" s="319"/>
      <c r="Y149" s="320">
        <v>0</v>
      </c>
      <c r="Z149" s="319"/>
      <c r="AA149" s="319"/>
      <c r="AB149" s="319"/>
      <c r="AC149" s="811"/>
      <c r="AD149" s="812">
        <f t="shared" si="51"/>
        <v>0</v>
      </c>
      <c r="AE149" s="812">
        <f t="shared" si="52"/>
        <v>0</v>
      </c>
    </row>
    <row r="150" spans="1:31" ht="16.8" hidden="1">
      <c r="A150" s="439" t="s">
        <v>309</v>
      </c>
      <c r="B150" s="439">
        <f>'Aaro Inställningar'!B59</f>
        <v>0</v>
      </c>
      <c r="C150" s="439" t="str">
        <f t="shared" si="53"/>
        <v>SEK</v>
      </c>
      <c r="D150" s="439">
        <f t="shared" si="53"/>
        <v>0</v>
      </c>
      <c r="E150" s="439"/>
      <c r="F150" s="43"/>
      <c r="G150" s="749">
        <f>'Aaro Inställningar'!C59</f>
        <v>0</v>
      </c>
      <c r="H150" s="320">
        <v>0</v>
      </c>
      <c r="I150" s="318">
        <v>0</v>
      </c>
      <c r="J150" s="319" t="e">
        <f t="shared" si="40"/>
        <v>#DIV/0!</v>
      </c>
      <c r="K150" s="320">
        <v>0</v>
      </c>
      <c r="L150" s="318">
        <v>0</v>
      </c>
      <c r="M150" s="319" t="e">
        <f t="shared" si="41"/>
        <v>#DIV/0!</v>
      </c>
      <c r="N150" s="320">
        <v>0</v>
      </c>
      <c r="O150" s="318">
        <v>0</v>
      </c>
      <c r="P150" s="319" t="e">
        <f t="shared" si="42"/>
        <v>#DIV/0!</v>
      </c>
      <c r="Q150" s="319" t="b">
        <f t="shared" si="43"/>
        <v>0</v>
      </c>
      <c r="R150" s="319" t="e">
        <f t="shared" si="44"/>
        <v>#DIV/0!</v>
      </c>
      <c r="S150" s="320">
        <v>0</v>
      </c>
      <c r="T150" s="318">
        <v>0</v>
      </c>
      <c r="U150" s="319" t="e">
        <f t="shared" si="45"/>
        <v>#DIV/0!</v>
      </c>
      <c r="V150" s="319" t="b">
        <f t="shared" si="46"/>
        <v>0</v>
      </c>
      <c r="W150" s="319" t="e">
        <f t="shared" si="47"/>
        <v>#DIV/0!</v>
      </c>
      <c r="X150" s="319"/>
      <c r="Y150" s="320">
        <v>0</v>
      </c>
      <c r="Z150" s="319"/>
      <c r="AA150" s="319"/>
      <c r="AB150" s="319"/>
      <c r="AC150" s="811"/>
      <c r="AD150" s="812">
        <f t="shared" si="51"/>
        <v>0</v>
      </c>
      <c r="AE150" s="812">
        <f t="shared" si="52"/>
        <v>0</v>
      </c>
    </row>
    <row r="151" spans="1:31" ht="16.8" hidden="1">
      <c r="A151" s="439" t="s">
        <v>309</v>
      </c>
      <c r="B151" s="439">
        <f>'Aaro Inställningar'!B60</f>
        <v>0</v>
      </c>
      <c r="C151" s="439" t="str">
        <f t="shared" si="53"/>
        <v>SEK</v>
      </c>
      <c r="D151" s="439">
        <f t="shared" si="53"/>
        <v>0</v>
      </c>
      <c r="E151" s="439"/>
      <c r="F151" s="43"/>
      <c r="G151" s="749">
        <f>'Aaro Inställningar'!C60</f>
        <v>0</v>
      </c>
      <c r="H151" s="320">
        <v>0</v>
      </c>
      <c r="I151" s="318">
        <v>0</v>
      </c>
      <c r="J151" s="319" t="e">
        <f t="shared" si="40"/>
        <v>#DIV/0!</v>
      </c>
      <c r="K151" s="320">
        <v>0</v>
      </c>
      <c r="L151" s="318">
        <v>0</v>
      </c>
      <c r="M151" s="319" t="e">
        <f t="shared" si="41"/>
        <v>#DIV/0!</v>
      </c>
      <c r="N151" s="320">
        <v>0</v>
      </c>
      <c r="O151" s="318">
        <v>0</v>
      </c>
      <c r="P151" s="319" t="e">
        <f t="shared" si="42"/>
        <v>#DIV/0!</v>
      </c>
      <c r="Q151" s="319" t="b">
        <f t="shared" si="43"/>
        <v>0</v>
      </c>
      <c r="R151" s="319" t="e">
        <f t="shared" si="44"/>
        <v>#DIV/0!</v>
      </c>
      <c r="S151" s="320">
        <v>0</v>
      </c>
      <c r="T151" s="318">
        <v>0</v>
      </c>
      <c r="U151" s="319" t="e">
        <f t="shared" si="45"/>
        <v>#DIV/0!</v>
      </c>
      <c r="V151" s="319" t="b">
        <f t="shared" si="46"/>
        <v>0</v>
      </c>
      <c r="W151" s="319" t="e">
        <f t="shared" si="47"/>
        <v>#DIV/0!</v>
      </c>
      <c r="X151" s="319"/>
      <c r="Y151" s="320">
        <v>0</v>
      </c>
      <c r="Z151" s="319"/>
      <c r="AA151" s="319"/>
      <c r="AB151" s="319"/>
      <c r="AC151" s="811"/>
      <c r="AD151" s="812">
        <f t="shared" si="51"/>
        <v>0</v>
      </c>
      <c r="AE151" s="812">
        <f t="shared" si="52"/>
        <v>0</v>
      </c>
    </row>
    <row r="152" spans="1:31" ht="16.8" hidden="1">
      <c r="A152" s="439" t="s">
        <v>309</v>
      </c>
      <c r="B152" s="439">
        <f>'Aaro Inställningar'!B61</f>
        <v>0</v>
      </c>
      <c r="C152" s="439" t="str">
        <f t="shared" si="53"/>
        <v>SEK</v>
      </c>
      <c r="D152" s="439">
        <f t="shared" si="53"/>
        <v>0</v>
      </c>
      <c r="E152" s="439"/>
      <c r="F152" s="43"/>
      <c r="G152" s="749">
        <f>'Aaro Inställningar'!C61</f>
        <v>0</v>
      </c>
      <c r="H152" s="320">
        <v>0</v>
      </c>
      <c r="I152" s="318">
        <v>0</v>
      </c>
      <c r="J152" s="319" t="e">
        <f t="shared" si="40"/>
        <v>#DIV/0!</v>
      </c>
      <c r="K152" s="320">
        <v>0</v>
      </c>
      <c r="L152" s="318">
        <v>0</v>
      </c>
      <c r="M152" s="319" t="e">
        <f t="shared" si="41"/>
        <v>#DIV/0!</v>
      </c>
      <c r="N152" s="320">
        <v>0</v>
      </c>
      <c r="O152" s="318">
        <v>0</v>
      </c>
      <c r="P152" s="319" t="e">
        <f t="shared" si="42"/>
        <v>#DIV/0!</v>
      </c>
      <c r="Q152" s="319" t="b">
        <f t="shared" si="43"/>
        <v>0</v>
      </c>
      <c r="R152" s="319" t="e">
        <f t="shared" si="44"/>
        <v>#DIV/0!</v>
      </c>
      <c r="S152" s="320">
        <v>0</v>
      </c>
      <c r="T152" s="318">
        <v>0</v>
      </c>
      <c r="U152" s="319" t="e">
        <f t="shared" si="45"/>
        <v>#DIV/0!</v>
      </c>
      <c r="V152" s="319" t="b">
        <f t="shared" si="46"/>
        <v>0</v>
      </c>
      <c r="W152" s="319" t="e">
        <f t="shared" si="47"/>
        <v>#DIV/0!</v>
      </c>
      <c r="X152" s="319"/>
      <c r="Y152" s="320">
        <v>0</v>
      </c>
      <c r="Z152" s="319"/>
      <c r="AA152" s="319"/>
      <c r="AB152" s="319"/>
      <c r="AC152" s="811"/>
      <c r="AD152" s="812">
        <f t="shared" si="51"/>
        <v>0</v>
      </c>
      <c r="AE152" s="812">
        <f t="shared" si="52"/>
        <v>0</v>
      </c>
    </row>
    <row r="153" spans="1:31" ht="16.8" hidden="1">
      <c r="A153" s="439" t="s">
        <v>309</v>
      </c>
      <c r="B153" s="439">
        <f>'Aaro Inställningar'!B62</f>
        <v>0</v>
      </c>
      <c r="C153" s="439" t="str">
        <f t="shared" si="53"/>
        <v>SEK</v>
      </c>
      <c r="D153" s="439">
        <f t="shared" si="53"/>
        <v>0</v>
      </c>
      <c r="E153" s="439"/>
      <c r="F153" s="43"/>
      <c r="G153" s="749">
        <f>'Aaro Inställningar'!C62</f>
        <v>0</v>
      </c>
      <c r="H153" s="320">
        <v>0</v>
      </c>
      <c r="I153" s="318">
        <v>0</v>
      </c>
      <c r="J153" s="319" t="e">
        <f t="shared" si="40"/>
        <v>#DIV/0!</v>
      </c>
      <c r="K153" s="320">
        <v>0</v>
      </c>
      <c r="L153" s="318">
        <v>0</v>
      </c>
      <c r="M153" s="319" t="e">
        <f t="shared" si="41"/>
        <v>#DIV/0!</v>
      </c>
      <c r="N153" s="320">
        <v>0</v>
      </c>
      <c r="O153" s="318">
        <v>0</v>
      </c>
      <c r="P153" s="319" t="e">
        <f t="shared" si="42"/>
        <v>#DIV/0!</v>
      </c>
      <c r="Q153" s="319" t="b">
        <f t="shared" si="43"/>
        <v>0</v>
      </c>
      <c r="R153" s="319" t="e">
        <f t="shared" si="44"/>
        <v>#DIV/0!</v>
      </c>
      <c r="S153" s="320">
        <v>0</v>
      </c>
      <c r="T153" s="318">
        <v>0</v>
      </c>
      <c r="U153" s="319" t="e">
        <f t="shared" si="45"/>
        <v>#DIV/0!</v>
      </c>
      <c r="V153" s="319" t="b">
        <f t="shared" si="46"/>
        <v>0</v>
      </c>
      <c r="W153" s="319" t="e">
        <f t="shared" si="47"/>
        <v>#DIV/0!</v>
      </c>
      <c r="X153" s="319"/>
      <c r="Y153" s="320">
        <v>0</v>
      </c>
      <c r="Z153" s="319"/>
      <c r="AA153" s="319"/>
      <c r="AB153" s="319"/>
      <c r="AC153" s="811"/>
      <c r="AD153" s="812">
        <f t="shared" si="51"/>
        <v>0</v>
      </c>
      <c r="AE153" s="812">
        <f t="shared" si="52"/>
        <v>0</v>
      </c>
    </row>
    <row r="154" spans="1:31" ht="16.8" hidden="1">
      <c r="A154" s="439" t="s">
        <v>309</v>
      </c>
      <c r="B154" s="439">
        <f>'Aaro Inställningar'!B63</f>
        <v>0</v>
      </c>
      <c r="C154" s="439" t="str">
        <f t="shared" si="53"/>
        <v>SEK</v>
      </c>
      <c r="D154" s="439">
        <f t="shared" si="53"/>
        <v>0</v>
      </c>
      <c r="E154" s="439"/>
      <c r="F154" s="43"/>
      <c r="G154" s="749">
        <f>'Aaro Inställningar'!C63</f>
        <v>0</v>
      </c>
      <c r="H154" s="320">
        <v>0</v>
      </c>
      <c r="I154" s="318">
        <v>0</v>
      </c>
      <c r="J154" s="319" t="e">
        <f t="shared" si="40"/>
        <v>#DIV/0!</v>
      </c>
      <c r="K154" s="320">
        <v>0</v>
      </c>
      <c r="L154" s="318">
        <v>0</v>
      </c>
      <c r="M154" s="319" t="e">
        <f t="shared" si="41"/>
        <v>#DIV/0!</v>
      </c>
      <c r="N154" s="320">
        <v>0</v>
      </c>
      <c r="O154" s="318">
        <v>0</v>
      </c>
      <c r="P154" s="319" t="e">
        <f t="shared" si="42"/>
        <v>#DIV/0!</v>
      </c>
      <c r="Q154" s="319" t="b">
        <f t="shared" si="43"/>
        <v>0</v>
      </c>
      <c r="R154" s="319" t="e">
        <f t="shared" si="44"/>
        <v>#DIV/0!</v>
      </c>
      <c r="S154" s="320">
        <v>0</v>
      </c>
      <c r="T154" s="318">
        <v>0</v>
      </c>
      <c r="U154" s="319" t="e">
        <f t="shared" si="45"/>
        <v>#DIV/0!</v>
      </c>
      <c r="V154" s="319" t="b">
        <f t="shared" si="46"/>
        <v>0</v>
      </c>
      <c r="W154" s="319" t="e">
        <f t="shared" si="47"/>
        <v>#DIV/0!</v>
      </c>
      <c r="X154" s="319"/>
      <c r="Y154" s="320">
        <v>0</v>
      </c>
      <c r="Z154" s="319"/>
      <c r="AA154" s="319"/>
      <c r="AB154" s="319"/>
      <c r="AC154" s="811"/>
      <c r="AD154" s="812">
        <f t="shared" si="51"/>
        <v>0</v>
      </c>
      <c r="AE154" s="812">
        <f t="shared" si="52"/>
        <v>0</v>
      </c>
    </row>
    <row r="155" spans="1:31" ht="16.8" hidden="1">
      <c r="A155" s="439" t="s">
        <v>309</v>
      </c>
      <c r="B155" s="439">
        <f>'Aaro Inställningar'!B64</f>
        <v>0</v>
      </c>
      <c r="C155" s="439" t="str">
        <f t="shared" si="53"/>
        <v>SEK</v>
      </c>
      <c r="D155" s="439">
        <f t="shared" si="53"/>
        <v>0</v>
      </c>
      <c r="E155" s="439"/>
      <c r="F155" s="43"/>
      <c r="G155" s="749">
        <f>'Aaro Inställningar'!C64</f>
        <v>0</v>
      </c>
      <c r="H155" s="320">
        <v>0</v>
      </c>
      <c r="I155" s="318">
        <v>0</v>
      </c>
      <c r="J155" s="319" t="e">
        <f t="shared" si="40"/>
        <v>#DIV/0!</v>
      </c>
      <c r="K155" s="320">
        <v>0</v>
      </c>
      <c r="L155" s="318">
        <v>0</v>
      </c>
      <c r="M155" s="319" t="e">
        <f t="shared" si="41"/>
        <v>#DIV/0!</v>
      </c>
      <c r="N155" s="320">
        <v>0</v>
      </c>
      <c r="O155" s="318">
        <v>0</v>
      </c>
      <c r="P155" s="319" t="e">
        <f t="shared" si="42"/>
        <v>#DIV/0!</v>
      </c>
      <c r="Q155" s="319" t="b">
        <f t="shared" si="43"/>
        <v>0</v>
      </c>
      <c r="R155" s="319" t="e">
        <f t="shared" si="44"/>
        <v>#DIV/0!</v>
      </c>
      <c r="S155" s="320">
        <v>0</v>
      </c>
      <c r="T155" s="318">
        <v>0</v>
      </c>
      <c r="U155" s="319" t="e">
        <f t="shared" si="45"/>
        <v>#DIV/0!</v>
      </c>
      <c r="V155" s="319" t="b">
        <f t="shared" si="46"/>
        <v>0</v>
      </c>
      <c r="W155" s="319" t="e">
        <f t="shared" si="47"/>
        <v>#DIV/0!</v>
      </c>
      <c r="X155" s="319"/>
      <c r="Y155" s="320">
        <v>0</v>
      </c>
      <c r="Z155" s="319"/>
      <c r="AA155" s="319"/>
      <c r="AB155" s="319"/>
      <c r="AC155" s="811"/>
      <c r="AD155" s="812">
        <f t="shared" si="51"/>
        <v>0</v>
      </c>
      <c r="AE155" s="812">
        <f t="shared" si="52"/>
        <v>0</v>
      </c>
    </row>
    <row r="156" spans="1:31" ht="16.8" hidden="1">
      <c r="A156" s="439" t="s">
        <v>309</v>
      </c>
      <c r="B156" s="439">
        <f>'Aaro Inställningar'!B65</f>
        <v>0</v>
      </c>
      <c r="C156" s="439" t="str">
        <f t="shared" si="53"/>
        <v>SEK</v>
      </c>
      <c r="D156" s="439">
        <f t="shared" si="53"/>
        <v>0</v>
      </c>
      <c r="E156" s="439"/>
      <c r="F156" s="43"/>
      <c r="G156" s="749">
        <f>'Aaro Inställningar'!C65</f>
        <v>0</v>
      </c>
      <c r="H156" s="320">
        <v>0</v>
      </c>
      <c r="I156" s="318">
        <v>0</v>
      </c>
      <c r="J156" s="319" t="e">
        <f t="shared" si="40"/>
        <v>#DIV/0!</v>
      </c>
      <c r="K156" s="320">
        <v>0</v>
      </c>
      <c r="L156" s="318">
        <v>0</v>
      </c>
      <c r="M156" s="319" t="e">
        <f t="shared" si="41"/>
        <v>#DIV/0!</v>
      </c>
      <c r="N156" s="320">
        <v>0</v>
      </c>
      <c r="O156" s="318">
        <v>0</v>
      </c>
      <c r="P156" s="319" t="e">
        <f t="shared" si="42"/>
        <v>#DIV/0!</v>
      </c>
      <c r="Q156" s="319" t="b">
        <f t="shared" si="43"/>
        <v>0</v>
      </c>
      <c r="R156" s="319" t="e">
        <f t="shared" si="44"/>
        <v>#DIV/0!</v>
      </c>
      <c r="S156" s="320">
        <v>0</v>
      </c>
      <c r="T156" s="318">
        <v>0</v>
      </c>
      <c r="U156" s="319" t="e">
        <f t="shared" si="45"/>
        <v>#DIV/0!</v>
      </c>
      <c r="V156" s="319" t="b">
        <f t="shared" si="46"/>
        <v>0</v>
      </c>
      <c r="W156" s="319" t="e">
        <f t="shared" si="47"/>
        <v>#DIV/0!</v>
      </c>
      <c r="X156" s="319"/>
      <c r="Y156" s="320">
        <v>0</v>
      </c>
      <c r="Z156" s="319"/>
      <c r="AA156" s="319"/>
      <c r="AB156" s="319"/>
      <c r="AC156" s="811"/>
      <c r="AD156" s="812">
        <f t="shared" si="51"/>
        <v>0</v>
      </c>
      <c r="AE156" s="812">
        <f t="shared" si="52"/>
        <v>0</v>
      </c>
    </row>
    <row r="157" spans="1:31" ht="16.8" hidden="1">
      <c r="A157" s="439" t="s">
        <v>309</v>
      </c>
      <c r="B157" s="439">
        <f>'Aaro Inställningar'!B66</f>
        <v>0</v>
      </c>
      <c r="C157" s="439" t="str">
        <f t="shared" ref="C157:D172" si="54">C74</f>
        <v>SEK</v>
      </c>
      <c r="D157" s="439">
        <f t="shared" si="54"/>
        <v>0</v>
      </c>
      <c r="E157" s="439"/>
      <c r="F157" s="43"/>
      <c r="G157" s="749">
        <f>'Aaro Inställningar'!C66</f>
        <v>0</v>
      </c>
      <c r="H157" s="320">
        <v>0</v>
      </c>
      <c r="I157" s="318">
        <v>0</v>
      </c>
      <c r="J157" s="319" t="e">
        <f t="shared" si="40"/>
        <v>#DIV/0!</v>
      </c>
      <c r="K157" s="320">
        <v>0</v>
      </c>
      <c r="L157" s="318">
        <v>0</v>
      </c>
      <c r="M157" s="319" t="e">
        <f t="shared" si="41"/>
        <v>#DIV/0!</v>
      </c>
      <c r="N157" s="320">
        <v>0</v>
      </c>
      <c r="O157" s="318">
        <v>0</v>
      </c>
      <c r="P157" s="319" t="e">
        <f t="shared" si="42"/>
        <v>#DIV/0!</v>
      </c>
      <c r="Q157" s="319" t="b">
        <f t="shared" si="43"/>
        <v>0</v>
      </c>
      <c r="R157" s="319" t="e">
        <f t="shared" si="44"/>
        <v>#DIV/0!</v>
      </c>
      <c r="S157" s="320">
        <v>0</v>
      </c>
      <c r="T157" s="318">
        <v>0</v>
      </c>
      <c r="U157" s="319" t="e">
        <f t="shared" si="45"/>
        <v>#DIV/0!</v>
      </c>
      <c r="V157" s="319" t="b">
        <f t="shared" si="46"/>
        <v>0</v>
      </c>
      <c r="W157" s="319" t="e">
        <f t="shared" si="47"/>
        <v>#DIV/0!</v>
      </c>
      <c r="X157" s="319"/>
      <c r="Y157" s="320">
        <v>0</v>
      </c>
      <c r="Z157" s="319"/>
      <c r="AA157" s="319"/>
      <c r="AB157" s="319"/>
      <c r="AC157" s="811"/>
      <c r="AD157" s="812">
        <f t="shared" si="51"/>
        <v>0</v>
      </c>
      <c r="AE157" s="812">
        <f t="shared" si="52"/>
        <v>0</v>
      </c>
    </row>
    <row r="158" spans="1:31" ht="16.8" hidden="1">
      <c r="A158" s="439" t="s">
        <v>309</v>
      </c>
      <c r="B158" s="439">
        <f>'Aaro Inställningar'!B67</f>
        <v>0</v>
      </c>
      <c r="C158" s="439" t="str">
        <f t="shared" si="54"/>
        <v>SEK</v>
      </c>
      <c r="D158" s="439">
        <f t="shared" si="54"/>
        <v>0</v>
      </c>
      <c r="E158" s="439"/>
      <c r="F158" s="43"/>
      <c r="G158" s="749">
        <f>'Aaro Inställningar'!C67</f>
        <v>0</v>
      </c>
      <c r="H158" s="320">
        <v>0</v>
      </c>
      <c r="I158" s="318">
        <v>0</v>
      </c>
      <c r="J158" s="319" t="e">
        <f t="shared" si="40"/>
        <v>#DIV/0!</v>
      </c>
      <c r="K158" s="320">
        <v>0</v>
      </c>
      <c r="L158" s="318">
        <v>0</v>
      </c>
      <c r="M158" s="319" t="e">
        <f t="shared" si="41"/>
        <v>#DIV/0!</v>
      </c>
      <c r="N158" s="320">
        <v>0</v>
      </c>
      <c r="O158" s="318">
        <v>0</v>
      </c>
      <c r="P158" s="319" t="e">
        <f t="shared" si="42"/>
        <v>#DIV/0!</v>
      </c>
      <c r="Q158" s="319" t="b">
        <f t="shared" si="43"/>
        <v>0</v>
      </c>
      <c r="R158" s="319" t="e">
        <f t="shared" si="44"/>
        <v>#DIV/0!</v>
      </c>
      <c r="S158" s="320">
        <v>0</v>
      </c>
      <c r="T158" s="318">
        <v>0</v>
      </c>
      <c r="U158" s="319" t="e">
        <f t="shared" si="45"/>
        <v>#DIV/0!</v>
      </c>
      <c r="V158" s="319" t="b">
        <f t="shared" si="46"/>
        <v>0</v>
      </c>
      <c r="W158" s="319" t="e">
        <f t="shared" si="47"/>
        <v>#DIV/0!</v>
      </c>
      <c r="X158" s="319"/>
      <c r="Y158" s="320">
        <v>0</v>
      </c>
      <c r="Z158" s="319"/>
      <c r="AA158" s="319"/>
      <c r="AB158" s="319"/>
      <c r="AC158" s="811"/>
      <c r="AD158" s="812">
        <f t="shared" si="51"/>
        <v>0</v>
      </c>
      <c r="AE158" s="812">
        <f t="shared" si="52"/>
        <v>0</v>
      </c>
    </row>
    <row r="159" spans="1:31" ht="16.8" hidden="1">
      <c r="A159" s="439" t="s">
        <v>309</v>
      </c>
      <c r="B159" s="439">
        <f>'Aaro Inställningar'!B68</f>
        <v>0</v>
      </c>
      <c r="C159" s="439" t="str">
        <f t="shared" si="54"/>
        <v>SEK</v>
      </c>
      <c r="D159" s="439">
        <f t="shared" si="54"/>
        <v>0</v>
      </c>
      <c r="E159" s="439"/>
      <c r="F159" s="43"/>
      <c r="G159" s="749">
        <f>'Aaro Inställningar'!C68</f>
        <v>0</v>
      </c>
      <c r="H159" s="320">
        <v>0</v>
      </c>
      <c r="I159" s="318">
        <v>0</v>
      </c>
      <c r="J159" s="319" t="e">
        <f t="shared" si="40"/>
        <v>#DIV/0!</v>
      </c>
      <c r="K159" s="320">
        <v>0</v>
      </c>
      <c r="L159" s="318">
        <v>0</v>
      </c>
      <c r="M159" s="319" t="e">
        <f t="shared" si="41"/>
        <v>#DIV/0!</v>
      </c>
      <c r="N159" s="320">
        <v>0</v>
      </c>
      <c r="O159" s="318">
        <v>0</v>
      </c>
      <c r="P159" s="319" t="e">
        <f t="shared" si="42"/>
        <v>#DIV/0!</v>
      </c>
      <c r="Q159" s="319" t="b">
        <f t="shared" si="43"/>
        <v>0</v>
      </c>
      <c r="R159" s="319" t="e">
        <f t="shared" si="44"/>
        <v>#DIV/0!</v>
      </c>
      <c r="S159" s="320">
        <v>0</v>
      </c>
      <c r="T159" s="318">
        <v>0</v>
      </c>
      <c r="U159" s="319" t="e">
        <f t="shared" si="45"/>
        <v>#DIV/0!</v>
      </c>
      <c r="V159" s="319" t="b">
        <f t="shared" si="46"/>
        <v>0</v>
      </c>
      <c r="W159" s="319" t="e">
        <f t="shared" si="47"/>
        <v>#DIV/0!</v>
      </c>
      <c r="X159" s="319"/>
      <c r="Y159" s="320">
        <v>0</v>
      </c>
      <c r="Z159" s="319"/>
      <c r="AA159" s="319"/>
      <c r="AB159" s="319"/>
      <c r="AC159" s="811"/>
      <c r="AD159" s="812">
        <f t="shared" si="51"/>
        <v>0</v>
      </c>
      <c r="AE159" s="812">
        <f t="shared" si="52"/>
        <v>0</v>
      </c>
    </row>
    <row r="160" spans="1:31" ht="16.8" hidden="1">
      <c r="A160" s="439" t="s">
        <v>309</v>
      </c>
      <c r="B160" s="439">
        <f>'Aaro Inställningar'!B69</f>
        <v>0</v>
      </c>
      <c r="C160" s="439" t="str">
        <f t="shared" si="54"/>
        <v>SEK</v>
      </c>
      <c r="D160" s="439">
        <f t="shared" si="54"/>
        <v>0</v>
      </c>
      <c r="E160" s="439"/>
      <c r="F160" s="43"/>
      <c r="G160" s="749">
        <f>'Aaro Inställningar'!C69</f>
        <v>0</v>
      </c>
      <c r="H160" s="320">
        <v>0</v>
      </c>
      <c r="I160" s="318">
        <v>0</v>
      </c>
      <c r="J160" s="319" t="e">
        <f t="shared" si="40"/>
        <v>#DIV/0!</v>
      </c>
      <c r="K160" s="320">
        <v>0</v>
      </c>
      <c r="L160" s="318">
        <v>0</v>
      </c>
      <c r="M160" s="319" t="e">
        <f t="shared" si="41"/>
        <v>#DIV/0!</v>
      </c>
      <c r="N160" s="320">
        <v>0</v>
      </c>
      <c r="O160" s="318">
        <v>0</v>
      </c>
      <c r="P160" s="319" t="e">
        <f t="shared" si="42"/>
        <v>#DIV/0!</v>
      </c>
      <c r="Q160" s="319" t="b">
        <f t="shared" si="43"/>
        <v>0</v>
      </c>
      <c r="R160" s="319" t="e">
        <f t="shared" si="44"/>
        <v>#DIV/0!</v>
      </c>
      <c r="S160" s="320">
        <v>0</v>
      </c>
      <c r="T160" s="318">
        <v>0</v>
      </c>
      <c r="U160" s="319" t="e">
        <f t="shared" si="45"/>
        <v>#DIV/0!</v>
      </c>
      <c r="V160" s="319" t="b">
        <f t="shared" si="46"/>
        <v>0</v>
      </c>
      <c r="W160" s="319" t="e">
        <f t="shared" si="47"/>
        <v>#DIV/0!</v>
      </c>
      <c r="X160" s="319"/>
      <c r="Y160" s="320">
        <v>0</v>
      </c>
      <c r="Z160" s="319"/>
      <c r="AA160" s="319"/>
      <c r="AB160" s="319"/>
      <c r="AC160" s="811"/>
      <c r="AD160" s="812">
        <f t="shared" si="51"/>
        <v>0</v>
      </c>
      <c r="AE160" s="812">
        <f t="shared" si="52"/>
        <v>0</v>
      </c>
    </row>
    <row r="161" spans="1:31" ht="16.8" hidden="1">
      <c r="A161" s="439" t="s">
        <v>309</v>
      </c>
      <c r="B161" s="439">
        <f>'Aaro Inställningar'!B70</f>
        <v>0</v>
      </c>
      <c r="C161" s="439" t="str">
        <f t="shared" si="54"/>
        <v>SEK</v>
      </c>
      <c r="D161" s="439">
        <f t="shared" si="54"/>
        <v>0</v>
      </c>
      <c r="E161" s="439"/>
      <c r="F161" s="43"/>
      <c r="G161" s="749">
        <f>'Aaro Inställningar'!C70</f>
        <v>0</v>
      </c>
      <c r="H161" s="320">
        <v>0</v>
      </c>
      <c r="I161" s="318">
        <v>0</v>
      </c>
      <c r="J161" s="319" t="e">
        <f t="shared" si="40"/>
        <v>#DIV/0!</v>
      </c>
      <c r="K161" s="320">
        <v>0</v>
      </c>
      <c r="L161" s="318">
        <v>0</v>
      </c>
      <c r="M161" s="319" t="e">
        <f t="shared" si="41"/>
        <v>#DIV/0!</v>
      </c>
      <c r="N161" s="320">
        <v>0</v>
      </c>
      <c r="O161" s="318">
        <v>0</v>
      </c>
      <c r="P161" s="319" t="e">
        <f t="shared" si="42"/>
        <v>#DIV/0!</v>
      </c>
      <c r="Q161" s="319" t="b">
        <f t="shared" si="43"/>
        <v>0</v>
      </c>
      <c r="R161" s="319" t="e">
        <f t="shared" si="44"/>
        <v>#DIV/0!</v>
      </c>
      <c r="S161" s="320">
        <v>0</v>
      </c>
      <c r="T161" s="318">
        <v>0</v>
      </c>
      <c r="U161" s="319" t="e">
        <f t="shared" si="45"/>
        <v>#DIV/0!</v>
      </c>
      <c r="V161" s="319" t="b">
        <f t="shared" si="46"/>
        <v>0</v>
      </c>
      <c r="W161" s="319" t="e">
        <f t="shared" si="47"/>
        <v>#DIV/0!</v>
      </c>
      <c r="X161" s="319"/>
      <c r="Y161" s="320">
        <v>0</v>
      </c>
      <c r="Z161" s="319"/>
      <c r="AA161" s="319"/>
      <c r="AB161" s="319"/>
      <c r="AC161" s="811"/>
      <c r="AD161" s="812">
        <f t="shared" si="51"/>
        <v>0</v>
      </c>
      <c r="AE161" s="812">
        <f t="shared" si="52"/>
        <v>0</v>
      </c>
    </row>
    <row r="162" spans="1:31" ht="16.8" hidden="1">
      <c r="A162" s="439" t="s">
        <v>309</v>
      </c>
      <c r="B162" s="439">
        <f>'Aaro Inställningar'!B71</f>
        <v>0</v>
      </c>
      <c r="C162" s="439" t="str">
        <f t="shared" si="54"/>
        <v>SEK</v>
      </c>
      <c r="D162" s="439">
        <f t="shared" si="54"/>
        <v>0</v>
      </c>
      <c r="E162" s="439"/>
      <c r="F162" s="43"/>
      <c r="G162" s="749">
        <f>'Aaro Inställningar'!C71</f>
        <v>0</v>
      </c>
      <c r="H162" s="320">
        <v>0</v>
      </c>
      <c r="I162" s="318">
        <v>0</v>
      </c>
      <c r="J162" s="319" t="e">
        <f t="shared" si="40"/>
        <v>#DIV/0!</v>
      </c>
      <c r="K162" s="320">
        <v>0</v>
      </c>
      <c r="L162" s="318">
        <v>0</v>
      </c>
      <c r="M162" s="319" t="e">
        <f t="shared" si="41"/>
        <v>#DIV/0!</v>
      </c>
      <c r="N162" s="320">
        <v>0</v>
      </c>
      <c r="O162" s="318">
        <v>0</v>
      </c>
      <c r="P162" s="319" t="e">
        <f t="shared" si="42"/>
        <v>#DIV/0!</v>
      </c>
      <c r="Q162" s="319" t="b">
        <f t="shared" si="43"/>
        <v>0</v>
      </c>
      <c r="R162" s="319" t="e">
        <f t="shared" si="44"/>
        <v>#DIV/0!</v>
      </c>
      <c r="S162" s="320">
        <v>0</v>
      </c>
      <c r="T162" s="318">
        <v>0</v>
      </c>
      <c r="U162" s="319" t="e">
        <f t="shared" si="45"/>
        <v>#DIV/0!</v>
      </c>
      <c r="V162" s="319" t="b">
        <f t="shared" si="46"/>
        <v>0</v>
      </c>
      <c r="W162" s="319" t="e">
        <f t="shared" si="47"/>
        <v>#DIV/0!</v>
      </c>
      <c r="X162" s="319"/>
      <c r="Y162" s="320">
        <v>0</v>
      </c>
      <c r="Z162" s="319"/>
      <c r="AA162" s="319"/>
      <c r="AB162" s="319"/>
      <c r="AC162" s="811"/>
      <c r="AD162" s="812">
        <f t="shared" si="51"/>
        <v>0</v>
      </c>
      <c r="AE162" s="812">
        <f t="shared" si="52"/>
        <v>0</v>
      </c>
    </row>
    <row r="163" spans="1:31" ht="16.8" hidden="1">
      <c r="A163" s="439" t="s">
        <v>309</v>
      </c>
      <c r="B163" s="439">
        <f>'Aaro Inställningar'!B72</f>
        <v>0</v>
      </c>
      <c r="C163" s="439" t="str">
        <f t="shared" si="54"/>
        <v>SEK</v>
      </c>
      <c r="D163" s="439">
        <f t="shared" si="54"/>
        <v>0</v>
      </c>
      <c r="E163" s="439"/>
      <c r="F163" s="43"/>
      <c r="G163" s="749">
        <f>'Aaro Inställningar'!C72</f>
        <v>0</v>
      </c>
      <c r="H163" s="320">
        <v>0</v>
      </c>
      <c r="I163" s="318">
        <v>0</v>
      </c>
      <c r="J163" s="319" t="e">
        <f t="shared" si="40"/>
        <v>#DIV/0!</v>
      </c>
      <c r="K163" s="320">
        <v>0</v>
      </c>
      <c r="L163" s="318">
        <v>0</v>
      </c>
      <c r="M163" s="319" t="e">
        <f t="shared" si="41"/>
        <v>#DIV/0!</v>
      </c>
      <c r="N163" s="320">
        <v>0</v>
      </c>
      <c r="O163" s="318">
        <v>0</v>
      </c>
      <c r="P163" s="319" t="e">
        <f t="shared" si="42"/>
        <v>#DIV/0!</v>
      </c>
      <c r="Q163" s="319" t="b">
        <f t="shared" si="43"/>
        <v>0</v>
      </c>
      <c r="R163" s="319" t="e">
        <f t="shared" si="44"/>
        <v>#DIV/0!</v>
      </c>
      <c r="S163" s="320">
        <v>0</v>
      </c>
      <c r="T163" s="318">
        <v>0</v>
      </c>
      <c r="U163" s="319" t="e">
        <f t="shared" si="45"/>
        <v>#DIV/0!</v>
      </c>
      <c r="V163" s="319" t="b">
        <f t="shared" si="46"/>
        <v>0</v>
      </c>
      <c r="W163" s="319" t="e">
        <f t="shared" si="47"/>
        <v>#DIV/0!</v>
      </c>
      <c r="X163" s="319"/>
      <c r="Y163" s="320">
        <v>0</v>
      </c>
      <c r="Z163" s="319"/>
      <c r="AA163" s="319"/>
      <c r="AB163" s="319"/>
      <c r="AC163" s="811"/>
      <c r="AD163" s="812">
        <f t="shared" si="51"/>
        <v>0</v>
      </c>
      <c r="AE163" s="812">
        <f t="shared" si="52"/>
        <v>0</v>
      </c>
    </row>
    <row r="164" spans="1:31" ht="16.8" hidden="1">
      <c r="A164" s="439" t="s">
        <v>309</v>
      </c>
      <c r="B164" s="439">
        <f>'Aaro Inställningar'!B73</f>
        <v>0</v>
      </c>
      <c r="C164" s="439" t="str">
        <f t="shared" si="54"/>
        <v>SEK</v>
      </c>
      <c r="D164" s="439">
        <f t="shared" si="54"/>
        <v>0</v>
      </c>
      <c r="E164" s="439"/>
      <c r="F164" s="43"/>
      <c r="G164" s="749">
        <f>'Aaro Inställningar'!C73</f>
        <v>0</v>
      </c>
      <c r="H164" s="320">
        <v>0</v>
      </c>
      <c r="I164" s="318">
        <v>0</v>
      </c>
      <c r="J164" s="319" t="e">
        <f t="shared" si="40"/>
        <v>#DIV/0!</v>
      </c>
      <c r="K164" s="320">
        <v>0</v>
      </c>
      <c r="L164" s="318">
        <v>0</v>
      </c>
      <c r="M164" s="319" t="e">
        <f t="shared" si="41"/>
        <v>#DIV/0!</v>
      </c>
      <c r="N164" s="320">
        <v>0</v>
      </c>
      <c r="O164" s="318">
        <v>0</v>
      </c>
      <c r="P164" s="319" t="e">
        <f t="shared" si="42"/>
        <v>#DIV/0!</v>
      </c>
      <c r="Q164" s="319" t="b">
        <f t="shared" si="43"/>
        <v>0</v>
      </c>
      <c r="R164" s="319" t="e">
        <f t="shared" si="44"/>
        <v>#DIV/0!</v>
      </c>
      <c r="S164" s="320">
        <v>0</v>
      </c>
      <c r="T164" s="318">
        <v>0</v>
      </c>
      <c r="U164" s="319" t="e">
        <f t="shared" si="45"/>
        <v>#DIV/0!</v>
      </c>
      <c r="V164" s="319" t="b">
        <f t="shared" si="46"/>
        <v>0</v>
      </c>
      <c r="W164" s="319" t="e">
        <f t="shared" si="47"/>
        <v>#DIV/0!</v>
      </c>
      <c r="X164" s="319"/>
      <c r="Y164" s="320">
        <v>0</v>
      </c>
      <c r="Z164" s="319"/>
      <c r="AA164" s="319"/>
      <c r="AB164" s="319"/>
      <c r="AC164" s="811"/>
      <c r="AD164" s="812">
        <f t="shared" si="51"/>
        <v>0</v>
      </c>
      <c r="AE164" s="812">
        <f t="shared" si="52"/>
        <v>0</v>
      </c>
    </row>
    <row r="165" spans="1:31" ht="16.8" hidden="1">
      <c r="A165" s="439" t="s">
        <v>309</v>
      </c>
      <c r="B165" s="439">
        <f>'Aaro Inställningar'!B74</f>
        <v>0</v>
      </c>
      <c r="C165" s="439" t="str">
        <f t="shared" si="54"/>
        <v>SEK</v>
      </c>
      <c r="D165" s="439">
        <f t="shared" si="54"/>
        <v>0</v>
      </c>
      <c r="E165" s="439"/>
      <c r="F165" s="43"/>
      <c r="G165" s="749">
        <f>'Aaro Inställningar'!C74</f>
        <v>0</v>
      </c>
      <c r="H165" s="320">
        <v>0</v>
      </c>
      <c r="I165" s="318">
        <v>0</v>
      </c>
      <c r="J165" s="319" t="e">
        <f t="shared" si="40"/>
        <v>#DIV/0!</v>
      </c>
      <c r="K165" s="320">
        <v>0</v>
      </c>
      <c r="L165" s="318">
        <v>0</v>
      </c>
      <c r="M165" s="319" t="e">
        <f t="shared" si="41"/>
        <v>#DIV/0!</v>
      </c>
      <c r="N165" s="320">
        <v>0</v>
      </c>
      <c r="O165" s="318">
        <v>0</v>
      </c>
      <c r="P165" s="319" t="e">
        <f t="shared" si="42"/>
        <v>#DIV/0!</v>
      </c>
      <c r="Q165" s="319" t="b">
        <f t="shared" si="43"/>
        <v>0</v>
      </c>
      <c r="R165" s="319" t="e">
        <f t="shared" si="44"/>
        <v>#DIV/0!</v>
      </c>
      <c r="S165" s="320">
        <v>0</v>
      </c>
      <c r="T165" s="318">
        <v>0</v>
      </c>
      <c r="U165" s="319" t="e">
        <f t="shared" si="45"/>
        <v>#DIV/0!</v>
      </c>
      <c r="V165" s="319" t="b">
        <f t="shared" si="46"/>
        <v>0</v>
      </c>
      <c r="W165" s="319" t="e">
        <f t="shared" si="47"/>
        <v>#DIV/0!</v>
      </c>
      <c r="X165" s="319"/>
      <c r="Y165" s="320">
        <v>0</v>
      </c>
      <c r="Z165" s="319"/>
      <c r="AA165" s="319"/>
      <c r="AB165" s="319"/>
      <c r="AC165" s="811"/>
      <c r="AD165" s="812">
        <f t="shared" si="51"/>
        <v>0</v>
      </c>
      <c r="AE165" s="812">
        <f t="shared" si="52"/>
        <v>0</v>
      </c>
    </row>
    <row r="166" spans="1:31" ht="16.8" hidden="1">
      <c r="A166" s="439" t="s">
        <v>309</v>
      </c>
      <c r="B166" s="439">
        <f>'Aaro Inställningar'!B75</f>
        <v>0</v>
      </c>
      <c r="C166" s="439" t="str">
        <f t="shared" si="54"/>
        <v>SEK</v>
      </c>
      <c r="D166" s="439">
        <f t="shared" si="54"/>
        <v>0</v>
      </c>
      <c r="E166" s="439"/>
      <c r="F166" s="43"/>
      <c r="G166" s="749">
        <f>'Aaro Inställningar'!C75</f>
        <v>0</v>
      </c>
      <c r="H166" s="320">
        <v>0</v>
      </c>
      <c r="I166" s="318">
        <v>0</v>
      </c>
      <c r="J166" s="319" t="e">
        <f t="shared" si="40"/>
        <v>#DIV/0!</v>
      </c>
      <c r="K166" s="320">
        <v>0</v>
      </c>
      <c r="L166" s="318">
        <v>0</v>
      </c>
      <c r="M166" s="319" t="e">
        <f t="shared" si="41"/>
        <v>#DIV/0!</v>
      </c>
      <c r="N166" s="320">
        <v>0</v>
      </c>
      <c r="O166" s="318">
        <v>0</v>
      </c>
      <c r="P166" s="319" t="e">
        <f t="shared" si="42"/>
        <v>#DIV/0!</v>
      </c>
      <c r="Q166" s="319" t="b">
        <f t="shared" si="43"/>
        <v>0</v>
      </c>
      <c r="R166" s="319" t="e">
        <f t="shared" si="44"/>
        <v>#DIV/0!</v>
      </c>
      <c r="S166" s="320">
        <v>0</v>
      </c>
      <c r="T166" s="318">
        <v>0</v>
      </c>
      <c r="U166" s="319" t="e">
        <f t="shared" si="45"/>
        <v>#DIV/0!</v>
      </c>
      <c r="V166" s="319" t="b">
        <f t="shared" si="46"/>
        <v>0</v>
      </c>
      <c r="W166" s="319" t="e">
        <f t="shared" si="47"/>
        <v>#DIV/0!</v>
      </c>
      <c r="X166" s="319"/>
      <c r="Y166" s="320">
        <v>0</v>
      </c>
      <c r="Z166" s="319"/>
      <c r="AA166" s="319"/>
      <c r="AB166" s="319"/>
      <c r="AC166" s="811"/>
      <c r="AD166" s="812">
        <f t="shared" si="51"/>
        <v>0</v>
      </c>
      <c r="AE166" s="812">
        <f t="shared" si="52"/>
        <v>0</v>
      </c>
    </row>
    <row r="167" spans="1:31" ht="16.8" hidden="1">
      <c r="A167" s="439" t="s">
        <v>309</v>
      </c>
      <c r="B167" s="439">
        <f>'Aaro Inställningar'!B76</f>
        <v>0</v>
      </c>
      <c r="C167" s="439" t="str">
        <f t="shared" si="54"/>
        <v>SEK</v>
      </c>
      <c r="D167" s="439">
        <f t="shared" si="54"/>
        <v>0</v>
      </c>
      <c r="E167" s="439"/>
      <c r="F167" s="43"/>
      <c r="G167" s="749">
        <f>'Aaro Inställningar'!C76</f>
        <v>0</v>
      </c>
      <c r="H167" s="320">
        <v>0</v>
      </c>
      <c r="I167" s="318">
        <v>0</v>
      </c>
      <c r="J167" s="319" t="e">
        <f t="shared" si="40"/>
        <v>#DIV/0!</v>
      </c>
      <c r="K167" s="320">
        <v>0</v>
      </c>
      <c r="L167" s="318">
        <v>0</v>
      </c>
      <c r="M167" s="319" t="e">
        <f t="shared" si="41"/>
        <v>#DIV/0!</v>
      </c>
      <c r="N167" s="320">
        <v>0</v>
      </c>
      <c r="O167" s="318">
        <v>0</v>
      </c>
      <c r="P167" s="319" t="e">
        <f t="shared" si="42"/>
        <v>#DIV/0!</v>
      </c>
      <c r="Q167" s="319" t="b">
        <f t="shared" si="43"/>
        <v>0</v>
      </c>
      <c r="R167" s="319" t="e">
        <f t="shared" si="44"/>
        <v>#DIV/0!</v>
      </c>
      <c r="S167" s="320">
        <v>0</v>
      </c>
      <c r="T167" s="318">
        <v>0</v>
      </c>
      <c r="U167" s="319" t="e">
        <f t="shared" si="45"/>
        <v>#DIV/0!</v>
      </c>
      <c r="V167" s="319" t="b">
        <f t="shared" si="46"/>
        <v>0</v>
      </c>
      <c r="W167" s="319" t="e">
        <f t="shared" si="47"/>
        <v>#DIV/0!</v>
      </c>
      <c r="X167" s="319"/>
      <c r="Y167" s="320">
        <v>0</v>
      </c>
      <c r="Z167" s="319"/>
      <c r="AA167" s="319"/>
      <c r="AB167" s="319"/>
      <c r="AC167" s="811"/>
      <c r="AD167" s="812">
        <f t="shared" si="51"/>
        <v>0</v>
      </c>
      <c r="AE167" s="812">
        <f t="shared" si="52"/>
        <v>0</v>
      </c>
    </row>
    <row r="168" spans="1:31" ht="16.8" hidden="1">
      <c r="A168" s="439" t="s">
        <v>309</v>
      </c>
      <c r="B168" s="439">
        <f>'Aaro Inställningar'!B78</f>
        <v>0</v>
      </c>
      <c r="C168" s="439" t="str">
        <f t="shared" si="54"/>
        <v>SEK</v>
      </c>
      <c r="D168" s="439">
        <f t="shared" si="54"/>
        <v>0</v>
      </c>
      <c r="E168" s="439"/>
      <c r="F168" s="43"/>
      <c r="G168" s="749">
        <f>'Aaro Inställningar'!C77</f>
        <v>0</v>
      </c>
      <c r="H168" s="320">
        <v>0</v>
      </c>
      <c r="I168" s="318">
        <v>0</v>
      </c>
      <c r="J168" s="319" t="e">
        <f t="shared" si="40"/>
        <v>#DIV/0!</v>
      </c>
      <c r="K168" s="320">
        <v>0</v>
      </c>
      <c r="L168" s="318">
        <v>0</v>
      </c>
      <c r="M168" s="319" t="e">
        <f t="shared" si="41"/>
        <v>#DIV/0!</v>
      </c>
      <c r="N168" s="320">
        <v>0</v>
      </c>
      <c r="O168" s="318">
        <v>0</v>
      </c>
      <c r="P168" s="319" t="e">
        <f t="shared" si="42"/>
        <v>#DIV/0!</v>
      </c>
      <c r="Q168" s="319" t="b">
        <f t="shared" si="43"/>
        <v>0</v>
      </c>
      <c r="R168" s="319" t="e">
        <f t="shared" si="44"/>
        <v>#DIV/0!</v>
      </c>
      <c r="S168" s="320">
        <v>0</v>
      </c>
      <c r="T168" s="318">
        <v>0</v>
      </c>
      <c r="U168" s="319" t="e">
        <f t="shared" si="45"/>
        <v>#DIV/0!</v>
      </c>
      <c r="V168" s="319" t="b">
        <f t="shared" si="46"/>
        <v>0</v>
      </c>
      <c r="W168" s="319" t="e">
        <f t="shared" si="47"/>
        <v>#DIV/0!</v>
      </c>
      <c r="X168" s="319"/>
      <c r="Y168" s="320">
        <v>0</v>
      </c>
      <c r="Z168" s="319"/>
      <c r="AA168" s="319"/>
      <c r="AB168" s="319"/>
      <c r="AC168" s="811"/>
      <c r="AD168" s="812">
        <f t="shared" si="51"/>
        <v>0</v>
      </c>
      <c r="AE168" s="812">
        <f t="shared" si="52"/>
        <v>0</v>
      </c>
    </row>
    <row r="169" spans="1:31" ht="16.8" hidden="1">
      <c r="A169" s="439" t="s">
        <v>309</v>
      </c>
      <c r="B169" s="439">
        <f>'Aaro Inställningar'!B79</f>
        <v>0</v>
      </c>
      <c r="C169" s="439" t="str">
        <f t="shared" si="54"/>
        <v>SEK</v>
      </c>
      <c r="D169" s="439">
        <f t="shared" si="54"/>
        <v>0</v>
      </c>
      <c r="E169" s="439"/>
      <c r="F169" s="43"/>
      <c r="G169" s="749">
        <f>'Aaro Inställningar'!C78</f>
        <v>0</v>
      </c>
      <c r="H169" s="320">
        <v>0</v>
      </c>
      <c r="I169" s="318">
        <v>0</v>
      </c>
      <c r="J169" s="319" t="e">
        <f t="shared" si="40"/>
        <v>#DIV/0!</v>
      </c>
      <c r="K169" s="320">
        <v>0</v>
      </c>
      <c r="L169" s="318">
        <v>0</v>
      </c>
      <c r="M169" s="319" t="e">
        <f t="shared" si="41"/>
        <v>#DIV/0!</v>
      </c>
      <c r="N169" s="320">
        <v>0</v>
      </c>
      <c r="O169" s="318">
        <v>0</v>
      </c>
      <c r="P169" s="319" t="e">
        <f t="shared" si="42"/>
        <v>#DIV/0!</v>
      </c>
      <c r="Q169" s="319" t="b">
        <f t="shared" si="43"/>
        <v>0</v>
      </c>
      <c r="R169" s="319" t="e">
        <f t="shared" si="44"/>
        <v>#DIV/0!</v>
      </c>
      <c r="S169" s="320">
        <v>0</v>
      </c>
      <c r="T169" s="318">
        <v>0</v>
      </c>
      <c r="U169" s="319" t="e">
        <f t="shared" si="45"/>
        <v>#DIV/0!</v>
      </c>
      <c r="V169" s="319" t="b">
        <f t="shared" si="46"/>
        <v>0</v>
      </c>
      <c r="W169" s="319" t="e">
        <f t="shared" si="47"/>
        <v>#DIV/0!</v>
      </c>
      <c r="X169" s="319"/>
      <c r="Y169" s="320">
        <v>0</v>
      </c>
      <c r="Z169" s="319"/>
      <c r="AA169" s="319"/>
      <c r="AB169" s="319"/>
      <c r="AC169" s="811"/>
      <c r="AD169" s="812">
        <f t="shared" si="51"/>
        <v>0</v>
      </c>
      <c r="AE169" s="812">
        <f t="shared" si="52"/>
        <v>0</v>
      </c>
    </row>
    <row r="170" spans="1:31" ht="16.8" hidden="1">
      <c r="A170" s="439" t="s">
        <v>309</v>
      </c>
      <c r="B170" s="439">
        <f>'Aaro Inställningar'!B80</f>
        <v>0</v>
      </c>
      <c r="C170" s="439">
        <f t="shared" si="54"/>
        <v>0</v>
      </c>
      <c r="D170" s="439">
        <f t="shared" si="54"/>
        <v>0</v>
      </c>
      <c r="E170" s="439"/>
      <c r="F170" s="43"/>
      <c r="G170" s="799" t="str">
        <f>'Aaro Inställningar'!C80</f>
        <v>SUMMA FRÅGETECKEN</v>
      </c>
      <c r="H170" s="800">
        <f>SUM(H149:H169)</f>
        <v>0</v>
      </c>
      <c r="I170" s="801">
        <f>SUM(I149:I169)</f>
        <v>0</v>
      </c>
      <c r="J170" s="802" t="e">
        <f t="shared" si="40"/>
        <v>#DIV/0!</v>
      </c>
      <c r="K170" s="800">
        <f>SUM(K149:K169)</f>
        <v>0</v>
      </c>
      <c r="L170" s="801">
        <f>SUM(L149:L169)</f>
        <v>0</v>
      </c>
      <c r="M170" s="802" t="e">
        <f t="shared" si="41"/>
        <v>#DIV/0!</v>
      </c>
      <c r="N170" s="800">
        <f>SUM(N149:N169)</f>
        <v>0</v>
      </c>
      <c r="O170" s="801">
        <f>SUM(O149:O169)</f>
        <v>0</v>
      </c>
      <c r="P170" s="802" t="e">
        <f t="shared" si="42"/>
        <v>#DIV/0!</v>
      </c>
      <c r="Q170" s="802" t="b">
        <f t="shared" si="43"/>
        <v>0</v>
      </c>
      <c r="R170" s="802" t="e">
        <f t="shared" si="44"/>
        <v>#DIV/0!</v>
      </c>
      <c r="S170" s="800">
        <f>SUM(S149:S169)</f>
        <v>0</v>
      </c>
      <c r="T170" s="801">
        <f>SUM(T149:T169)</f>
        <v>0</v>
      </c>
      <c r="U170" s="802" t="e">
        <f t="shared" si="45"/>
        <v>#DIV/0!</v>
      </c>
      <c r="V170" s="802" t="b">
        <f t="shared" si="46"/>
        <v>0</v>
      </c>
      <c r="W170" s="802" t="e">
        <f t="shared" si="47"/>
        <v>#DIV/0!</v>
      </c>
      <c r="X170" s="802"/>
      <c r="Y170" s="800">
        <f>SUM(Y149:Y169)</f>
        <v>0</v>
      </c>
      <c r="Z170" s="803" t="e">
        <f>IF(OR(T170&lt;0,Y170&lt;0),"-",Y170/T170-1)</f>
        <v>#DIV/0!</v>
      </c>
      <c r="AA170" s="803" t="b">
        <f>IF(AND(T170&lt;0,Y170&lt;0),-(Y170/T170-1))</f>
        <v>0</v>
      </c>
      <c r="AB170" s="802" t="e">
        <f>IF(AND(#REF!&lt;0,Y170&lt;0),+AA170,Z170)</f>
        <v>#REF!</v>
      </c>
      <c r="AC170" s="811"/>
      <c r="AD170" s="815">
        <f t="shared" si="51"/>
        <v>0</v>
      </c>
      <c r="AE170" s="815">
        <f t="shared" si="52"/>
        <v>0</v>
      </c>
    </row>
    <row r="171" spans="1:31" ht="11.25" customHeight="1">
      <c r="A171" s="439"/>
      <c r="B171" s="439"/>
      <c r="C171" s="439">
        <f t="shared" si="54"/>
        <v>0</v>
      </c>
      <c r="D171" s="439">
        <f t="shared" si="54"/>
        <v>0</v>
      </c>
      <c r="E171" s="439"/>
      <c r="F171" s="36"/>
      <c r="G171" s="806"/>
      <c r="H171" s="776"/>
      <c r="I171" s="807"/>
      <c r="J171" s="753"/>
      <c r="K171" s="776"/>
      <c r="L171" s="807"/>
      <c r="M171" s="753"/>
      <c r="N171" s="776"/>
      <c r="O171" s="807"/>
      <c r="P171" s="753"/>
      <c r="Q171" s="753"/>
      <c r="R171" s="753"/>
      <c r="S171" s="776"/>
      <c r="T171" s="807"/>
      <c r="U171" s="753"/>
      <c r="V171" s="753"/>
      <c r="W171" s="753"/>
      <c r="X171" s="753"/>
      <c r="Y171" s="776"/>
      <c r="Z171" s="807"/>
      <c r="AA171" s="807"/>
      <c r="AB171" s="753"/>
      <c r="AC171" s="811"/>
      <c r="AD171" s="817"/>
      <c r="AE171" s="817"/>
    </row>
    <row r="172" spans="1:31" ht="15.75" customHeight="1">
      <c r="A172" s="439" t="s">
        <v>309</v>
      </c>
      <c r="B172" s="439">
        <f>'Aaro Inställningar'!B82</f>
        <v>0</v>
      </c>
      <c r="C172" s="439">
        <f t="shared" si="54"/>
        <v>0</v>
      </c>
      <c r="D172" s="439">
        <f t="shared" si="54"/>
        <v>0</v>
      </c>
      <c r="E172" s="439"/>
      <c r="F172" s="36"/>
      <c r="G172" s="760" t="str">
        <f>'Aaro Inställningar'!C82</f>
        <v>Summa totalt</v>
      </c>
      <c r="H172" s="774">
        <f>+H170+H148+H125</f>
        <v>499.69357064999986</v>
      </c>
      <c r="I172" s="808">
        <f>+I170+I148+I125</f>
        <v>297.23136815599997</v>
      </c>
      <c r="J172" s="809">
        <f>IF(OR(H172&lt;0,I172&lt;0),"-",H172/I172-1)</f>
        <v>0.68116028180356425</v>
      </c>
      <c r="K172" s="774">
        <f>+K170+K148+K125</f>
        <v>838.68203445599988</v>
      </c>
      <c r="L172" s="808">
        <f>+L170+L148+L125</f>
        <v>581.24224899500007</v>
      </c>
      <c r="M172" s="809">
        <f>IF(OR(K172&lt;0,L172&lt;0),"-",K172/L172-1)</f>
        <v>0.44291306405569686</v>
      </c>
      <c r="N172" s="774">
        <f>+N170+N148+N125</f>
        <v>807.38841623099984</v>
      </c>
      <c r="O172" s="808">
        <f>+O170+O148+O125</f>
        <v>581.24224899500007</v>
      </c>
      <c r="P172" s="802">
        <f>IF(OR(N172&lt;0,O172&lt;0),"-",N172/O172-1)</f>
        <v>0.38907386313885306</v>
      </c>
      <c r="Q172" s="802" t="b">
        <f>IF(AND(N172&lt;0,O172&lt;0),-(N172/O172-1))</f>
        <v>0</v>
      </c>
      <c r="R172" s="809">
        <f>IF(AND(N172&lt;0,O172&lt;0),+Q172,P172)</f>
        <v>0.38907386313885306</v>
      </c>
      <c r="S172" s="774">
        <f>+S170+S148+S125</f>
        <v>4149.2594981870006</v>
      </c>
      <c r="T172" s="808">
        <f>+T170+T148+T125</f>
        <v>3891.819712726</v>
      </c>
      <c r="U172" s="802">
        <f>IF(OR(S172&lt;0,T172&lt;0),"-",S172/T172-1)</f>
        <v>6.6148949453950667E-2</v>
      </c>
      <c r="V172" s="802" t="b">
        <f>IF(AND(S172&lt;0,T172&lt;0),-(S172/T172-1))</f>
        <v>0</v>
      </c>
      <c r="W172" s="809">
        <f>IF(AND(S172&lt;0,T172&lt;0),+V172,U172)</f>
        <v>6.6148949453950667E-2</v>
      </c>
      <c r="X172" s="809"/>
      <c r="Y172" s="774">
        <f>+Y170+Y148+Y125</f>
        <v>4535.4287969839997</v>
      </c>
      <c r="Z172" s="810">
        <f>IF(OR(T172&lt;0,Y172&lt;0),"-",Y172/T172-1)</f>
        <v>0.16537484564185734</v>
      </c>
      <c r="AA172" s="810" t="b">
        <f>IF(AND(T172&lt;0,Y172&lt;0),-(Y172/T172-1))</f>
        <v>0</v>
      </c>
      <c r="AB172" s="809">
        <f>IF(AND(T172&lt;0,Y172&lt;0),+AA172,Z172)</f>
        <v>0.16537484564185734</v>
      </c>
      <c r="AC172" s="811"/>
      <c r="AD172" s="818">
        <f>IF(N89&lt;&gt;0,IF(N172&lt;&gt;0,N172/N89,""),0)</f>
        <v>7.3785112297779301E-2</v>
      </c>
      <c r="AE172" s="818">
        <f>IF(O89&lt;&gt;0,IF(O172&lt;&gt;0,O172/O89,""),0)</f>
        <v>5.0242727755067794E-2</v>
      </c>
    </row>
    <row r="173" spans="1:31" ht="14.25" customHeight="1">
      <c r="A173" s="439" t="s">
        <v>309</v>
      </c>
      <c r="B173" s="439">
        <f>'Aaro Inställningar'!B83</f>
        <v>0</v>
      </c>
      <c r="C173" s="439">
        <f>C93</f>
        <v>0</v>
      </c>
      <c r="D173" s="713">
        <f>D93</f>
        <v>0</v>
      </c>
      <c r="E173" s="439"/>
      <c r="F173" s="36"/>
      <c r="G173" s="4"/>
      <c r="H173" s="684"/>
      <c r="I173" s="684"/>
      <c r="J173" s="68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65"/>
      <c r="AD173" s="78"/>
      <c r="AE173" s="78"/>
    </row>
    <row r="174" spans="1:31">
      <c r="A174" s="436"/>
      <c r="B174" s="39"/>
      <c r="C174" s="439">
        <f>C94</f>
        <v>0</v>
      </c>
      <c r="D174" s="713">
        <f>D94</f>
        <v>0</v>
      </c>
      <c r="E174" s="39"/>
      <c r="F174" s="36"/>
      <c r="G174" s="448"/>
      <c r="H174" s="681"/>
      <c r="I174" s="681"/>
      <c r="J174" s="681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40"/>
      <c r="Z174" s="40"/>
      <c r="AA174" s="40"/>
      <c r="AB174" s="40"/>
      <c r="AC174" s="465"/>
      <c r="AD174" s="78"/>
      <c r="AE174" s="78"/>
    </row>
    <row r="175" spans="1:31" ht="28.2">
      <c r="A175" s="440"/>
      <c r="B175" s="39"/>
      <c r="C175" s="39"/>
      <c r="D175" s="712"/>
      <c r="E175" s="39"/>
      <c r="F175" s="36"/>
      <c r="G175" s="128" t="str">
        <f>G10</f>
        <v>Innehavsanalys 100% - Valutajusterat (omräknat till snittkurs 2014)</v>
      </c>
      <c r="H175" s="680"/>
      <c r="I175" s="680"/>
      <c r="J175" s="680"/>
      <c r="AC175" s="465"/>
      <c r="AD175" s="78"/>
      <c r="AE175" s="78"/>
    </row>
    <row r="176" spans="1:31">
      <c r="D176" s="714"/>
      <c r="AC176" s="465"/>
      <c r="AD176" s="78"/>
      <c r="AE176" s="78"/>
    </row>
    <row r="177" spans="1:31" ht="25.5" customHeight="1">
      <c r="B177" s="39"/>
      <c r="C177" s="39"/>
      <c r="D177" s="712"/>
      <c r="E177" s="39"/>
      <c r="G177" s="449" t="s">
        <v>116</v>
      </c>
      <c r="H177" s="461">
        <f>H12</f>
        <v>2015</v>
      </c>
      <c r="I177" s="461">
        <f>I12</f>
        <v>2014</v>
      </c>
      <c r="J177" s="461"/>
      <c r="K177" s="461">
        <f t="shared" ref="K177:W177" si="55">K12</f>
        <v>2015</v>
      </c>
      <c r="L177" s="461">
        <f t="shared" si="55"/>
        <v>2014</v>
      </c>
      <c r="M177" s="461" t="str">
        <f t="shared" si="55"/>
        <v>%</v>
      </c>
      <c r="N177" s="461">
        <f t="shared" si="55"/>
        <v>2015</v>
      </c>
      <c r="O177" s="461">
        <f t="shared" si="55"/>
        <v>2014</v>
      </c>
      <c r="P177" s="461">
        <f t="shared" si="55"/>
        <v>0</v>
      </c>
      <c r="Q177" s="461">
        <f t="shared" si="55"/>
        <v>0</v>
      </c>
      <c r="R177" s="461" t="str">
        <f t="shared" si="55"/>
        <v>%</v>
      </c>
      <c r="S177" s="461" t="str">
        <f t="shared" si="55"/>
        <v>15/14</v>
      </c>
      <c r="T177" s="461">
        <f t="shared" si="55"/>
        <v>2014</v>
      </c>
      <c r="U177" s="461">
        <f t="shared" si="55"/>
        <v>0</v>
      </c>
      <c r="V177" s="461">
        <f t="shared" si="55"/>
        <v>0</v>
      </c>
      <c r="W177" s="461" t="str">
        <f t="shared" si="55"/>
        <v>%</v>
      </c>
      <c r="X177" s="461"/>
      <c r="Y177" s="461">
        <f>Y12</f>
        <v>2015</v>
      </c>
      <c r="Z177" s="461">
        <f>Z12</f>
        <v>0</v>
      </c>
      <c r="AA177" s="461">
        <f>AA12</f>
        <v>0</v>
      </c>
      <c r="AB177" s="461" t="str">
        <f>AB12</f>
        <v>%</v>
      </c>
      <c r="AC177" s="467"/>
      <c r="AD177" s="461">
        <f>N177</f>
        <v>2015</v>
      </c>
      <c r="AE177" s="461">
        <f>O177</f>
        <v>2014</v>
      </c>
    </row>
    <row r="178" spans="1:31" s="301" customFormat="1" ht="18">
      <c r="A178" s="438"/>
      <c r="B178" s="446"/>
      <c r="C178" s="446"/>
      <c r="D178" s="715"/>
      <c r="E178" s="446"/>
      <c r="F178" s="302"/>
      <c r="G178" s="449"/>
      <c r="H178" s="461" t="str">
        <f>H13</f>
        <v>mar</v>
      </c>
      <c r="I178" s="461" t="str">
        <f>I13</f>
        <v>mar</v>
      </c>
      <c r="J178" s="461"/>
      <c r="K178" s="461" t="str">
        <f>K13</f>
        <v>kv 1</v>
      </c>
      <c r="L178" s="461" t="str">
        <f>L13</f>
        <v>kv 1</v>
      </c>
      <c r="M178" s="461"/>
      <c r="N178" s="461" t="str">
        <f>N13</f>
        <v>kv 1</v>
      </c>
      <c r="O178" s="461" t="str">
        <f>O13</f>
        <v>kv 1</v>
      </c>
      <c r="P178" s="461">
        <f>P13</f>
        <v>0</v>
      </c>
      <c r="Q178" s="461">
        <f>Q13</f>
        <v>0</v>
      </c>
      <c r="R178" s="461"/>
      <c r="S178" s="461" t="str">
        <f>S13</f>
        <v>LTM</v>
      </c>
      <c r="T178" s="461"/>
      <c r="U178" s="461"/>
      <c r="V178" s="461"/>
      <c r="W178" s="461"/>
      <c r="X178" s="461"/>
      <c r="Y178" s="461" t="str">
        <f>Y13</f>
        <v>Prognos mar</v>
      </c>
      <c r="Z178" s="461">
        <f>Z13</f>
        <v>0</v>
      </c>
      <c r="AA178" s="461">
        <f>AA13</f>
        <v>0</v>
      </c>
      <c r="AB178" s="461"/>
      <c r="AC178" s="467"/>
      <c r="AD178" s="461" t="str">
        <f>N178</f>
        <v>kv 1</v>
      </c>
      <c r="AE178" s="461" t="str">
        <f>O178</f>
        <v>kv 1</v>
      </c>
    </row>
    <row r="179" spans="1:31" ht="16.8">
      <c r="A179" s="441" t="s">
        <v>311</v>
      </c>
      <c r="B179" s="457" t="str">
        <f>'Aaro Inställningar'!B6</f>
        <v>AHIAS</v>
      </c>
      <c r="C179" s="457" t="str">
        <f t="shared" ref="C179:D198" si="56">C14</f>
        <v>DKK</v>
      </c>
      <c r="D179" s="714">
        <f t="shared" si="56"/>
        <v>1.220332</v>
      </c>
      <c r="E179" s="457"/>
      <c r="F179" s="43"/>
      <c r="G179" s="749" t="str">
        <f>'Aaro Inställningar'!C6</f>
        <v>AH Industries</v>
      </c>
      <c r="H179" s="320">
        <v>-1.654770192</v>
      </c>
      <c r="I179" s="318">
        <v>3.717131272</v>
      </c>
      <c r="J179" s="319" t="str">
        <f t="shared" ref="J179:J188" si="57">IF(OR(H179&lt;0,I179&lt;0),"-",H179/I179-1)</f>
        <v>-</v>
      </c>
      <c r="K179" s="320">
        <v>-2.856797212</v>
      </c>
      <c r="L179" s="318">
        <v>-4.0258752680000001</v>
      </c>
      <c r="M179" s="319" t="str">
        <f t="shared" ref="M179:M207" si="58">IF(OR(K179&lt;0,L179&lt;0),"-",K179/L179-1)</f>
        <v>-</v>
      </c>
      <c r="N179" s="320">
        <v>-2.856797212</v>
      </c>
      <c r="O179" s="318">
        <v>-4.0258752680000001</v>
      </c>
      <c r="P179" s="319" t="str">
        <f t="shared" ref="P179:P207" si="59">IF(OR(N179&lt;0,O179&lt;0),"-",N179/O179-1)</f>
        <v>-</v>
      </c>
      <c r="Q179" s="319">
        <f t="shared" ref="Q179:Q207" si="60">IF(AND(N179&lt;0,O179&lt;0),-(N179/O179-1))</f>
        <v>0.29039102758411639</v>
      </c>
      <c r="R179" s="319">
        <f t="shared" ref="R179:R207" si="61">IF(AND(N179&lt;0,O179&lt;0),+Q179,P179)</f>
        <v>0.29039102758411639</v>
      </c>
      <c r="S179" s="320">
        <v>-8.8437460039999998</v>
      </c>
      <c r="T179" s="318">
        <v>-10.01282406</v>
      </c>
      <c r="U179" s="319" t="str">
        <f t="shared" ref="U179:U207" si="62">IF(OR(S179&lt;0,T179&lt;0),"-",S179/T179-1)</f>
        <v>-</v>
      </c>
      <c r="V179" s="319">
        <f t="shared" ref="V179:V207" si="63">IF(AND(S179&lt;0,T179&lt;0),-(S179/T179-1))</f>
        <v>0.1167580743449117</v>
      </c>
      <c r="W179" s="319">
        <f t="shared" ref="W179:W207" si="64">IF(AND(S179&lt;0,T179&lt;0),+V179,U179)</f>
        <v>0.1167580743449117</v>
      </c>
      <c r="X179" s="319"/>
      <c r="Y179" s="320">
        <v>33.561570664000001</v>
      </c>
      <c r="Z179" s="319" t="str">
        <f t="shared" ref="Z179:Z207" si="65">IF(OR(T179&lt;0,Y179&lt;0),"-",Y179/T179-1)</f>
        <v>-</v>
      </c>
      <c r="AA179" s="319" t="b">
        <f t="shared" ref="AA179:AA207" si="66">IF(AND(T179&lt;0,Y179&lt;0),-(Y179/T179-1))</f>
        <v>0</v>
      </c>
      <c r="AB179" s="319" t="str">
        <f t="shared" ref="AB179:AB207" si="67">IF(AND(T179&lt;0,Y179&lt;0),+AA179,Z179)</f>
        <v>-</v>
      </c>
      <c r="AC179" s="811"/>
      <c r="AD179" s="812">
        <f t="shared" ref="AD179:AD207" si="68">IF(N14&lt;&gt;0,IF(N179&lt;&gt;0,N179/N14,""),0)</f>
        <v>-1.2352258336850993E-2</v>
      </c>
      <c r="AE179" s="812">
        <f t="shared" ref="AE179:AE207" si="69">IF(O14&lt;&gt;0,IF(O179&lt;&gt;0,O179/O14,""),0)</f>
        <v>-2.0605099121831789E-2</v>
      </c>
    </row>
    <row r="180" spans="1:31" ht="15.75" customHeight="1">
      <c r="A180" s="441" t="s">
        <v>311</v>
      </c>
      <c r="B180" s="457" t="str">
        <f>'Aaro Inställningar'!B7</f>
        <v>ARCUS</v>
      </c>
      <c r="C180" s="457" t="str">
        <f t="shared" si="56"/>
        <v>NOK</v>
      </c>
      <c r="D180" s="714">
        <f t="shared" si="56"/>
        <v>1.089421</v>
      </c>
      <c r="E180" s="457"/>
      <c r="F180" s="43"/>
      <c r="G180" s="749" t="str">
        <f>'Aaro Inställningar'!C7</f>
        <v>Arcus-Gruppen</v>
      </c>
      <c r="H180" s="320">
        <v>-14.89238507</v>
      </c>
      <c r="I180" s="318">
        <v>-15.534054039000001</v>
      </c>
      <c r="J180" s="319" t="str">
        <f t="shared" si="57"/>
        <v>-</v>
      </c>
      <c r="K180" s="320">
        <v>-24.325681508999999</v>
      </c>
      <c r="L180" s="318">
        <v>-39.947978649</v>
      </c>
      <c r="M180" s="319" t="str">
        <f t="shared" si="58"/>
        <v>-</v>
      </c>
      <c r="N180" s="320">
        <v>-24.325681508999999</v>
      </c>
      <c r="O180" s="318">
        <v>-39.947978649</v>
      </c>
      <c r="P180" s="319" t="str">
        <f t="shared" si="59"/>
        <v>-</v>
      </c>
      <c r="Q180" s="319">
        <f t="shared" si="60"/>
        <v>0.39106602307125915</v>
      </c>
      <c r="R180" s="319">
        <f t="shared" si="61"/>
        <v>0.39106602307125915</v>
      </c>
      <c r="S180" s="320">
        <v>116.498324056</v>
      </c>
      <c r="T180" s="318">
        <v>100.876026916</v>
      </c>
      <c r="U180" s="319">
        <f t="shared" si="62"/>
        <v>0.1548663009201261</v>
      </c>
      <c r="V180" s="319" t="b">
        <f t="shared" si="63"/>
        <v>0</v>
      </c>
      <c r="W180" s="319">
        <f t="shared" si="64"/>
        <v>0.1548663009201261</v>
      </c>
      <c r="X180" s="319"/>
      <c r="Y180" s="320">
        <v>154.10949466</v>
      </c>
      <c r="Z180" s="319">
        <f t="shared" si="65"/>
        <v>0.52771178020648835</v>
      </c>
      <c r="AA180" s="319" t="b">
        <f t="shared" si="66"/>
        <v>0</v>
      </c>
      <c r="AB180" s="319">
        <f t="shared" si="67"/>
        <v>0.52771178020648835</v>
      </c>
      <c r="AC180" s="811"/>
      <c r="AD180" s="812">
        <f t="shared" si="68"/>
        <v>-4.3700436045373769E-2</v>
      </c>
      <c r="AE180" s="812">
        <f t="shared" si="69"/>
        <v>-7.8356749826379621E-2</v>
      </c>
    </row>
    <row r="181" spans="1:31" ht="16.8">
      <c r="A181" s="441" t="s">
        <v>311</v>
      </c>
      <c r="B181" s="457" t="str">
        <f>'Aaro Inställningar'!B8</f>
        <v>BIOLIN</v>
      </c>
      <c r="C181" s="457" t="str">
        <f t="shared" si="56"/>
        <v>SEK</v>
      </c>
      <c r="D181" s="714">
        <f t="shared" si="56"/>
        <v>1</v>
      </c>
      <c r="E181" s="457"/>
      <c r="F181" s="43"/>
      <c r="G181" s="749" t="str">
        <f>'Aaro Inställningar'!C8</f>
        <v>Biolin Scientific</v>
      </c>
      <c r="H181" s="320">
        <v>8.9388799999999904</v>
      </c>
      <c r="I181" s="318">
        <v>3.742</v>
      </c>
      <c r="J181" s="319">
        <f t="shared" si="57"/>
        <v>1.3887974345269885</v>
      </c>
      <c r="K181" s="320">
        <v>-3.4879699999999998</v>
      </c>
      <c r="L181" s="318">
        <v>-5.1449999999999996</v>
      </c>
      <c r="M181" s="319" t="str">
        <f t="shared" si="58"/>
        <v>-</v>
      </c>
      <c r="N181" s="320">
        <v>-3.4879699999999998</v>
      </c>
      <c r="O181" s="318">
        <v>-5.1449999999999996</v>
      </c>
      <c r="P181" s="319" t="str">
        <f t="shared" si="59"/>
        <v>-</v>
      </c>
      <c r="Q181" s="319">
        <f t="shared" si="60"/>
        <v>0.32206608357628763</v>
      </c>
      <c r="R181" s="319">
        <f t="shared" si="61"/>
        <v>0.32206608357628763</v>
      </c>
      <c r="S181" s="320">
        <v>16.976030000000002</v>
      </c>
      <c r="T181" s="318">
        <v>15.319000000000001</v>
      </c>
      <c r="U181" s="319">
        <f t="shared" si="62"/>
        <v>0.10816828774724208</v>
      </c>
      <c r="V181" s="319" t="b">
        <f t="shared" si="63"/>
        <v>0</v>
      </c>
      <c r="W181" s="319">
        <f t="shared" si="64"/>
        <v>0.10816828774724208</v>
      </c>
      <c r="X181" s="319"/>
      <c r="Y181" s="320">
        <v>30.902999999999999</v>
      </c>
      <c r="Z181" s="319">
        <f t="shared" si="65"/>
        <v>1.0172987792936872</v>
      </c>
      <c r="AA181" s="319" t="b">
        <f t="shared" si="66"/>
        <v>0</v>
      </c>
      <c r="AB181" s="319">
        <f t="shared" si="67"/>
        <v>1.0172987792936872</v>
      </c>
      <c r="AC181" s="811"/>
      <c r="AD181" s="812">
        <f t="shared" si="68"/>
        <v>-6.6659047696220178E-2</v>
      </c>
      <c r="AE181" s="812">
        <f t="shared" si="69"/>
        <v>-0.12111011722611929</v>
      </c>
    </row>
    <row r="182" spans="1:31" ht="15.75" customHeight="1">
      <c r="A182" s="441" t="s">
        <v>311</v>
      </c>
      <c r="B182" s="457" t="str">
        <f>'Aaro Inställningar'!B9</f>
        <v>BISNODE</v>
      </c>
      <c r="C182" s="457" t="str">
        <f t="shared" si="56"/>
        <v>SEK</v>
      </c>
      <c r="D182" s="714">
        <f t="shared" si="56"/>
        <v>1</v>
      </c>
      <c r="E182" s="457"/>
      <c r="F182" s="43"/>
      <c r="G182" s="749" t="str">
        <f>'Aaro Inställningar'!C9</f>
        <v>Bisnode</v>
      </c>
      <c r="H182" s="320">
        <v>23.8918649999999</v>
      </c>
      <c r="I182" s="318">
        <v>1.276</v>
      </c>
      <c r="J182" s="319">
        <f t="shared" si="57"/>
        <v>17.724032131661364</v>
      </c>
      <c r="K182" s="320">
        <v>11.918864999999901</v>
      </c>
      <c r="L182" s="318">
        <v>20.498000000000001</v>
      </c>
      <c r="M182" s="319">
        <f t="shared" si="58"/>
        <v>-0.41853522294858525</v>
      </c>
      <c r="N182" s="320">
        <v>11.918864999999901</v>
      </c>
      <c r="O182" s="318">
        <v>20.498000000000001</v>
      </c>
      <c r="P182" s="319">
        <f t="shared" si="59"/>
        <v>-0.41853522294858525</v>
      </c>
      <c r="Q182" s="319" t="b">
        <f t="shared" si="60"/>
        <v>0</v>
      </c>
      <c r="R182" s="319">
        <f t="shared" si="61"/>
        <v>-0.41853522294858525</v>
      </c>
      <c r="S182" s="320">
        <v>113.235865</v>
      </c>
      <c r="T182" s="318">
        <v>121.815</v>
      </c>
      <c r="U182" s="319">
        <f t="shared" si="62"/>
        <v>-7.0427574600829046E-2</v>
      </c>
      <c r="V182" s="319" t="b">
        <f t="shared" si="63"/>
        <v>0</v>
      </c>
      <c r="W182" s="319">
        <f t="shared" si="64"/>
        <v>-7.0427574600829046E-2</v>
      </c>
      <c r="X182" s="319"/>
      <c r="Y182" s="320">
        <v>208.1</v>
      </c>
      <c r="Z182" s="319">
        <f t="shared" si="65"/>
        <v>0.70832820260230678</v>
      </c>
      <c r="AA182" s="319" t="b">
        <f t="shared" si="66"/>
        <v>0</v>
      </c>
      <c r="AB182" s="319">
        <f t="shared" si="67"/>
        <v>0.70832820260230678</v>
      </c>
      <c r="AC182" s="811"/>
      <c r="AD182" s="812">
        <f t="shared" si="68"/>
        <v>1.3645022010287314E-2</v>
      </c>
      <c r="AE182" s="812">
        <f t="shared" si="69"/>
        <v>2.368944156804734E-2</v>
      </c>
    </row>
    <row r="183" spans="1:31" ht="16.8">
      <c r="A183" s="441" t="s">
        <v>311</v>
      </c>
      <c r="B183" s="457" t="str">
        <f>'Aaro Inställningar'!B10</f>
        <v>DIAB</v>
      </c>
      <c r="C183" s="457" t="str">
        <f t="shared" si="56"/>
        <v>SEK</v>
      </c>
      <c r="D183" s="714">
        <f t="shared" si="56"/>
        <v>1</v>
      </c>
      <c r="E183" s="457"/>
      <c r="F183" s="43"/>
      <c r="G183" s="749" t="str">
        <f>'Aaro Inställningar'!C10</f>
        <v>DIAB</v>
      </c>
      <c r="H183" s="320">
        <v>21.626999999999999</v>
      </c>
      <c r="I183" s="318">
        <v>-3.6059999999999999</v>
      </c>
      <c r="J183" s="319" t="str">
        <f t="shared" si="57"/>
        <v>-</v>
      </c>
      <c r="K183" s="320">
        <v>27.763000000000002</v>
      </c>
      <c r="L183" s="318">
        <v>-10.792999999999999</v>
      </c>
      <c r="M183" s="319" t="str">
        <f t="shared" si="58"/>
        <v>-</v>
      </c>
      <c r="N183" s="320">
        <v>27.763000000000002</v>
      </c>
      <c r="O183" s="318">
        <v>-10.792999999999999</v>
      </c>
      <c r="P183" s="319" t="str">
        <f t="shared" si="59"/>
        <v>-</v>
      </c>
      <c r="Q183" s="319" t="b">
        <f t="shared" si="60"/>
        <v>0</v>
      </c>
      <c r="R183" s="319" t="str">
        <f t="shared" si="61"/>
        <v>-</v>
      </c>
      <c r="S183" s="320">
        <v>20.43</v>
      </c>
      <c r="T183" s="318">
        <v>-18.126000000000001</v>
      </c>
      <c r="U183" s="319" t="str">
        <f t="shared" si="62"/>
        <v>-</v>
      </c>
      <c r="V183" s="319" t="b">
        <f t="shared" si="63"/>
        <v>0</v>
      </c>
      <c r="W183" s="319" t="str">
        <f t="shared" si="64"/>
        <v>-</v>
      </c>
      <c r="X183" s="319"/>
      <c r="Y183" s="320">
        <v>62.223999999999997</v>
      </c>
      <c r="Z183" s="319" t="str">
        <f t="shared" si="65"/>
        <v>-</v>
      </c>
      <c r="AA183" s="319" t="b">
        <f t="shared" si="66"/>
        <v>0</v>
      </c>
      <c r="AB183" s="319" t="str">
        <f t="shared" si="67"/>
        <v>-</v>
      </c>
      <c r="AC183" s="811"/>
      <c r="AD183" s="812">
        <f t="shared" si="68"/>
        <v>7.5235220153055699E-2</v>
      </c>
      <c r="AE183" s="812">
        <f t="shared" si="69"/>
        <v>-4.5317512302447051E-2</v>
      </c>
    </row>
    <row r="184" spans="1:31" ht="15.75" customHeight="1">
      <c r="A184" s="441" t="s">
        <v>311</v>
      </c>
      <c r="B184" s="457" t="str">
        <f>'Aaro Inställningar'!B11</f>
        <v>EMGR</v>
      </c>
      <c r="C184" s="457" t="str">
        <f t="shared" si="56"/>
        <v>SEK</v>
      </c>
      <c r="D184" s="714">
        <f t="shared" si="56"/>
        <v>1</v>
      </c>
      <c r="E184" s="457"/>
      <c r="F184" s="43"/>
      <c r="G184" s="749" t="str">
        <f>'Aaro Inställningar'!C11</f>
        <v>Euromaint</v>
      </c>
      <c r="H184" s="320">
        <v>12.494</v>
      </c>
      <c r="I184" s="318">
        <v>18.132999999999999</v>
      </c>
      <c r="J184" s="319">
        <f t="shared" si="57"/>
        <v>-0.31097998124965531</v>
      </c>
      <c r="K184" s="320">
        <v>0.49399999999999999</v>
      </c>
      <c r="L184" s="318">
        <v>3.92</v>
      </c>
      <c r="M184" s="319">
        <f t="shared" si="58"/>
        <v>-0.87397959183673468</v>
      </c>
      <c r="N184" s="320">
        <v>0.49399999999999999</v>
      </c>
      <c r="O184" s="318">
        <v>3.92</v>
      </c>
      <c r="P184" s="319">
        <f t="shared" si="59"/>
        <v>-0.87397959183673468</v>
      </c>
      <c r="Q184" s="319" t="b">
        <f t="shared" si="60"/>
        <v>0</v>
      </c>
      <c r="R184" s="319">
        <f t="shared" si="61"/>
        <v>-0.87397959183673468</v>
      </c>
      <c r="S184" s="320">
        <v>39.244999999999997</v>
      </c>
      <c r="T184" s="318">
        <v>42.670999999999999</v>
      </c>
      <c r="U184" s="319">
        <f t="shared" si="62"/>
        <v>-8.0288720676806258E-2</v>
      </c>
      <c r="V184" s="319" t="b">
        <f t="shared" si="63"/>
        <v>0</v>
      </c>
      <c r="W184" s="319">
        <f t="shared" si="64"/>
        <v>-8.0288720676806258E-2</v>
      </c>
      <c r="X184" s="319"/>
      <c r="Y184" s="320">
        <v>57.225999999999999</v>
      </c>
      <c r="Z184" s="319">
        <f t="shared" si="65"/>
        <v>0.34109816971713802</v>
      </c>
      <c r="AA184" s="319" t="b">
        <f t="shared" si="66"/>
        <v>0</v>
      </c>
      <c r="AB184" s="319">
        <f t="shared" si="67"/>
        <v>0.34109816971713802</v>
      </c>
      <c r="AC184" s="811"/>
      <c r="AD184" s="812">
        <f t="shared" si="68"/>
        <v>8.3243181304996949E-4</v>
      </c>
      <c r="AE184" s="812">
        <f t="shared" si="69"/>
        <v>6.7398884479687492E-3</v>
      </c>
    </row>
    <row r="185" spans="1:31" ht="16.8">
      <c r="A185" s="441" t="s">
        <v>311</v>
      </c>
      <c r="B185" s="457" t="str">
        <f>'Aaro Inställningar'!B12</f>
        <v>GSHYDRO</v>
      </c>
      <c r="C185" s="457" t="str">
        <f t="shared" si="56"/>
        <v>EUR</v>
      </c>
      <c r="D185" s="714">
        <f t="shared" si="56"/>
        <v>9.0968</v>
      </c>
      <c r="E185" s="457"/>
      <c r="F185" s="43"/>
      <c r="G185" s="749" t="str">
        <f>'Aaro Inställningar'!C12</f>
        <v>GS-Hydro</v>
      </c>
      <c r="H185" s="320">
        <v>7.4320855999999997</v>
      </c>
      <c r="I185" s="778">
        <v>2.5289104</v>
      </c>
      <c r="J185" s="319">
        <f t="shared" si="57"/>
        <v>1.9388489208633093</v>
      </c>
      <c r="K185" s="320">
        <v>6.3950503999999997</v>
      </c>
      <c r="L185" s="778">
        <v>6.7498256000000003</v>
      </c>
      <c r="M185" s="319">
        <f t="shared" si="58"/>
        <v>-5.2560646900269625E-2</v>
      </c>
      <c r="N185" s="320">
        <v>6.3950503999999997</v>
      </c>
      <c r="O185" s="778">
        <v>6.7498256000000003</v>
      </c>
      <c r="P185" s="319">
        <f t="shared" si="59"/>
        <v>-5.2560646900269625E-2</v>
      </c>
      <c r="Q185" s="319" t="b">
        <f t="shared" si="60"/>
        <v>0</v>
      </c>
      <c r="R185" s="319">
        <f t="shared" si="61"/>
        <v>-5.2560646900269625E-2</v>
      </c>
      <c r="S185" s="320">
        <v>93.415039199999995</v>
      </c>
      <c r="T185" s="778">
        <v>93.769814400000001</v>
      </c>
      <c r="U185" s="319">
        <f t="shared" si="62"/>
        <v>-3.7834691501746898E-3</v>
      </c>
      <c r="V185" s="319" t="b">
        <f t="shared" si="63"/>
        <v>0</v>
      </c>
      <c r="W185" s="319">
        <f t="shared" si="64"/>
        <v>-3.7834691501746898E-3</v>
      </c>
      <c r="X185" s="319"/>
      <c r="Y185" s="320">
        <v>74.493695200000005</v>
      </c>
      <c r="Z185" s="319">
        <f t="shared" si="65"/>
        <v>-0.20556849049282111</v>
      </c>
      <c r="AA185" s="319" t="b">
        <f t="shared" si="66"/>
        <v>0</v>
      </c>
      <c r="AB185" s="319">
        <f t="shared" si="67"/>
        <v>-0.20556849049282111</v>
      </c>
      <c r="AC185" s="811"/>
      <c r="AD185" s="812">
        <f t="shared" si="68"/>
        <v>2.0630961115187089E-2</v>
      </c>
      <c r="AE185" s="812">
        <f t="shared" si="69"/>
        <v>2.3052069094072324E-2</v>
      </c>
    </row>
    <row r="186" spans="1:31" ht="15.75" customHeight="1">
      <c r="A186" s="441" t="s">
        <v>311</v>
      </c>
      <c r="B186" s="457" t="str">
        <f>'Aaro Inställningar'!B13</f>
        <v>HAFA</v>
      </c>
      <c r="C186" s="457" t="str">
        <f t="shared" si="56"/>
        <v>SEK</v>
      </c>
      <c r="D186" s="714">
        <f t="shared" si="56"/>
        <v>1</v>
      </c>
      <c r="E186" s="457"/>
      <c r="F186" s="43"/>
      <c r="G186" s="749" t="str">
        <f>'Aaro Inställningar'!C13</f>
        <v>Hafa Bathroom Group</v>
      </c>
      <c r="H186" s="320">
        <v>0.79100000000000004</v>
      </c>
      <c r="I186" s="318">
        <v>0.313</v>
      </c>
      <c r="J186" s="319">
        <f t="shared" si="57"/>
        <v>1.5271565495207668</v>
      </c>
      <c r="K186" s="320">
        <v>1.103</v>
      </c>
      <c r="L186" s="318">
        <v>2.1539999999999999</v>
      </c>
      <c r="M186" s="319">
        <f t="shared" si="58"/>
        <v>-0.4879294336118849</v>
      </c>
      <c r="N186" s="320">
        <v>1.103</v>
      </c>
      <c r="O186" s="318">
        <v>2.1539999999999999</v>
      </c>
      <c r="P186" s="319">
        <f t="shared" si="59"/>
        <v>-0.4879294336118849</v>
      </c>
      <c r="Q186" s="319" t="b">
        <f t="shared" si="60"/>
        <v>0</v>
      </c>
      <c r="R186" s="319">
        <f t="shared" si="61"/>
        <v>-0.4879294336118849</v>
      </c>
      <c r="S186" s="320">
        <v>-1.5620000000000001</v>
      </c>
      <c r="T186" s="318">
        <v>-0.51100000000000001</v>
      </c>
      <c r="U186" s="319" t="str">
        <f t="shared" si="62"/>
        <v>-</v>
      </c>
      <c r="V186" s="319">
        <f t="shared" si="63"/>
        <v>-2.056751467710372</v>
      </c>
      <c r="W186" s="319">
        <f t="shared" si="64"/>
        <v>-2.056751467710372</v>
      </c>
      <c r="X186" s="319"/>
      <c r="Y186" s="320">
        <v>5.3739999999999997</v>
      </c>
      <c r="Z186" s="319" t="str">
        <f t="shared" si="65"/>
        <v>-</v>
      </c>
      <c r="AA186" s="319" t="b">
        <f t="shared" si="66"/>
        <v>0</v>
      </c>
      <c r="AB186" s="319" t="str">
        <f t="shared" si="67"/>
        <v>-</v>
      </c>
      <c r="AC186" s="811"/>
      <c r="AD186" s="812">
        <f t="shared" si="68"/>
        <v>2.1091075969940917E-2</v>
      </c>
      <c r="AE186" s="812">
        <f t="shared" si="69"/>
        <v>3.6846967053269016E-2</v>
      </c>
    </row>
    <row r="187" spans="1:31" ht="16.8">
      <c r="A187" s="441" t="s">
        <v>311</v>
      </c>
      <c r="B187" s="457" t="str">
        <f>'Aaro Inställningar'!B14</f>
        <v>HENT</v>
      </c>
      <c r="C187" s="457" t="str">
        <f t="shared" si="56"/>
        <v>NOK</v>
      </c>
      <c r="D187" s="714">
        <f t="shared" si="56"/>
        <v>1.089421</v>
      </c>
      <c r="E187" s="457"/>
      <c r="F187" s="43"/>
      <c r="G187" s="749" t="str">
        <f>'Aaro Inställningar'!C14</f>
        <v>HENT</v>
      </c>
      <c r="H187" s="320">
        <v>20.653243318000001</v>
      </c>
      <c r="I187" s="318">
        <v>13.820394805999999</v>
      </c>
      <c r="J187" s="319">
        <f t="shared" si="57"/>
        <v>0.49440327920542337</v>
      </c>
      <c r="K187" s="320">
        <v>49.472786452000001</v>
      </c>
      <c r="L187" s="318">
        <v>38.666819553000003</v>
      </c>
      <c r="M187" s="319">
        <f t="shared" si="58"/>
        <v>0.27946355619417895</v>
      </c>
      <c r="N187" s="320">
        <v>49.472786452000001</v>
      </c>
      <c r="O187" s="318">
        <v>38.666819553000003</v>
      </c>
      <c r="P187" s="319">
        <f t="shared" si="59"/>
        <v>0.27946355619417895</v>
      </c>
      <c r="Q187" s="319" t="b">
        <f t="shared" si="60"/>
        <v>0</v>
      </c>
      <c r="R187" s="319">
        <f t="shared" si="61"/>
        <v>0.27946355619417895</v>
      </c>
      <c r="S187" s="320">
        <v>140.52659363199999</v>
      </c>
      <c r="T187" s="318">
        <v>129.72062673299999</v>
      </c>
      <c r="U187" s="319">
        <f t="shared" si="62"/>
        <v>8.3301840047701914E-2</v>
      </c>
      <c r="V187" s="319" t="b">
        <f t="shared" si="63"/>
        <v>0</v>
      </c>
      <c r="W187" s="319">
        <f t="shared" si="64"/>
        <v>8.3301840047701914E-2</v>
      </c>
      <c r="X187" s="319"/>
      <c r="Y187" s="320">
        <v>175.608128674</v>
      </c>
      <c r="Z187" s="319">
        <f t="shared" si="65"/>
        <v>0.3537409824225477</v>
      </c>
      <c r="AA187" s="319" t="b">
        <f t="shared" si="66"/>
        <v>0</v>
      </c>
      <c r="AB187" s="319">
        <f t="shared" si="67"/>
        <v>0.3537409824225477</v>
      </c>
      <c r="AC187" s="811"/>
      <c r="AD187" s="812">
        <f t="shared" si="68"/>
        <v>3.7977901698351156E-2</v>
      </c>
      <c r="AE187" s="812">
        <f t="shared" si="69"/>
        <v>3.0756765656548155E-2</v>
      </c>
    </row>
    <row r="188" spans="1:31" ht="15.75" customHeight="1">
      <c r="A188" s="441" t="s">
        <v>311</v>
      </c>
      <c r="B188" s="457" t="str">
        <f>'Aaro Inställningar'!B15</f>
        <v>HLDISP</v>
      </c>
      <c r="C188" s="457" t="str">
        <f t="shared" si="56"/>
        <v>SEK</v>
      </c>
      <c r="D188" s="714">
        <f t="shared" si="56"/>
        <v>1</v>
      </c>
      <c r="E188" s="457"/>
      <c r="F188" s="43"/>
      <c r="G188" s="749" t="str">
        <f>'Aaro Inställningar'!C15</f>
        <v xml:space="preserve">HL Display </v>
      </c>
      <c r="H188" s="320">
        <v>6.4080000000000004</v>
      </c>
      <c r="I188" s="318">
        <v>13.253</v>
      </c>
      <c r="J188" s="319">
        <f t="shared" si="57"/>
        <v>-0.51648683316984834</v>
      </c>
      <c r="K188" s="320">
        <v>-10.18</v>
      </c>
      <c r="L188" s="318">
        <v>10.795999999999999</v>
      </c>
      <c r="M188" s="319" t="str">
        <f t="shared" si="58"/>
        <v>-</v>
      </c>
      <c r="N188" s="320">
        <v>-10.18</v>
      </c>
      <c r="O188" s="318">
        <v>10.795999999999999</v>
      </c>
      <c r="P188" s="319" t="str">
        <f t="shared" si="59"/>
        <v>-</v>
      </c>
      <c r="Q188" s="319" t="b">
        <f t="shared" si="60"/>
        <v>0</v>
      </c>
      <c r="R188" s="319" t="str">
        <f t="shared" si="61"/>
        <v>-</v>
      </c>
      <c r="S188" s="320">
        <v>8.0939999999999994</v>
      </c>
      <c r="T188" s="318">
        <v>29.07</v>
      </c>
      <c r="U188" s="319">
        <f t="shared" si="62"/>
        <v>-0.72156862745098049</v>
      </c>
      <c r="V188" s="319" t="b">
        <f t="shared" si="63"/>
        <v>0</v>
      </c>
      <c r="W188" s="319">
        <f t="shared" si="64"/>
        <v>-0.72156862745098049</v>
      </c>
      <c r="X188" s="319"/>
      <c r="Y188" s="320">
        <v>21.3</v>
      </c>
      <c r="Z188" s="319">
        <f t="shared" si="65"/>
        <v>-0.26728586171310631</v>
      </c>
      <c r="AA188" s="319" t="b">
        <f t="shared" si="66"/>
        <v>0</v>
      </c>
      <c r="AB188" s="319">
        <f t="shared" si="67"/>
        <v>-0.26728586171310631</v>
      </c>
      <c r="AC188" s="811"/>
      <c r="AD188" s="812">
        <f t="shared" si="68"/>
        <v>-3.0178342740596692E-2</v>
      </c>
      <c r="AE188" s="812">
        <f t="shared" si="69"/>
        <v>2.968143865350302E-2</v>
      </c>
    </row>
    <row r="189" spans="1:31" ht="16.8">
      <c r="A189" s="441" t="s">
        <v>311</v>
      </c>
      <c r="B189" s="457" t="str">
        <f>'Aaro Inställningar'!B16</f>
        <v>INWIDO</v>
      </c>
      <c r="C189" s="457" t="str">
        <f t="shared" si="56"/>
        <v>NOK</v>
      </c>
      <c r="D189" s="714">
        <f t="shared" si="56"/>
        <v>1.089421</v>
      </c>
      <c r="E189" s="457"/>
      <c r="F189" s="43"/>
      <c r="G189" s="749" t="str">
        <f>'Aaro Inställningar'!C16</f>
        <v>Inwido</v>
      </c>
      <c r="H189" s="320"/>
      <c r="I189" s="318"/>
      <c r="J189" s="319"/>
      <c r="K189" s="320">
        <v>28.430619836999998</v>
      </c>
      <c r="L189" s="318">
        <v>-4.209522744</v>
      </c>
      <c r="M189" s="319" t="str">
        <f t="shared" si="58"/>
        <v>-</v>
      </c>
      <c r="N189" s="320"/>
      <c r="O189" s="318">
        <v>-4.209522744</v>
      </c>
      <c r="P189" s="319" t="str">
        <f t="shared" si="59"/>
        <v>-</v>
      </c>
      <c r="Q189" s="319" t="b">
        <f t="shared" si="60"/>
        <v>0</v>
      </c>
      <c r="R189" s="319" t="str">
        <f t="shared" si="61"/>
        <v>-</v>
      </c>
      <c r="S189" s="320">
        <v>500.35145572200003</v>
      </c>
      <c r="T189" s="318">
        <v>467.71131314100001</v>
      </c>
      <c r="U189" s="319">
        <f t="shared" si="62"/>
        <v>6.9786942637327432E-2</v>
      </c>
      <c r="V189" s="319" t="b">
        <f t="shared" si="63"/>
        <v>0</v>
      </c>
      <c r="W189" s="319">
        <f t="shared" si="64"/>
        <v>6.9786942637327432E-2</v>
      </c>
      <c r="X189" s="319"/>
      <c r="Y189" s="320">
        <v>564.68939171900001</v>
      </c>
      <c r="Z189" s="319">
        <f t="shared" si="65"/>
        <v>0.20734601848034462</v>
      </c>
      <c r="AA189" s="319" t="b">
        <f t="shared" si="66"/>
        <v>0</v>
      </c>
      <c r="AB189" s="319">
        <f t="shared" si="67"/>
        <v>0.20734601848034462</v>
      </c>
      <c r="AC189" s="811"/>
      <c r="AD189" s="812">
        <f t="shared" si="68"/>
        <v>0</v>
      </c>
      <c r="AE189" s="812">
        <f t="shared" si="69"/>
        <v>-4.2589024728968911E-3</v>
      </c>
    </row>
    <row r="190" spans="1:31" ht="15.75" customHeight="1">
      <c r="A190" s="441" t="s">
        <v>311</v>
      </c>
      <c r="B190" s="457" t="str">
        <f>'Aaro Inställningar'!B17</f>
        <v>JOTUL</v>
      </c>
      <c r="C190" s="457" t="str">
        <f t="shared" si="56"/>
        <v>SEK</v>
      </c>
      <c r="D190" s="714">
        <f t="shared" si="56"/>
        <v>1</v>
      </c>
      <c r="E190" s="457"/>
      <c r="F190" s="43"/>
      <c r="G190" s="749" t="str">
        <f>'Aaro Inställningar'!C17</f>
        <v>Jøtul</v>
      </c>
      <c r="H190" s="320">
        <v>-20.260000000000002</v>
      </c>
      <c r="I190" s="318">
        <v>-5.8339999999999996</v>
      </c>
      <c r="J190" s="319" t="str">
        <f t="shared" ref="J190:J207" si="70">IF(OR(H190&lt;0,I190&lt;0),"-",H190/I190-1)</f>
        <v>-</v>
      </c>
      <c r="K190" s="320">
        <v>-28.128</v>
      </c>
      <c r="L190" s="318">
        <v>-18.847000000000001</v>
      </c>
      <c r="M190" s="319" t="str">
        <f t="shared" si="58"/>
        <v>-</v>
      </c>
      <c r="N190" s="320">
        <v>-28.128</v>
      </c>
      <c r="O190" s="318">
        <v>-18.847000000000001</v>
      </c>
      <c r="P190" s="319" t="str">
        <f t="shared" si="59"/>
        <v>-</v>
      </c>
      <c r="Q190" s="319">
        <f t="shared" si="60"/>
        <v>-0.49243911497851101</v>
      </c>
      <c r="R190" s="319">
        <f t="shared" si="61"/>
        <v>-0.49243911497851101</v>
      </c>
      <c r="S190" s="320">
        <v>-102.01600000000001</v>
      </c>
      <c r="T190" s="318">
        <v>-92.734999999999999</v>
      </c>
      <c r="U190" s="319" t="str">
        <f t="shared" si="62"/>
        <v>-</v>
      </c>
      <c r="V190" s="319">
        <f t="shared" si="63"/>
        <v>-0.1000808756133067</v>
      </c>
      <c r="W190" s="319">
        <f t="shared" si="64"/>
        <v>-0.1000808756133067</v>
      </c>
      <c r="X190" s="319"/>
      <c r="Y190" s="320">
        <v>-11</v>
      </c>
      <c r="Z190" s="319" t="str">
        <f t="shared" si="65"/>
        <v>-</v>
      </c>
      <c r="AA190" s="319">
        <f t="shared" si="66"/>
        <v>0.88138243381678982</v>
      </c>
      <c r="AB190" s="319">
        <f t="shared" si="67"/>
        <v>0.88138243381678982</v>
      </c>
      <c r="AC190" s="811"/>
      <c r="AD190" s="812">
        <f t="shared" si="68"/>
        <v>-0.14485752689556436</v>
      </c>
      <c r="AE190" s="812">
        <f t="shared" si="69"/>
        <v>-0.10268046853718334</v>
      </c>
    </row>
    <row r="191" spans="1:31" ht="16.8">
      <c r="A191" s="441" t="s">
        <v>311</v>
      </c>
      <c r="B191" s="457" t="str">
        <f>'Aaro Inställningar'!B18</f>
        <v>KVD</v>
      </c>
      <c r="C191" s="457" t="str">
        <f t="shared" si="56"/>
        <v>EUR</v>
      </c>
      <c r="D191" s="714">
        <f t="shared" si="56"/>
        <v>9.0968</v>
      </c>
      <c r="E191" s="457"/>
      <c r="F191" s="43"/>
      <c r="G191" s="749" t="str">
        <f>'Aaro Inställningar'!C18</f>
        <v xml:space="preserve">KVD </v>
      </c>
      <c r="H191" s="320">
        <v>45.993420800000003</v>
      </c>
      <c r="I191" s="318">
        <v>41.599666399999997</v>
      </c>
      <c r="J191" s="319">
        <f t="shared" si="70"/>
        <v>0.10561994314454415</v>
      </c>
      <c r="K191" s="320">
        <v>66.7159312</v>
      </c>
      <c r="L191" s="318">
        <v>54.653574399999997</v>
      </c>
      <c r="M191" s="319">
        <f t="shared" si="58"/>
        <v>0.22070572569906788</v>
      </c>
      <c r="N191" s="320">
        <v>66.7159312</v>
      </c>
      <c r="O191" s="318">
        <v>54.653574399999997</v>
      </c>
      <c r="P191" s="319">
        <f t="shared" si="59"/>
        <v>0.22070572569906788</v>
      </c>
      <c r="Q191" s="319" t="b">
        <f t="shared" si="60"/>
        <v>0</v>
      </c>
      <c r="R191" s="319">
        <f t="shared" si="61"/>
        <v>0.22070572569906788</v>
      </c>
      <c r="S191" s="320">
        <v>372.95060640000003</v>
      </c>
      <c r="T191" s="318">
        <v>360.88824959999999</v>
      </c>
      <c r="U191" s="319">
        <f t="shared" si="62"/>
        <v>3.3424077434966781E-2</v>
      </c>
      <c r="V191" s="319" t="b">
        <f t="shared" si="63"/>
        <v>0</v>
      </c>
      <c r="W191" s="319">
        <f t="shared" si="64"/>
        <v>3.3424077434966781E-2</v>
      </c>
      <c r="X191" s="319"/>
      <c r="Y191" s="320">
        <v>562.2004336</v>
      </c>
      <c r="Z191" s="319">
        <f t="shared" si="65"/>
        <v>0.55782415809639052</v>
      </c>
      <c r="AA191" s="319" t="b">
        <f t="shared" si="66"/>
        <v>0</v>
      </c>
      <c r="AB191" s="319">
        <f t="shared" si="67"/>
        <v>0.55782415809639052</v>
      </c>
      <c r="AC191" s="811"/>
      <c r="AD191" s="812">
        <f t="shared" si="68"/>
        <v>9.6680640143425867E-2</v>
      </c>
      <c r="AE191" s="812">
        <f t="shared" si="69"/>
        <v>7.9893617021276592E-2</v>
      </c>
    </row>
    <row r="192" spans="1:31" ht="15.75" customHeight="1">
      <c r="A192" s="441" t="s">
        <v>311</v>
      </c>
      <c r="B192" s="457" t="str">
        <f>'Aaro Inställningar'!B19</f>
        <v>LEDIL</v>
      </c>
      <c r="C192" s="457" t="str">
        <f t="shared" si="56"/>
        <v>SEK</v>
      </c>
      <c r="D192" s="714">
        <f t="shared" si="56"/>
        <v>1</v>
      </c>
      <c r="E192" s="457"/>
      <c r="F192" s="43"/>
      <c r="G192" s="749" t="str">
        <f>'Aaro Inställningar'!C19</f>
        <v>Ledil</v>
      </c>
      <c r="H192" s="320">
        <v>0.39800000000000002</v>
      </c>
      <c r="I192" s="318">
        <v>0.57699999999999996</v>
      </c>
      <c r="J192" s="319">
        <f t="shared" si="70"/>
        <v>-0.31022530329289422</v>
      </c>
      <c r="K192" s="320">
        <v>0.83299999999999996</v>
      </c>
      <c r="L192" s="318">
        <v>0.80700000000000005</v>
      </c>
      <c r="M192" s="319">
        <f t="shared" si="58"/>
        <v>3.2218091697645557E-2</v>
      </c>
      <c r="N192" s="320">
        <v>0.83299999999999996</v>
      </c>
      <c r="O192" s="318">
        <v>0.80700000000000005</v>
      </c>
      <c r="P192" s="319">
        <f t="shared" si="59"/>
        <v>3.2218091697645557E-2</v>
      </c>
      <c r="Q192" s="319" t="b">
        <f t="shared" si="60"/>
        <v>0</v>
      </c>
      <c r="R192" s="319">
        <f t="shared" si="61"/>
        <v>3.2218091697645557E-2</v>
      </c>
      <c r="S192" s="320">
        <v>7.0010000000000003</v>
      </c>
      <c r="T192" s="318">
        <v>6.9749999999999996</v>
      </c>
      <c r="U192" s="319">
        <f t="shared" si="62"/>
        <v>3.7275985663083322E-3</v>
      </c>
      <c r="V192" s="319" t="b">
        <f t="shared" si="63"/>
        <v>0</v>
      </c>
      <c r="W192" s="319">
        <f t="shared" si="64"/>
        <v>3.7275985663083322E-3</v>
      </c>
      <c r="X192" s="319"/>
      <c r="Y192" s="320">
        <v>7.6820000000000004</v>
      </c>
      <c r="Z192" s="319">
        <f t="shared" si="65"/>
        <v>0.10136200716845889</v>
      </c>
      <c r="AA192" s="319" t="b">
        <f t="shared" si="66"/>
        <v>0</v>
      </c>
      <c r="AB192" s="319">
        <f t="shared" si="67"/>
        <v>0.10136200716845889</v>
      </c>
      <c r="AC192" s="811"/>
      <c r="AD192" s="812">
        <f t="shared" si="68"/>
        <v>0.11175207942044539</v>
      </c>
      <c r="AE192" s="812">
        <f t="shared" si="69"/>
        <v>0.14837286265857696</v>
      </c>
    </row>
    <row r="193" spans="1:31" ht="16.8">
      <c r="A193" s="441" t="s">
        <v>311</v>
      </c>
      <c r="B193" s="457" t="str">
        <f>'Aaro Inställningar'!B20</f>
        <v>MCC</v>
      </c>
      <c r="C193" s="457" t="str">
        <f t="shared" si="56"/>
        <v>EUR</v>
      </c>
      <c r="D193" s="714">
        <f t="shared" si="56"/>
        <v>9.0968</v>
      </c>
      <c r="E193" s="457"/>
      <c r="F193" s="43"/>
      <c r="G193" s="749" t="str">
        <f>'Aaro Inställningar'!C20</f>
        <v>Mobile Climate Control</v>
      </c>
      <c r="H193" s="320">
        <v>56.190933600000001</v>
      </c>
      <c r="I193" s="318">
        <v>47.467102400000002</v>
      </c>
      <c r="J193" s="319">
        <f t="shared" si="70"/>
        <v>0.18378689152932148</v>
      </c>
      <c r="K193" s="320">
        <v>54.289702400000003</v>
      </c>
      <c r="L193" s="318">
        <v>77.159057599999997</v>
      </c>
      <c r="M193" s="319">
        <f t="shared" si="58"/>
        <v>-0.29639236029238381</v>
      </c>
      <c r="N193" s="320">
        <v>54.289702400000003</v>
      </c>
      <c r="O193" s="318">
        <v>77.159057599999997</v>
      </c>
      <c r="P193" s="319">
        <f t="shared" si="59"/>
        <v>-0.29639236029238381</v>
      </c>
      <c r="Q193" s="319" t="b">
        <f t="shared" si="60"/>
        <v>0</v>
      </c>
      <c r="R193" s="319">
        <f t="shared" si="61"/>
        <v>-0.29639236029238381</v>
      </c>
      <c r="S193" s="320">
        <v>413.17665599999998</v>
      </c>
      <c r="T193" s="318">
        <v>436.04601120000001</v>
      </c>
      <c r="U193" s="319">
        <f t="shared" si="62"/>
        <v>-5.2447114782826487E-2</v>
      </c>
      <c r="V193" s="319" t="b">
        <f t="shared" si="63"/>
        <v>0</v>
      </c>
      <c r="W193" s="319">
        <f t="shared" si="64"/>
        <v>-5.2447114782826487E-2</v>
      </c>
      <c r="X193" s="319"/>
      <c r="Y193" s="320">
        <v>852.99783920000004</v>
      </c>
      <c r="Z193" s="319">
        <f t="shared" si="65"/>
        <v>0.95621062293987569</v>
      </c>
      <c r="AA193" s="319" t="b">
        <f t="shared" si="66"/>
        <v>0</v>
      </c>
      <c r="AB193" s="319">
        <f t="shared" si="67"/>
        <v>0.95621062293987569</v>
      </c>
      <c r="AC193" s="811"/>
      <c r="AD193" s="812">
        <f t="shared" si="68"/>
        <v>2.0571861912066322E-2</v>
      </c>
      <c r="AE193" s="812">
        <f t="shared" si="69"/>
        <v>4.0076543268208552E-2</v>
      </c>
    </row>
    <row r="194" spans="1:31" ht="15" customHeight="1">
      <c r="A194" s="439" t="s">
        <v>311</v>
      </c>
      <c r="B194" s="439" t="str">
        <f>'Aaro Inställningar'!B21</f>
        <v>NEBULA</v>
      </c>
      <c r="C194" s="439" t="str">
        <f t="shared" si="56"/>
        <v>SEK</v>
      </c>
      <c r="D194" s="716">
        <f t="shared" si="56"/>
        <v>1</v>
      </c>
      <c r="E194" s="439"/>
      <c r="F194" s="43"/>
      <c r="G194" s="749" t="str">
        <f>'Aaro Inställningar'!C21</f>
        <v>Nebula</v>
      </c>
      <c r="H194" s="320">
        <v>0.38191999999999898</v>
      </c>
      <c r="I194" s="318">
        <v>0.47699999999999998</v>
      </c>
      <c r="J194" s="319">
        <f t="shared" si="70"/>
        <v>-0.19932914046121808</v>
      </c>
      <c r="K194" s="320">
        <v>1.462175</v>
      </c>
      <c r="L194" s="318">
        <v>1.427</v>
      </c>
      <c r="M194" s="319">
        <f t="shared" si="58"/>
        <v>2.4649614576033541E-2</v>
      </c>
      <c r="N194" s="320">
        <v>1.462175</v>
      </c>
      <c r="O194" s="318">
        <v>1.427</v>
      </c>
      <c r="P194" s="319">
        <f t="shared" si="59"/>
        <v>2.4649614576033541E-2</v>
      </c>
      <c r="Q194" s="319" t="b">
        <f t="shared" si="60"/>
        <v>0</v>
      </c>
      <c r="R194" s="319">
        <f t="shared" si="61"/>
        <v>2.4649614576033541E-2</v>
      </c>
      <c r="S194" s="320">
        <v>7.6511750000000003</v>
      </c>
      <c r="T194" s="318">
        <v>7.6159999999999997</v>
      </c>
      <c r="U194" s="319">
        <f t="shared" si="62"/>
        <v>4.6185661764706065E-3</v>
      </c>
      <c r="V194" s="319" t="b">
        <f t="shared" si="63"/>
        <v>0</v>
      </c>
      <c r="W194" s="319">
        <f t="shared" si="64"/>
        <v>4.6185661764706065E-3</v>
      </c>
      <c r="X194" s="319"/>
      <c r="Y194" s="320">
        <v>8.0589999999999993</v>
      </c>
      <c r="Z194" s="319">
        <f t="shared" si="65"/>
        <v>5.8167016806722538E-2</v>
      </c>
      <c r="AA194" s="319" t="b">
        <f t="shared" si="66"/>
        <v>0</v>
      </c>
      <c r="AB194" s="319">
        <f t="shared" si="67"/>
        <v>5.8167016806722538E-2</v>
      </c>
      <c r="AC194" s="811"/>
      <c r="AD194" s="812">
        <f t="shared" si="68"/>
        <v>0.20650579220377169</v>
      </c>
      <c r="AE194" s="812">
        <f t="shared" si="69"/>
        <v>0.21585236726667675</v>
      </c>
    </row>
    <row r="195" spans="1:31" ht="15.75" customHeight="1">
      <c r="A195" s="439" t="s">
        <v>311</v>
      </c>
      <c r="B195" s="439" t="str">
        <f>'Aaro Inställningar'!B22</f>
        <v>NCGHO</v>
      </c>
      <c r="C195" s="439" t="str">
        <f t="shared" si="56"/>
        <v>SEK</v>
      </c>
      <c r="D195" s="716">
        <f t="shared" si="56"/>
        <v>1</v>
      </c>
      <c r="E195" s="439"/>
      <c r="F195" s="43"/>
      <c r="G195" s="749" t="str">
        <f>'Aaro Inställningar'!C22</f>
        <v>Nordic Cinema Group</v>
      </c>
      <c r="H195" s="320">
        <v>30.1215469999999</v>
      </c>
      <c r="I195" s="318">
        <v>19.449000000000002</v>
      </c>
      <c r="J195" s="319">
        <f t="shared" si="70"/>
        <v>0.54874528253380106</v>
      </c>
      <c r="K195" s="320">
        <v>139.70499799999999</v>
      </c>
      <c r="L195" s="318">
        <v>89.876999999999995</v>
      </c>
      <c r="M195" s="319">
        <f t="shared" si="58"/>
        <v>0.55440210509919097</v>
      </c>
      <c r="N195" s="320">
        <v>139.70499799999999</v>
      </c>
      <c r="O195" s="318">
        <v>89.876999999999995</v>
      </c>
      <c r="P195" s="319">
        <f t="shared" si="59"/>
        <v>0.55440210509919097</v>
      </c>
      <c r="Q195" s="319" t="b">
        <f t="shared" si="60"/>
        <v>0</v>
      </c>
      <c r="R195" s="319">
        <f t="shared" si="61"/>
        <v>0.55440210509919097</v>
      </c>
      <c r="S195" s="320">
        <v>261.01099799999997</v>
      </c>
      <c r="T195" s="318">
        <v>211.18299999999999</v>
      </c>
      <c r="U195" s="319">
        <f t="shared" si="62"/>
        <v>0.23594701278038466</v>
      </c>
      <c r="V195" s="319" t="b">
        <f t="shared" si="63"/>
        <v>0</v>
      </c>
      <c r="W195" s="319">
        <f t="shared" si="64"/>
        <v>0.23594701278038466</v>
      </c>
      <c r="X195" s="319"/>
      <c r="Y195" s="320">
        <v>298.161</v>
      </c>
      <c r="Z195" s="319">
        <f t="shared" si="65"/>
        <v>0.41186080318965068</v>
      </c>
      <c r="AA195" s="319" t="b">
        <f t="shared" si="66"/>
        <v>0</v>
      </c>
      <c r="AB195" s="764">
        <f t="shared" si="67"/>
        <v>0.41186080318965068</v>
      </c>
      <c r="AC195" s="811"/>
      <c r="AD195" s="812">
        <f t="shared" si="68"/>
        <v>0.17658379187651094</v>
      </c>
      <c r="AE195" s="812">
        <f t="shared" si="69"/>
        <v>0.12557687229378256</v>
      </c>
    </row>
    <row r="196" spans="1:31" ht="15.75" hidden="1" customHeight="1">
      <c r="A196" s="439" t="s">
        <v>311</v>
      </c>
      <c r="B196" s="439">
        <f>'Aaro Inställningar'!B23</f>
        <v>0</v>
      </c>
      <c r="C196" s="439" t="str">
        <f t="shared" si="56"/>
        <v>NOK</v>
      </c>
      <c r="D196" s="716">
        <f t="shared" si="56"/>
        <v>1.089421</v>
      </c>
      <c r="E196" s="439"/>
      <c r="F196" s="43"/>
      <c r="G196" s="749">
        <f>'Aaro Inställningar'!C23</f>
        <v>0</v>
      </c>
      <c r="H196" s="320">
        <v>0</v>
      </c>
      <c r="I196" s="318">
        <v>0</v>
      </c>
      <c r="J196" s="319" t="e">
        <f t="shared" si="70"/>
        <v>#DIV/0!</v>
      </c>
      <c r="K196" s="320">
        <v>0</v>
      </c>
      <c r="L196" s="318">
        <v>0</v>
      </c>
      <c r="M196" s="319" t="e">
        <f t="shared" si="58"/>
        <v>#DIV/0!</v>
      </c>
      <c r="N196" s="320">
        <v>0</v>
      </c>
      <c r="O196" s="318">
        <v>0</v>
      </c>
      <c r="P196" s="319" t="e">
        <f t="shared" si="59"/>
        <v>#DIV/0!</v>
      </c>
      <c r="Q196" s="319" t="b">
        <f t="shared" si="60"/>
        <v>0</v>
      </c>
      <c r="R196" s="319" t="e">
        <f t="shared" si="61"/>
        <v>#DIV/0!</v>
      </c>
      <c r="S196" s="320">
        <v>0</v>
      </c>
      <c r="T196" s="318">
        <v>0</v>
      </c>
      <c r="U196" s="319" t="e">
        <f t="shared" si="62"/>
        <v>#DIV/0!</v>
      </c>
      <c r="V196" s="319" t="b">
        <f t="shared" si="63"/>
        <v>0</v>
      </c>
      <c r="W196" s="319" t="e">
        <f t="shared" si="64"/>
        <v>#DIV/0!</v>
      </c>
      <c r="X196" s="319"/>
      <c r="Y196" s="320">
        <v>0</v>
      </c>
      <c r="Z196" s="319" t="e">
        <f t="shared" si="65"/>
        <v>#DIV/0!</v>
      </c>
      <c r="AA196" s="319" t="b">
        <f t="shared" si="66"/>
        <v>0</v>
      </c>
      <c r="AB196" s="319" t="e">
        <f t="shared" si="67"/>
        <v>#DIV/0!</v>
      </c>
      <c r="AC196" s="811"/>
      <c r="AD196" s="812">
        <f t="shared" si="68"/>
        <v>0</v>
      </c>
      <c r="AE196" s="812">
        <f t="shared" si="69"/>
        <v>0</v>
      </c>
    </row>
    <row r="197" spans="1:31" ht="15.75" hidden="1" customHeight="1">
      <c r="A197" s="439" t="s">
        <v>311</v>
      </c>
      <c r="B197" s="439">
        <f>'Aaro Inställningar'!B24</f>
        <v>0</v>
      </c>
      <c r="C197" s="439" t="str">
        <f t="shared" si="56"/>
        <v>SEK</v>
      </c>
      <c r="D197" s="716">
        <f t="shared" si="56"/>
        <v>1</v>
      </c>
      <c r="E197" s="439"/>
      <c r="F197" s="43"/>
      <c r="G197" s="749">
        <f>'Aaro Inställningar'!C24</f>
        <v>0</v>
      </c>
      <c r="H197" s="320">
        <v>0</v>
      </c>
      <c r="I197" s="318">
        <v>0</v>
      </c>
      <c r="J197" s="319" t="e">
        <f t="shared" si="70"/>
        <v>#DIV/0!</v>
      </c>
      <c r="K197" s="320">
        <v>0</v>
      </c>
      <c r="L197" s="318">
        <v>0</v>
      </c>
      <c r="M197" s="319" t="e">
        <f t="shared" si="58"/>
        <v>#DIV/0!</v>
      </c>
      <c r="N197" s="320">
        <v>0</v>
      </c>
      <c r="O197" s="318">
        <v>0</v>
      </c>
      <c r="P197" s="319" t="e">
        <f t="shared" si="59"/>
        <v>#DIV/0!</v>
      </c>
      <c r="Q197" s="319" t="b">
        <f t="shared" si="60"/>
        <v>0</v>
      </c>
      <c r="R197" s="319" t="e">
        <f t="shared" si="61"/>
        <v>#DIV/0!</v>
      </c>
      <c r="S197" s="320">
        <v>0</v>
      </c>
      <c r="T197" s="318">
        <v>0</v>
      </c>
      <c r="U197" s="319" t="e">
        <f t="shared" si="62"/>
        <v>#DIV/0!</v>
      </c>
      <c r="V197" s="319" t="b">
        <f t="shared" si="63"/>
        <v>0</v>
      </c>
      <c r="W197" s="319" t="e">
        <f t="shared" si="64"/>
        <v>#DIV/0!</v>
      </c>
      <c r="X197" s="319"/>
      <c r="Y197" s="320">
        <v>0</v>
      </c>
      <c r="Z197" s="319" t="e">
        <f t="shared" si="65"/>
        <v>#DIV/0!</v>
      </c>
      <c r="AA197" s="319" t="b">
        <f t="shared" si="66"/>
        <v>0</v>
      </c>
      <c r="AB197" s="319" t="e">
        <f t="shared" si="67"/>
        <v>#DIV/0!</v>
      </c>
      <c r="AC197" s="811"/>
      <c r="AD197" s="812">
        <f t="shared" si="68"/>
        <v>0</v>
      </c>
      <c r="AE197" s="812">
        <f t="shared" si="69"/>
        <v>0</v>
      </c>
    </row>
    <row r="198" spans="1:31" ht="15.75" hidden="1" customHeight="1">
      <c r="A198" s="439" t="s">
        <v>311</v>
      </c>
      <c r="B198" s="439">
        <f>'Aaro Inställningar'!B25</f>
        <v>0</v>
      </c>
      <c r="C198" s="439" t="str">
        <f t="shared" si="56"/>
        <v>SEK</v>
      </c>
      <c r="D198" s="716">
        <f t="shared" si="56"/>
        <v>1</v>
      </c>
      <c r="E198" s="439"/>
      <c r="F198" s="43"/>
      <c r="G198" s="749">
        <f>'Aaro Inställningar'!C25</f>
        <v>0</v>
      </c>
      <c r="H198" s="320">
        <v>0</v>
      </c>
      <c r="I198" s="318">
        <v>0</v>
      </c>
      <c r="J198" s="319" t="e">
        <f t="shared" si="70"/>
        <v>#DIV/0!</v>
      </c>
      <c r="K198" s="320">
        <v>0</v>
      </c>
      <c r="L198" s="318">
        <v>0</v>
      </c>
      <c r="M198" s="319" t="e">
        <f t="shared" si="58"/>
        <v>#DIV/0!</v>
      </c>
      <c r="N198" s="320">
        <v>0</v>
      </c>
      <c r="O198" s="318">
        <v>0</v>
      </c>
      <c r="P198" s="319" t="e">
        <f t="shared" si="59"/>
        <v>#DIV/0!</v>
      </c>
      <c r="Q198" s="319" t="b">
        <f t="shared" si="60"/>
        <v>0</v>
      </c>
      <c r="R198" s="319" t="e">
        <f t="shared" si="61"/>
        <v>#DIV/0!</v>
      </c>
      <c r="S198" s="320">
        <v>0</v>
      </c>
      <c r="T198" s="318">
        <v>0</v>
      </c>
      <c r="U198" s="319" t="e">
        <f t="shared" si="62"/>
        <v>#DIV/0!</v>
      </c>
      <c r="V198" s="319" t="b">
        <f t="shared" si="63"/>
        <v>0</v>
      </c>
      <c r="W198" s="319" t="e">
        <f t="shared" si="64"/>
        <v>#DIV/0!</v>
      </c>
      <c r="X198" s="319"/>
      <c r="Y198" s="320">
        <v>0</v>
      </c>
      <c r="Z198" s="319" t="e">
        <f t="shared" si="65"/>
        <v>#DIV/0!</v>
      </c>
      <c r="AA198" s="319" t="b">
        <f t="shared" si="66"/>
        <v>0</v>
      </c>
      <c r="AB198" s="319" t="e">
        <f t="shared" si="67"/>
        <v>#DIV/0!</v>
      </c>
      <c r="AC198" s="811"/>
      <c r="AD198" s="812">
        <f t="shared" si="68"/>
        <v>0</v>
      </c>
      <c r="AE198" s="812">
        <f t="shared" si="69"/>
        <v>0</v>
      </c>
    </row>
    <row r="199" spans="1:31" ht="15.75" hidden="1" customHeight="1">
      <c r="A199" s="439" t="s">
        <v>311</v>
      </c>
      <c r="B199" s="439">
        <f>'Aaro Inställningar'!B26</f>
        <v>0</v>
      </c>
      <c r="C199" s="439" t="str">
        <f t="shared" ref="C199:D218" si="71">C34</f>
        <v>SEK</v>
      </c>
      <c r="D199" s="716">
        <f t="shared" si="71"/>
        <v>1</v>
      </c>
      <c r="E199" s="439"/>
      <c r="F199" s="43"/>
      <c r="G199" s="749">
        <f>'Aaro Inställningar'!C26</f>
        <v>0</v>
      </c>
      <c r="H199" s="320">
        <v>0</v>
      </c>
      <c r="I199" s="318">
        <v>0</v>
      </c>
      <c r="J199" s="319" t="e">
        <f t="shared" si="70"/>
        <v>#DIV/0!</v>
      </c>
      <c r="K199" s="320">
        <v>0</v>
      </c>
      <c r="L199" s="318">
        <v>0</v>
      </c>
      <c r="M199" s="319" t="e">
        <f t="shared" si="58"/>
        <v>#DIV/0!</v>
      </c>
      <c r="N199" s="320">
        <v>0</v>
      </c>
      <c r="O199" s="318">
        <v>0</v>
      </c>
      <c r="P199" s="319" t="e">
        <f t="shared" si="59"/>
        <v>#DIV/0!</v>
      </c>
      <c r="Q199" s="319" t="b">
        <f t="shared" si="60"/>
        <v>0</v>
      </c>
      <c r="R199" s="319" t="e">
        <f t="shared" si="61"/>
        <v>#DIV/0!</v>
      </c>
      <c r="S199" s="320">
        <v>0</v>
      </c>
      <c r="T199" s="318">
        <v>0</v>
      </c>
      <c r="U199" s="319" t="e">
        <f t="shared" si="62"/>
        <v>#DIV/0!</v>
      </c>
      <c r="V199" s="319" t="b">
        <f t="shared" si="63"/>
        <v>0</v>
      </c>
      <c r="W199" s="319" t="e">
        <f t="shared" si="64"/>
        <v>#DIV/0!</v>
      </c>
      <c r="X199" s="319"/>
      <c r="Y199" s="320">
        <v>0</v>
      </c>
      <c r="Z199" s="319" t="e">
        <f t="shared" si="65"/>
        <v>#DIV/0!</v>
      </c>
      <c r="AA199" s="319" t="b">
        <f t="shared" si="66"/>
        <v>0</v>
      </c>
      <c r="AB199" s="319" t="e">
        <f t="shared" si="67"/>
        <v>#DIV/0!</v>
      </c>
      <c r="AC199" s="811"/>
      <c r="AD199" s="812">
        <f t="shared" si="68"/>
        <v>0</v>
      </c>
      <c r="AE199" s="812">
        <f t="shared" si="69"/>
        <v>0</v>
      </c>
    </row>
    <row r="200" spans="1:31" ht="15.75" hidden="1" customHeight="1">
      <c r="A200" s="439" t="s">
        <v>311</v>
      </c>
      <c r="B200" s="439">
        <f>'Aaro Inställningar'!B27</f>
        <v>0</v>
      </c>
      <c r="C200" s="439" t="str">
        <f t="shared" si="71"/>
        <v>SEK</v>
      </c>
      <c r="D200" s="716">
        <f t="shared" si="71"/>
        <v>1</v>
      </c>
      <c r="E200" s="439"/>
      <c r="F200" s="43"/>
      <c r="G200" s="749">
        <f>'Aaro Inställningar'!C27</f>
        <v>0</v>
      </c>
      <c r="H200" s="320">
        <v>0</v>
      </c>
      <c r="I200" s="318">
        <v>0</v>
      </c>
      <c r="J200" s="319" t="e">
        <f t="shared" si="70"/>
        <v>#DIV/0!</v>
      </c>
      <c r="K200" s="320">
        <v>0</v>
      </c>
      <c r="L200" s="318">
        <v>0</v>
      </c>
      <c r="M200" s="319" t="e">
        <f t="shared" si="58"/>
        <v>#DIV/0!</v>
      </c>
      <c r="N200" s="320">
        <v>0</v>
      </c>
      <c r="O200" s="318">
        <v>0</v>
      </c>
      <c r="P200" s="319" t="e">
        <f t="shared" si="59"/>
        <v>#DIV/0!</v>
      </c>
      <c r="Q200" s="319" t="b">
        <f t="shared" si="60"/>
        <v>0</v>
      </c>
      <c r="R200" s="319" t="e">
        <f t="shared" si="61"/>
        <v>#DIV/0!</v>
      </c>
      <c r="S200" s="320">
        <v>0</v>
      </c>
      <c r="T200" s="318">
        <v>0</v>
      </c>
      <c r="U200" s="319" t="e">
        <f t="shared" si="62"/>
        <v>#DIV/0!</v>
      </c>
      <c r="V200" s="319" t="b">
        <f t="shared" si="63"/>
        <v>0</v>
      </c>
      <c r="W200" s="319" t="e">
        <f t="shared" si="64"/>
        <v>#DIV/0!</v>
      </c>
      <c r="X200" s="319"/>
      <c r="Y200" s="320">
        <v>0</v>
      </c>
      <c r="Z200" s="319" t="e">
        <f t="shared" si="65"/>
        <v>#DIV/0!</v>
      </c>
      <c r="AA200" s="319" t="b">
        <f t="shared" si="66"/>
        <v>0</v>
      </c>
      <c r="AB200" s="319" t="e">
        <f t="shared" si="67"/>
        <v>#DIV/0!</v>
      </c>
      <c r="AC200" s="811"/>
      <c r="AD200" s="812">
        <f t="shared" si="68"/>
        <v>0</v>
      </c>
      <c r="AE200" s="812">
        <f t="shared" si="69"/>
        <v>0</v>
      </c>
    </row>
    <row r="201" spans="1:31" ht="15.75" hidden="1" customHeight="1">
      <c r="A201" s="439" t="s">
        <v>311</v>
      </c>
      <c r="B201" s="439">
        <f>'Aaro Inställningar'!B28</f>
        <v>0</v>
      </c>
      <c r="C201" s="439" t="str">
        <f t="shared" si="71"/>
        <v>SEK</v>
      </c>
      <c r="D201" s="716">
        <f t="shared" si="71"/>
        <v>1</v>
      </c>
      <c r="E201" s="439"/>
      <c r="F201" s="43"/>
      <c r="G201" s="749">
        <f>'Aaro Inställningar'!C28</f>
        <v>0</v>
      </c>
      <c r="H201" s="320">
        <v>0</v>
      </c>
      <c r="I201" s="318">
        <v>0</v>
      </c>
      <c r="J201" s="319" t="e">
        <f t="shared" si="70"/>
        <v>#DIV/0!</v>
      </c>
      <c r="K201" s="320">
        <v>0</v>
      </c>
      <c r="L201" s="318">
        <v>0</v>
      </c>
      <c r="M201" s="319" t="e">
        <f t="shared" si="58"/>
        <v>#DIV/0!</v>
      </c>
      <c r="N201" s="320">
        <v>0</v>
      </c>
      <c r="O201" s="318">
        <v>0</v>
      </c>
      <c r="P201" s="319" t="e">
        <f t="shared" si="59"/>
        <v>#DIV/0!</v>
      </c>
      <c r="Q201" s="319" t="b">
        <f t="shared" si="60"/>
        <v>0</v>
      </c>
      <c r="R201" s="319" t="e">
        <f t="shared" si="61"/>
        <v>#DIV/0!</v>
      </c>
      <c r="S201" s="320">
        <v>0</v>
      </c>
      <c r="T201" s="318">
        <v>0</v>
      </c>
      <c r="U201" s="319" t="e">
        <f t="shared" si="62"/>
        <v>#DIV/0!</v>
      </c>
      <c r="V201" s="319" t="b">
        <f t="shared" si="63"/>
        <v>0</v>
      </c>
      <c r="W201" s="319" t="e">
        <f t="shared" si="64"/>
        <v>#DIV/0!</v>
      </c>
      <c r="X201" s="319"/>
      <c r="Y201" s="320">
        <v>0</v>
      </c>
      <c r="Z201" s="319" t="e">
        <f t="shared" si="65"/>
        <v>#DIV/0!</v>
      </c>
      <c r="AA201" s="319" t="b">
        <f t="shared" si="66"/>
        <v>0</v>
      </c>
      <c r="AB201" s="319" t="e">
        <f t="shared" si="67"/>
        <v>#DIV/0!</v>
      </c>
      <c r="AC201" s="811"/>
      <c r="AD201" s="812">
        <f t="shared" si="68"/>
        <v>0</v>
      </c>
      <c r="AE201" s="812">
        <f t="shared" si="69"/>
        <v>0</v>
      </c>
    </row>
    <row r="202" spans="1:31" ht="15.75" hidden="1" customHeight="1">
      <c r="A202" s="439" t="s">
        <v>311</v>
      </c>
      <c r="B202" s="439">
        <f>'Aaro Inställningar'!B29</f>
        <v>0</v>
      </c>
      <c r="C202" s="439" t="str">
        <f t="shared" si="71"/>
        <v>SEK</v>
      </c>
      <c r="D202" s="716">
        <f t="shared" si="71"/>
        <v>1</v>
      </c>
      <c r="E202" s="439"/>
      <c r="F202" s="43"/>
      <c r="G202" s="749">
        <f>'Aaro Inställningar'!C29</f>
        <v>0</v>
      </c>
      <c r="H202" s="320">
        <v>0</v>
      </c>
      <c r="I202" s="318">
        <v>0</v>
      </c>
      <c r="J202" s="319" t="e">
        <f t="shared" si="70"/>
        <v>#DIV/0!</v>
      </c>
      <c r="K202" s="320">
        <v>0</v>
      </c>
      <c r="L202" s="318">
        <v>0</v>
      </c>
      <c r="M202" s="319" t="e">
        <f t="shared" si="58"/>
        <v>#DIV/0!</v>
      </c>
      <c r="N202" s="320">
        <v>0</v>
      </c>
      <c r="O202" s="318">
        <v>0</v>
      </c>
      <c r="P202" s="319" t="e">
        <f t="shared" si="59"/>
        <v>#DIV/0!</v>
      </c>
      <c r="Q202" s="319" t="b">
        <f t="shared" si="60"/>
        <v>0</v>
      </c>
      <c r="R202" s="319" t="e">
        <f t="shared" si="61"/>
        <v>#DIV/0!</v>
      </c>
      <c r="S202" s="320">
        <v>0</v>
      </c>
      <c r="T202" s="318">
        <v>0</v>
      </c>
      <c r="U202" s="319" t="e">
        <f t="shared" si="62"/>
        <v>#DIV/0!</v>
      </c>
      <c r="V202" s="319" t="b">
        <f t="shared" si="63"/>
        <v>0</v>
      </c>
      <c r="W202" s="319" t="e">
        <f t="shared" si="64"/>
        <v>#DIV/0!</v>
      </c>
      <c r="X202" s="319"/>
      <c r="Y202" s="320">
        <v>0</v>
      </c>
      <c r="Z202" s="319" t="e">
        <f t="shared" si="65"/>
        <v>#DIV/0!</v>
      </c>
      <c r="AA202" s="319" t="b">
        <f t="shared" si="66"/>
        <v>0</v>
      </c>
      <c r="AB202" s="319" t="e">
        <f t="shared" si="67"/>
        <v>#DIV/0!</v>
      </c>
      <c r="AC202" s="811"/>
      <c r="AD202" s="812">
        <f t="shared" si="68"/>
        <v>0</v>
      </c>
      <c r="AE202" s="812">
        <f t="shared" si="69"/>
        <v>0</v>
      </c>
    </row>
    <row r="203" spans="1:31" ht="15.75" hidden="1" customHeight="1">
      <c r="A203" s="439" t="s">
        <v>311</v>
      </c>
      <c r="B203" s="439">
        <f>'Aaro Inställningar'!B30</f>
        <v>0</v>
      </c>
      <c r="C203" s="439" t="str">
        <f t="shared" si="71"/>
        <v>SEK</v>
      </c>
      <c r="D203" s="716">
        <f t="shared" si="71"/>
        <v>1</v>
      </c>
      <c r="E203" s="439"/>
      <c r="F203" s="43"/>
      <c r="G203" s="749">
        <f>'Aaro Inställningar'!C30</f>
        <v>0</v>
      </c>
      <c r="H203" s="320">
        <v>0</v>
      </c>
      <c r="I203" s="318">
        <v>0</v>
      </c>
      <c r="J203" s="319" t="e">
        <f t="shared" si="70"/>
        <v>#DIV/0!</v>
      </c>
      <c r="K203" s="320">
        <v>0</v>
      </c>
      <c r="L203" s="318">
        <v>0</v>
      </c>
      <c r="M203" s="319" t="e">
        <f t="shared" si="58"/>
        <v>#DIV/0!</v>
      </c>
      <c r="N203" s="320">
        <v>0</v>
      </c>
      <c r="O203" s="318">
        <v>0</v>
      </c>
      <c r="P203" s="319" t="e">
        <f t="shared" si="59"/>
        <v>#DIV/0!</v>
      </c>
      <c r="Q203" s="319" t="b">
        <f t="shared" si="60"/>
        <v>0</v>
      </c>
      <c r="R203" s="319" t="e">
        <f t="shared" si="61"/>
        <v>#DIV/0!</v>
      </c>
      <c r="S203" s="320">
        <v>0</v>
      </c>
      <c r="T203" s="318">
        <v>0</v>
      </c>
      <c r="U203" s="319" t="e">
        <f t="shared" si="62"/>
        <v>#DIV/0!</v>
      </c>
      <c r="V203" s="319" t="b">
        <f t="shared" si="63"/>
        <v>0</v>
      </c>
      <c r="W203" s="319" t="e">
        <f t="shared" si="64"/>
        <v>#DIV/0!</v>
      </c>
      <c r="X203" s="319"/>
      <c r="Y203" s="320">
        <v>0</v>
      </c>
      <c r="Z203" s="319" t="e">
        <f t="shared" si="65"/>
        <v>#DIV/0!</v>
      </c>
      <c r="AA203" s="319" t="b">
        <f t="shared" si="66"/>
        <v>0</v>
      </c>
      <c r="AB203" s="319" t="e">
        <f t="shared" si="67"/>
        <v>#DIV/0!</v>
      </c>
      <c r="AC203" s="811"/>
      <c r="AD203" s="812">
        <f t="shared" si="68"/>
        <v>0</v>
      </c>
      <c r="AE203" s="812">
        <f t="shared" si="69"/>
        <v>0</v>
      </c>
    </row>
    <row r="204" spans="1:31" ht="15.75" hidden="1" customHeight="1">
      <c r="A204" s="439" t="s">
        <v>311</v>
      </c>
      <c r="B204" s="439">
        <f>'Aaro Inställningar'!B31</f>
        <v>0</v>
      </c>
      <c r="C204" s="439" t="str">
        <f t="shared" si="71"/>
        <v>SEK</v>
      </c>
      <c r="D204" s="716">
        <f t="shared" si="71"/>
        <v>1</v>
      </c>
      <c r="E204" s="439"/>
      <c r="F204" s="43"/>
      <c r="G204" s="749">
        <f>'Aaro Inställningar'!C31</f>
        <v>0</v>
      </c>
      <c r="H204" s="320">
        <v>0</v>
      </c>
      <c r="I204" s="318">
        <v>0</v>
      </c>
      <c r="J204" s="319" t="e">
        <f t="shared" si="70"/>
        <v>#DIV/0!</v>
      </c>
      <c r="K204" s="320">
        <v>0</v>
      </c>
      <c r="L204" s="318">
        <v>0</v>
      </c>
      <c r="M204" s="319" t="e">
        <f t="shared" si="58"/>
        <v>#DIV/0!</v>
      </c>
      <c r="N204" s="320">
        <v>0</v>
      </c>
      <c r="O204" s="318">
        <v>0</v>
      </c>
      <c r="P204" s="319" t="e">
        <f t="shared" si="59"/>
        <v>#DIV/0!</v>
      </c>
      <c r="Q204" s="319" t="b">
        <f t="shared" si="60"/>
        <v>0</v>
      </c>
      <c r="R204" s="319" t="e">
        <f t="shared" si="61"/>
        <v>#DIV/0!</v>
      </c>
      <c r="S204" s="320">
        <v>0</v>
      </c>
      <c r="T204" s="318">
        <v>0</v>
      </c>
      <c r="U204" s="319" t="e">
        <f t="shared" si="62"/>
        <v>#DIV/0!</v>
      </c>
      <c r="V204" s="319" t="b">
        <f t="shared" si="63"/>
        <v>0</v>
      </c>
      <c r="W204" s="319" t="e">
        <f t="shared" si="64"/>
        <v>#DIV/0!</v>
      </c>
      <c r="X204" s="319"/>
      <c r="Y204" s="320">
        <v>0</v>
      </c>
      <c r="Z204" s="319" t="e">
        <f t="shared" si="65"/>
        <v>#DIV/0!</v>
      </c>
      <c r="AA204" s="319" t="b">
        <f t="shared" si="66"/>
        <v>0</v>
      </c>
      <c r="AB204" s="319" t="e">
        <f t="shared" si="67"/>
        <v>#DIV/0!</v>
      </c>
      <c r="AC204" s="811"/>
      <c r="AD204" s="812">
        <f t="shared" si="68"/>
        <v>0</v>
      </c>
      <c r="AE204" s="812">
        <f t="shared" si="69"/>
        <v>0</v>
      </c>
    </row>
    <row r="205" spans="1:31" ht="15.75" hidden="1" customHeight="1">
      <c r="A205" s="439" t="s">
        <v>311</v>
      </c>
      <c r="B205" s="439">
        <f>'Aaro Inställningar'!B32</f>
        <v>0</v>
      </c>
      <c r="C205" s="439" t="str">
        <f t="shared" si="71"/>
        <v>SEK</v>
      </c>
      <c r="D205" s="716">
        <f t="shared" si="71"/>
        <v>1</v>
      </c>
      <c r="E205" s="439"/>
      <c r="F205" s="43"/>
      <c r="G205" s="749">
        <f>'Aaro Inställningar'!C32</f>
        <v>0</v>
      </c>
      <c r="H205" s="320">
        <v>0</v>
      </c>
      <c r="I205" s="318">
        <v>0</v>
      </c>
      <c r="J205" s="319" t="e">
        <f t="shared" si="70"/>
        <v>#DIV/0!</v>
      </c>
      <c r="K205" s="320">
        <v>0</v>
      </c>
      <c r="L205" s="318">
        <v>0</v>
      </c>
      <c r="M205" s="319" t="e">
        <f t="shared" si="58"/>
        <v>#DIV/0!</v>
      </c>
      <c r="N205" s="320">
        <v>0</v>
      </c>
      <c r="O205" s="318">
        <v>0</v>
      </c>
      <c r="P205" s="319" t="e">
        <f t="shared" si="59"/>
        <v>#DIV/0!</v>
      </c>
      <c r="Q205" s="319" t="b">
        <f t="shared" si="60"/>
        <v>0</v>
      </c>
      <c r="R205" s="319" t="e">
        <f t="shared" si="61"/>
        <v>#DIV/0!</v>
      </c>
      <c r="S205" s="320">
        <v>0</v>
      </c>
      <c r="T205" s="318">
        <v>0</v>
      </c>
      <c r="U205" s="319" t="e">
        <f t="shared" si="62"/>
        <v>#DIV/0!</v>
      </c>
      <c r="V205" s="319" t="b">
        <f t="shared" si="63"/>
        <v>0</v>
      </c>
      <c r="W205" s="319" t="e">
        <f t="shared" si="64"/>
        <v>#DIV/0!</v>
      </c>
      <c r="X205" s="319"/>
      <c r="Y205" s="320">
        <v>0</v>
      </c>
      <c r="Z205" s="319" t="e">
        <f t="shared" si="65"/>
        <v>#DIV/0!</v>
      </c>
      <c r="AA205" s="319" t="b">
        <f t="shared" si="66"/>
        <v>0</v>
      </c>
      <c r="AB205" s="319" t="e">
        <f t="shared" si="67"/>
        <v>#DIV/0!</v>
      </c>
      <c r="AC205" s="811"/>
      <c r="AD205" s="812">
        <f t="shared" si="68"/>
        <v>0</v>
      </c>
      <c r="AE205" s="812">
        <f t="shared" si="69"/>
        <v>0</v>
      </c>
    </row>
    <row r="206" spans="1:31" ht="15.75" hidden="1" customHeight="1">
      <c r="A206" s="439" t="s">
        <v>311</v>
      </c>
      <c r="B206" s="439">
        <f>'Aaro Inställningar'!B33</f>
        <v>0</v>
      </c>
      <c r="C206" s="439" t="str">
        <f t="shared" si="71"/>
        <v>SEK</v>
      </c>
      <c r="D206" s="716">
        <f t="shared" si="71"/>
        <v>1</v>
      </c>
      <c r="E206" s="439"/>
      <c r="F206" s="43"/>
      <c r="G206" s="749">
        <f>'Aaro Inställningar'!C33</f>
        <v>0</v>
      </c>
      <c r="H206" s="320">
        <v>0</v>
      </c>
      <c r="I206" s="318">
        <v>0</v>
      </c>
      <c r="J206" s="319" t="e">
        <f t="shared" si="70"/>
        <v>#DIV/0!</v>
      </c>
      <c r="K206" s="320">
        <v>0</v>
      </c>
      <c r="L206" s="318">
        <v>0</v>
      </c>
      <c r="M206" s="319" t="e">
        <f t="shared" si="58"/>
        <v>#DIV/0!</v>
      </c>
      <c r="N206" s="320">
        <v>0</v>
      </c>
      <c r="O206" s="318">
        <v>0</v>
      </c>
      <c r="P206" s="319" t="e">
        <f t="shared" si="59"/>
        <v>#DIV/0!</v>
      </c>
      <c r="Q206" s="319" t="b">
        <f t="shared" si="60"/>
        <v>0</v>
      </c>
      <c r="R206" s="319" t="e">
        <f t="shared" si="61"/>
        <v>#DIV/0!</v>
      </c>
      <c r="S206" s="320">
        <v>0</v>
      </c>
      <c r="T206" s="318">
        <v>0</v>
      </c>
      <c r="U206" s="319" t="e">
        <f t="shared" si="62"/>
        <v>#DIV/0!</v>
      </c>
      <c r="V206" s="319" t="b">
        <f t="shared" si="63"/>
        <v>0</v>
      </c>
      <c r="W206" s="319" t="e">
        <f t="shared" si="64"/>
        <v>#DIV/0!</v>
      </c>
      <c r="X206" s="319"/>
      <c r="Y206" s="320">
        <v>0</v>
      </c>
      <c r="Z206" s="319" t="e">
        <f t="shared" si="65"/>
        <v>#DIV/0!</v>
      </c>
      <c r="AA206" s="319" t="b">
        <f t="shared" si="66"/>
        <v>0</v>
      </c>
      <c r="AB206" s="319" t="e">
        <f t="shared" si="67"/>
        <v>#DIV/0!</v>
      </c>
      <c r="AC206" s="811"/>
      <c r="AD206" s="812">
        <f t="shared" si="68"/>
        <v>0</v>
      </c>
      <c r="AE206" s="812">
        <f t="shared" si="69"/>
        <v>0</v>
      </c>
    </row>
    <row r="207" spans="1:31" ht="16.8">
      <c r="A207" s="439" t="s">
        <v>311</v>
      </c>
      <c r="B207" s="439" t="str">
        <f>'Aaro Inställningar'!B34</f>
        <v>TOTAL</v>
      </c>
      <c r="C207" s="439">
        <f t="shared" si="71"/>
        <v>0</v>
      </c>
      <c r="D207" s="716">
        <f t="shared" si="71"/>
        <v>0</v>
      </c>
      <c r="E207" s="439"/>
      <c r="F207" s="36"/>
      <c r="G207" s="799" t="str">
        <f>'Aaro Inställningar'!C34</f>
        <v>Summa exkl Aibel</v>
      </c>
      <c r="H207" s="800">
        <f>SUM(H179:H206)</f>
        <v>198.51474005599979</v>
      </c>
      <c r="I207" s="801">
        <f>SUM(I179:I206)</f>
        <v>141.37915123900001</v>
      </c>
      <c r="J207" s="802">
        <f t="shared" si="70"/>
        <v>0.40413022936042853</v>
      </c>
      <c r="K207" s="800">
        <f>SUM(K179:K206)</f>
        <v>319.60467956799994</v>
      </c>
      <c r="L207" s="801">
        <f>SUM(L179:L206)</f>
        <v>223.739900492</v>
      </c>
      <c r="M207" s="802">
        <f t="shared" si="58"/>
        <v>0.42846527984143656</v>
      </c>
      <c r="N207" s="800">
        <f>SUM(N179:N206)</f>
        <v>291.17405973099994</v>
      </c>
      <c r="O207" s="801">
        <f>SUM(O179:O206)</f>
        <v>223.739900492</v>
      </c>
      <c r="P207" s="802">
        <f t="shared" si="59"/>
        <v>0.30139532149032622</v>
      </c>
      <c r="Q207" s="802" t="b">
        <f t="shared" si="60"/>
        <v>0</v>
      </c>
      <c r="R207" s="802">
        <f t="shared" si="61"/>
        <v>0.30139532149032622</v>
      </c>
      <c r="S207" s="800">
        <f>SUM(S179:S206)</f>
        <v>1998.1409970060001</v>
      </c>
      <c r="T207" s="801">
        <f>SUM(T179:T206)</f>
        <v>1902.2762179299998</v>
      </c>
      <c r="U207" s="802">
        <f t="shared" si="62"/>
        <v>5.0394773467923315E-2</v>
      </c>
      <c r="V207" s="802" t="b">
        <f t="shared" si="63"/>
        <v>0</v>
      </c>
      <c r="W207" s="802">
        <f t="shared" si="64"/>
        <v>5.0394773467923315E-2</v>
      </c>
      <c r="X207" s="802"/>
      <c r="Y207" s="800">
        <f>SUM(Y179:Y206)</f>
        <v>3105.6895537170003</v>
      </c>
      <c r="Z207" s="803">
        <f t="shared" si="65"/>
        <v>0.63261755808339926</v>
      </c>
      <c r="AA207" s="803" t="b">
        <f t="shared" si="66"/>
        <v>0</v>
      </c>
      <c r="AB207" s="802">
        <f t="shared" si="67"/>
        <v>0.63261755808339926</v>
      </c>
      <c r="AC207" s="811"/>
      <c r="AD207" s="815">
        <f t="shared" si="68"/>
        <v>3.2325979674156124E-2</v>
      </c>
      <c r="AE207" s="815">
        <f t="shared" si="69"/>
        <v>2.5099808890994307E-2</v>
      </c>
    </row>
    <row r="208" spans="1:31" ht="3.75" customHeight="1">
      <c r="A208" s="439"/>
      <c r="B208" s="439"/>
      <c r="C208" s="439">
        <f t="shared" si="71"/>
        <v>0</v>
      </c>
      <c r="D208" s="716">
        <f t="shared" si="71"/>
        <v>0</v>
      </c>
      <c r="E208" s="439"/>
      <c r="F208" s="36"/>
      <c r="G208" s="804"/>
      <c r="H208" s="747"/>
      <c r="I208" s="792"/>
      <c r="J208" s="792"/>
      <c r="K208" s="747"/>
      <c r="L208" s="792"/>
      <c r="M208" s="792"/>
      <c r="N208" s="747"/>
      <c r="O208" s="792"/>
      <c r="P208" s="792"/>
      <c r="Q208" s="792"/>
      <c r="R208" s="805"/>
      <c r="S208" s="747"/>
      <c r="T208" s="792"/>
      <c r="U208" s="792"/>
      <c r="V208" s="792"/>
      <c r="W208" s="805"/>
      <c r="X208" s="805"/>
      <c r="Y208" s="747"/>
      <c r="Z208" s="792"/>
      <c r="AA208" s="792"/>
      <c r="AB208" s="805"/>
      <c r="AC208" s="805"/>
      <c r="AD208" s="816"/>
      <c r="AE208" s="816"/>
    </row>
    <row r="209" spans="1:31" ht="19.5" customHeight="1">
      <c r="A209" s="439" t="s">
        <v>311</v>
      </c>
      <c r="B209" s="439" t="str">
        <f>'Aaro Inställningar'!B36</f>
        <v>AIBEL</v>
      </c>
      <c r="C209" s="439" t="str">
        <f t="shared" si="71"/>
        <v>NOK</v>
      </c>
      <c r="D209" s="716">
        <f t="shared" si="71"/>
        <v>1.089421</v>
      </c>
      <c r="E209" s="439"/>
      <c r="F209" s="43"/>
      <c r="G209" s="749" t="str">
        <f>'Aaro Inställningar'!C36</f>
        <v>Aibel</v>
      </c>
      <c r="H209" s="320">
        <v>146.39639398</v>
      </c>
      <c r="I209" s="318">
        <v>26.964259170999998</v>
      </c>
      <c r="J209" s="319">
        <f t="shared" ref="J209:J252" si="72">IF(OR(H209&lt;0,I209&lt;0),"-",H209/I209-1)</f>
        <v>4.4292755848248557</v>
      </c>
      <c r="K209" s="320">
        <v>35.975949683000003</v>
      </c>
      <c r="L209" s="318">
        <v>-16.931781182000002</v>
      </c>
      <c r="M209" s="319" t="str">
        <f t="shared" ref="M209:M252" si="73">IF(OR(K209&lt;0,L209&lt;0),"-",K209/L209-1)</f>
        <v>-</v>
      </c>
      <c r="N209" s="320">
        <v>35.975949683000003</v>
      </c>
      <c r="O209" s="318">
        <v>-16.931781182000002</v>
      </c>
      <c r="P209" s="319" t="str">
        <f t="shared" ref="P209:P252" si="74">IF(OR(N209&lt;0,O209&lt;0),"-",N209/O209-1)</f>
        <v>-</v>
      </c>
      <c r="Q209" s="319" t="b">
        <f t="shared" ref="Q209:Q252" si="75">IF(AND(N209&lt;0,O209&lt;0),-(N209/O209-1))</f>
        <v>0</v>
      </c>
      <c r="R209" s="319" t="str">
        <f t="shared" ref="R209:R252" si="76">IF(AND(N209&lt;0,O209&lt;0),+Q209,P209)</f>
        <v>-</v>
      </c>
      <c r="S209" s="320">
        <v>37.688519495000001</v>
      </c>
      <c r="T209" s="318">
        <v>-15.21921137</v>
      </c>
      <c r="U209" s="319" t="str">
        <f t="shared" ref="U209:U252" si="77">IF(OR(S209&lt;0,T209&lt;0),"-",S209/T209-1)</f>
        <v>-</v>
      </c>
      <c r="V209" s="319" t="b">
        <f t="shared" ref="V209:V252" si="78">IF(AND(S209&lt;0,T209&lt;0),-(S209/T209-1))</f>
        <v>0</v>
      </c>
      <c r="W209" s="319" t="str">
        <f t="shared" ref="W209:W252" si="79">IF(AND(S209&lt;0,T209&lt;0),+V209,U209)</f>
        <v>-</v>
      </c>
      <c r="X209" s="319"/>
      <c r="Y209" s="320">
        <v>-106.896167362</v>
      </c>
      <c r="Z209" s="319" t="str">
        <f t="shared" ref="Z209:Z230" si="80">IF(OR(T209&lt;0,Y209&lt;0),"-",Y209/T209-1)</f>
        <v>-</v>
      </c>
      <c r="AA209" s="319">
        <f t="shared" ref="AA209:AA230" si="81">IF(AND(T209&lt;0,Y209&lt;0),-(Y209/T209-1))</f>
        <v>-6.0237652111667863</v>
      </c>
      <c r="AB209" s="319">
        <f t="shared" ref="AB209:AB230" si="82">IF(AND(T209&lt;0,Y209&lt;0),+AA209,Z209)</f>
        <v>-6.0237652111667863</v>
      </c>
      <c r="AC209" s="811"/>
      <c r="AD209" s="812">
        <f t="shared" ref="AD209:AD252" si="83">IF(N44&lt;&gt;0,IF(N209&lt;&gt;0,N209/N44,""),0)</f>
        <v>1.8592241400180502E-2</v>
      </c>
      <c r="AE209" s="812">
        <f t="shared" ref="AE209:AE252" si="84">IF(O44&lt;&gt;0,IF(O209&lt;&gt;0,O209/O44,""),0)</f>
        <v>-6.3780969698909677E-3</v>
      </c>
    </row>
    <row r="210" spans="1:31" ht="16.8" hidden="1">
      <c r="A210" s="439" t="s">
        <v>311</v>
      </c>
      <c r="B210" s="439">
        <f>'Aaro Inställningar'!B37</f>
        <v>0</v>
      </c>
      <c r="C210" s="439" t="str">
        <f t="shared" si="71"/>
        <v>SEK</v>
      </c>
      <c r="D210" s="439">
        <f t="shared" si="71"/>
        <v>0</v>
      </c>
      <c r="E210" s="439"/>
      <c r="F210" s="43"/>
      <c r="G210" s="749">
        <f>'Aaro Inställningar'!C37</f>
        <v>0</v>
      </c>
      <c r="H210" s="320">
        <v>0</v>
      </c>
      <c r="I210" s="318">
        <v>0</v>
      </c>
      <c r="J210" s="319" t="e">
        <f t="shared" si="72"/>
        <v>#DIV/0!</v>
      </c>
      <c r="K210" s="320">
        <v>0</v>
      </c>
      <c r="L210" s="318">
        <v>0</v>
      </c>
      <c r="M210" s="319" t="e">
        <f t="shared" si="73"/>
        <v>#DIV/0!</v>
      </c>
      <c r="N210" s="320">
        <v>0</v>
      </c>
      <c r="O210" s="318">
        <v>0</v>
      </c>
      <c r="P210" s="319" t="e">
        <f t="shared" si="74"/>
        <v>#DIV/0!</v>
      </c>
      <c r="Q210" s="319" t="b">
        <f t="shared" si="75"/>
        <v>0</v>
      </c>
      <c r="R210" s="319" t="e">
        <f t="shared" si="76"/>
        <v>#DIV/0!</v>
      </c>
      <c r="S210" s="320">
        <v>0</v>
      </c>
      <c r="T210" s="318">
        <v>0</v>
      </c>
      <c r="U210" s="319" t="e">
        <f t="shared" si="77"/>
        <v>#DIV/0!</v>
      </c>
      <c r="V210" s="319" t="b">
        <f t="shared" si="78"/>
        <v>0</v>
      </c>
      <c r="W210" s="319" t="e">
        <f t="shared" si="79"/>
        <v>#DIV/0!</v>
      </c>
      <c r="X210" s="319"/>
      <c r="Y210" s="320">
        <v>0</v>
      </c>
      <c r="Z210" s="319" t="e">
        <f t="shared" si="80"/>
        <v>#DIV/0!</v>
      </c>
      <c r="AA210" s="319" t="b">
        <f t="shared" si="81"/>
        <v>0</v>
      </c>
      <c r="AB210" s="319" t="e">
        <f t="shared" si="82"/>
        <v>#DIV/0!</v>
      </c>
      <c r="AC210" s="811"/>
      <c r="AD210" s="812">
        <f t="shared" si="83"/>
        <v>0</v>
      </c>
      <c r="AE210" s="812">
        <f t="shared" si="84"/>
        <v>0</v>
      </c>
    </row>
    <row r="211" spans="1:31" ht="16.8" hidden="1">
      <c r="A211" s="439" t="s">
        <v>311</v>
      </c>
      <c r="B211" s="439">
        <f>'Aaro Inställningar'!B38</f>
        <v>0</v>
      </c>
      <c r="C211" s="439" t="str">
        <f t="shared" si="71"/>
        <v>SEK</v>
      </c>
      <c r="D211" s="439">
        <f t="shared" si="71"/>
        <v>0</v>
      </c>
      <c r="E211" s="439"/>
      <c r="F211" s="43"/>
      <c r="G211" s="749">
        <f>'Aaro Inställningar'!C38</f>
        <v>0</v>
      </c>
      <c r="H211" s="320">
        <v>0</v>
      </c>
      <c r="I211" s="318">
        <v>0</v>
      </c>
      <c r="J211" s="319" t="e">
        <f t="shared" si="72"/>
        <v>#DIV/0!</v>
      </c>
      <c r="K211" s="320">
        <v>0</v>
      </c>
      <c r="L211" s="318">
        <v>0</v>
      </c>
      <c r="M211" s="319" t="e">
        <f t="shared" si="73"/>
        <v>#DIV/0!</v>
      </c>
      <c r="N211" s="320">
        <v>0</v>
      </c>
      <c r="O211" s="318">
        <v>0</v>
      </c>
      <c r="P211" s="319" t="e">
        <f t="shared" si="74"/>
        <v>#DIV/0!</v>
      </c>
      <c r="Q211" s="319" t="b">
        <f t="shared" si="75"/>
        <v>0</v>
      </c>
      <c r="R211" s="319" t="e">
        <f t="shared" si="76"/>
        <v>#DIV/0!</v>
      </c>
      <c r="S211" s="320">
        <v>0</v>
      </c>
      <c r="T211" s="318">
        <v>0</v>
      </c>
      <c r="U211" s="319" t="e">
        <f t="shared" si="77"/>
        <v>#DIV/0!</v>
      </c>
      <c r="V211" s="319" t="b">
        <f t="shared" si="78"/>
        <v>0</v>
      </c>
      <c r="W211" s="319" t="e">
        <f t="shared" si="79"/>
        <v>#DIV/0!</v>
      </c>
      <c r="X211" s="319"/>
      <c r="Y211" s="320">
        <v>0</v>
      </c>
      <c r="Z211" s="319" t="e">
        <f t="shared" si="80"/>
        <v>#DIV/0!</v>
      </c>
      <c r="AA211" s="319" t="b">
        <f t="shared" si="81"/>
        <v>0</v>
      </c>
      <c r="AB211" s="319" t="e">
        <f t="shared" si="82"/>
        <v>#DIV/0!</v>
      </c>
      <c r="AC211" s="811"/>
      <c r="AD211" s="812">
        <f t="shared" si="83"/>
        <v>0</v>
      </c>
      <c r="AE211" s="812">
        <f t="shared" si="84"/>
        <v>0</v>
      </c>
    </row>
    <row r="212" spans="1:31" ht="16.8" hidden="1">
      <c r="A212" s="439" t="s">
        <v>311</v>
      </c>
      <c r="B212" s="439">
        <f>'Aaro Inställningar'!B39</f>
        <v>0</v>
      </c>
      <c r="C212" s="439" t="str">
        <f t="shared" si="71"/>
        <v>SEK</v>
      </c>
      <c r="D212" s="439">
        <f t="shared" si="71"/>
        <v>0</v>
      </c>
      <c r="E212" s="439"/>
      <c r="F212" s="43"/>
      <c r="G212" s="749">
        <f>'Aaro Inställningar'!C39</f>
        <v>0</v>
      </c>
      <c r="H212" s="320">
        <v>0</v>
      </c>
      <c r="I212" s="318">
        <v>0</v>
      </c>
      <c r="J212" s="319" t="e">
        <f t="shared" si="72"/>
        <v>#DIV/0!</v>
      </c>
      <c r="K212" s="320">
        <v>0</v>
      </c>
      <c r="L212" s="318">
        <v>0</v>
      </c>
      <c r="M212" s="319" t="e">
        <f t="shared" si="73"/>
        <v>#DIV/0!</v>
      </c>
      <c r="N212" s="320">
        <v>0</v>
      </c>
      <c r="O212" s="318">
        <v>0</v>
      </c>
      <c r="P212" s="319" t="e">
        <f t="shared" si="74"/>
        <v>#DIV/0!</v>
      </c>
      <c r="Q212" s="319" t="b">
        <f t="shared" si="75"/>
        <v>0</v>
      </c>
      <c r="R212" s="319" t="e">
        <f t="shared" si="76"/>
        <v>#DIV/0!</v>
      </c>
      <c r="S212" s="320">
        <v>0</v>
      </c>
      <c r="T212" s="318">
        <v>0</v>
      </c>
      <c r="U212" s="319" t="e">
        <f t="shared" si="77"/>
        <v>#DIV/0!</v>
      </c>
      <c r="V212" s="319" t="b">
        <f t="shared" si="78"/>
        <v>0</v>
      </c>
      <c r="W212" s="319" t="e">
        <f t="shared" si="79"/>
        <v>#DIV/0!</v>
      </c>
      <c r="X212" s="319"/>
      <c r="Y212" s="320">
        <v>0</v>
      </c>
      <c r="Z212" s="319" t="e">
        <f t="shared" si="80"/>
        <v>#DIV/0!</v>
      </c>
      <c r="AA212" s="319" t="b">
        <f t="shared" si="81"/>
        <v>0</v>
      </c>
      <c r="AB212" s="319" t="e">
        <f t="shared" si="82"/>
        <v>#DIV/0!</v>
      </c>
      <c r="AC212" s="811"/>
      <c r="AD212" s="812">
        <f t="shared" si="83"/>
        <v>0</v>
      </c>
      <c r="AE212" s="812">
        <f t="shared" si="84"/>
        <v>0</v>
      </c>
    </row>
    <row r="213" spans="1:31" ht="16.8" hidden="1">
      <c r="A213" s="439" t="s">
        <v>311</v>
      </c>
      <c r="B213" s="439">
        <f>'Aaro Inställningar'!B40</f>
        <v>0</v>
      </c>
      <c r="C213" s="439" t="str">
        <f t="shared" si="71"/>
        <v>SEK</v>
      </c>
      <c r="D213" s="439">
        <f t="shared" si="71"/>
        <v>0</v>
      </c>
      <c r="E213" s="439"/>
      <c r="F213" s="43"/>
      <c r="G213" s="749">
        <f>'Aaro Inställningar'!C40</f>
        <v>0</v>
      </c>
      <c r="H213" s="320">
        <v>0</v>
      </c>
      <c r="I213" s="318">
        <v>0</v>
      </c>
      <c r="J213" s="319" t="e">
        <f t="shared" si="72"/>
        <v>#DIV/0!</v>
      </c>
      <c r="K213" s="320">
        <v>0</v>
      </c>
      <c r="L213" s="318">
        <v>0</v>
      </c>
      <c r="M213" s="319" t="e">
        <f t="shared" si="73"/>
        <v>#DIV/0!</v>
      </c>
      <c r="N213" s="320">
        <v>0</v>
      </c>
      <c r="O213" s="318">
        <v>0</v>
      </c>
      <c r="P213" s="319" t="e">
        <f t="shared" si="74"/>
        <v>#DIV/0!</v>
      </c>
      <c r="Q213" s="319" t="b">
        <f t="shared" si="75"/>
        <v>0</v>
      </c>
      <c r="R213" s="319" t="e">
        <f t="shared" si="76"/>
        <v>#DIV/0!</v>
      </c>
      <c r="S213" s="320">
        <v>0</v>
      </c>
      <c r="T213" s="318">
        <v>0</v>
      </c>
      <c r="U213" s="319" t="e">
        <f t="shared" si="77"/>
        <v>#DIV/0!</v>
      </c>
      <c r="V213" s="319" t="b">
        <f t="shared" si="78"/>
        <v>0</v>
      </c>
      <c r="W213" s="319" t="e">
        <f t="shared" si="79"/>
        <v>#DIV/0!</v>
      </c>
      <c r="X213" s="319"/>
      <c r="Y213" s="320">
        <v>0</v>
      </c>
      <c r="Z213" s="319" t="e">
        <f t="shared" si="80"/>
        <v>#DIV/0!</v>
      </c>
      <c r="AA213" s="319" t="b">
        <f t="shared" si="81"/>
        <v>0</v>
      </c>
      <c r="AB213" s="319" t="e">
        <f t="shared" si="82"/>
        <v>#DIV/0!</v>
      </c>
      <c r="AC213" s="811"/>
      <c r="AD213" s="812">
        <f t="shared" si="83"/>
        <v>0</v>
      </c>
      <c r="AE213" s="812">
        <f t="shared" si="84"/>
        <v>0</v>
      </c>
    </row>
    <row r="214" spans="1:31" ht="16.8" hidden="1">
      <c r="A214" s="439" t="s">
        <v>311</v>
      </c>
      <c r="B214" s="439">
        <f>'Aaro Inställningar'!B41</f>
        <v>0</v>
      </c>
      <c r="C214" s="439" t="str">
        <f t="shared" si="71"/>
        <v>SEK</v>
      </c>
      <c r="D214" s="439">
        <f t="shared" si="71"/>
        <v>0</v>
      </c>
      <c r="E214" s="439"/>
      <c r="F214" s="43"/>
      <c r="G214" s="749">
        <f>'Aaro Inställningar'!C41</f>
        <v>0</v>
      </c>
      <c r="H214" s="320">
        <v>0</v>
      </c>
      <c r="I214" s="318">
        <v>0</v>
      </c>
      <c r="J214" s="319" t="e">
        <f t="shared" si="72"/>
        <v>#DIV/0!</v>
      </c>
      <c r="K214" s="320">
        <v>0</v>
      </c>
      <c r="L214" s="318">
        <v>0</v>
      </c>
      <c r="M214" s="319" t="e">
        <f t="shared" si="73"/>
        <v>#DIV/0!</v>
      </c>
      <c r="N214" s="320">
        <v>0</v>
      </c>
      <c r="O214" s="318">
        <v>0</v>
      </c>
      <c r="P214" s="319" t="e">
        <f t="shared" si="74"/>
        <v>#DIV/0!</v>
      </c>
      <c r="Q214" s="319" t="b">
        <f t="shared" si="75"/>
        <v>0</v>
      </c>
      <c r="R214" s="319" t="e">
        <f t="shared" si="76"/>
        <v>#DIV/0!</v>
      </c>
      <c r="S214" s="320">
        <v>0</v>
      </c>
      <c r="T214" s="318">
        <v>0</v>
      </c>
      <c r="U214" s="319" t="e">
        <f t="shared" si="77"/>
        <v>#DIV/0!</v>
      </c>
      <c r="V214" s="319" t="b">
        <f t="shared" si="78"/>
        <v>0</v>
      </c>
      <c r="W214" s="319" t="e">
        <f t="shared" si="79"/>
        <v>#DIV/0!</v>
      </c>
      <c r="X214" s="319"/>
      <c r="Y214" s="320">
        <v>0</v>
      </c>
      <c r="Z214" s="319" t="e">
        <f t="shared" si="80"/>
        <v>#DIV/0!</v>
      </c>
      <c r="AA214" s="319" t="b">
        <f t="shared" si="81"/>
        <v>0</v>
      </c>
      <c r="AB214" s="319" t="e">
        <f t="shared" si="82"/>
        <v>#DIV/0!</v>
      </c>
      <c r="AC214" s="811"/>
      <c r="AD214" s="812">
        <f t="shared" si="83"/>
        <v>0</v>
      </c>
      <c r="AE214" s="812">
        <f t="shared" si="84"/>
        <v>0</v>
      </c>
    </row>
    <row r="215" spans="1:31" ht="16.8" hidden="1">
      <c r="A215" s="439" t="s">
        <v>311</v>
      </c>
      <c r="B215" s="439">
        <f>'Aaro Inställningar'!B42</f>
        <v>0</v>
      </c>
      <c r="C215" s="439" t="str">
        <f t="shared" si="71"/>
        <v>SEK</v>
      </c>
      <c r="D215" s="439">
        <f t="shared" si="71"/>
        <v>0</v>
      </c>
      <c r="E215" s="439"/>
      <c r="F215" s="43"/>
      <c r="G215" s="749">
        <f>'Aaro Inställningar'!C42</f>
        <v>0</v>
      </c>
      <c r="H215" s="320">
        <v>0</v>
      </c>
      <c r="I215" s="318">
        <v>0</v>
      </c>
      <c r="J215" s="319" t="e">
        <f t="shared" si="72"/>
        <v>#DIV/0!</v>
      </c>
      <c r="K215" s="320">
        <v>0</v>
      </c>
      <c r="L215" s="318">
        <v>0</v>
      </c>
      <c r="M215" s="319" t="e">
        <f t="shared" si="73"/>
        <v>#DIV/0!</v>
      </c>
      <c r="N215" s="320">
        <v>0</v>
      </c>
      <c r="O215" s="318">
        <v>0</v>
      </c>
      <c r="P215" s="319" t="e">
        <f t="shared" si="74"/>
        <v>#DIV/0!</v>
      </c>
      <c r="Q215" s="319" t="b">
        <f t="shared" si="75"/>
        <v>0</v>
      </c>
      <c r="R215" s="319" t="e">
        <f t="shared" si="76"/>
        <v>#DIV/0!</v>
      </c>
      <c r="S215" s="320">
        <v>0</v>
      </c>
      <c r="T215" s="318">
        <v>0</v>
      </c>
      <c r="U215" s="319" t="e">
        <f t="shared" si="77"/>
        <v>#DIV/0!</v>
      </c>
      <c r="V215" s="319" t="b">
        <f t="shared" si="78"/>
        <v>0</v>
      </c>
      <c r="W215" s="319" t="e">
        <f t="shared" si="79"/>
        <v>#DIV/0!</v>
      </c>
      <c r="X215" s="319"/>
      <c r="Y215" s="320">
        <v>0</v>
      </c>
      <c r="Z215" s="319" t="e">
        <f t="shared" si="80"/>
        <v>#DIV/0!</v>
      </c>
      <c r="AA215" s="319" t="b">
        <f t="shared" si="81"/>
        <v>0</v>
      </c>
      <c r="AB215" s="319" t="e">
        <f t="shared" si="82"/>
        <v>#DIV/0!</v>
      </c>
      <c r="AC215" s="811"/>
      <c r="AD215" s="812">
        <f t="shared" si="83"/>
        <v>0</v>
      </c>
      <c r="AE215" s="812">
        <f t="shared" si="84"/>
        <v>0</v>
      </c>
    </row>
    <row r="216" spans="1:31" ht="16.8" hidden="1">
      <c r="A216" s="439" t="s">
        <v>311</v>
      </c>
      <c r="B216" s="439">
        <f>'Aaro Inställningar'!B43</f>
        <v>0</v>
      </c>
      <c r="C216" s="439" t="str">
        <f t="shared" si="71"/>
        <v>SEK</v>
      </c>
      <c r="D216" s="439">
        <f t="shared" si="71"/>
        <v>0</v>
      </c>
      <c r="E216" s="439"/>
      <c r="F216" s="43"/>
      <c r="G216" s="749">
        <f>'Aaro Inställningar'!C43</f>
        <v>0</v>
      </c>
      <c r="H216" s="320">
        <v>0</v>
      </c>
      <c r="I216" s="318">
        <v>0</v>
      </c>
      <c r="J216" s="319" t="e">
        <f t="shared" si="72"/>
        <v>#DIV/0!</v>
      </c>
      <c r="K216" s="320">
        <v>0</v>
      </c>
      <c r="L216" s="318">
        <v>0</v>
      </c>
      <c r="M216" s="319" t="e">
        <f t="shared" si="73"/>
        <v>#DIV/0!</v>
      </c>
      <c r="N216" s="320">
        <v>0</v>
      </c>
      <c r="O216" s="318">
        <v>0</v>
      </c>
      <c r="P216" s="319" t="e">
        <f t="shared" si="74"/>
        <v>#DIV/0!</v>
      </c>
      <c r="Q216" s="319" t="b">
        <f t="shared" si="75"/>
        <v>0</v>
      </c>
      <c r="R216" s="319" t="e">
        <f t="shared" si="76"/>
        <v>#DIV/0!</v>
      </c>
      <c r="S216" s="320">
        <v>0</v>
      </c>
      <c r="T216" s="318">
        <v>0</v>
      </c>
      <c r="U216" s="319" t="e">
        <f t="shared" si="77"/>
        <v>#DIV/0!</v>
      </c>
      <c r="V216" s="319" t="b">
        <f t="shared" si="78"/>
        <v>0</v>
      </c>
      <c r="W216" s="319" t="e">
        <f t="shared" si="79"/>
        <v>#DIV/0!</v>
      </c>
      <c r="X216" s="319"/>
      <c r="Y216" s="320">
        <v>0</v>
      </c>
      <c r="Z216" s="319" t="e">
        <f t="shared" si="80"/>
        <v>#DIV/0!</v>
      </c>
      <c r="AA216" s="319" t="b">
        <f t="shared" si="81"/>
        <v>0</v>
      </c>
      <c r="AB216" s="319" t="e">
        <f t="shared" si="82"/>
        <v>#DIV/0!</v>
      </c>
      <c r="AC216" s="811"/>
      <c r="AD216" s="812">
        <f t="shared" si="83"/>
        <v>0</v>
      </c>
      <c r="AE216" s="812">
        <f t="shared" si="84"/>
        <v>0</v>
      </c>
    </row>
    <row r="217" spans="1:31" ht="16.8" hidden="1">
      <c r="A217" s="439" t="s">
        <v>311</v>
      </c>
      <c r="B217" s="439">
        <f>'Aaro Inställningar'!B44</f>
        <v>0</v>
      </c>
      <c r="C217" s="439" t="str">
        <f t="shared" si="71"/>
        <v>SEK</v>
      </c>
      <c r="D217" s="439">
        <f t="shared" si="71"/>
        <v>0</v>
      </c>
      <c r="E217" s="439"/>
      <c r="F217" s="43"/>
      <c r="G217" s="749">
        <f>'Aaro Inställningar'!C44</f>
        <v>0</v>
      </c>
      <c r="H217" s="320">
        <v>0</v>
      </c>
      <c r="I217" s="318">
        <v>0</v>
      </c>
      <c r="J217" s="319" t="e">
        <f t="shared" si="72"/>
        <v>#DIV/0!</v>
      </c>
      <c r="K217" s="320">
        <v>0</v>
      </c>
      <c r="L217" s="318">
        <v>0</v>
      </c>
      <c r="M217" s="319" t="e">
        <f t="shared" si="73"/>
        <v>#DIV/0!</v>
      </c>
      <c r="N217" s="320">
        <v>0</v>
      </c>
      <c r="O217" s="318">
        <v>0</v>
      </c>
      <c r="P217" s="319" t="e">
        <f t="shared" si="74"/>
        <v>#DIV/0!</v>
      </c>
      <c r="Q217" s="319" t="b">
        <f t="shared" si="75"/>
        <v>0</v>
      </c>
      <c r="R217" s="319" t="e">
        <f t="shared" si="76"/>
        <v>#DIV/0!</v>
      </c>
      <c r="S217" s="320">
        <v>0</v>
      </c>
      <c r="T217" s="318">
        <v>0</v>
      </c>
      <c r="U217" s="319" t="e">
        <f t="shared" si="77"/>
        <v>#DIV/0!</v>
      </c>
      <c r="V217" s="319" t="b">
        <f t="shared" si="78"/>
        <v>0</v>
      </c>
      <c r="W217" s="319" t="e">
        <f t="shared" si="79"/>
        <v>#DIV/0!</v>
      </c>
      <c r="X217" s="319"/>
      <c r="Y217" s="320">
        <v>0</v>
      </c>
      <c r="Z217" s="319" t="e">
        <f t="shared" si="80"/>
        <v>#DIV/0!</v>
      </c>
      <c r="AA217" s="319" t="b">
        <f t="shared" si="81"/>
        <v>0</v>
      </c>
      <c r="AB217" s="319" t="e">
        <f t="shared" si="82"/>
        <v>#DIV/0!</v>
      </c>
      <c r="AC217" s="811"/>
      <c r="AD217" s="812">
        <f t="shared" si="83"/>
        <v>0</v>
      </c>
      <c r="AE217" s="812">
        <f t="shared" si="84"/>
        <v>0</v>
      </c>
    </row>
    <row r="218" spans="1:31" ht="16.8" hidden="1">
      <c r="A218" s="439" t="s">
        <v>311</v>
      </c>
      <c r="B218" s="439">
        <f>'Aaro Inställningar'!B45</f>
        <v>0</v>
      </c>
      <c r="C218" s="439" t="str">
        <f t="shared" si="71"/>
        <v>SEK</v>
      </c>
      <c r="D218" s="439">
        <f t="shared" si="71"/>
        <v>0</v>
      </c>
      <c r="E218" s="439"/>
      <c r="F218" s="43"/>
      <c r="G218" s="749">
        <f>'Aaro Inställningar'!C45</f>
        <v>0</v>
      </c>
      <c r="H218" s="320">
        <v>0</v>
      </c>
      <c r="I218" s="318">
        <v>0</v>
      </c>
      <c r="J218" s="319" t="e">
        <f t="shared" si="72"/>
        <v>#DIV/0!</v>
      </c>
      <c r="K218" s="320">
        <v>0</v>
      </c>
      <c r="L218" s="318">
        <v>0</v>
      </c>
      <c r="M218" s="319" t="e">
        <f t="shared" si="73"/>
        <v>#DIV/0!</v>
      </c>
      <c r="N218" s="320">
        <v>0</v>
      </c>
      <c r="O218" s="318">
        <v>0</v>
      </c>
      <c r="P218" s="319" t="e">
        <f t="shared" si="74"/>
        <v>#DIV/0!</v>
      </c>
      <c r="Q218" s="319" t="b">
        <f t="shared" si="75"/>
        <v>0</v>
      </c>
      <c r="R218" s="319" t="e">
        <f t="shared" si="76"/>
        <v>#DIV/0!</v>
      </c>
      <c r="S218" s="320">
        <v>0</v>
      </c>
      <c r="T218" s="318">
        <v>0</v>
      </c>
      <c r="U218" s="319" t="e">
        <f t="shared" si="77"/>
        <v>#DIV/0!</v>
      </c>
      <c r="V218" s="319" t="b">
        <f t="shared" si="78"/>
        <v>0</v>
      </c>
      <c r="W218" s="319" t="e">
        <f t="shared" si="79"/>
        <v>#DIV/0!</v>
      </c>
      <c r="X218" s="319"/>
      <c r="Y218" s="320">
        <v>0</v>
      </c>
      <c r="Z218" s="319" t="e">
        <f t="shared" si="80"/>
        <v>#DIV/0!</v>
      </c>
      <c r="AA218" s="319" t="b">
        <f t="shared" si="81"/>
        <v>0</v>
      </c>
      <c r="AB218" s="319" t="e">
        <f t="shared" si="82"/>
        <v>#DIV/0!</v>
      </c>
      <c r="AC218" s="811"/>
      <c r="AD218" s="812">
        <f t="shared" si="83"/>
        <v>0</v>
      </c>
      <c r="AE218" s="812">
        <f t="shared" si="84"/>
        <v>0</v>
      </c>
    </row>
    <row r="219" spans="1:31" ht="16.8" hidden="1">
      <c r="A219" s="439" t="s">
        <v>311</v>
      </c>
      <c r="B219" s="439">
        <f>'Aaro Inställningar'!B46</f>
        <v>0</v>
      </c>
      <c r="C219" s="439" t="str">
        <f t="shared" ref="C219:D238" si="85">C54</f>
        <v>SEK</v>
      </c>
      <c r="D219" s="439">
        <f t="shared" si="85"/>
        <v>0</v>
      </c>
      <c r="E219" s="439"/>
      <c r="F219" s="43"/>
      <c r="G219" s="749">
        <f>'Aaro Inställningar'!C46</f>
        <v>0</v>
      </c>
      <c r="H219" s="320">
        <v>0</v>
      </c>
      <c r="I219" s="318">
        <v>0</v>
      </c>
      <c r="J219" s="319" t="e">
        <f t="shared" si="72"/>
        <v>#DIV/0!</v>
      </c>
      <c r="K219" s="320">
        <v>0</v>
      </c>
      <c r="L219" s="318">
        <v>0</v>
      </c>
      <c r="M219" s="319" t="e">
        <f t="shared" si="73"/>
        <v>#DIV/0!</v>
      </c>
      <c r="N219" s="320">
        <v>0</v>
      </c>
      <c r="O219" s="318">
        <v>0</v>
      </c>
      <c r="P219" s="319" t="e">
        <f t="shared" si="74"/>
        <v>#DIV/0!</v>
      </c>
      <c r="Q219" s="319" t="b">
        <f t="shared" si="75"/>
        <v>0</v>
      </c>
      <c r="R219" s="319" t="e">
        <f t="shared" si="76"/>
        <v>#DIV/0!</v>
      </c>
      <c r="S219" s="320">
        <v>0</v>
      </c>
      <c r="T219" s="318">
        <v>0</v>
      </c>
      <c r="U219" s="319" t="e">
        <f t="shared" si="77"/>
        <v>#DIV/0!</v>
      </c>
      <c r="V219" s="319" t="b">
        <f t="shared" si="78"/>
        <v>0</v>
      </c>
      <c r="W219" s="319" t="e">
        <f t="shared" si="79"/>
        <v>#DIV/0!</v>
      </c>
      <c r="X219" s="319"/>
      <c r="Y219" s="320">
        <v>0</v>
      </c>
      <c r="Z219" s="319" t="e">
        <f t="shared" si="80"/>
        <v>#DIV/0!</v>
      </c>
      <c r="AA219" s="319" t="b">
        <f t="shared" si="81"/>
        <v>0</v>
      </c>
      <c r="AB219" s="319" t="e">
        <f t="shared" si="82"/>
        <v>#DIV/0!</v>
      </c>
      <c r="AC219" s="811"/>
      <c r="AD219" s="812">
        <f t="shared" si="83"/>
        <v>0</v>
      </c>
      <c r="AE219" s="812">
        <f t="shared" si="84"/>
        <v>0</v>
      </c>
    </row>
    <row r="220" spans="1:31" ht="16.8" hidden="1">
      <c r="A220" s="439" t="s">
        <v>311</v>
      </c>
      <c r="B220" s="439">
        <f>'Aaro Inställningar'!B47</f>
        <v>0</v>
      </c>
      <c r="C220" s="439" t="str">
        <f t="shared" si="85"/>
        <v>SEK</v>
      </c>
      <c r="D220" s="439">
        <f t="shared" si="85"/>
        <v>0</v>
      </c>
      <c r="E220" s="439"/>
      <c r="F220" s="43"/>
      <c r="G220" s="749">
        <f>'Aaro Inställningar'!C47</f>
        <v>0</v>
      </c>
      <c r="H220" s="320">
        <v>0</v>
      </c>
      <c r="I220" s="318">
        <v>0</v>
      </c>
      <c r="J220" s="319" t="e">
        <f t="shared" si="72"/>
        <v>#DIV/0!</v>
      </c>
      <c r="K220" s="320">
        <v>0</v>
      </c>
      <c r="L220" s="318">
        <v>0</v>
      </c>
      <c r="M220" s="319" t="e">
        <f t="shared" si="73"/>
        <v>#DIV/0!</v>
      </c>
      <c r="N220" s="320">
        <v>0</v>
      </c>
      <c r="O220" s="318">
        <v>0</v>
      </c>
      <c r="P220" s="319" t="e">
        <f t="shared" si="74"/>
        <v>#DIV/0!</v>
      </c>
      <c r="Q220" s="319" t="b">
        <f t="shared" si="75"/>
        <v>0</v>
      </c>
      <c r="R220" s="319" t="e">
        <f t="shared" si="76"/>
        <v>#DIV/0!</v>
      </c>
      <c r="S220" s="320">
        <v>0</v>
      </c>
      <c r="T220" s="318">
        <v>0</v>
      </c>
      <c r="U220" s="319" t="e">
        <f t="shared" si="77"/>
        <v>#DIV/0!</v>
      </c>
      <c r="V220" s="319" t="b">
        <f t="shared" si="78"/>
        <v>0</v>
      </c>
      <c r="W220" s="319" t="e">
        <f t="shared" si="79"/>
        <v>#DIV/0!</v>
      </c>
      <c r="X220" s="319"/>
      <c r="Y220" s="320">
        <v>0</v>
      </c>
      <c r="Z220" s="319" t="e">
        <f t="shared" si="80"/>
        <v>#DIV/0!</v>
      </c>
      <c r="AA220" s="319" t="b">
        <f t="shared" si="81"/>
        <v>0</v>
      </c>
      <c r="AB220" s="319" t="e">
        <f t="shared" si="82"/>
        <v>#DIV/0!</v>
      </c>
      <c r="AC220" s="811"/>
      <c r="AD220" s="812">
        <f t="shared" si="83"/>
        <v>0</v>
      </c>
      <c r="AE220" s="812">
        <f t="shared" si="84"/>
        <v>0</v>
      </c>
    </row>
    <row r="221" spans="1:31" ht="16.8" hidden="1">
      <c r="A221" s="439" t="s">
        <v>311</v>
      </c>
      <c r="B221" s="439">
        <f>'Aaro Inställningar'!B48</f>
        <v>0</v>
      </c>
      <c r="C221" s="439" t="str">
        <f t="shared" si="85"/>
        <v>SEK</v>
      </c>
      <c r="D221" s="439">
        <f t="shared" si="85"/>
        <v>0</v>
      </c>
      <c r="E221" s="439"/>
      <c r="F221" s="43"/>
      <c r="G221" s="749">
        <f>'Aaro Inställningar'!C48</f>
        <v>0</v>
      </c>
      <c r="H221" s="320">
        <v>0</v>
      </c>
      <c r="I221" s="318">
        <v>0</v>
      </c>
      <c r="J221" s="319" t="e">
        <f t="shared" si="72"/>
        <v>#DIV/0!</v>
      </c>
      <c r="K221" s="320">
        <v>0</v>
      </c>
      <c r="L221" s="318">
        <v>0</v>
      </c>
      <c r="M221" s="319" t="e">
        <f t="shared" si="73"/>
        <v>#DIV/0!</v>
      </c>
      <c r="N221" s="320">
        <v>0</v>
      </c>
      <c r="O221" s="318">
        <v>0</v>
      </c>
      <c r="P221" s="319" t="e">
        <f t="shared" si="74"/>
        <v>#DIV/0!</v>
      </c>
      <c r="Q221" s="319" t="b">
        <f t="shared" si="75"/>
        <v>0</v>
      </c>
      <c r="R221" s="319" t="e">
        <f t="shared" si="76"/>
        <v>#DIV/0!</v>
      </c>
      <c r="S221" s="320">
        <v>0</v>
      </c>
      <c r="T221" s="318">
        <v>0</v>
      </c>
      <c r="U221" s="319" t="e">
        <f t="shared" si="77"/>
        <v>#DIV/0!</v>
      </c>
      <c r="V221" s="319" t="b">
        <f t="shared" si="78"/>
        <v>0</v>
      </c>
      <c r="W221" s="319" t="e">
        <f t="shared" si="79"/>
        <v>#DIV/0!</v>
      </c>
      <c r="X221" s="319"/>
      <c r="Y221" s="320">
        <v>0</v>
      </c>
      <c r="Z221" s="319" t="e">
        <f t="shared" si="80"/>
        <v>#DIV/0!</v>
      </c>
      <c r="AA221" s="319" t="b">
        <f t="shared" si="81"/>
        <v>0</v>
      </c>
      <c r="AB221" s="319" t="e">
        <f t="shared" si="82"/>
        <v>#DIV/0!</v>
      </c>
      <c r="AC221" s="811"/>
      <c r="AD221" s="812">
        <f t="shared" si="83"/>
        <v>0</v>
      </c>
      <c r="AE221" s="812">
        <f t="shared" si="84"/>
        <v>0</v>
      </c>
    </row>
    <row r="222" spans="1:31" ht="16.8" hidden="1">
      <c r="A222" s="439" t="s">
        <v>311</v>
      </c>
      <c r="B222" s="439">
        <f>'Aaro Inställningar'!B49</f>
        <v>0</v>
      </c>
      <c r="C222" s="439" t="str">
        <f t="shared" si="85"/>
        <v>SEK</v>
      </c>
      <c r="D222" s="439">
        <f t="shared" si="85"/>
        <v>0</v>
      </c>
      <c r="E222" s="439"/>
      <c r="F222" s="43"/>
      <c r="G222" s="749">
        <f>'Aaro Inställningar'!C49</f>
        <v>0</v>
      </c>
      <c r="H222" s="320">
        <v>0</v>
      </c>
      <c r="I222" s="318">
        <v>0</v>
      </c>
      <c r="J222" s="319" t="e">
        <f t="shared" si="72"/>
        <v>#DIV/0!</v>
      </c>
      <c r="K222" s="320">
        <v>0</v>
      </c>
      <c r="L222" s="318">
        <v>0</v>
      </c>
      <c r="M222" s="319" t="e">
        <f t="shared" si="73"/>
        <v>#DIV/0!</v>
      </c>
      <c r="N222" s="320">
        <v>0</v>
      </c>
      <c r="O222" s="318">
        <v>0</v>
      </c>
      <c r="P222" s="319" t="e">
        <f t="shared" si="74"/>
        <v>#DIV/0!</v>
      </c>
      <c r="Q222" s="319" t="b">
        <f t="shared" si="75"/>
        <v>0</v>
      </c>
      <c r="R222" s="319" t="e">
        <f t="shared" si="76"/>
        <v>#DIV/0!</v>
      </c>
      <c r="S222" s="320">
        <v>0</v>
      </c>
      <c r="T222" s="318">
        <v>0</v>
      </c>
      <c r="U222" s="319" t="e">
        <f t="shared" si="77"/>
        <v>#DIV/0!</v>
      </c>
      <c r="V222" s="319" t="b">
        <f t="shared" si="78"/>
        <v>0</v>
      </c>
      <c r="W222" s="319" t="e">
        <f t="shared" si="79"/>
        <v>#DIV/0!</v>
      </c>
      <c r="X222" s="319"/>
      <c r="Y222" s="320">
        <v>0</v>
      </c>
      <c r="Z222" s="319" t="e">
        <f t="shared" si="80"/>
        <v>#DIV/0!</v>
      </c>
      <c r="AA222" s="319" t="b">
        <f t="shared" si="81"/>
        <v>0</v>
      </c>
      <c r="AB222" s="319" t="e">
        <f t="shared" si="82"/>
        <v>#DIV/0!</v>
      </c>
      <c r="AC222" s="811"/>
      <c r="AD222" s="812">
        <f t="shared" si="83"/>
        <v>0</v>
      </c>
      <c r="AE222" s="812">
        <f t="shared" si="84"/>
        <v>0</v>
      </c>
    </row>
    <row r="223" spans="1:31" ht="16.8" hidden="1">
      <c r="A223" s="439" t="s">
        <v>311</v>
      </c>
      <c r="B223" s="439">
        <f>'Aaro Inställningar'!B50</f>
        <v>0</v>
      </c>
      <c r="C223" s="439" t="str">
        <f t="shared" si="85"/>
        <v>SEK</v>
      </c>
      <c r="D223" s="439">
        <f t="shared" si="85"/>
        <v>0</v>
      </c>
      <c r="E223" s="439"/>
      <c r="F223" s="43"/>
      <c r="G223" s="749">
        <f>'Aaro Inställningar'!C50</f>
        <v>0</v>
      </c>
      <c r="H223" s="320">
        <v>0</v>
      </c>
      <c r="I223" s="318">
        <v>0</v>
      </c>
      <c r="J223" s="319" t="e">
        <f t="shared" si="72"/>
        <v>#DIV/0!</v>
      </c>
      <c r="K223" s="320">
        <v>0</v>
      </c>
      <c r="L223" s="318">
        <v>0</v>
      </c>
      <c r="M223" s="319" t="e">
        <f t="shared" si="73"/>
        <v>#DIV/0!</v>
      </c>
      <c r="N223" s="320">
        <v>0</v>
      </c>
      <c r="O223" s="318">
        <v>0</v>
      </c>
      <c r="P223" s="319" t="e">
        <f t="shared" si="74"/>
        <v>#DIV/0!</v>
      </c>
      <c r="Q223" s="319" t="b">
        <f t="shared" si="75"/>
        <v>0</v>
      </c>
      <c r="R223" s="319" t="e">
        <f t="shared" si="76"/>
        <v>#DIV/0!</v>
      </c>
      <c r="S223" s="320">
        <v>0</v>
      </c>
      <c r="T223" s="318">
        <v>0</v>
      </c>
      <c r="U223" s="319" t="e">
        <f t="shared" si="77"/>
        <v>#DIV/0!</v>
      </c>
      <c r="V223" s="319" t="b">
        <f t="shared" si="78"/>
        <v>0</v>
      </c>
      <c r="W223" s="319" t="e">
        <f t="shared" si="79"/>
        <v>#DIV/0!</v>
      </c>
      <c r="X223" s="319"/>
      <c r="Y223" s="320">
        <v>0</v>
      </c>
      <c r="Z223" s="319" t="e">
        <f t="shared" si="80"/>
        <v>#DIV/0!</v>
      </c>
      <c r="AA223" s="319" t="b">
        <f t="shared" si="81"/>
        <v>0</v>
      </c>
      <c r="AB223" s="319" t="e">
        <f t="shared" si="82"/>
        <v>#DIV/0!</v>
      </c>
      <c r="AC223" s="811"/>
      <c r="AD223" s="812">
        <f t="shared" si="83"/>
        <v>0</v>
      </c>
      <c r="AE223" s="812">
        <f t="shared" si="84"/>
        <v>0</v>
      </c>
    </row>
    <row r="224" spans="1:31" ht="16.8" hidden="1">
      <c r="A224" s="439" t="s">
        <v>311</v>
      </c>
      <c r="B224" s="439">
        <f>'Aaro Inställningar'!B51</f>
        <v>0</v>
      </c>
      <c r="C224" s="439" t="str">
        <f t="shared" si="85"/>
        <v>SEK</v>
      </c>
      <c r="D224" s="439">
        <f t="shared" si="85"/>
        <v>0</v>
      </c>
      <c r="E224" s="439"/>
      <c r="F224" s="43"/>
      <c r="G224" s="749">
        <f>'Aaro Inställningar'!C51</f>
        <v>0</v>
      </c>
      <c r="H224" s="320">
        <v>0</v>
      </c>
      <c r="I224" s="318">
        <v>0</v>
      </c>
      <c r="J224" s="319" t="e">
        <f t="shared" si="72"/>
        <v>#DIV/0!</v>
      </c>
      <c r="K224" s="320">
        <v>0</v>
      </c>
      <c r="L224" s="318">
        <v>0</v>
      </c>
      <c r="M224" s="319" t="e">
        <f t="shared" si="73"/>
        <v>#DIV/0!</v>
      </c>
      <c r="N224" s="320">
        <v>0</v>
      </c>
      <c r="O224" s="318">
        <v>0</v>
      </c>
      <c r="P224" s="319" t="e">
        <f t="shared" si="74"/>
        <v>#DIV/0!</v>
      </c>
      <c r="Q224" s="319" t="b">
        <f t="shared" si="75"/>
        <v>0</v>
      </c>
      <c r="R224" s="319" t="e">
        <f t="shared" si="76"/>
        <v>#DIV/0!</v>
      </c>
      <c r="S224" s="320">
        <v>0</v>
      </c>
      <c r="T224" s="318">
        <v>0</v>
      </c>
      <c r="U224" s="319" t="e">
        <f t="shared" si="77"/>
        <v>#DIV/0!</v>
      </c>
      <c r="V224" s="319" t="b">
        <f t="shared" si="78"/>
        <v>0</v>
      </c>
      <c r="W224" s="319" t="e">
        <f t="shared" si="79"/>
        <v>#DIV/0!</v>
      </c>
      <c r="X224" s="319"/>
      <c r="Y224" s="320">
        <v>0</v>
      </c>
      <c r="Z224" s="319" t="e">
        <f t="shared" si="80"/>
        <v>#DIV/0!</v>
      </c>
      <c r="AA224" s="319" t="b">
        <f t="shared" si="81"/>
        <v>0</v>
      </c>
      <c r="AB224" s="319" t="e">
        <f t="shared" si="82"/>
        <v>#DIV/0!</v>
      </c>
      <c r="AC224" s="811"/>
      <c r="AD224" s="812">
        <f t="shared" si="83"/>
        <v>0</v>
      </c>
      <c r="AE224" s="812">
        <f t="shared" si="84"/>
        <v>0</v>
      </c>
    </row>
    <row r="225" spans="1:31" ht="16.8" hidden="1">
      <c r="A225" s="439" t="s">
        <v>311</v>
      </c>
      <c r="B225" s="439">
        <f>'Aaro Inställningar'!B52</f>
        <v>0</v>
      </c>
      <c r="C225" s="439" t="str">
        <f t="shared" si="85"/>
        <v>SEK</v>
      </c>
      <c r="D225" s="439">
        <f t="shared" si="85"/>
        <v>0</v>
      </c>
      <c r="E225" s="439"/>
      <c r="F225" s="43"/>
      <c r="G225" s="749">
        <f>'Aaro Inställningar'!C52</f>
        <v>0</v>
      </c>
      <c r="H225" s="320">
        <v>0</v>
      </c>
      <c r="I225" s="318">
        <v>0</v>
      </c>
      <c r="J225" s="319" t="e">
        <f t="shared" si="72"/>
        <v>#DIV/0!</v>
      </c>
      <c r="K225" s="320">
        <v>0</v>
      </c>
      <c r="L225" s="318">
        <v>0</v>
      </c>
      <c r="M225" s="319" t="e">
        <f t="shared" si="73"/>
        <v>#DIV/0!</v>
      </c>
      <c r="N225" s="320">
        <v>0</v>
      </c>
      <c r="O225" s="318">
        <v>0</v>
      </c>
      <c r="P225" s="319" t="e">
        <f t="shared" si="74"/>
        <v>#DIV/0!</v>
      </c>
      <c r="Q225" s="319" t="b">
        <f t="shared" si="75"/>
        <v>0</v>
      </c>
      <c r="R225" s="319" t="e">
        <f t="shared" si="76"/>
        <v>#DIV/0!</v>
      </c>
      <c r="S225" s="320">
        <v>0</v>
      </c>
      <c r="T225" s="318">
        <v>0</v>
      </c>
      <c r="U225" s="319" t="e">
        <f t="shared" si="77"/>
        <v>#DIV/0!</v>
      </c>
      <c r="V225" s="319" t="b">
        <f t="shared" si="78"/>
        <v>0</v>
      </c>
      <c r="W225" s="319" t="e">
        <f t="shared" si="79"/>
        <v>#DIV/0!</v>
      </c>
      <c r="X225" s="319"/>
      <c r="Y225" s="320">
        <v>0</v>
      </c>
      <c r="Z225" s="319" t="e">
        <f t="shared" si="80"/>
        <v>#DIV/0!</v>
      </c>
      <c r="AA225" s="319" t="b">
        <f t="shared" si="81"/>
        <v>0</v>
      </c>
      <c r="AB225" s="319" t="e">
        <f t="shared" si="82"/>
        <v>#DIV/0!</v>
      </c>
      <c r="AC225" s="811"/>
      <c r="AD225" s="812">
        <f t="shared" si="83"/>
        <v>0</v>
      </c>
      <c r="AE225" s="812">
        <f t="shared" si="84"/>
        <v>0</v>
      </c>
    </row>
    <row r="226" spans="1:31" ht="16.8" hidden="1">
      <c r="A226" s="439" t="s">
        <v>311</v>
      </c>
      <c r="B226" s="439">
        <f>'Aaro Inställningar'!B53</f>
        <v>0</v>
      </c>
      <c r="C226" s="439" t="str">
        <f t="shared" si="85"/>
        <v>SEK</v>
      </c>
      <c r="D226" s="439">
        <f t="shared" si="85"/>
        <v>0</v>
      </c>
      <c r="E226" s="439"/>
      <c r="F226" s="43"/>
      <c r="G226" s="749">
        <f>'Aaro Inställningar'!C53</f>
        <v>0</v>
      </c>
      <c r="H226" s="320">
        <v>0</v>
      </c>
      <c r="I226" s="318">
        <v>0</v>
      </c>
      <c r="J226" s="319" t="e">
        <f t="shared" si="72"/>
        <v>#DIV/0!</v>
      </c>
      <c r="K226" s="320">
        <v>0</v>
      </c>
      <c r="L226" s="318">
        <v>0</v>
      </c>
      <c r="M226" s="319" t="e">
        <f t="shared" si="73"/>
        <v>#DIV/0!</v>
      </c>
      <c r="N226" s="320">
        <v>0</v>
      </c>
      <c r="O226" s="318">
        <v>0</v>
      </c>
      <c r="P226" s="319" t="e">
        <f t="shared" si="74"/>
        <v>#DIV/0!</v>
      </c>
      <c r="Q226" s="319" t="b">
        <f t="shared" si="75"/>
        <v>0</v>
      </c>
      <c r="R226" s="319" t="e">
        <f t="shared" si="76"/>
        <v>#DIV/0!</v>
      </c>
      <c r="S226" s="320">
        <v>0</v>
      </c>
      <c r="T226" s="318">
        <v>0</v>
      </c>
      <c r="U226" s="319" t="e">
        <f t="shared" si="77"/>
        <v>#DIV/0!</v>
      </c>
      <c r="V226" s="319" t="b">
        <f t="shared" si="78"/>
        <v>0</v>
      </c>
      <c r="W226" s="319" t="e">
        <f t="shared" si="79"/>
        <v>#DIV/0!</v>
      </c>
      <c r="X226" s="319"/>
      <c r="Y226" s="320">
        <v>0</v>
      </c>
      <c r="Z226" s="319" t="e">
        <f t="shared" si="80"/>
        <v>#DIV/0!</v>
      </c>
      <c r="AA226" s="319" t="b">
        <f t="shared" si="81"/>
        <v>0</v>
      </c>
      <c r="AB226" s="319" t="e">
        <f t="shared" si="82"/>
        <v>#DIV/0!</v>
      </c>
      <c r="AC226" s="811"/>
      <c r="AD226" s="812">
        <f t="shared" si="83"/>
        <v>0</v>
      </c>
      <c r="AE226" s="812">
        <f t="shared" si="84"/>
        <v>0</v>
      </c>
    </row>
    <row r="227" spans="1:31" ht="16.8" hidden="1">
      <c r="A227" s="439" t="s">
        <v>311</v>
      </c>
      <c r="B227" s="439">
        <f>'Aaro Inställningar'!B54</f>
        <v>0</v>
      </c>
      <c r="C227" s="439" t="str">
        <f t="shared" si="85"/>
        <v>SEK</v>
      </c>
      <c r="D227" s="439">
        <f t="shared" si="85"/>
        <v>0</v>
      </c>
      <c r="E227" s="439"/>
      <c r="F227" s="43"/>
      <c r="G227" s="749">
        <f>'Aaro Inställningar'!C54</f>
        <v>0</v>
      </c>
      <c r="H227" s="320">
        <v>0</v>
      </c>
      <c r="I227" s="318">
        <v>0</v>
      </c>
      <c r="J227" s="319" t="e">
        <f t="shared" si="72"/>
        <v>#DIV/0!</v>
      </c>
      <c r="K227" s="320">
        <v>0</v>
      </c>
      <c r="L227" s="318">
        <v>0</v>
      </c>
      <c r="M227" s="319" t="e">
        <f t="shared" si="73"/>
        <v>#DIV/0!</v>
      </c>
      <c r="N227" s="320">
        <v>0</v>
      </c>
      <c r="O227" s="318">
        <v>0</v>
      </c>
      <c r="P227" s="319" t="e">
        <f t="shared" si="74"/>
        <v>#DIV/0!</v>
      </c>
      <c r="Q227" s="319" t="b">
        <f t="shared" si="75"/>
        <v>0</v>
      </c>
      <c r="R227" s="319" t="e">
        <f t="shared" si="76"/>
        <v>#DIV/0!</v>
      </c>
      <c r="S227" s="320">
        <v>0</v>
      </c>
      <c r="T227" s="318">
        <v>0</v>
      </c>
      <c r="U227" s="319" t="e">
        <f t="shared" si="77"/>
        <v>#DIV/0!</v>
      </c>
      <c r="V227" s="319" t="b">
        <f t="shared" si="78"/>
        <v>0</v>
      </c>
      <c r="W227" s="319" t="e">
        <f t="shared" si="79"/>
        <v>#DIV/0!</v>
      </c>
      <c r="X227" s="319"/>
      <c r="Y227" s="320">
        <v>0</v>
      </c>
      <c r="Z227" s="319" t="e">
        <f t="shared" si="80"/>
        <v>#DIV/0!</v>
      </c>
      <c r="AA227" s="319" t="b">
        <f t="shared" si="81"/>
        <v>0</v>
      </c>
      <c r="AB227" s="319" t="e">
        <f t="shared" si="82"/>
        <v>#DIV/0!</v>
      </c>
      <c r="AC227" s="811"/>
      <c r="AD227" s="812">
        <f t="shared" si="83"/>
        <v>0</v>
      </c>
      <c r="AE227" s="812">
        <f t="shared" si="84"/>
        <v>0</v>
      </c>
    </row>
    <row r="228" spans="1:31" ht="16.8" hidden="1">
      <c r="A228" s="439" t="s">
        <v>311</v>
      </c>
      <c r="B228" s="439">
        <f>'Aaro Inställningar'!B55</f>
        <v>0</v>
      </c>
      <c r="C228" s="439" t="str">
        <f t="shared" si="85"/>
        <v>SEK</v>
      </c>
      <c r="D228" s="439">
        <f t="shared" si="85"/>
        <v>0</v>
      </c>
      <c r="E228" s="439"/>
      <c r="F228" s="43"/>
      <c r="G228" s="749">
        <f>'Aaro Inställningar'!C55</f>
        <v>0</v>
      </c>
      <c r="H228" s="320">
        <v>0</v>
      </c>
      <c r="I228" s="318">
        <v>0</v>
      </c>
      <c r="J228" s="319" t="e">
        <f t="shared" si="72"/>
        <v>#DIV/0!</v>
      </c>
      <c r="K228" s="320">
        <v>0</v>
      </c>
      <c r="L228" s="318">
        <v>0</v>
      </c>
      <c r="M228" s="319" t="e">
        <f t="shared" si="73"/>
        <v>#DIV/0!</v>
      </c>
      <c r="N228" s="320">
        <v>0</v>
      </c>
      <c r="O228" s="318">
        <v>0</v>
      </c>
      <c r="P228" s="319" t="e">
        <f t="shared" si="74"/>
        <v>#DIV/0!</v>
      </c>
      <c r="Q228" s="319" t="b">
        <f t="shared" si="75"/>
        <v>0</v>
      </c>
      <c r="R228" s="319" t="e">
        <f t="shared" si="76"/>
        <v>#DIV/0!</v>
      </c>
      <c r="S228" s="320">
        <v>0</v>
      </c>
      <c r="T228" s="318">
        <v>0</v>
      </c>
      <c r="U228" s="319" t="e">
        <f t="shared" si="77"/>
        <v>#DIV/0!</v>
      </c>
      <c r="V228" s="319" t="b">
        <f t="shared" si="78"/>
        <v>0</v>
      </c>
      <c r="W228" s="319" t="e">
        <f t="shared" si="79"/>
        <v>#DIV/0!</v>
      </c>
      <c r="X228" s="319"/>
      <c r="Y228" s="320">
        <v>0</v>
      </c>
      <c r="Z228" s="319" t="e">
        <f t="shared" si="80"/>
        <v>#DIV/0!</v>
      </c>
      <c r="AA228" s="319" t="b">
        <f t="shared" si="81"/>
        <v>0</v>
      </c>
      <c r="AB228" s="319" t="e">
        <f t="shared" si="82"/>
        <v>#DIV/0!</v>
      </c>
      <c r="AC228" s="811"/>
      <c r="AD228" s="812">
        <f t="shared" si="83"/>
        <v>0</v>
      </c>
      <c r="AE228" s="812">
        <f t="shared" si="84"/>
        <v>0</v>
      </c>
    </row>
    <row r="229" spans="1:31" ht="16.8" hidden="1">
      <c r="A229" s="439" t="s">
        <v>311</v>
      </c>
      <c r="B229" s="439">
        <f>'Aaro Inställningar'!B56</f>
        <v>0</v>
      </c>
      <c r="C229" s="439" t="str">
        <f t="shared" si="85"/>
        <v>SEK</v>
      </c>
      <c r="D229" s="439">
        <f t="shared" si="85"/>
        <v>0</v>
      </c>
      <c r="E229" s="439"/>
      <c r="F229" s="43"/>
      <c r="G229" s="749">
        <f>'Aaro Inställningar'!C56</f>
        <v>0</v>
      </c>
      <c r="H229" s="320">
        <v>0</v>
      </c>
      <c r="I229" s="318">
        <v>0</v>
      </c>
      <c r="J229" s="319" t="e">
        <f t="shared" si="72"/>
        <v>#DIV/0!</v>
      </c>
      <c r="K229" s="320">
        <v>0</v>
      </c>
      <c r="L229" s="318">
        <v>0</v>
      </c>
      <c r="M229" s="319" t="e">
        <f t="shared" si="73"/>
        <v>#DIV/0!</v>
      </c>
      <c r="N229" s="320">
        <v>0</v>
      </c>
      <c r="O229" s="318">
        <v>0</v>
      </c>
      <c r="P229" s="319" t="e">
        <f t="shared" si="74"/>
        <v>#DIV/0!</v>
      </c>
      <c r="Q229" s="319" t="b">
        <f t="shared" si="75"/>
        <v>0</v>
      </c>
      <c r="R229" s="319" t="e">
        <f t="shared" si="76"/>
        <v>#DIV/0!</v>
      </c>
      <c r="S229" s="320">
        <v>0</v>
      </c>
      <c r="T229" s="318">
        <v>0</v>
      </c>
      <c r="U229" s="319" t="e">
        <f t="shared" si="77"/>
        <v>#DIV/0!</v>
      </c>
      <c r="V229" s="319" t="b">
        <f t="shared" si="78"/>
        <v>0</v>
      </c>
      <c r="W229" s="319" t="e">
        <f t="shared" si="79"/>
        <v>#DIV/0!</v>
      </c>
      <c r="X229" s="319"/>
      <c r="Y229" s="320">
        <v>0</v>
      </c>
      <c r="Z229" s="319" t="e">
        <f t="shared" si="80"/>
        <v>#DIV/0!</v>
      </c>
      <c r="AA229" s="319" t="b">
        <f t="shared" si="81"/>
        <v>0</v>
      </c>
      <c r="AB229" s="319" t="e">
        <f t="shared" si="82"/>
        <v>#DIV/0!</v>
      </c>
      <c r="AC229" s="811"/>
      <c r="AD229" s="812">
        <f t="shared" si="83"/>
        <v>0</v>
      </c>
      <c r="AE229" s="812">
        <f t="shared" si="84"/>
        <v>0</v>
      </c>
    </row>
    <row r="230" spans="1:31" ht="16.8">
      <c r="A230" s="439" t="s">
        <v>311</v>
      </c>
      <c r="B230" s="439">
        <f>'Aaro Inställningar'!B57</f>
        <v>0</v>
      </c>
      <c r="C230" s="439">
        <f t="shared" si="85"/>
        <v>0</v>
      </c>
      <c r="D230" s="439">
        <f t="shared" si="85"/>
        <v>0</v>
      </c>
      <c r="E230" s="439"/>
      <c r="F230" s="36"/>
      <c r="G230" s="799" t="str">
        <f>'Aaro Inställningar'!C57</f>
        <v>Aibel</v>
      </c>
      <c r="H230" s="800">
        <f>SUM(H209:H229)</f>
        <v>146.39639398</v>
      </c>
      <c r="I230" s="801">
        <f>SUM(I209:I229)</f>
        <v>26.964259170999998</v>
      </c>
      <c r="J230" s="802">
        <f t="shared" si="72"/>
        <v>4.4292755848248557</v>
      </c>
      <c r="K230" s="800">
        <f>SUM(K209:K229)</f>
        <v>35.975949683000003</v>
      </c>
      <c r="L230" s="801">
        <f>SUM(L209:L229)</f>
        <v>-16.931781182000002</v>
      </c>
      <c r="M230" s="802" t="str">
        <f t="shared" si="73"/>
        <v>-</v>
      </c>
      <c r="N230" s="800">
        <f>SUM(N209:N229)</f>
        <v>35.975949683000003</v>
      </c>
      <c r="O230" s="801">
        <f>SUM(O209:O229)</f>
        <v>-16.931781182000002</v>
      </c>
      <c r="P230" s="802" t="str">
        <f t="shared" si="74"/>
        <v>-</v>
      </c>
      <c r="Q230" s="802" t="b">
        <f t="shared" si="75"/>
        <v>0</v>
      </c>
      <c r="R230" s="802" t="str">
        <f t="shared" si="76"/>
        <v>-</v>
      </c>
      <c r="S230" s="800">
        <f>SUM(S209:S229)</f>
        <v>37.688519495000001</v>
      </c>
      <c r="T230" s="801">
        <f>SUM(T209:T229)</f>
        <v>-15.21921137</v>
      </c>
      <c r="U230" s="802" t="str">
        <f t="shared" si="77"/>
        <v>-</v>
      </c>
      <c r="V230" s="802" t="b">
        <f t="shared" si="78"/>
        <v>0</v>
      </c>
      <c r="W230" s="802" t="str">
        <f t="shared" si="79"/>
        <v>-</v>
      </c>
      <c r="X230" s="802"/>
      <c r="Y230" s="800">
        <f>SUM(Y209:Y229)</f>
        <v>-106.896167362</v>
      </c>
      <c r="Z230" s="803" t="str">
        <f t="shared" si="80"/>
        <v>-</v>
      </c>
      <c r="AA230" s="803">
        <f t="shared" si="81"/>
        <v>-6.0237652111667863</v>
      </c>
      <c r="AB230" s="802">
        <f t="shared" si="82"/>
        <v>-6.0237652111667863</v>
      </c>
      <c r="AC230" s="811"/>
      <c r="AD230" s="815">
        <f t="shared" si="83"/>
        <v>1.8592241400180502E-2</v>
      </c>
      <c r="AE230" s="815">
        <f t="shared" si="84"/>
        <v>-6.3780969698909677E-3</v>
      </c>
    </row>
    <row r="231" spans="1:31" ht="16.8" hidden="1">
      <c r="A231" s="439" t="s">
        <v>311</v>
      </c>
      <c r="B231" s="439">
        <f>'Aaro Inställningar'!B58</f>
        <v>0</v>
      </c>
      <c r="C231" s="439" t="str">
        <f t="shared" si="85"/>
        <v>SEK</v>
      </c>
      <c r="D231" s="439">
        <f t="shared" si="85"/>
        <v>0</v>
      </c>
      <c r="E231" s="439"/>
      <c r="F231" s="36"/>
      <c r="G231" s="749">
        <f>'Aaro Inställningar'!C58</f>
        <v>0</v>
      </c>
      <c r="H231" s="320">
        <v>0</v>
      </c>
      <c r="I231" s="318">
        <v>0</v>
      </c>
      <c r="J231" s="319" t="e">
        <f t="shared" si="72"/>
        <v>#DIV/0!</v>
      </c>
      <c r="K231" s="320">
        <v>0</v>
      </c>
      <c r="L231" s="318">
        <v>0</v>
      </c>
      <c r="M231" s="319" t="e">
        <f t="shared" si="73"/>
        <v>#DIV/0!</v>
      </c>
      <c r="N231" s="320">
        <v>0</v>
      </c>
      <c r="O231" s="318">
        <v>0</v>
      </c>
      <c r="P231" s="319" t="e">
        <f t="shared" si="74"/>
        <v>#DIV/0!</v>
      </c>
      <c r="Q231" s="319" t="b">
        <f t="shared" si="75"/>
        <v>0</v>
      </c>
      <c r="R231" s="319" t="e">
        <f t="shared" si="76"/>
        <v>#DIV/0!</v>
      </c>
      <c r="S231" s="320">
        <v>0</v>
      </c>
      <c r="T231" s="318">
        <v>0</v>
      </c>
      <c r="U231" s="319" t="e">
        <f t="shared" si="77"/>
        <v>#DIV/0!</v>
      </c>
      <c r="V231" s="319" t="b">
        <f t="shared" si="78"/>
        <v>0</v>
      </c>
      <c r="W231" s="319" t="e">
        <f t="shared" si="79"/>
        <v>#DIV/0!</v>
      </c>
      <c r="X231" s="319"/>
      <c r="Y231" s="320">
        <v>0</v>
      </c>
      <c r="Z231" s="319"/>
      <c r="AA231" s="319"/>
      <c r="AB231" s="319"/>
      <c r="AC231" s="811"/>
      <c r="AD231" s="812">
        <f t="shared" si="83"/>
        <v>0</v>
      </c>
      <c r="AE231" s="812">
        <f t="shared" si="84"/>
        <v>0</v>
      </c>
    </row>
    <row r="232" spans="1:31" ht="16.8" hidden="1">
      <c r="A232" s="439" t="s">
        <v>311</v>
      </c>
      <c r="B232" s="439">
        <f>'Aaro Inställningar'!B59</f>
        <v>0</v>
      </c>
      <c r="C232" s="439" t="str">
        <f t="shared" si="85"/>
        <v>SEK</v>
      </c>
      <c r="D232" s="439">
        <f t="shared" si="85"/>
        <v>0</v>
      </c>
      <c r="E232" s="439"/>
      <c r="F232" s="43"/>
      <c r="G232" s="749">
        <f>'Aaro Inställningar'!C59</f>
        <v>0</v>
      </c>
      <c r="H232" s="320">
        <v>0</v>
      </c>
      <c r="I232" s="318">
        <v>0</v>
      </c>
      <c r="J232" s="319" t="e">
        <f t="shared" si="72"/>
        <v>#DIV/0!</v>
      </c>
      <c r="K232" s="320">
        <v>0</v>
      </c>
      <c r="L232" s="318">
        <v>0</v>
      </c>
      <c r="M232" s="319" t="e">
        <f t="shared" si="73"/>
        <v>#DIV/0!</v>
      </c>
      <c r="N232" s="320">
        <v>0</v>
      </c>
      <c r="O232" s="318">
        <v>0</v>
      </c>
      <c r="P232" s="319" t="e">
        <f t="shared" si="74"/>
        <v>#DIV/0!</v>
      </c>
      <c r="Q232" s="319" t="b">
        <f t="shared" si="75"/>
        <v>0</v>
      </c>
      <c r="R232" s="319" t="e">
        <f t="shared" si="76"/>
        <v>#DIV/0!</v>
      </c>
      <c r="S232" s="320">
        <v>0</v>
      </c>
      <c r="T232" s="318">
        <v>0</v>
      </c>
      <c r="U232" s="319" t="e">
        <f t="shared" si="77"/>
        <v>#DIV/0!</v>
      </c>
      <c r="V232" s="319" t="b">
        <f t="shared" si="78"/>
        <v>0</v>
      </c>
      <c r="W232" s="319" t="e">
        <f t="shared" si="79"/>
        <v>#DIV/0!</v>
      </c>
      <c r="X232" s="319"/>
      <c r="Y232" s="320">
        <v>0</v>
      </c>
      <c r="Z232" s="319"/>
      <c r="AA232" s="319"/>
      <c r="AB232" s="319"/>
      <c r="AC232" s="811"/>
      <c r="AD232" s="812">
        <f t="shared" si="83"/>
        <v>0</v>
      </c>
      <c r="AE232" s="812">
        <f t="shared" si="84"/>
        <v>0</v>
      </c>
    </row>
    <row r="233" spans="1:31" ht="16.8" hidden="1">
      <c r="A233" s="439" t="s">
        <v>311</v>
      </c>
      <c r="B233" s="439">
        <f>'Aaro Inställningar'!B60</f>
        <v>0</v>
      </c>
      <c r="C233" s="439" t="str">
        <f t="shared" si="85"/>
        <v>SEK</v>
      </c>
      <c r="D233" s="439">
        <f t="shared" si="85"/>
        <v>0</v>
      </c>
      <c r="E233" s="439"/>
      <c r="F233" s="43"/>
      <c r="G233" s="749">
        <f>'Aaro Inställningar'!C60</f>
        <v>0</v>
      </c>
      <c r="H233" s="320">
        <v>0</v>
      </c>
      <c r="I233" s="318">
        <v>0</v>
      </c>
      <c r="J233" s="319" t="e">
        <f t="shared" si="72"/>
        <v>#DIV/0!</v>
      </c>
      <c r="K233" s="320">
        <v>0</v>
      </c>
      <c r="L233" s="318">
        <v>0</v>
      </c>
      <c r="M233" s="319" t="e">
        <f t="shared" si="73"/>
        <v>#DIV/0!</v>
      </c>
      <c r="N233" s="320">
        <v>0</v>
      </c>
      <c r="O233" s="318">
        <v>0</v>
      </c>
      <c r="P233" s="319" t="e">
        <f t="shared" si="74"/>
        <v>#DIV/0!</v>
      </c>
      <c r="Q233" s="319" t="b">
        <f t="shared" si="75"/>
        <v>0</v>
      </c>
      <c r="R233" s="319" t="e">
        <f t="shared" si="76"/>
        <v>#DIV/0!</v>
      </c>
      <c r="S233" s="320">
        <v>0</v>
      </c>
      <c r="T233" s="318">
        <v>0</v>
      </c>
      <c r="U233" s="319" t="e">
        <f t="shared" si="77"/>
        <v>#DIV/0!</v>
      </c>
      <c r="V233" s="319" t="b">
        <f t="shared" si="78"/>
        <v>0</v>
      </c>
      <c r="W233" s="319" t="e">
        <f t="shared" si="79"/>
        <v>#DIV/0!</v>
      </c>
      <c r="X233" s="319"/>
      <c r="Y233" s="320">
        <v>0</v>
      </c>
      <c r="Z233" s="319"/>
      <c r="AA233" s="319"/>
      <c r="AB233" s="319"/>
      <c r="AC233" s="811"/>
      <c r="AD233" s="812">
        <f t="shared" si="83"/>
        <v>0</v>
      </c>
      <c r="AE233" s="812">
        <f t="shared" si="84"/>
        <v>0</v>
      </c>
    </row>
    <row r="234" spans="1:31" ht="16.8" hidden="1">
      <c r="A234" s="439" t="s">
        <v>311</v>
      </c>
      <c r="B234" s="439">
        <f>'Aaro Inställningar'!B61</f>
        <v>0</v>
      </c>
      <c r="C234" s="439" t="str">
        <f t="shared" si="85"/>
        <v>SEK</v>
      </c>
      <c r="D234" s="439">
        <f t="shared" si="85"/>
        <v>0</v>
      </c>
      <c r="E234" s="439"/>
      <c r="F234" s="43"/>
      <c r="G234" s="749">
        <f>'Aaro Inställningar'!C61</f>
        <v>0</v>
      </c>
      <c r="H234" s="320">
        <v>0</v>
      </c>
      <c r="I234" s="318">
        <v>0</v>
      </c>
      <c r="J234" s="319" t="e">
        <f t="shared" si="72"/>
        <v>#DIV/0!</v>
      </c>
      <c r="K234" s="320">
        <v>0</v>
      </c>
      <c r="L234" s="318">
        <v>0</v>
      </c>
      <c r="M234" s="319" t="e">
        <f t="shared" si="73"/>
        <v>#DIV/0!</v>
      </c>
      <c r="N234" s="320">
        <v>0</v>
      </c>
      <c r="O234" s="318">
        <v>0</v>
      </c>
      <c r="P234" s="319" t="e">
        <f t="shared" si="74"/>
        <v>#DIV/0!</v>
      </c>
      <c r="Q234" s="319" t="b">
        <f t="shared" si="75"/>
        <v>0</v>
      </c>
      <c r="R234" s="319" t="e">
        <f t="shared" si="76"/>
        <v>#DIV/0!</v>
      </c>
      <c r="S234" s="320">
        <v>0</v>
      </c>
      <c r="T234" s="318">
        <v>0</v>
      </c>
      <c r="U234" s="319" t="e">
        <f t="shared" si="77"/>
        <v>#DIV/0!</v>
      </c>
      <c r="V234" s="319" t="b">
        <f t="shared" si="78"/>
        <v>0</v>
      </c>
      <c r="W234" s="319" t="e">
        <f t="shared" si="79"/>
        <v>#DIV/0!</v>
      </c>
      <c r="X234" s="319"/>
      <c r="Y234" s="320">
        <v>0</v>
      </c>
      <c r="Z234" s="319"/>
      <c r="AA234" s="319"/>
      <c r="AB234" s="319"/>
      <c r="AC234" s="811"/>
      <c r="AD234" s="812">
        <f t="shared" si="83"/>
        <v>0</v>
      </c>
      <c r="AE234" s="812">
        <f t="shared" si="84"/>
        <v>0</v>
      </c>
    </row>
    <row r="235" spans="1:31" ht="16.8" hidden="1">
      <c r="A235" s="439" t="s">
        <v>311</v>
      </c>
      <c r="B235" s="439">
        <f>'Aaro Inställningar'!B62</f>
        <v>0</v>
      </c>
      <c r="C235" s="439" t="str">
        <f t="shared" si="85"/>
        <v>SEK</v>
      </c>
      <c r="D235" s="439">
        <f t="shared" si="85"/>
        <v>0</v>
      </c>
      <c r="E235" s="439"/>
      <c r="F235" s="43"/>
      <c r="G235" s="749">
        <f>'Aaro Inställningar'!C62</f>
        <v>0</v>
      </c>
      <c r="H235" s="320">
        <v>0</v>
      </c>
      <c r="I235" s="318">
        <v>0</v>
      </c>
      <c r="J235" s="319" t="e">
        <f t="shared" si="72"/>
        <v>#DIV/0!</v>
      </c>
      <c r="K235" s="320">
        <v>0</v>
      </c>
      <c r="L235" s="318">
        <v>0</v>
      </c>
      <c r="M235" s="319" t="e">
        <f t="shared" si="73"/>
        <v>#DIV/0!</v>
      </c>
      <c r="N235" s="320">
        <v>0</v>
      </c>
      <c r="O235" s="318">
        <v>0</v>
      </c>
      <c r="P235" s="319" t="e">
        <f t="shared" si="74"/>
        <v>#DIV/0!</v>
      </c>
      <c r="Q235" s="319" t="b">
        <f t="shared" si="75"/>
        <v>0</v>
      </c>
      <c r="R235" s="319" t="e">
        <f t="shared" si="76"/>
        <v>#DIV/0!</v>
      </c>
      <c r="S235" s="320">
        <v>0</v>
      </c>
      <c r="T235" s="318">
        <v>0</v>
      </c>
      <c r="U235" s="319" t="e">
        <f t="shared" si="77"/>
        <v>#DIV/0!</v>
      </c>
      <c r="V235" s="319" t="b">
        <f t="shared" si="78"/>
        <v>0</v>
      </c>
      <c r="W235" s="319" t="e">
        <f t="shared" si="79"/>
        <v>#DIV/0!</v>
      </c>
      <c r="X235" s="319"/>
      <c r="Y235" s="320">
        <v>0</v>
      </c>
      <c r="Z235" s="319"/>
      <c r="AA235" s="319"/>
      <c r="AB235" s="319"/>
      <c r="AC235" s="811"/>
      <c r="AD235" s="812">
        <f t="shared" si="83"/>
        <v>0</v>
      </c>
      <c r="AE235" s="812">
        <f t="shared" si="84"/>
        <v>0</v>
      </c>
    </row>
    <row r="236" spans="1:31" ht="16.8" hidden="1">
      <c r="A236" s="439" t="s">
        <v>311</v>
      </c>
      <c r="B236" s="439">
        <f>'Aaro Inställningar'!B63</f>
        <v>0</v>
      </c>
      <c r="C236" s="439" t="str">
        <f t="shared" si="85"/>
        <v>SEK</v>
      </c>
      <c r="D236" s="439">
        <f t="shared" si="85"/>
        <v>0</v>
      </c>
      <c r="E236" s="439"/>
      <c r="F236" s="43"/>
      <c r="G236" s="749">
        <f>'Aaro Inställningar'!C63</f>
        <v>0</v>
      </c>
      <c r="H236" s="320">
        <v>0</v>
      </c>
      <c r="I236" s="318">
        <v>0</v>
      </c>
      <c r="J236" s="319" t="e">
        <f t="shared" si="72"/>
        <v>#DIV/0!</v>
      </c>
      <c r="K236" s="320">
        <v>0</v>
      </c>
      <c r="L236" s="318">
        <v>0</v>
      </c>
      <c r="M236" s="319" t="e">
        <f t="shared" si="73"/>
        <v>#DIV/0!</v>
      </c>
      <c r="N236" s="320">
        <v>0</v>
      </c>
      <c r="O236" s="318">
        <v>0</v>
      </c>
      <c r="P236" s="319" t="e">
        <f t="shared" si="74"/>
        <v>#DIV/0!</v>
      </c>
      <c r="Q236" s="319" t="b">
        <f t="shared" si="75"/>
        <v>0</v>
      </c>
      <c r="R236" s="319" t="e">
        <f t="shared" si="76"/>
        <v>#DIV/0!</v>
      </c>
      <c r="S236" s="320">
        <v>0</v>
      </c>
      <c r="T236" s="318">
        <v>0</v>
      </c>
      <c r="U236" s="319" t="e">
        <f t="shared" si="77"/>
        <v>#DIV/0!</v>
      </c>
      <c r="V236" s="319" t="b">
        <f t="shared" si="78"/>
        <v>0</v>
      </c>
      <c r="W236" s="319" t="e">
        <f t="shared" si="79"/>
        <v>#DIV/0!</v>
      </c>
      <c r="X236" s="319"/>
      <c r="Y236" s="320">
        <v>0</v>
      </c>
      <c r="Z236" s="319"/>
      <c r="AA236" s="319"/>
      <c r="AB236" s="319"/>
      <c r="AC236" s="811"/>
      <c r="AD236" s="812">
        <f t="shared" si="83"/>
        <v>0</v>
      </c>
      <c r="AE236" s="812">
        <f t="shared" si="84"/>
        <v>0</v>
      </c>
    </row>
    <row r="237" spans="1:31" ht="16.8" hidden="1">
      <c r="A237" s="439" t="s">
        <v>311</v>
      </c>
      <c r="B237" s="439">
        <f>'Aaro Inställningar'!B64</f>
        <v>0</v>
      </c>
      <c r="C237" s="439" t="str">
        <f t="shared" si="85"/>
        <v>SEK</v>
      </c>
      <c r="D237" s="439">
        <f t="shared" si="85"/>
        <v>0</v>
      </c>
      <c r="E237" s="439"/>
      <c r="F237" s="43"/>
      <c r="G237" s="749">
        <f>'Aaro Inställningar'!C64</f>
        <v>0</v>
      </c>
      <c r="H237" s="320">
        <v>0</v>
      </c>
      <c r="I237" s="318">
        <v>0</v>
      </c>
      <c r="J237" s="319" t="e">
        <f t="shared" si="72"/>
        <v>#DIV/0!</v>
      </c>
      <c r="K237" s="320">
        <v>0</v>
      </c>
      <c r="L237" s="318">
        <v>0</v>
      </c>
      <c r="M237" s="319" t="e">
        <f t="shared" si="73"/>
        <v>#DIV/0!</v>
      </c>
      <c r="N237" s="320">
        <v>0</v>
      </c>
      <c r="O237" s="318">
        <v>0</v>
      </c>
      <c r="P237" s="319" t="e">
        <f t="shared" si="74"/>
        <v>#DIV/0!</v>
      </c>
      <c r="Q237" s="319" t="b">
        <f t="shared" si="75"/>
        <v>0</v>
      </c>
      <c r="R237" s="319" t="e">
        <f t="shared" si="76"/>
        <v>#DIV/0!</v>
      </c>
      <c r="S237" s="320">
        <v>0</v>
      </c>
      <c r="T237" s="318">
        <v>0</v>
      </c>
      <c r="U237" s="319" t="e">
        <f t="shared" si="77"/>
        <v>#DIV/0!</v>
      </c>
      <c r="V237" s="319" t="b">
        <f t="shared" si="78"/>
        <v>0</v>
      </c>
      <c r="W237" s="319" t="e">
        <f t="shared" si="79"/>
        <v>#DIV/0!</v>
      </c>
      <c r="X237" s="319"/>
      <c r="Y237" s="320">
        <v>0</v>
      </c>
      <c r="Z237" s="319"/>
      <c r="AA237" s="319"/>
      <c r="AB237" s="319"/>
      <c r="AC237" s="811"/>
      <c r="AD237" s="812">
        <f t="shared" si="83"/>
        <v>0</v>
      </c>
      <c r="AE237" s="812">
        <f t="shared" si="84"/>
        <v>0</v>
      </c>
    </row>
    <row r="238" spans="1:31" ht="16.8" hidden="1">
      <c r="A238" s="439" t="s">
        <v>311</v>
      </c>
      <c r="B238" s="439">
        <f>'Aaro Inställningar'!B65</f>
        <v>0</v>
      </c>
      <c r="C238" s="439" t="str">
        <f t="shared" si="85"/>
        <v>SEK</v>
      </c>
      <c r="D238" s="439">
        <f t="shared" si="85"/>
        <v>0</v>
      </c>
      <c r="E238" s="439"/>
      <c r="F238" s="43"/>
      <c r="G238" s="749">
        <f>'Aaro Inställningar'!C65</f>
        <v>0</v>
      </c>
      <c r="H238" s="320">
        <v>0</v>
      </c>
      <c r="I238" s="318">
        <v>0</v>
      </c>
      <c r="J238" s="319" t="e">
        <f t="shared" si="72"/>
        <v>#DIV/0!</v>
      </c>
      <c r="K238" s="320">
        <v>0</v>
      </c>
      <c r="L238" s="318">
        <v>0</v>
      </c>
      <c r="M238" s="319" t="e">
        <f t="shared" si="73"/>
        <v>#DIV/0!</v>
      </c>
      <c r="N238" s="320">
        <v>0</v>
      </c>
      <c r="O238" s="318">
        <v>0</v>
      </c>
      <c r="P238" s="319" t="e">
        <f t="shared" si="74"/>
        <v>#DIV/0!</v>
      </c>
      <c r="Q238" s="319" t="b">
        <f t="shared" si="75"/>
        <v>0</v>
      </c>
      <c r="R238" s="319" t="e">
        <f t="shared" si="76"/>
        <v>#DIV/0!</v>
      </c>
      <c r="S238" s="320">
        <v>0</v>
      </c>
      <c r="T238" s="318">
        <v>0</v>
      </c>
      <c r="U238" s="319" t="e">
        <f t="shared" si="77"/>
        <v>#DIV/0!</v>
      </c>
      <c r="V238" s="319" t="b">
        <f t="shared" si="78"/>
        <v>0</v>
      </c>
      <c r="W238" s="319" t="e">
        <f t="shared" si="79"/>
        <v>#DIV/0!</v>
      </c>
      <c r="X238" s="319"/>
      <c r="Y238" s="320">
        <v>0</v>
      </c>
      <c r="Z238" s="319"/>
      <c r="AA238" s="319"/>
      <c r="AB238" s="319"/>
      <c r="AC238" s="811"/>
      <c r="AD238" s="812">
        <f t="shared" si="83"/>
        <v>0</v>
      </c>
      <c r="AE238" s="812">
        <f t="shared" si="84"/>
        <v>0</v>
      </c>
    </row>
    <row r="239" spans="1:31" ht="16.8" hidden="1">
      <c r="A239" s="439" t="s">
        <v>311</v>
      </c>
      <c r="B239" s="439">
        <f>'Aaro Inställningar'!B66</f>
        <v>0</v>
      </c>
      <c r="C239" s="439" t="str">
        <f t="shared" ref="C239:D254" si="86">C74</f>
        <v>SEK</v>
      </c>
      <c r="D239" s="439">
        <f t="shared" si="86"/>
        <v>0</v>
      </c>
      <c r="E239" s="439"/>
      <c r="F239" s="43"/>
      <c r="G239" s="749">
        <f>'Aaro Inställningar'!C66</f>
        <v>0</v>
      </c>
      <c r="H239" s="320">
        <v>0</v>
      </c>
      <c r="I239" s="318">
        <v>0</v>
      </c>
      <c r="J239" s="319" t="e">
        <f t="shared" si="72"/>
        <v>#DIV/0!</v>
      </c>
      <c r="K239" s="320">
        <v>0</v>
      </c>
      <c r="L239" s="318">
        <v>0</v>
      </c>
      <c r="M239" s="319" t="e">
        <f t="shared" si="73"/>
        <v>#DIV/0!</v>
      </c>
      <c r="N239" s="320">
        <v>0</v>
      </c>
      <c r="O239" s="318">
        <v>0</v>
      </c>
      <c r="P239" s="319" t="e">
        <f t="shared" si="74"/>
        <v>#DIV/0!</v>
      </c>
      <c r="Q239" s="319" t="b">
        <f t="shared" si="75"/>
        <v>0</v>
      </c>
      <c r="R239" s="319" t="e">
        <f t="shared" si="76"/>
        <v>#DIV/0!</v>
      </c>
      <c r="S239" s="320">
        <v>0</v>
      </c>
      <c r="T239" s="318">
        <v>0</v>
      </c>
      <c r="U239" s="319" t="e">
        <f t="shared" si="77"/>
        <v>#DIV/0!</v>
      </c>
      <c r="V239" s="319" t="b">
        <f t="shared" si="78"/>
        <v>0</v>
      </c>
      <c r="W239" s="319" t="e">
        <f t="shared" si="79"/>
        <v>#DIV/0!</v>
      </c>
      <c r="X239" s="319"/>
      <c r="Y239" s="320">
        <v>0</v>
      </c>
      <c r="Z239" s="319"/>
      <c r="AA239" s="319"/>
      <c r="AB239" s="319"/>
      <c r="AC239" s="811"/>
      <c r="AD239" s="812">
        <f t="shared" si="83"/>
        <v>0</v>
      </c>
      <c r="AE239" s="812">
        <f t="shared" si="84"/>
        <v>0</v>
      </c>
    </row>
    <row r="240" spans="1:31" ht="16.8" hidden="1">
      <c r="A240" s="439" t="s">
        <v>311</v>
      </c>
      <c r="B240" s="439">
        <f>'Aaro Inställningar'!B67</f>
        <v>0</v>
      </c>
      <c r="C240" s="439" t="str">
        <f t="shared" si="86"/>
        <v>SEK</v>
      </c>
      <c r="D240" s="439">
        <f t="shared" si="86"/>
        <v>0</v>
      </c>
      <c r="E240" s="439"/>
      <c r="F240" s="43"/>
      <c r="G240" s="749">
        <f>'Aaro Inställningar'!C67</f>
        <v>0</v>
      </c>
      <c r="H240" s="320">
        <v>0</v>
      </c>
      <c r="I240" s="318">
        <v>0</v>
      </c>
      <c r="J240" s="319" t="e">
        <f t="shared" si="72"/>
        <v>#DIV/0!</v>
      </c>
      <c r="K240" s="320">
        <v>0</v>
      </c>
      <c r="L240" s="318">
        <v>0</v>
      </c>
      <c r="M240" s="319" t="e">
        <f t="shared" si="73"/>
        <v>#DIV/0!</v>
      </c>
      <c r="N240" s="320">
        <v>0</v>
      </c>
      <c r="O240" s="318">
        <v>0</v>
      </c>
      <c r="P240" s="319" t="e">
        <f t="shared" si="74"/>
        <v>#DIV/0!</v>
      </c>
      <c r="Q240" s="319" t="b">
        <f t="shared" si="75"/>
        <v>0</v>
      </c>
      <c r="R240" s="319" t="e">
        <f t="shared" si="76"/>
        <v>#DIV/0!</v>
      </c>
      <c r="S240" s="320">
        <v>0</v>
      </c>
      <c r="T240" s="318">
        <v>0</v>
      </c>
      <c r="U240" s="319" t="e">
        <f t="shared" si="77"/>
        <v>#DIV/0!</v>
      </c>
      <c r="V240" s="319" t="b">
        <f t="shared" si="78"/>
        <v>0</v>
      </c>
      <c r="W240" s="319" t="e">
        <f t="shared" si="79"/>
        <v>#DIV/0!</v>
      </c>
      <c r="X240" s="319"/>
      <c r="Y240" s="320">
        <v>0</v>
      </c>
      <c r="Z240" s="319"/>
      <c r="AA240" s="319"/>
      <c r="AB240" s="319"/>
      <c r="AC240" s="811"/>
      <c r="AD240" s="812">
        <f t="shared" si="83"/>
        <v>0</v>
      </c>
      <c r="AE240" s="812">
        <f t="shared" si="84"/>
        <v>0</v>
      </c>
    </row>
    <row r="241" spans="1:31" ht="16.8" hidden="1">
      <c r="A241" s="439" t="s">
        <v>311</v>
      </c>
      <c r="B241" s="439">
        <f>'Aaro Inställningar'!B68</f>
        <v>0</v>
      </c>
      <c r="C241" s="439" t="str">
        <f t="shared" si="86"/>
        <v>SEK</v>
      </c>
      <c r="D241" s="439">
        <f t="shared" si="86"/>
        <v>0</v>
      </c>
      <c r="E241" s="439"/>
      <c r="F241" s="43"/>
      <c r="G241" s="749">
        <f>'Aaro Inställningar'!C68</f>
        <v>0</v>
      </c>
      <c r="H241" s="320">
        <v>0</v>
      </c>
      <c r="I241" s="318">
        <v>0</v>
      </c>
      <c r="J241" s="319" t="e">
        <f t="shared" si="72"/>
        <v>#DIV/0!</v>
      </c>
      <c r="K241" s="320">
        <v>0</v>
      </c>
      <c r="L241" s="318">
        <v>0</v>
      </c>
      <c r="M241" s="319" t="e">
        <f t="shared" si="73"/>
        <v>#DIV/0!</v>
      </c>
      <c r="N241" s="320">
        <v>0</v>
      </c>
      <c r="O241" s="318">
        <v>0</v>
      </c>
      <c r="P241" s="319" t="e">
        <f t="shared" si="74"/>
        <v>#DIV/0!</v>
      </c>
      <c r="Q241" s="319" t="b">
        <f t="shared" si="75"/>
        <v>0</v>
      </c>
      <c r="R241" s="319" t="e">
        <f t="shared" si="76"/>
        <v>#DIV/0!</v>
      </c>
      <c r="S241" s="320">
        <v>0</v>
      </c>
      <c r="T241" s="318">
        <v>0</v>
      </c>
      <c r="U241" s="319" t="e">
        <f t="shared" si="77"/>
        <v>#DIV/0!</v>
      </c>
      <c r="V241" s="319" t="b">
        <f t="shared" si="78"/>
        <v>0</v>
      </c>
      <c r="W241" s="319" t="e">
        <f t="shared" si="79"/>
        <v>#DIV/0!</v>
      </c>
      <c r="X241" s="319"/>
      <c r="Y241" s="320">
        <v>0</v>
      </c>
      <c r="Z241" s="319"/>
      <c r="AA241" s="319"/>
      <c r="AB241" s="319"/>
      <c r="AC241" s="811"/>
      <c r="AD241" s="812">
        <f t="shared" si="83"/>
        <v>0</v>
      </c>
      <c r="AE241" s="812">
        <f t="shared" si="84"/>
        <v>0</v>
      </c>
    </row>
    <row r="242" spans="1:31" ht="16.8" hidden="1">
      <c r="A242" s="439" t="s">
        <v>311</v>
      </c>
      <c r="B242" s="439">
        <f>'Aaro Inställningar'!B69</f>
        <v>0</v>
      </c>
      <c r="C242" s="439" t="str">
        <f t="shared" si="86"/>
        <v>SEK</v>
      </c>
      <c r="D242" s="439">
        <f t="shared" si="86"/>
        <v>0</v>
      </c>
      <c r="E242" s="439"/>
      <c r="F242" s="43"/>
      <c r="G242" s="749">
        <f>'Aaro Inställningar'!C69</f>
        <v>0</v>
      </c>
      <c r="H242" s="320">
        <v>0</v>
      </c>
      <c r="I242" s="318">
        <v>0</v>
      </c>
      <c r="J242" s="319" t="e">
        <f t="shared" si="72"/>
        <v>#DIV/0!</v>
      </c>
      <c r="K242" s="320">
        <v>0</v>
      </c>
      <c r="L242" s="318">
        <v>0</v>
      </c>
      <c r="M242" s="319" t="e">
        <f t="shared" si="73"/>
        <v>#DIV/0!</v>
      </c>
      <c r="N242" s="320">
        <v>0</v>
      </c>
      <c r="O242" s="318">
        <v>0</v>
      </c>
      <c r="P242" s="319" t="e">
        <f t="shared" si="74"/>
        <v>#DIV/0!</v>
      </c>
      <c r="Q242" s="319" t="b">
        <f t="shared" si="75"/>
        <v>0</v>
      </c>
      <c r="R242" s="319" t="e">
        <f t="shared" si="76"/>
        <v>#DIV/0!</v>
      </c>
      <c r="S242" s="320">
        <v>0</v>
      </c>
      <c r="T242" s="318">
        <v>0</v>
      </c>
      <c r="U242" s="319" t="e">
        <f t="shared" si="77"/>
        <v>#DIV/0!</v>
      </c>
      <c r="V242" s="319" t="b">
        <f t="shared" si="78"/>
        <v>0</v>
      </c>
      <c r="W242" s="319" t="e">
        <f t="shared" si="79"/>
        <v>#DIV/0!</v>
      </c>
      <c r="X242" s="319"/>
      <c r="Y242" s="320">
        <v>0</v>
      </c>
      <c r="Z242" s="319"/>
      <c r="AA242" s="319"/>
      <c r="AB242" s="319"/>
      <c r="AC242" s="811"/>
      <c r="AD242" s="812">
        <f t="shared" si="83"/>
        <v>0</v>
      </c>
      <c r="AE242" s="812">
        <f t="shared" si="84"/>
        <v>0</v>
      </c>
    </row>
    <row r="243" spans="1:31" ht="16.8" hidden="1">
      <c r="A243" s="439" t="s">
        <v>311</v>
      </c>
      <c r="B243" s="439">
        <f>'Aaro Inställningar'!B70</f>
        <v>0</v>
      </c>
      <c r="C243" s="439" t="str">
        <f t="shared" si="86"/>
        <v>SEK</v>
      </c>
      <c r="D243" s="439">
        <f t="shared" si="86"/>
        <v>0</v>
      </c>
      <c r="E243" s="439"/>
      <c r="F243" s="43"/>
      <c r="G243" s="749">
        <f>'Aaro Inställningar'!C70</f>
        <v>0</v>
      </c>
      <c r="H243" s="320">
        <v>0</v>
      </c>
      <c r="I243" s="318">
        <v>0</v>
      </c>
      <c r="J243" s="319" t="e">
        <f t="shared" si="72"/>
        <v>#DIV/0!</v>
      </c>
      <c r="K243" s="320">
        <v>0</v>
      </c>
      <c r="L243" s="318">
        <v>0</v>
      </c>
      <c r="M243" s="319" t="e">
        <f t="shared" si="73"/>
        <v>#DIV/0!</v>
      </c>
      <c r="N243" s="320">
        <v>0</v>
      </c>
      <c r="O243" s="318">
        <v>0</v>
      </c>
      <c r="P243" s="319" t="e">
        <f t="shared" si="74"/>
        <v>#DIV/0!</v>
      </c>
      <c r="Q243" s="319" t="b">
        <f t="shared" si="75"/>
        <v>0</v>
      </c>
      <c r="R243" s="319" t="e">
        <f t="shared" si="76"/>
        <v>#DIV/0!</v>
      </c>
      <c r="S243" s="320">
        <v>0</v>
      </c>
      <c r="T243" s="318">
        <v>0</v>
      </c>
      <c r="U243" s="319" t="e">
        <f t="shared" si="77"/>
        <v>#DIV/0!</v>
      </c>
      <c r="V243" s="319" t="b">
        <f t="shared" si="78"/>
        <v>0</v>
      </c>
      <c r="W243" s="319" t="e">
        <f t="shared" si="79"/>
        <v>#DIV/0!</v>
      </c>
      <c r="X243" s="319"/>
      <c r="Y243" s="320">
        <v>0</v>
      </c>
      <c r="Z243" s="319"/>
      <c r="AA243" s="319"/>
      <c r="AB243" s="319"/>
      <c r="AC243" s="811"/>
      <c r="AD243" s="812">
        <f t="shared" si="83"/>
        <v>0</v>
      </c>
      <c r="AE243" s="812">
        <f t="shared" si="84"/>
        <v>0</v>
      </c>
    </row>
    <row r="244" spans="1:31" ht="16.8" hidden="1">
      <c r="A244" s="439" t="s">
        <v>311</v>
      </c>
      <c r="B244" s="439">
        <f>'Aaro Inställningar'!B71</f>
        <v>0</v>
      </c>
      <c r="C244" s="439" t="str">
        <f t="shared" si="86"/>
        <v>SEK</v>
      </c>
      <c r="D244" s="439">
        <f t="shared" si="86"/>
        <v>0</v>
      </c>
      <c r="E244" s="439"/>
      <c r="F244" s="43"/>
      <c r="G244" s="749">
        <f>'Aaro Inställningar'!C71</f>
        <v>0</v>
      </c>
      <c r="H244" s="320">
        <v>0</v>
      </c>
      <c r="I244" s="318">
        <v>0</v>
      </c>
      <c r="J244" s="319" t="e">
        <f t="shared" si="72"/>
        <v>#DIV/0!</v>
      </c>
      <c r="K244" s="320">
        <v>0</v>
      </c>
      <c r="L244" s="318">
        <v>0</v>
      </c>
      <c r="M244" s="319" t="e">
        <f t="shared" si="73"/>
        <v>#DIV/0!</v>
      </c>
      <c r="N244" s="320">
        <v>0</v>
      </c>
      <c r="O244" s="318">
        <v>0</v>
      </c>
      <c r="P244" s="319" t="e">
        <f t="shared" si="74"/>
        <v>#DIV/0!</v>
      </c>
      <c r="Q244" s="319" t="b">
        <f t="shared" si="75"/>
        <v>0</v>
      </c>
      <c r="R244" s="319" t="e">
        <f t="shared" si="76"/>
        <v>#DIV/0!</v>
      </c>
      <c r="S244" s="320">
        <v>0</v>
      </c>
      <c r="T244" s="318">
        <v>0</v>
      </c>
      <c r="U244" s="319" t="e">
        <f t="shared" si="77"/>
        <v>#DIV/0!</v>
      </c>
      <c r="V244" s="319" t="b">
        <f t="shared" si="78"/>
        <v>0</v>
      </c>
      <c r="W244" s="319" t="e">
        <f t="shared" si="79"/>
        <v>#DIV/0!</v>
      </c>
      <c r="X244" s="319"/>
      <c r="Y244" s="320">
        <v>0</v>
      </c>
      <c r="Z244" s="319"/>
      <c r="AA244" s="319"/>
      <c r="AB244" s="319"/>
      <c r="AC244" s="811"/>
      <c r="AD244" s="812">
        <f t="shared" si="83"/>
        <v>0</v>
      </c>
      <c r="AE244" s="812">
        <f t="shared" si="84"/>
        <v>0</v>
      </c>
    </row>
    <row r="245" spans="1:31" ht="16.8" hidden="1">
      <c r="A245" s="439" t="s">
        <v>311</v>
      </c>
      <c r="B245" s="439">
        <f>'Aaro Inställningar'!B72</f>
        <v>0</v>
      </c>
      <c r="C245" s="439" t="str">
        <f t="shared" si="86"/>
        <v>SEK</v>
      </c>
      <c r="D245" s="439">
        <f t="shared" si="86"/>
        <v>0</v>
      </c>
      <c r="E245" s="439"/>
      <c r="F245" s="43"/>
      <c r="G245" s="749">
        <f>'Aaro Inställningar'!C72</f>
        <v>0</v>
      </c>
      <c r="H245" s="320">
        <v>0</v>
      </c>
      <c r="I245" s="318">
        <v>0</v>
      </c>
      <c r="J245" s="319" t="e">
        <f t="shared" si="72"/>
        <v>#DIV/0!</v>
      </c>
      <c r="K245" s="320">
        <v>0</v>
      </c>
      <c r="L245" s="318">
        <v>0</v>
      </c>
      <c r="M245" s="319" t="e">
        <f t="shared" si="73"/>
        <v>#DIV/0!</v>
      </c>
      <c r="N245" s="320">
        <v>0</v>
      </c>
      <c r="O245" s="318">
        <v>0</v>
      </c>
      <c r="P245" s="319" t="e">
        <f t="shared" si="74"/>
        <v>#DIV/0!</v>
      </c>
      <c r="Q245" s="319" t="b">
        <f t="shared" si="75"/>
        <v>0</v>
      </c>
      <c r="R245" s="319" t="e">
        <f t="shared" si="76"/>
        <v>#DIV/0!</v>
      </c>
      <c r="S245" s="320">
        <v>0</v>
      </c>
      <c r="T245" s="318">
        <v>0</v>
      </c>
      <c r="U245" s="319" t="e">
        <f t="shared" si="77"/>
        <v>#DIV/0!</v>
      </c>
      <c r="V245" s="319" t="b">
        <f t="shared" si="78"/>
        <v>0</v>
      </c>
      <c r="W245" s="319" t="e">
        <f t="shared" si="79"/>
        <v>#DIV/0!</v>
      </c>
      <c r="X245" s="319"/>
      <c r="Y245" s="320">
        <v>0</v>
      </c>
      <c r="Z245" s="319"/>
      <c r="AA245" s="319"/>
      <c r="AB245" s="319"/>
      <c r="AC245" s="811"/>
      <c r="AD245" s="812">
        <f t="shared" si="83"/>
        <v>0</v>
      </c>
      <c r="AE245" s="812">
        <f t="shared" si="84"/>
        <v>0</v>
      </c>
    </row>
    <row r="246" spans="1:31" ht="16.8" hidden="1">
      <c r="A246" s="439" t="s">
        <v>311</v>
      </c>
      <c r="B246" s="439">
        <f>'Aaro Inställningar'!B73</f>
        <v>0</v>
      </c>
      <c r="C246" s="439" t="str">
        <f t="shared" si="86"/>
        <v>SEK</v>
      </c>
      <c r="D246" s="439">
        <f t="shared" si="86"/>
        <v>0</v>
      </c>
      <c r="E246" s="439"/>
      <c r="F246" s="43"/>
      <c r="G246" s="749">
        <f>'Aaro Inställningar'!C73</f>
        <v>0</v>
      </c>
      <c r="H246" s="320">
        <v>0</v>
      </c>
      <c r="I246" s="318">
        <v>0</v>
      </c>
      <c r="J246" s="319" t="e">
        <f t="shared" si="72"/>
        <v>#DIV/0!</v>
      </c>
      <c r="K246" s="320">
        <v>0</v>
      </c>
      <c r="L246" s="318">
        <v>0</v>
      </c>
      <c r="M246" s="319" t="e">
        <f t="shared" si="73"/>
        <v>#DIV/0!</v>
      </c>
      <c r="N246" s="320">
        <v>0</v>
      </c>
      <c r="O246" s="318">
        <v>0</v>
      </c>
      <c r="P246" s="319" t="e">
        <f t="shared" si="74"/>
        <v>#DIV/0!</v>
      </c>
      <c r="Q246" s="319" t="b">
        <f t="shared" si="75"/>
        <v>0</v>
      </c>
      <c r="R246" s="319" t="e">
        <f t="shared" si="76"/>
        <v>#DIV/0!</v>
      </c>
      <c r="S246" s="320">
        <v>0</v>
      </c>
      <c r="T246" s="318">
        <v>0</v>
      </c>
      <c r="U246" s="319" t="e">
        <f t="shared" si="77"/>
        <v>#DIV/0!</v>
      </c>
      <c r="V246" s="319" t="b">
        <f t="shared" si="78"/>
        <v>0</v>
      </c>
      <c r="W246" s="319" t="e">
        <f t="shared" si="79"/>
        <v>#DIV/0!</v>
      </c>
      <c r="X246" s="319"/>
      <c r="Y246" s="320">
        <v>0</v>
      </c>
      <c r="Z246" s="319"/>
      <c r="AA246" s="319"/>
      <c r="AB246" s="319"/>
      <c r="AC246" s="811"/>
      <c r="AD246" s="812">
        <f t="shared" si="83"/>
        <v>0</v>
      </c>
      <c r="AE246" s="812">
        <f t="shared" si="84"/>
        <v>0</v>
      </c>
    </row>
    <row r="247" spans="1:31" ht="16.8" hidden="1">
      <c r="A247" s="439" t="s">
        <v>311</v>
      </c>
      <c r="B247" s="439">
        <f>'Aaro Inställningar'!B74</f>
        <v>0</v>
      </c>
      <c r="C247" s="439" t="str">
        <f t="shared" si="86"/>
        <v>SEK</v>
      </c>
      <c r="D247" s="439">
        <f t="shared" si="86"/>
        <v>0</v>
      </c>
      <c r="E247" s="439"/>
      <c r="F247" s="43"/>
      <c r="G247" s="749">
        <f>'Aaro Inställningar'!C74</f>
        <v>0</v>
      </c>
      <c r="H247" s="320">
        <v>0</v>
      </c>
      <c r="I247" s="318">
        <v>0</v>
      </c>
      <c r="J247" s="319" t="e">
        <f t="shared" si="72"/>
        <v>#DIV/0!</v>
      </c>
      <c r="K247" s="320">
        <v>0</v>
      </c>
      <c r="L247" s="318">
        <v>0</v>
      </c>
      <c r="M247" s="319" t="e">
        <f t="shared" si="73"/>
        <v>#DIV/0!</v>
      </c>
      <c r="N247" s="320">
        <v>0</v>
      </c>
      <c r="O247" s="318">
        <v>0</v>
      </c>
      <c r="P247" s="319" t="e">
        <f t="shared" si="74"/>
        <v>#DIV/0!</v>
      </c>
      <c r="Q247" s="319" t="b">
        <f t="shared" si="75"/>
        <v>0</v>
      </c>
      <c r="R247" s="319" t="e">
        <f t="shared" si="76"/>
        <v>#DIV/0!</v>
      </c>
      <c r="S247" s="320">
        <v>0</v>
      </c>
      <c r="T247" s="318">
        <v>0</v>
      </c>
      <c r="U247" s="319" t="e">
        <f t="shared" si="77"/>
        <v>#DIV/0!</v>
      </c>
      <c r="V247" s="319" t="b">
        <f t="shared" si="78"/>
        <v>0</v>
      </c>
      <c r="W247" s="319" t="e">
        <f t="shared" si="79"/>
        <v>#DIV/0!</v>
      </c>
      <c r="X247" s="319"/>
      <c r="Y247" s="320">
        <v>0</v>
      </c>
      <c r="Z247" s="319"/>
      <c r="AA247" s="319"/>
      <c r="AB247" s="319"/>
      <c r="AC247" s="811"/>
      <c r="AD247" s="812">
        <f t="shared" si="83"/>
        <v>0</v>
      </c>
      <c r="AE247" s="812">
        <f t="shared" si="84"/>
        <v>0</v>
      </c>
    </row>
    <row r="248" spans="1:31" ht="16.8" hidden="1">
      <c r="A248" s="439" t="s">
        <v>311</v>
      </c>
      <c r="B248" s="439">
        <f>'Aaro Inställningar'!B75</f>
        <v>0</v>
      </c>
      <c r="C248" s="439" t="str">
        <f t="shared" si="86"/>
        <v>SEK</v>
      </c>
      <c r="D248" s="439">
        <f t="shared" si="86"/>
        <v>0</v>
      </c>
      <c r="E248" s="439"/>
      <c r="F248" s="43"/>
      <c r="G248" s="749">
        <f>'Aaro Inställningar'!C75</f>
        <v>0</v>
      </c>
      <c r="H248" s="320">
        <v>0</v>
      </c>
      <c r="I248" s="318">
        <v>0</v>
      </c>
      <c r="J248" s="319" t="e">
        <f t="shared" si="72"/>
        <v>#DIV/0!</v>
      </c>
      <c r="K248" s="320">
        <v>0</v>
      </c>
      <c r="L248" s="318">
        <v>0</v>
      </c>
      <c r="M248" s="319" t="e">
        <f t="shared" si="73"/>
        <v>#DIV/0!</v>
      </c>
      <c r="N248" s="320">
        <v>0</v>
      </c>
      <c r="O248" s="318">
        <v>0</v>
      </c>
      <c r="P248" s="319" t="e">
        <f t="shared" si="74"/>
        <v>#DIV/0!</v>
      </c>
      <c r="Q248" s="319" t="b">
        <f t="shared" si="75"/>
        <v>0</v>
      </c>
      <c r="R248" s="319" t="e">
        <f t="shared" si="76"/>
        <v>#DIV/0!</v>
      </c>
      <c r="S248" s="320">
        <v>0</v>
      </c>
      <c r="T248" s="318">
        <v>0</v>
      </c>
      <c r="U248" s="319" t="e">
        <f t="shared" si="77"/>
        <v>#DIV/0!</v>
      </c>
      <c r="V248" s="319" t="b">
        <f t="shared" si="78"/>
        <v>0</v>
      </c>
      <c r="W248" s="319" t="e">
        <f t="shared" si="79"/>
        <v>#DIV/0!</v>
      </c>
      <c r="X248" s="319"/>
      <c r="Y248" s="320">
        <v>0</v>
      </c>
      <c r="Z248" s="319"/>
      <c r="AA248" s="319"/>
      <c r="AB248" s="319"/>
      <c r="AC248" s="811"/>
      <c r="AD248" s="812">
        <f t="shared" si="83"/>
        <v>0</v>
      </c>
      <c r="AE248" s="812">
        <f t="shared" si="84"/>
        <v>0</v>
      </c>
    </row>
    <row r="249" spans="1:31" ht="16.8" hidden="1">
      <c r="A249" s="439" t="s">
        <v>311</v>
      </c>
      <c r="B249" s="439">
        <f>'Aaro Inställningar'!B76</f>
        <v>0</v>
      </c>
      <c r="C249" s="439" t="str">
        <f t="shared" si="86"/>
        <v>SEK</v>
      </c>
      <c r="D249" s="439">
        <f t="shared" si="86"/>
        <v>0</v>
      </c>
      <c r="E249" s="439"/>
      <c r="F249" s="43"/>
      <c r="G249" s="749">
        <f>'Aaro Inställningar'!C76</f>
        <v>0</v>
      </c>
      <c r="H249" s="320">
        <v>0</v>
      </c>
      <c r="I249" s="318">
        <v>0</v>
      </c>
      <c r="J249" s="319" t="e">
        <f t="shared" si="72"/>
        <v>#DIV/0!</v>
      </c>
      <c r="K249" s="320">
        <v>0</v>
      </c>
      <c r="L249" s="318">
        <v>0</v>
      </c>
      <c r="M249" s="319" t="e">
        <f t="shared" si="73"/>
        <v>#DIV/0!</v>
      </c>
      <c r="N249" s="320">
        <v>0</v>
      </c>
      <c r="O249" s="318">
        <v>0</v>
      </c>
      <c r="P249" s="319" t="e">
        <f t="shared" si="74"/>
        <v>#DIV/0!</v>
      </c>
      <c r="Q249" s="319" t="b">
        <f t="shared" si="75"/>
        <v>0</v>
      </c>
      <c r="R249" s="319" t="e">
        <f t="shared" si="76"/>
        <v>#DIV/0!</v>
      </c>
      <c r="S249" s="320">
        <v>0</v>
      </c>
      <c r="T249" s="318">
        <v>0</v>
      </c>
      <c r="U249" s="319" t="e">
        <f t="shared" si="77"/>
        <v>#DIV/0!</v>
      </c>
      <c r="V249" s="319" t="b">
        <f t="shared" si="78"/>
        <v>0</v>
      </c>
      <c r="W249" s="319" t="e">
        <f t="shared" si="79"/>
        <v>#DIV/0!</v>
      </c>
      <c r="X249" s="319"/>
      <c r="Y249" s="320">
        <v>0</v>
      </c>
      <c r="Z249" s="319"/>
      <c r="AA249" s="319"/>
      <c r="AB249" s="319"/>
      <c r="AC249" s="811"/>
      <c r="AD249" s="812">
        <f t="shared" si="83"/>
        <v>0</v>
      </c>
      <c r="AE249" s="812">
        <f t="shared" si="84"/>
        <v>0</v>
      </c>
    </row>
    <row r="250" spans="1:31" ht="16.8" hidden="1">
      <c r="A250" s="439" t="s">
        <v>311</v>
      </c>
      <c r="B250" s="439">
        <f>'Aaro Inställningar'!B78</f>
        <v>0</v>
      </c>
      <c r="C250" s="439" t="str">
        <f t="shared" si="86"/>
        <v>SEK</v>
      </c>
      <c r="D250" s="439">
        <f t="shared" si="86"/>
        <v>0</v>
      </c>
      <c r="E250" s="439"/>
      <c r="F250" s="43"/>
      <c r="G250" s="749">
        <f>'Aaro Inställningar'!C77</f>
        <v>0</v>
      </c>
      <c r="H250" s="320">
        <v>0</v>
      </c>
      <c r="I250" s="318">
        <v>0</v>
      </c>
      <c r="J250" s="319" t="e">
        <f t="shared" si="72"/>
        <v>#DIV/0!</v>
      </c>
      <c r="K250" s="320">
        <v>0</v>
      </c>
      <c r="L250" s="318">
        <v>0</v>
      </c>
      <c r="M250" s="319" t="e">
        <f t="shared" si="73"/>
        <v>#DIV/0!</v>
      </c>
      <c r="N250" s="320">
        <v>0</v>
      </c>
      <c r="O250" s="318">
        <v>0</v>
      </c>
      <c r="P250" s="319" t="e">
        <f t="shared" si="74"/>
        <v>#DIV/0!</v>
      </c>
      <c r="Q250" s="319" t="b">
        <f t="shared" si="75"/>
        <v>0</v>
      </c>
      <c r="R250" s="319" t="e">
        <f t="shared" si="76"/>
        <v>#DIV/0!</v>
      </c>
      <c r="S250" s="320">
        <v>0</v>
      </c>
      <c r="T250" s="318">
        <v>0</v>
      </c>
      <c r="U250" s="319" t="e">
        <f t="shared" si="77"/>
        <v>#DIV/0!</v>
      </c>
      <c r="V250" s="319" t="b">
        <f t="shared" si="78"/>
        <v>0</v>
      </c>
      <c r="W250" s="319" t="e">
        <f t="shared" si="79"/>
        <v>#DIV/0!</v>
      </c>
      <c r="X250" s="319"/>
      <c r="Y250" s="320">
        <v>0</v>
      </c>
      <c r="Z250" s="319"/>
      <c r="AA250" s="319"/>
      <c r="AB250" s="319"/>
      <c r="AC250" s="811"/>
      <c r="AD250" s="812">
        <f t="shared" si="83"/>
        <v>0</v>
      </c>
      <c r="AE250" s="812">
        <f t="shared" si="84"/>
        <v>0</v>
      </c>
    </row>
    <row r="251" spans="1:31" ht="16.8" hidden="1">
      <c r="A251" s="439" t="s">
        <v>311</v>
      </c>
      <c r="B251" s="439">
        <f>'Aaro Inställningar'!B79</f>
        <v>0</v>
      </c>
      <c r="C251" s="439" t="str">
        <f t="shared" si="86"/>
        <v>SEK</v>
      </c>
      <c r="D251" s="439">
        <f t="shared" si="86"/>
        <v>0</v>
      </c>
      <c r="E251" s="439"/>
      <c r="F251" s="43"/>
      <c r="G251" s="749">
        <f>'Aaro Inställningar'!C78</f>
        <v>0</v>
      </c>
      <c r="H251" s="320">
        <v>0</v>
      </c>
      <c r="I251" s="318">
        <v>0</v>
      </c>
      <c r="J251" s="319" t="e">
        <f t="shared" si="72"/>
        <v>#DIV/0!</v>
      </c>
      <c r="K251" s="320">
        <v>0</v>
      </c>
      <c r="L251" s="318">
        <v>0</v>
      </c>
      <c r="M251" s="319" t="e">
        <f t="shared" si="73"/>
        <v>#DIV/0!</v>
      </c>
      <c r="N251" s="320">
        <v>0</v>
      </c>
      <c r="O251" s="318">
        <v>0</v>
      </c>
      <c r="P251" s="319" t="e">
        <f t="shared" si="74"/>
        <v>#DIV/0!</v>
      </c>
      <c r="Q251" s="319" t="b">
        <f t="shared" si="75"/>
        <v>0</v>
      </c>
      <c r="R251" s="319" t="e">
        <f t="shared" si="76"/>
        <v>#DIV/0!</v>
      </c>
      <c r="S251" s="320">
        <v>0</v>
      </c>
      <c r="T251" s="318">
        <v>0</v>
      </c>
      <c r="U251" s="319" t="e">
        <f t="shared" si="77"/>
        <v>#DIV/0!</v>
      </c>
      <c r="V251" s="319" t="b">
        <f t="shared" si="78"/>
        <v>0</v>
      </c>
      <c r="W251" s="319" t="e">
        <f t="shared" si="79"/>
        <v>#DIV/0!</v>
      </c>
      <c r="X251" s="319"/>
      <c r="Y251" s="320">
        <v>0</v>
      </c>
      <c r="Z251" s="319"/>
      <c r="AA251" s="319"/>
      <c r="AB251" s="319"/>
      <c r="AC251" s="811"/>
      <c r="AD251" s="812">
        <f t="shared" si="83"/>
        <v>0</v>
      </c>
      <c r="AE251" s="812">
        <f t="shared" si="84"/>
        <v>0</v>
      </c>
    </row>
    <row r="252" spans="1:31" ht="16.8" hidden="1">
      <c r="A252" s="439" t="s">
        <v>311</v>
      </c>
      <c r="B252" s="439">
        <f>'Aaro Inställningar'!B80</f>
        <v>0</v>
      </c>
      <c r="C252" s="439">
        <f t="shared" si="86"/>
        <v>0</v>
      </c>
      <c r="D252" s="439">
        <f t="shared" si="86"/>
        <v>0</v>
      </c>
      <c r="E252" s="439"/>
      <c r="F252" s="43"/>
      <c r="G252" s="799" t="str">
        <f>'Aaro Inställningar'!C80</f>
        <v>SUMMA FRÅGETECKEN</v>
      </c>
      <c r="H252" s="800">
        <f>SUM(H231:H251)</f>
        <v>0</v>
      </c>
      <c r="I252" s="801">
        <f>SUM(I231:I251)</f>
        <v>0</v>
      </c>
      <c r="J252" s="802" t="e">
        <f t="shared" si="72"/>
        <v>#DIV/0!</v>
      </c>
      <c r="K252" s="800">
        <f>SUM(K231:K251)</f>
        <v>0</v>
      </c>
      <c r="L252" s="801">
        <f>SUM(L231:L251)</f>
        <v>0</v>
      </c>
      <c r="M252" s="802" t="e">
        <f t="shared" si="73"/>
        <v>#DIV/0!</v>
      </c>
      <c r="N252" s="800">
        <f>SUM(N231:N251)</f>
        <v>0</v>
      </c>
      <c r="O252" s="801">
        <f>SUM(O231:O251)</f>
        <v>0</v>
      </c>
      <c r="P252" s="802" t="e">
        <f t="shared" si="74"/>
        <v>#DIV/0!</v>
      </c>
      <c r="Q252" s="802" t="b">
        <f t="shared" si="75"/>
        <v>0</v>
      </c>
      <c r="R252" s="802" t="e">
        <f t="shared" si="76"/>
        <v>#DIV/0!</v>
      </c>
      <c r="S252" s="800">
        <f>SUM(S231:S251)</f>
        <v>0</v>
      </c>
      <c r="T252" s="801">
        <f>SUM(T231:T251)</f>
        <v>0</v>
      </c>
      <c r="U252" s="802" t="e">
        <f t="shared" si="77"/>
        <v>#DIV/0!</v>
      </c>
      <c r="V252" s="802" t="b">
        <f t="shared" si="78"/>
        <v>0</v>
      </c>
      <c r="W252" s="802" t="e">
        <f t="shared" si="79"/>
        <v>#DIV/0!</v>
      </c>
      <c r="X252" s="802"/>
      <c r="Y252" s="800">
        <f>SUM(Y231:Y251)</f>
        <v>0</v>
      </c>
      <c r="Z252" s="803" t="e">
        <f>IF(OR(T252&lt;0,Y252&lt;0),"-",Y252/T252-1)</f>
        <v>#DIV/0!</v>
      </c>
      <c r="AA252" s="803" t="b">
        <f>IF(AND(T252&lt;0,Y252&lt;0),-(Y252/T252-1))</f>
        <v>0</v>
      </c>
      <c r="AB252" s="802" t="e">
        <f>IF(AND(#REF!&lt;0,Y252&lt;0),+AA252,Z252)</f>
        <v>#REF!</v>
      </c>
      <c r="AC252" s="811"/>
      <c r="AD252" s="815">
        <f t="shared" si="83"/>
        <v>0</v>
      </c>
      <c r="AE252" s="815">
        <f t="shared" si="84"/>
        <v>0</v>
      </c>
    </row>
    <row r="253" spans="1:31" ht="11.25" customHeight="1">
      <c r="A253" s="439"/>
      <c r="B253" s="439"/>
      <c r="C253" s="439">
        <f t="shared" si="86"/>
        <v>0</v>
      </c>
      <c r="D253" s="439">
        <f t="shared" si="86"/>
        <v>0</v>
      </c>
      <c r="E253" s="439"/>
      <c r="F253" s="36"/>
      <c r="G253" s="806"/>
      <c r="H253" s="776"/>
      <c r="I253" s="807"/>
      <c r="J253" s="753"/>
      <c r="K253" s="776"/>
      <c r="L253" s="807"/>
      <c r="M253" s="753"/>
      <c r="N253" s="776"/>
      <c r="O253" s="807"/>
      <c r="P253" s="753"/>
      <c r="Q253" s="753"/>
      <c r="R253" s="753"/>
      <c r="S253" s="776"/>
      <c r="T253" s="807"/>
      <c r="U253" s="753"/>
      <c r="V253" s="753"/>
      <c r="W253" s="753"/>
      <c r="X253" s="753"/>
      <c r="Y253" s="776"/>
      <c r="Z253" s="807"/>
      <c r="AA253" s="807"/>
      <c r="AB253" s="753"/>
      <c r="AC253" s="811"/>
      <c r="AD253" s="817"/>
      <c r="AE253" s="817"/>
    </row>
    <row r="254" spans="1:31" ht="15.75" customHeight="1">
      <c r="A254" s="439" t="s">
        <v>311</v>
      </c>
      <c r="B254" s="439">
        <f>'Aaro Inställningar'!B82</f>
        <v>0</v>
      </c>
      <c r="C254" s="439">
        <f t="shared" si="86"/>
        <v>0</v>
      </c>
      <c r="D254" s="439">
        <f t="shared" si="86"/>
        <v>0</v>
      </c>
      <c r="E254" s="439"/>
      <c r="F254" s="36"/>
      <c r="G254" s="760" t="str">
        <f>'Aaro Inställningar'!C82</f>
        <v>Summa totalt</v>
      </c>
      <c r="H254" s="774">
        <f>+H252+H230+H207</f>
        <v>344.91113403599979</v>
      </c>
      <c r="I254" s="808">
        <f>+I252+I230+I207</f>
        <v>168.34341041000002</v>
      </c>
      <c r="J254" s="809">
        <f>IF(OR(H254&lt;0,I254&lt;0),"-",H254/I254-1)</f>
        <v>1.0488543816236673</v>
      </c>
      <c r="K254" s="774">
        <f>+K252+K230+K207</f>
        <v>355.58062925099995</v>
      </c>
      <c r="L254" s="808">
        <f>+L252+L230+L207</f>
        <v>206.80811931</v>
      </c>
      <c r="M254" s="809">
        <f>IF(OR(K254&lt;0,L254&lt;0),"-",K254/L254-1)</f>
        <v>0.71937460887593985</v>
      </c>
      <c r="N254" s="774">
        <f>+N252+N230+N207</f>
        <v>327.15000941399995</v>
      </c>
      <c r="O254" s="808">
        <f>+O252+O230+O207</f>
        <v>206.80811931</v>
      </c>
      <c r="P254" s="802">
        <f>IF(OR(N254&lt;0,O254&lt;0),"-",N254/O254-1)</f>
        <v>0.58190118698198012</v>
      </c>
      <c r="Q254" s="802" t="b">
        <f>IF(AND(N254&lt;0,O254&lt;0),-(N254/O254-1))</f>
        <v>0</v>
      </c>
      <c r="R254" s="809">
        <f>IF(AND(N254&lt;0,O254&lt;0),+Q254,P254)</f>
        <v>0.58190118698198012</v>
      </c>
      <c r="S254" s="774">
        <f>+S252+S230+S207</f>
        <v>2035.8295165010002</v>
      </c>
      <c r="T254" s="808">
        <f>+T252+T230+T207</f>
        <v>1887.0570065599998</v>
      </c>
      <c r="U254" s="802">
        <f>IF(OR(S254&lt;0,T254&lt;0),"-",S254/T254-1)</f>
        <v>7.8838376065916815E-2</v>
      </c>
      <c r="V254" s="802" t="b">
        <f>IF(AND(S254&lt;0,T254&lt;0),-(S254/T254-1))</f>
        <v>0</v>
      </c>
      <c r="W254" s="809">
        <f>IF(AND(S254&lt;0,T254&lt;0),+V254,U254)</f>
        <v>7.8838376065916815E-2</v>
      </c>
      <c r="X254" s="809"/>
      <c r="Y254" s="774">
        <f>+Y252+Y230+Y207</f>
        <v>2998.7933863550002</v>
      </c>
      <c r="Z254" s="810">
        <f>IF(OR(T254&lt;0,Y254&lt;0),"-",Y254/T254-1)</f>
        <v>0.58913767624944957</v>
      </c>
      <c r="AA254" s="810" t="b">
        <f>IF(AND(T254&lt;0,Y254&lt;0),-(Y254/T254-1))</f>
        <v>0</v>
      </c>
      <c r="AB254" s="809">
        <f>IF(AND(T254&lt;0,Y254&lt;0),+AA254,Z254)</f>
        <v>0.58913767624944957</v>
      </c>
      <c r="AC254" s="811"/>
      <c r="AD254" s="818">
        <f>IF(N89&lt;&gt;0,IF(N254&lt;&gt;0,N254/N89,""),0)</f>
        <v>2.9897382347290512E-2</v>
      </c>
      <c r="AE254" s="818">
        <f>IF(O89&lt;&gt;0,IF(O254&lt;&gt;0,O254/O89,""),0)</f>
        <v>1.7876546403837363E-2</v>
      </c>
    </row>
    <row r="255" spans="1:31">
      <c r="G255" s="447"/>
      <c r="H255" s="683"/>
      <c r="I255" s="683"/>
      <c r="J255" s="683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51"/>
      <c r="AD255" s="40"/>
      <c r="AE255" s="40"/>
    </row>
    <row r="256" spans="1:31">
      <c r="AC256" s="465"/>
      <c r="AD256" s="78"/>
      <c r="AE256" s="78"/>
    </row>
  </sheetData>
  <mergeCells count="1">
    <mergeCell ref="AD94:AE94"/>
  </mergeCell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  <headerFooter alignWithMargins="0">
    <oddFooter>&amp;LRatos Ekonomi/150422&amp;R&amp;P/&amp;N</oddFooter>
  </headerFooter>
  <rowBreaks count="1" manualBreakCount="1">
    <brk id="174" min="5" max="29" man="1"/>
  </rowBreaks>
  <colBreaks count="1" manualBreakCount="1">
    <brk id="3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72"/>
  <sheetViews>
    <sheetView showGridLines="0" showZeros="0" topLeftCell="D4" zoomScaleNormal="100" zoomScaleSheetLayoutView="86" workbookViewId="0"/>
  </sheetViews>
  <sheetFormatPr defaultColWidth="9.109375" defaultRowHeight="13.8" outlineLevelRow="1" outlineLevelCol="1"/>
  <cols>
    <col min="1" max="1" width="14" style="34" hidden="1" customWidth="1" outlineLevel="1"/>
    <col min="2" max="2" width="11.88671875" style="34" hidden="1" customWidth="1" outlineLevel="1"/>
    <col min="3" max="3" width="9.109375" style="34" hidden="1" customWidth="1" outlineLevel="1"/>
    <col min="4" max="4" width="3.88671875" style="34" customWidth="1" collapsed="1"/>
    <col min="5" max="5" width="9.33203125" style="34" hidden="1" customWidth="1"/>
    <col min="6" max="6" width="40.33203125" style="34" customWidth="1"/>
    <col min="7" max="10" width="11.44140625" style="34" hidden="1" customWidth="1"/>
    <col min="11" max="11" width="36.44140625" style="34" hidden="1" customWidth="1"/>
    <col min="12" max="12" width="3.6640625" style="34" hidden="1" customWidth="1"/>
    <col min="13" max="17" width="11.44140625" style="34" hidden="1" customWidth="1"/>
    <col min="18" max="18" width="3.6640625" style="34" hidden="1" customWidth="1"/>
    <col min="19" max="19" width="16.109375" style="34" customWidth="1"/>
    <col min="20" max="20" width="11.44140625" style="34" hidden="1" customWidth="1" outlineLevel="1"/>
    <col min="21" max="21" width="12.5546875" style="34" hidden="1" customWidth="1" outlineLevel="1"/>
    <col min="22" max="22" width="20" style="34" customWidth="1" collapsed="1"/>
    <col min="23" max="23" width="11.44140625" style="34" hidden="1" customWidth="1" outlineLevel="1"/>
    <col min="24" max="24" width="17.44140625" style="34" customWidth="1" collapsed="1"/>
    <col min="25" max="25" width="3" style="34" customWidth="1"/>
    <col min="26" max="26" width="53" style="79" customWidth="1"/>
    <col min="27" max="27" width="3.6640625" style="34" customWidth="1"/>
    <col min="28" max="32" width="11.44140625" style="34" hidden="1" customWidth="1"/>
    <col min="33" max="33" width="4" style="34" hidden="1" customWidth="1"/>
    <col min="34" max="34" width="13.5546875" style="34" hidden="1" customWidth="1"/>
    <col min="35" max="38" width="11.44140625" style="34" hidden="1" customWidth="1"/>
    <col min="39" max="39" width="8.6640625" style="34" hidden="1" customWidth="1"/>
    <col min="40" max="41" width="11" style="34" hidden="1" customWidth="1"/>
    <col min="42" max="42" width="3.6640625" style="34" hidden="1" customWidth="1"/>
    <col min="43" max="43" width="9.109375" style="34"/>
    <col min="44" max="46" width="11" style="34" customWidth="1"/>
    <col min="47" max="47" width="9.109375" style="34"/>
    <col min="48" max="50" width="11" style="34" customWidth="1"/>
    <col min="51" max="51" width="9.109375" style="34"/>
    <col min="52" max="53" width="12.44140625" style="34" customWidth="1"/>
    <col min="54" max="16384" width="9.109375" style="34"/>
  </cols>
  <sheetData>
    <row r="1" spans="1:52" hidden="1" outlineLevel="1">
      <c r="A1" s="34">
        <v>100</v>
      </c>
      <c r="C1" s="6"/>
      <c r="D1" s="6"/>
      <c r="E1" s="39"/>
      <c r="F1" s="39"/>
      <c r="S1" s="34" t="str">
        <f>'Meny Aaro'!J34</f>
        <v>1503P</v>
      </c>
      <c r="T1" s="34" t="str">
        <f>'Meny Aaro'!G45</f>
        <v>1503A</v>
      </c>
    </row>
    <row r="2" spans="1:52" hidden="1" outlineLevel="1">
      <c r="C2" s="6"/>
      <c r="D2" s="6"/>
      <c r="E2" s="36"/>
      <c r="F2" s="36"/>
    </row>
    <row r="3" spans="1:52" ht="6" hidden="1" customHeight="1" outlineLevel="1">
      <c r="C3" s="11"/>
      <c r="D3" s="11"/>
      <c r="E3" s="36"/>
      <c r="F3" s="36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9"/>
      <c r="AA3" s="35"/>
      <c r="AB3" s="35"/>
      <c r="AC3" s="35"/>
      <c r="AD3" s="35"/>
      <c r="AE3" s="35"/>
      <c r="AF3" s="35"/>
    </row>
    <row r="4" spans="1:52" ht="28.2" collapsed="1">
      <c r="C4" s="11"/>
      <c r="D4" s="11"/>
      <c r="E4" s="36"/>
      <c r="F4" s="96" t="s">
        <v>122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9"/>
      <c r="AA4" s="35"/>
      <c r="AB4" s="35"/>
      <c r="AC4" s="35"/>
      <c r="AD4" s="35"/>
      <c r="AE4" s="35"/>
      <c r="AF4" s="3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523"/>
      <c r="AS4" s="38"/>
      <c r="AT4" s="38"/>
    </row>
    <row r="5" spans="1:52">
      <c r="C5" s="11"/>
      <c r="D5" s="11"/>
      <c r="E5" s="36"/>
      <c r="F5" s="41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42"/>
      <c r="T5" s="35"/>
      <c r="U5" s="35"/>
      <c r="V5" s="35"/>
      <c r="W5" s="35"/>
      <c r="X5" s="35"/>
      <c r="Y5" s="35"/>
      <c r="Z5" s="39"/>
      <c r="AA5" s="35"/>
      <c r="AB5" s="35"/>
      <c r="AC5" s="35"/>
      <c r="AD5" s="35"/>
      <c r="AE5" s="35"/>
      <c r="AF5" s="35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523"/>
      <c r="AS5" s="38"/>
      <c r="AT5" s="38"/>
    </row>
    <row r="6" spans="1:52" ht="18">
      <c r="E6" s="36"/>
      <c r="F6" s="341" t="s">
        <v>33</v>
      </c>
      <c r="G6" s="342" t="s">
        <v>106</v>
      </c>
      <c r="H6" s="342" t="s">
        <v>93</v>
      </c>
      <c r="I6" s="342"/>
      <c r="J6" s="342"/>
      <c r="K6" s="342"/>
      <c r="L6" s="343"/>
      <c r="M6" s="342" t="str">
        <f>TY</f>
        <v>2014</v>
      </c>
      <c r="N6" s="342">
        <f>PY</f>
        <v>2013</v>
      </c>
      <c r="O6" s="342"/>
      <c r="P6" s="342"/>
      <c r="Q6" s="342" t="s">
        <v>3</v>
      </c>
      <c r="R6" s="343"/>
      <c r="S6" s="342" t="s">
        <v>106</v>
      </c>
      <c r="T6" s="342" t="s">
        <v>93</v>
      </c>
      <c r="U6" s="342"/>
      <c r="V6" s="342" t="s">
        <v>93</v>
      </c>
      <c r="W6" s="342"/>
      <c r="X6" s="342"/>
      <c r="Y6" s="342"/>
      <c r="Z6" s="361"/>
      <c r="AA6" s="46"/>
      <c r="AB6" s="45" t="str">
        <f>RIGHT(TY,2)&amp;"/"&amp;RIGHT(PY,2)</f>
        <v>14/13</v>
      </c>
      <c r="AC6" s="45">
        <f>PY</f>
        <v>2013</v>
      </c>
      <c r="AD6" s="45"/>
      <c r="AE6" s="45"/>
      <c r="AF6" s="45" t="s">
        <v>3</v>
      </c>
      <c r="AG6" s="40"/>
      <c r="AH6" s="45" t="str">
        <f>TY</f>
        <v>2014</v>
      </c>
      <c r="AI6" s="294"/>
      <c r="AJ6" s="294"/>
      <c r="AK6" s="45" t="s">
        <v>3</v>
      </c>
      <c r="AL6" s="45" t="str">
        <f>TY</f>
        <v>2014</v>
      </c>
      <c r="AM6" s="40"/>
      <c r="AN6" s="1037"/>
      <c r="AO6" s="1037"/>
      <c r="AP6" s="40"/>
    </row>
    <row r="7" spans="1:52" ht="18">
      <c r="E7" s="36"/>
      <c r="F7" s="341"/>
      <c r="G7" s="342" t="str">
        <f>TY</f>
        <v>2014</v>
      </c>
      <c r="H7" s="342" t="str">
        <f>TY</f>
        <v>2014</v>
      </c>
      <c r="I7" s="342"/>
      <c r="J7" s="342"/>
      <c r="K7" s="342"/>
      <c r="L7" s="343"/>
      <c r="M7" s="342"/>
      <c r="N7" s="342"/>
      <c r="O7" s="342"/>
      <c r="P7" s="342"/>
      <c r="Q7" s="342"/>
      <c r="R7" s="343"/>
      <c r="S7" s="342">
        <f>VÅR</f>
        <v>2015</v>
      </c>
      <c r="T7" s="342">
        <f>VÅR</f>
        <v>2015</v>
      </c>
      <c r="U7" s="342" t="s">
        <v>108</v>
      </c>
      <c r="V7" s="342">
        <v>2015</v>
      </c>
      <c r="W7" s="342"/>
      <c r="X7" s="342"/>
      <c r="Y7" s="342"/>
      <c r="Z7" s="361"/>
      <c r="AA7" s="46"/>
      <c r="AB7" s="45"/>
      <c r="AC7" s="45"/>
      <c r="AD7" s="45"/>
      <c r="AE7" s="45"/>
      <c r="AF7" s="45"/>
      <c r="AG7" s="40"/>
      <c r="AH7" s="45"/>
      <c r="AI7" s="294"/>
      <c r="AJ7" s="294"/>
      <c r="AK7" s="45"/>
      <c r="AL7" s="45"/>
      <c r="AM7" s="40"/>
      <c r="AN7" s="293"/>
      <c r="AO7" s="293"/>
      <c r="AP7" s="40"/>
    </row>
    <row r="8" spans="1:52" ht="18">
      <c r="E8" s="36"/>
      <c r="F8" s="341" t="str">
        <f>VVAL</f>
        <v>Mkr</v>
      </c>
      <c r="G8" s="342"/>
      <c r="H8" s="342"/>
      <c r="I8" s="342"/>
      <c r="J8" s="342"/>
      <c r="K8" s="342"/>
      <c r="L8" s="343"/>
      <c r="M8" s="342"/>
      <c r="N8" s="342"/>
      <c r="O8" s="342"/>
      <c r="P8" s="342"/>
      <c r="Q8" s="343"/>
      <c r="R8" s="343"/>
      <c r="S8" s="342" t="s">
        <v>522</v>
      </c>
      <c r="T8" s="342" t="str">
        <f>S8</f>
        <v>Kv 1</v>
      </c>
      <c r="U8" s="342" t="s">
        <v>109</v>
      </c>
      <c r="V8" s="342" t="str">
        <f>S8</f>
        <v>Kv 1</v>
      </c>
      <c r="W8" s="342"/>
      <c r="X8" s="342" t="s">
        <v>94</v>
      </c>
      <c r="Y8" s="342"/>
      <c r="Z8" s="361" t="s">
        <v>107</v>
      </c>
      <c r="AA8" s="46"/>
      <c r="AB8" s="45"/>
      <c r="AC8" s="45"/>
      <c r="AD8" s="45"/>
      <c r="AE8" s="45"/>
      <c r="AF8" s="295"/>
      <c r="AG8" s="40"/>
      <c r="AH8" s="47" t="s">
        <v>83</v>
      </c>
      <c r="AI8" s="296"/>
      <c r="AJ8" s="296"/>
      <c r="AK8" s="296"/>
      <c r="AL8" s="296" t="str">
        <f>AH8</f>
        <v>PROGNOS</v>
      </c>
      <c r="AM8" s="40"/>
      <c r="AN8" s="1048"/>
      <c r="AO8" s="1048"/>
      <c r="AP8" s="40"/>
    </row>
    <row r="9" spans="1:52" ht="15.75" customHeight="1">
      <c r="A9" s="34" t="s">
        <v>305</v>
      </c>
      <c r="B9" s="34" t="s">
        <v>305</v>
      </c>
      <c r="C9" s="281" t="str">
        <f>'Aaro Inställningar'!G20</f>
        <v>AHIAS</v>
      </c>
      <c r="D9" s="281"/>
      <c r="E9" s="36"/>
      <c r="F9" s="777" t="str">
        <f>'Aaro Inställningar'!H20</f>
        <v>AH Industries</v>
      </c>
      <c r="G9" s="778">
        <v>101.11532370099999</v>
      </c>
      <c r="H9" s="778">
        <v>94.658000625000099</v>
      </c>
      <c r="I9" s="778">
        <f t="shared" ref="I9:I37" si="0">G9-H9</f>
        <v>6.457323075999895</v>
      </c>
      <c r="J9" s="778">
        <f t="shared" ref="J9:J37" si="1">IF(OR(I9&gt;0.5,I9&lt;-0.5),I9,"")</f>
        <v>6.457323075999895</v>
      </c>
      <c r="K9" s="779"/>
      <c r="L9" s="780"/>
      <c r="M9" s="778">
        <v>263.16587872100001</v>
      </c>
      <c r="N9" s="778">
        <v>258.60437687000001</v>
      </c>
      <c r="O9" s="779">
        <f t="shared" ref="O9:O38" si="2">IF(OR(M9&lt;0,N9&lt;0),"-",M9/N9-1)</f>
        <v>1.7638919751513216E-2</v>
      </c>
      <c r="P9" s="779" t="b">
        <f t="shared" ref="P9:P38" si="3">IF(AND(M9&lt;0,N9&lt;0),-(M9/N9-1))</f>
        <v>0</v>
      </c>
      <c r="Q9" s="779">
        <f t="shared" ref="Q9:Q38" si="4">IF(AND(M9&lt;0,N9&lt;0),+P9,O9)</f>
        <v>1.7638919751513216E-2</v>
      </c>
      <c r="R9" s="780"/>
      <c r="S9" s="781">
        <v>238.62254730000001</v>
      </c>
      <c r="T9" s="778">
        <v>271.04534810000001</v>
      </c>
      <c r="U9" s="778"/>
      <c r="V9" s="778">
        <f>SUM(T9:U9)</f>
        <v>271.04534810000001</v>
      </c>
      <c r="W9" s="778">
        <f t="shared" ref="W9:W37" si="5">S9-V9</f>
        <v>-32.422800800000005</v>
      </c>
      <c r="X9" s="778">
        <f t="shared" ref="X9:X37" si="6">IF(OR(W9&gt;0.5,W9&lt;-0.5),W9,"")</f>
        <v>-32.422800800000005</v>
      </c>
      <c r="Y9" s="778"/>
      <c r="Z9" s="782" t="s">
        <v>451</v>
      </c>
      <c r="AA9" s="54"/>
      <c r="AB9" s="52">
        <f t="shared" ref="AB9:AB24" si="7">AC9-T9+S9</f>
        <v>985.25394604999997</v>
      </c>
      <c r="AC9" s="52">
        <v>1017.67674685</v>
      </c>
      <c r="AD9" s="53">
        <f t="shared" ref="AD9:AD24" si="8">IF(OR(AB9&lt;0,AC9&lt;0),"-",AB9/AC9-1)</f>
        <v>-3.1859626252007667E-2</v>
      </c>
      <c r="AE9" s="53" t="b">
        <f t="shared" ref="AE9:AE24" si="9">IF(AND(AB9&lt;0,AC9&lt;0),-(AB9/AC9-1))</f>
        <v>0</v>
      </c>
      <c r="AF9" s="53">
        <f t="shared" ref="AF9:AF24" si="10">IF(AND(AB9&lt;0,AC9&lt;0),+AE9,AD9)</f>
        <v>-3.1859626252007667E-2</v>
      </c>
      <c r="AG9" s="40"/>
      <c r="AH9" s="52"/>
      <c r="AI9" s="53">
        <f t="shared" ref="AI9:AI24" si="11">IF(OR(AC9&lt;0,AH9&lt;0),"-",AH9/AC9-1)</f>
        <v>-1</v>
      </c>
      <c r="AJ9" s="53" t="b">
        <f t="shared" ref="AJ9:AJ24" si="12">IF(AND(AC9&lt;0,AH9&lt;0),-(AH9/AC9-1))</f>
        <v>0</v>
      </c>
      <c r="AK9" s="53">
        <f t="shared" ref="AK9:AK24" si="13">IF(AND(AG9&lt;0,AH9&lt;0),+AJ9,AI9)</f>
        <v>-1</v>
      </c>
      <c r="AL9" s="52"/>
      <c r="AM9" s="40"/>
      <c r="AN9" s="55"/>
      <c r="AO9" s="56"/>
      <c r="AP9" s="40"/>
    </row>
    <row r="10" spans="1:52" ht="15.75" customHeight="1">
      <c r="A10" s="34" t="s">
        <v>305</v>
      </c>
      <c r="B10" s="34" t="s">
        <v>305</v>
      </c>
      <c r="C10" s="281" t="str">
        <f>'Aaro Inställningar'!G21</f>
        <v>AIBEL</v>
      </c>
      <c r="D10" s="105"/>
      <c r="E10" s="36"/>
      <c r="F10" s="783" t="str">
        <f>'Aaro Inställningar'!C36</f>
        <v>Aibel</v>
      </c>
      <c r="G10" s="778">
        <v>1033.069621929</v>
      </c>
      <c r="H10" s="778">
        <v>1546.5178255220001</v>
      </c>
      <c r="I10" s="778">
        <f t="shared" si="0"/>
        <v>-513.44820359300002</v>
      </c>
      <c r="J10" s="778">
        <f t="shared" si="1"/>
        <v>-513.44820359300002</v>
      </c>
      <c r="K10" s="779"/>
      <c r="L10" s="780"/>
      <c r="M10" s="778">
        <v>2497.5302724369999</v>
      </c>
      <c r="N10" s="778">
        <v>3382.8600127720001</v>
      </c>
      <c r="O10" s="779">
        <f t="shared" si="2"/>
        <v>-0.26171042756497009</v>
      </c>
      <c r="P10" s="779" t="b">
        <f t="shared" si="3"/>
        <v>0</v>
      </c>
      <c r="Q10" s="779">
        <f t="shared" si="4"/>
        <v>-0.26171042756497009</v>
      </c>
      <c r="R10" s="780"/>
      <c r="S10" s="781">
        <v>1907.3287952000001</v>
      </c>
      <c r="T10" s="778">
        <v>0</v>
      </c>
      <c r="U10" s="778"/>
      <c r="V10" s="778">
        <v>0</v>
      </c>
      <c r="W10" s="778">
        <f t="shared" si="5"/>
        <v>1907.3287952000001</v>
      </c>
      <c r="X10" s="778">
        <f t="shared" si="6"/>
        <v>1907.3287952000001</v>
      </c>
      <c r="Y10" s="778"/>
      <c r="Z10" s="782" t="s">
        <v>452</v>
      </c>
      <c r="AA10" s="53"/>
      <c r="AB10" s="58">
        <f t="shared" si="7"/>
        <v>11903.879725897001</v>
      </c>
      <c r="AC10" s="58">
        <v>9996.5509306969998</v>
      </c>
      <c r="AD10" s="59">
        <f t="shared" si="8"/>
        <v>0.1907986873095453</v>
      </c>
      <c r="AE10" s="59" t="b">
        <f t="shared" si="9"/>
        <v>0</v>
      </c>
      <c r="AF10" s="59">
        <f t="shared" si="10"/>
        <v>0.1907986873095453</v>
      </c>
      <c r="AG10" s="51"/>
      <c r="AH10" s="60"/>
      <c r="AI10" s="61">
        <f t="shared" si="11"/>
        <v>-1</v>
      </c>
      <c r="AJ10" s="61" t="b">
        <f t="shared" si="12"/>
        <v>0</v>
      </c>
      <c r="AK10" s="61">
        <f t="shared" si="13"/>
        <v>-1</v>
      </c>
      <c r="AL10" s="60"/>
      <c r="AM10" s="51"/>
      <c r="AN10" s="53"/>
      <c r="AO10" s="53"/>
      <c r="AP10" s="40"/>
      <c r="AR10" s="63"/>
      <c r="AS10" s="63"/>
      <c r="AT10" s="63"/>
      <c r="AU10" s="63"/>
      <c r="AV10" s="63"/>
      <c r="AW10" s="63"/>
      <c r="AX10" s="63"/>
      <c r="AY10" s="63"/>
      <c r="AZ10" s="63"/>
    </row>
    <row r="11" spans="1:52" ht="15.75" customHeight="1">
      <c r="A11" s="34" t="s">
        <v>305</v>
      </c>
      <c r="B11" s="34" t="s">
        <v>305</v>
      </c>
      <c r="C11" s="281" t="str">
        <f>'Aaro Inställningar'!G22</f>
        <v>ARCUS</v>
      </c>
      <c r="D11" s="281"/>
      <c r="E11" s="36"/>
      <c r="F11" s="777" t="str">
        <f>'Aaro Inställningar'!C7</f>
        <v>Arcus-Gruppen</v>
      </c>
      <c r="G11" s="778">
        <v>237.41228034</v>
      </c>
      <c r="H11" s="778">
        <v>226.17413450699999</v>
      </c>
      <c r="I11" s="778">
        <f t="shared" si="0"/>
        <v>11.238145833000004</v>
      </c>
      <c r="J11" s="778">
        <f t="shared" si="1"/>
        <v>11.238145833000004</v>
      </c>
      <c r="K11" s="779"/>
      <c r="L11" s="780"/>
      <c r="M11" s="778">
        <v>648.74882840400005</v>
      </c>
      <c r="N11" s="778">
        <v>624.13451995000003</v>
      </c>
      <c r="O11" s="779">
        <f t="shared" si="2"/>
        <v>3.9437505324928734E-2</v>
      </c>
      <c r="P11" s="779" t="b">
        <f t="shared" si="3"/>
        <v>0</v>
      </c>
      <c r="Q11" s="779">
        <f t="shared" si="4"/>
        <v>3.9437505324928734E-2</v>
      </c>
      <c r="R11" s="780"/>
      <c r="S11" s="781">
        <v>548.6865239</v>
      </c>
      <c r="T11" s="778">
        <v>548.6865239</v>
      </c>
      <c r="U11" s="778"/>
      <c r="V11" s="778">
        <f t="shared" ref="V11:V37" si="14">SUM(T11:U11)</f>
        <v>548.6865239</v>
      </c>
      <c r="W11" s="778">
        <f t="shared" si="5"/>
        <v>0</v>
      </c>
      <c r="X11" s="778" t="str">
        <f t="shared" si="6"/>
        <v/>
      </c>
      <c r="Y11" s="778"/>
      <c r="Z11" s="782"/>
      <c r="AA11" s="53"/>
      <c r="AB11" s="52">
        <f t="shared" si="7"/>
        <v>2516.4849875049999</v>
      </c>
      <c r="AC11" s="52">
        <v>2516.4849875049999</v>
      </c>
      <c r="AD11" s="53">
        <f t="shared" si="8"/>
        <v>0</v>
      </c>
      <c r="AE11" s="53" t="b">
        <f t="shared" si="9"/>
        <v>0</v>
      </c>
      <c r="AF11" s="53">
        <f t="shared" si="10"/>
        <v>0</v>
      </c>
      <c r="AG11" s="40"/>
      <c r="AH11" s="52"/>
      <c r="AI11" s="62">
        <f t="shared" si="11"/>
        <v>-1</v>
      </c>
      <c r="AJ11" s="62" t="b">
        <f t="shared" si="12"/>
        <v>0</v>
      </c>
      <c r="AK11" s="62">
        <f t="shared" si="13"/>
        <v>-1</v>
      </c>
      <c r="AL11" s="52"/>
      <c r="AM11" s="40"/>
      <c r="AN11" s="55"/>
      <c r="AO11" s="55"/>
      <c r="AP11" s="40"/>
      <c r="AR11" s="63"/>
      <c r="AS11" s="63"/>
      <c r="AT11" s="63"/>
      <c r="AU11" s="63"/>
      <c r="AV11" s="63"/>
      <c r="AW11" s="63"/>
      <c r="AX11" s="63"/>
      <c r="AY11" s="63"/>
      <c r="AZ11" s="63"/>
    </row>
    <row r="12" spans="1:52" ht="15.75" customHeight="1">
      <c r="A12" s="34" t="s">
        <v>305</v>
      </c>
      <c r="B12" s="34" t="s">
        <v>305</v>
      </c>
      <c r="C12" s="281" t="str">
        <f>'Aaro Inställningar'!G23</f>
        <v>BIOLIN</v>
      </c>
      <c r="D12" s="281"/>
      <c r="E12" s="36"/>
      <c r="F12" s="777" t="str">
        <f>'Aaro Inställningar'!C8</f>
        <v>Biolin Scientific</v>
      </c>
      <c r="G12" s="778">
        <v>25.876999999999999</v>
      </c>
      <c r="H12" s="778">
        <v>22.3</v>
      </c>
      <c r="I12" s="778">
        <f t="shared" si="0"/>
        <v>3.5769999999999982</v>
      </c>
      <c r="J12" s="778">
        <f t="shared" si="1"/>
        <v>3.5769999999999982</v>
      </c>
      <c r="K12" s="779"/>
      <c r="L12" s="780"/>
      <c r="M12" s="778">
        <v>53.398000000000003</v>
      </c>
      <c r="N12" s="778">
        <v>54.131</v>
      </c>
      <c r="O12" s="779">
        <f t="shared" si="2"/>
        <v>-1.354122406753977E-2</v>
      </c>
      <c r="P12" s="779" t="b">
        <f t="shared" si="3"/>
        <v>0</v>
      </c>
      <c r="Q12" s="779">
        <f t="shared" si="4"/>
        <v>-1.354122406753977E-2</v>
      </c>
      <c r="R12" s="780"/>
      <c r="S12" s="781">
        <v>52.325530000000001</v>
      </c>
      <c r="T12" s="778">
        <v>52.325530000000001</v>
      </c>
      <c r="U12" s="778"/>
      <c r="V12" s="778">
        <f t="shared" si="14"/>
        <v>52.325530000000001</v>
      </c>
      <c r="W12" s="778">
        <f t="shared" si="5"/>
        <v>0</v>
      </c>
      <c r="X12" s="778" t="str">
        <f t="shared" si="6"/>
        <v/>
      </c>
      <c r="Y12" s="778"/>
      <c r="Z12" s="782"/>
      <c r="AA12" s="53"/>
      <c r="AB12" s="58">
        <f t="shared" si="7"/>
        <v>232.72900000000004</v>
      </c>
      <c r="AC12" s="58">
        <v>232.72900000000001</v>
      </c>
      <c r="AD12" s="59">
        <f t="shared" si="8"/>
        <v>2.2204460492503131E-16</v>
      </c>
      <c r="AE12" s="59" t="b">
        <f t="shared" si="9"/>
        <v>0</v>
      </c>
      <c r="AF12" s="59">
        <f t="shared" si="10"/>
        <v>2.2204460492503131E-16</v>
      </c>
      <c r="AG12" s="51"/>
      <c r="AH12" s="60"/>
      <c r="AI12" s="61">
        <f t="shared" si="11"/>
        <v>-1</v>
      </c>
      <c r="AJ12" s="61" t="b">
        <f t="shared" si="12"/>
        <v>0</v>
      </c>
      <c r="AK12" s="61">
        <f t="shared" si="13"/>
        <v>-1</v>
      </c>
      <c r="AL12" s="60"/>
      <c r="AM12" s="51"/>
      <c r="AN12" s="53"/>
      <c r="AO12" s="53"/>
      <c r="AP12" s="40"/>
    </row>
    <row r="13" spans="1:52" ht="15.75" customHeight="1">
      <c r="A13" s="34" t="s">
        <v>305</v>
      </c>
      <c r="B13" s="34" t="s">
        <v>305</v>
      </c>
      <c r="C13" s="281" t="str">
        <f>'Aaro Inställningar'!G24</f>
        <v>BISNODE</v>
      </c>
      <c r="D13" s="281"/>
      <c r="E13" s="36"/>
      <c r="F13" s="777" t="str">
        <f>'Aaro Inställningar'!C9</f>
        <v>Bisnode</v>
      </c>
      <c r="G13" s="778">
        <v>314.28800000000001</v>
      </c>
      <c r="H13" s="778">
        <v>313.60000000000002</v>
      </c>
      <c r="I13" s="778">
        <f t="shared" si="0"/>
        <v>0.68799999999998818</v>
      </c>
      <c r="J13" s="778">
        <f t="shared" si="1"/>
        <v>0.68799999999998818</v>
      </c>
      <c r="K13" s="779"/>
      <c r="L13" s="780"/>
      <c r="M13" s="778">
        <v>889.84500000000003</v>
      </c>
      <c r="N13" s="778">
        <v>930.06200000000001</v>
      </c>
      <c r="O13" s="779">
        <f t="shared" si="2"/>
        <v>-4.3241203274620332E-2</v>
      </c>
      <c r="P13" s="779" t="b">
        <f t="shared" si="3"/>
        <v>0</v>
      </c>
      <c r="Q13" s="779">
        <f t="shared" si="4"/>
        <v>-4.3241203274620332E-2</v>
      </c>
      <c r="R13" s="780"/>
      <c r="S13" s="781">
        <v>873.49547629999995</v>
      </c>
      <c r="T13" s="778">
        <v>873.49547629999995</v>
      </c>
      <c r="U13" s="778"/>
      <c r="V13" s="778">
        <f t="shared" si="14"/>
        <v>873.49547629999995</v>
      </c>
      <c r="W13" s="778">
        <f t="shared" si="5"/>
        <v>0</v>
      </c>
      <c r="X13" s="778" t="str">
        <f t="shared" si="6"/>
        <v/>
      </c>
      <c r="Y13" s="778"/>
      <c r="Z13" s="782"/>
      <c r="AA13" s="53"/>
      <c r="AB13" s="52">
        <f t="shared" si="7"/>
        <v>3724.2910000000002</v>
      </c>
      <c r="AC13" s="52">
        <v>3724.2910000000002</v>
      </c>
      <c r="AD13" s="53">
        <f t="shared" si="8"/>
        <v>0</v>
      </c>
      <c r="AE13" s="53" t="b">
        <f t="shared" si="9"/>
        <v>0</v>
      </c>
      <c r="AF13" s="53">
        <f t="shared" si="10"/>
        <v>0</v>
      </c>
      <c r="AG13" s="40"/>
      <c r="AH13" s="52"/>
      <c r="AI13" s="62">
        <f t="shared" si="11"/>
        <v>-1</v>
      </c>
      <c r="AJ13" s="62" t="b">
        <f t="shared" si="12"/>
        <v>0</v>
      </c>
      <c r="AK13" s="62">
        <f t="shared" si="13"/>
        <v>-1</v>
      </c>
      <c r="AL13" s="52"/>
      <c r="AM13" s="40"/>
      <c r="AN13" s="55"/>
      <c r="AO13" s="55"/>
      <c r="AP13" s="40"/>
    </row>
    <row r="14" spans="1:52" ht="15.75" customHeight="1">
      <c r="A14" s="34" t="s">
        <v>305</v>
      </c>
      <c r="B14" s="34" t="s">
        <v>305</v>
      </c>
      <c r="C14" s="281" t="str">
        <f>'Aaro Inställningar'!G25</f>
        <v>DIAB</v>
      </c>
      <c r="D14" s="281"/>
      <c r="E14" s="36"/>
      <c r="F14" s="777" t="str">
        <f>'Aaro Inställningar'!C10</f>
        <v>DIAB</v>
      </c>
      <c r="G14" s="778">
        <v>93.903000000000006</v>
      </c>
      <c r="H14" s="778">
        <v>69.683999999999997</v>
      </c>
      <c r="I14" s="778">
        <f t="shared" si="0"/>
        <v>24.219000000000008</v>
      </c>
      <c r="J14" s="778">
        <f t="shared" si="1"/>
        <v>24.219000000000008</v>
      </c>
      <c r="K14" s="779"/>
      <c r="L14" s="780"/>
      <c r="M14" s="778">
        <v>287.053</v>
      </c>
      <c r="N14" s="778">
        <v>216.273</v>
      </c>
      <c r="O14" s="779">
        <f t="shared" si="2"/>
        <v>0.32727155030910016</v>
      </c>
      <c r="P14" s="779" t="b">
        <f t="shared" si="3"/>
        <v>0</v>
      </c>
      <c r="Q14" s="779">
        <f t="shared" si="4"/>
        <v>0.32727155030910016</v>
      </c>
      <c r="R14" s="780"/>
      <c r="S14" s="781">
        <v>369.01600000000002</v>
      </c>
      <c r="T14" s="778">
        <v>369.01600000000002</v>
      </c>
      <c r="U14" s="778"/>
      <c r="V14" s="778">
        <f t="shared" si="14"/>
        <v>369.01600000000002</v>
      </c>
      <c r="W14" s="778">
        <f t="shared" si="5"/>
        <v>0</v>
      </c>
      <c r="X14" s="778" t="str">
        <f t="shared" si="6"/>
        <v/>
      </c>
      <c r="Y14" s="778"/>
      <c r="Z14" s="782"/>
      <c r="AA14" s="53"/>
      <c r="AB14" s="58">
        <f t="shared" si="7"/>
        <v>864.19299999999998</v>
      </c>
      <c r="AC14" s="58">
        <v>864.19299999999998</v>
      </c>
      <c r="AD14" s="59">
        <f t="shared" si="8"/>
        <v>0</v>
      </c>
      <c r="AE14" s="59" t="b">
        <f t="shared" si="9"/>
        <v>0</v>
      </c>
      <c r="AF14" s="59">
        <f t="shared" si="10"/>
        <v>0</v>
      </c>
      <c r="AG14" s="51"/>
      <c r="AH14" s="60"/>
      <c r="AI14" s="61">
        <f t="shared" si="11"/>
        <v>-1</v>
      </c>
      <c r="AJ14" s="61" t="b">
        <f t="shared" si="12"/>
        <v>0</v>
      </c>
      <c r="AK14" s="61">
        <f t="shared" si="13"/>
        <v>-1</v>
      </c>
      <c r="AL14" s="60"/>
      <c r="AM14" s="51"/>
      <c r="AN14" s="53"/>
      <c r="AO14" s="53"/>
      <c r="AP14" s="40"/>
    </row>
    <row r="15" spans="1:52" ht="15.75" customHeight="1">
      <c r="A15" s="34" t="s">
        <v>305</v>
      </c>
      <c r="B15" s="34" t="s">
        <v>305</v>
      </c>
      <c r="C15" s="281" t="str">
        <f>'Aaro Inställningar'!G26</f>
        <v>EMGR</v>
      </c>
      <c r="D15" s="281"/>
      <c r="E15" s="36"/>
      <c r="F15" s="777" t="str">
        <f>'Aaro Inställningar'!C11</f>
        <v>Euromaint</v>
      </c>
      <c r="G15" s="778">
        <v>176.88800000000001</v>
      </c>
      <c r="H15" s="778">
        <v>198.25200000000001</v>
      </c>
      <c r="I15" s="778">
        <f t="shared" si="0"/>
        <v>-21.364000000000004</v>
      </c>
      <c r="J15" s="778">
        <f t="shared" si="1"/>
        <v>-21.364000000000004</v>
      </c>
      <c r="K15" s="779"/>
      <c r="L15" s="780"/>
      <c r="M15" s="778">
        <v>558.40300000000002</v>
      </c>
      <c r="N15" s="778">
        <v>629.88599999999997</v>
      </c>
      <c r="O15" s="779">
        <f t="shared" si="2"/>
        <v>-0.11348561485729158</v>
      </c>
      <c r="P15" s="779" t="b">
        <f t="shared" si="3"/>
        <v>0</v>
      </c>
      <c r="Q15" s="779">
        <f t="shared" si="4"/>
        <v>-0.11348561485729158</v>
      </c>
      <c r="R15" s="780"/>
      <c r="S15" s="781">
        <v>593.44200000000001</v>
      </c>
      <c r="T15" s="778">
        <v>593.44200000000001</v>
      </c>
      <c r="U15" s="778"/>
      <c r="V15" s="778">
        <f t="shared" si="14"/>
        <v>593.44200000000001</v>
      </c>
      <c r="W15" s="778">
        <f t="shared" si="5"/>
        <v>0</v>
      </c>
      <c r="X15" s="778" t="str">
        <f t="shared" si="6"/>
        <v/>
      </c>
      <c r="Y15" s="778"/>
      <c r="Z15" s="782"/>
      <c r="AA15" s="53"/>
      <c r="AB15" s="52">
        <f t="shared" si="7"/>
        <v>2419.067</v>
      </c>
      <c r="AC15" s="52">
        <v>2419.067</v>
      </c>
      <c r="AD15" s="53">
        <f t="shared" si="8"/>
        <v>0</v>
      </c>
      <c r="AE15" s="53" t="b">
        <f t="shared" si="9"/>
        <v>0</v>
      </c>
      <c r="AF15" s="53">
        <f t="shared" si="10"/>
        <v>0</v>
      </c>
      <c r="AG15" s="40"/>
      <c r="AH15" s="52"/>
      <c r="AI15" s="62">
        <f t="shared" si="11"/>
        <v>-1</v>
      </c>
      <c r="AJ15" s="62" t="b">
        <f t="shared" si="12"/>
        <v>0</v>
      </c>
      <c r="AK15" s="62">
        <f t="shared" si="13"/>
        <v>-1</v>
      </c>
      <c r="AL15" s="52"/>
      <c r="AM15" s="40"/>
      <c r="AN15" s="55"/>
      <c r="AO15" s="55"/>
      <c r="AP15" s="40"/>
    </row>
    <row r="16" spans="1:52" ht="15.75" customHeight="1">
      <c r="A16" s="34" t="s">
        <v>305</v>
      </c>
      <c r="B16" s="34" t="s">
        <v>305</v>
      </c>
      <c r="C16" s="281" t="str">
        <f>'Aaro Inställningar'!G27</f>
        <v>GSHYDRO</v>
      </c>
      <c r="D16" s="281"/>
      <c r="E16" s="36"/>
      <c r="F16" s="777" t="str">
        <f>'Aaro Inställningar'!C12</f>
        <v>GS-Hydro</v>
      </c>
      <c r="G16" s="778">
        <v>116.55981490000001</v>
      </c>
      <c r="H16" s="778">
        <v>112.0062159</v>
      </c>
      <c r="I16" s="778">
        <f t="shared" si="0"/>
        <v>4.5535990000000055</v>
      </c>
      <c r="J16" s="778">
        <f t="shared" si="1"/>
        <v>4.5535990000000055</v>
      </c>
      <c r="K16" s="779"/>
      <c r="L16" s="780"/>
      <c r="M16" s="778">
        <v>329.4923154</v>
      </c>
      <c r="N16" s="778">
        <v>323.82994760000003</v>
      </c>
      <c r="O16" s="779">
        <f t="shared" si="2"/>
        <v>1.7485621209420099E-2</v>
      </c>
      <c r="P16" s="779" t="b">
        <f t="shared" si="3"/>
        <v>0</v>
      </c>
      <c r="Q16" s="779">
        <f t="shared" si="4"/>
        <v>1.7485621209420099E-2</v>
      </c>
      <c r="R16" s="780"/>
      <c r="S16" s="781">
        <v>319.61327749999998</v>
      </c>
      <c r="T16" s="778">
        <v>319.61327749999998</v>
      </c>
      <c r="U16" s="778"/>
      <c r="V16" s="778">
        <f t="shared" si="14"/>
        <v>319.61327749999998</v>
      </c>
      <c r="W16" s="778">
        <f t="shared" si="5"/>
        <v>0</v>
      </c>
      <c r="X16" s="778" t="str">
        <f t="shared" si="6"/>
        <v/>
      </c>
      <c r="Y16" s="778"/>
      <c r="Z16" s="782"/>
      <c r="AA16" s="53"/>
      <c r="AB16" s="58">
        <f t="shared" si="7"/>
        <v>1236.9939409999999</v>
      </c>
      <c r="AC16" s="58">
        <v>1236.9939409999999</v>
      </c>
      <c r="AD16" s="59">
        <f t="shared" si="8"/>
        <v>0</v>
      </c>
      <c r="AE16" s="59" t="b">
        <f t="shared" si="9"/>
        <v>0</v>
      </c>
      <c r="AF16" s="59">
        <f t="shared" si="10"/>
        <v>0</v>
      </c>
      <c r="AG16" s="51"/>
      <c r="AH16" s="60"/>
      <c r="AI16" s="61">
        <f t="shared" si="11"/>
        <v>-1</v>
      </c>
      <c r="AJ16" s="61" t="b">
        <f t="shared" si="12"/>
        <v>0</v>
      </c>
      <c r="AK16" s="61">
        <f t="shared" si="13"/>
        <v>-1</v>
      </c>
      <c r="AL16" s="60"/>
      <c r="AM16" s="51"/>
      <c r="AN16" s="53"/>
      <c r="AO16" s="53"/>
      <c r="AP16" s="40"/>
    </row>
    <row r="17" spans="1:42" ht="15.75" customHeight="1">
      <c r="A17" s="34" t="s">
        <v>305</v>
      </c>
      <c r="B17" s="34" t="s">
        <v>305</v>
      </c>
      <c r="C17" s="281" t="str">
        <f>'Aaro Inställningar'!G28</f>
        <v>HAFA</v>
      </c>
      <c r="D17" s="281"/>
      <c r="E17" s="36"/>
      <c r="F17" s="777" t="str">
        <f>'Aaro Inställningar'!C13</f>
        <v>Hafa Bathroom Group</v>
      </c>
      <c r="G17" s="778">
        <v>15.154</v>
      </c>
      <c r="H17" s="778">
        <v>18.797000000000001</v>
      </c>
      <c r="I17" s="778">
        <f t="shared" si="0"/>
        <v>-3.6430000000000007</v>
      </c>
      <c r="J17" s="778">
        <f t="shared" si="1"/>
        <v>-3.6430000000000007</v>
      </c>
      <c r="K17" s="779"/>
      <c r="L17" s="780"/>
      <c r="M17" s="778">
        <v>46.853000000000002</v>
      </c>
      <c r="N17" s="778">
        <v>57.481000000000002</v>
      </c>
      <c r="O17" s="779">
        <f t="shared" si="2"/>
        <v>-0.18489587863815871</v>
      </c>
      <c r="P17" s="779" t="b">
        <f t="shared" si="3"/>
        <v>0</v>
      </c>
      <c r="Q17" s="779">
        <f t="shared" si="4"/>
        <v>-0.18489587863815871</v>
      </c>
      <c r="R17" s="780"/>
      <c r="S17" s="781">
        <v>52.296999999999997</v>
      </c>
      <c r="T17" s="778">
        <v>52.296999999999997</v>
      </c>
      <c r="U17" s="778"/>
      <c r="V17" s="778">
        <f t="shared" si="14"/>
        <v>52.296999999999997</v>
      </c>
      <c r="W17" s="778">
        <f t="shared" si="5"/>
        <v>0</v>
      </c>
      <c r="X17" s="778" t="str">
        <f t="shared" si="6"/>
        <v/>
      </c>
      <c r="Y17" s="778"/>
      <c r="Z17" s="782"/>
      <c r="AA17" s="53"/>
      <c r="AB17" s="52">
        <f t="shared" si="7"/>
        <v>237.64699999999999</v>
      </c>
      <c r="AC17" s="52">
        <v>237.64699999999999</v>
      </c>
      <c r="AD17" s="53">
        <f t="shared" si="8"/>
        <v>0</v>
      </c>
      <c r="AE17" s="53" t="b">
        <f t="shared" si="9"/>
        <v>0</v>
      </c>
      <c r="AF17" s="53">
        <f t="shared" si="10"/>
        <v>0</v>
      </c>
      <c r="AG17" s="51"/>
      <c r="AH17" s="52"/>
      <c r="AI17" s="62">
        <f t="shared" si="11"/>
        <v>-1</v>
      </c>
      <c r="AJ17" s="62" t="b">
        <f t="shared" si="12"/>
        <v>0</v>
      </c>
      <c r="AK17" s="62">
        <f t="shared" si="13"/>
        <v>-1</v>
      </c>
      <c r="AL17" s="52"/>
      <c r="AM17" s="51"/>
      <c r="AN17" s="55"/>
      <c r="AO17" s="55"/>
      <c r="AP17" s="40"/>
    </row>
    <row r="18" spans="1:42" ht="15.75" customHeight="1">
      <c r="A18" s="34" t="s">
        <v>305</v>
      </c>
      <c r="B18" s="34" t="s">
        <v>305</v>
      </c>
      <c r="C18" s="281" t="str">
        <f>'Aaro Inställningar'!G29</f>
        <v>HENT</v>
      </c>
      <c r="D18" s="281"/>
      <c r="E18" s="36"/>
      <c r="F18" s="777" t="str">
        <f>'Aaro Inställningar'!C14</f>
        <v>HENT</v>
      </c>
      <c r="G18" s="778">
        <v>424.95632612600002</v>
      </c>
      <c r="H18" s="778"/>
      <c r="I18" s="778">
        <f t="shared" si="0"/>
        <v>424.95632612600002</v>
      </c>
      <c r="J18" s="778">
        <f t="shared" si="1"/>
        <v>424.95632612600002</v>
      </c>
      <c r="K18" s="779"/>
      <c r="L18" s="780"/>
      <c r="M18" s="778">
        <v>1267.8095310680001</v>
      </c>
      <c r="N18" s="778"/>
      <c r="O18" s="779" t="e">
        <f t="shared" si="2"/>
        <v>#DIV/0!</v>
      </c>
      <c r="P18" s="779" t="b">
        <f t="shared" si="3"/>
        <v>0</v>
      </c>
      <c r="Q18" s="779" t="e">
        <f t="shared" si="4"/>
        <v>#DIV/0!</v>
      </c>
      <c r="R18" s="780"/>
      <c r="S18" s="781">
        <v>1284.0456196</v>
      </c>
      <c r="T18" s="778">
        <v>1284.0456196</v>
      </c>
      <c r="U18" s="778"/>
      <c r="V18" s="778">
        <f t="shared" si="14"/>
        <v>1284.0456196</v>
      </c>
      <c r="W18" s="778">
        <f t="shared" si="5"/>
        <v>0</v>
      </c>
      <c r="X18" s="778" t="str">
        <f t="shared" si="6"/>
        <v/>
      </c>
      <c r="Y18" s="778"/>
      <c r="Z18" s="782"/>
      <c r="AA18" s="53"/>
      <c r="AB18" s="58">
        <f t="shared" si="7"/>
        <v>2242.8098047909998</v>
      </c>
      <c r="AC18" s="58">
        <v>2242.8098047909998</v>
      </c>
      <c r="AD18" s="59">
        <f t="shared" si="8"/>
        <v>0</v>
      </c>
      <c r="AE18" s="59" t="b">
        <f t="shared" si="9"/>
        <v>0</v>
      </c>
      <c r="AF18" s="59">
        <f t="shared" si="10"/>
        <v>0</v>
      </c>
      <c r="AG18" s="51"/>
      <c r="AH18" s="60"/>
      <c r="AI18" s="61">
        <f t="shared" si="11"/>
        <v>-1</v>
      </c>
      <c r="AJ18" s="61" t="b">
        <f t="shared" si="12"/>
        <v>0</v>
      </c>
      <c r="AK18" s="61">
        <f t="shared" si="13"/>
        <v>-1</v>
      </c>
      <c r="AL18" s="60"/>
      <c r="AM18" s="51"/>
      <c r="AN18" s="53"/>
      <c r="AO18" s="53"/>
      <c r="AP18" s="40"/>
    </row>
    <row r="19" spans="1:42" ht="15.75" customHeight="1">
      <c r="A19" s="34" t="s">
        <v>305</v>
      </c>
      <c r="B19" s="34" t="s">
        <v>305</v>
      </c>
      <c r="C19" s="281" t="str">
        <f>'Aaro Inställningar'!G30</f>
        <v>HLDISP</v>
      </c>
      <c r="D19" s="281"/>
      <c r="E19" s="36"/>
      <c r="F19" s="777" t="str">
        <f>'Aaro Inställningar'!C15</f>
        <v xml:space="preserve">HL Display </v>
      </c>
      <c r="G19" s="778">
        <v>143.11600000000001</v>
      </c>
      <c r="H19" s="778">
        <v>127.47</v>
      </c>
      <c r="I19" s="778">
        <f t="shared" si="0"/>
        <v>15.646000000000015</v>
      </c>
      <c r="J19" s="778">
        <f t="shared" si="1"/>
        <v>15.646000000000015</v>
      </c>
      <c r="K19" s="779"/>
      <c r="L19" s="780"/>
      <c r="M19" s="778">
        <v>393.02800000000002</v>
      </c>
      <c r="N19" s="778">
        <v>414.483</v>
      </c>
      <c r="O19" s="779">
        <f t="shared" si="2"/>
        <v>-5.1763281003080919E-2</v>
      </c>
      <c r="P19" s="779" t="b">
        <f t="shared" si="3"/>
        <v>0</v>
      </c>
      <c r="Q19" s="779">
        <f t="shared" si="4"/>
        <v>-5.1763281003080919E-2</v>
      </c>
      <c r="R19" s="780"/>
      <c r="S19" s="781">
        <v>337.32799999999997</v>
      </c>
      <c r="T19" s="778">
        <v>337.32799999999997</v>
      </c>
      <c r="U19" s="778"/>
      <c r="V19" s="778">
        <f t="shared" si="14"/>
        <v>337.32799999999997</v>
      </c>
      <c r="W19" s="778">
        <f t="shared" si="5"/>
        <v>0</v>
      </c>
      <c r="X19" s="778" t="str">
        <f t="shared" si="6"/>
        <v/>
      </c>
      <c r="Y19" s="778"/>
      <c r="Z19" s="782"/>
      <c r="AA19" s="53"/>
      <c r="AB19" s="52">
        <f t="shared" si="7"/>
        <v>1595.847</v>
      </c>
      <c r="AC19" s="52">
        <v>1595.847</v>
      </c>
      <c r="AD19" s="53">
        <f t="shared" si="8"/>
        <v>0</v>
      </c>
      <c r="AE19" s="53" t="b">
        <f t="shared" si="9"/>
        <v>0</v>
      </c>
      <c r="AF19" s="53">
        <f t="shared" si="10"/>
        <v>0</v>
      </c>
      <c r="AG19" s="40"/>
      <c r="AH19" s="52"/>
      <c r="AI19" s="62">
        <f t="shared" si="11"/>
        <v>-1</v>
      </c>
      <c r="AJ19" s="62" t="b">
        <f t="shared" si="12"/>
        <v>0</v>
      </c>
      <c r="AK19" s="62">
        <f t="shared" si="13"/>
        <v>-1</v>
      </c>
      <c r="AL19" s="52"/>
      <c r="AM19" s="40"/>
      <c r="AN19" s="55"/>
      <c r="AO19" s="55"/>
      <c r="AP19" s="40"/>
    </row>
    <row r="20" spans="1:42" ht="15.75" customHeight="1">
      <c r="A20" s="34" t="s">
        <v>305</v>
      </c>
      <c r="B20" s="34" t="s">
        <v>305</v>
      </c>
      <c r="C20" s="281" t="str">
        <f>'Aaro Inställningar'!G31</f>
        <v>INWIDO</v>
      </c>
      <c r="D20" s="281"/>
      <c r="E20" s="36"/>
      <c r="F20" s="777" t="str">
        <f>'Aaro Inställningar'!C16</f>
        <v>Inwido</v>
      </c>
      <c r="G20" s="778">
        <v>496.8</v>
      </c>
      <c r="H20" s="778">
        <v>393.32100000000003</v>
      </c>
      <c r="I20" s="778">
        <f t="shared" si="0"/>
        <v>103.47899999999998</v>
      </c>
      <c r="J20" s="778">
        <f t="shared" si="1"/>
        <v>103.47899999999998</v>
      </c>
      <c r="K20" s="779"/>
      <c r="L20" s="780"/>
      <c r="M20" s="778">
        <v>1300.614</v>
      </c>
      <c r="N20" s="778">
        <v>1141.194</v>
      </c>
      <c r="O20" s="779">
        <f t="shared" si="2"/>
        <v>0.13969579230174722</v>
      </c>
      <c r="P20" s="779" t="b">
        <f t="shared" si="3"/>
        <v>0</v>
      </c>
      <c r="Q20" s="779">
        <f t="shared" si="4"/>
        <v>0.13969579230174722</v>
      </c>
      <c r="R20" s="780"/>
      <c r="S20" s="781">
        <v>1047.434</v>
      </c>
      <c r="T20" s="778">
        <v>0</v>
      </c>
      <c r="U20" s="778"/>
      <c r="V20" s="778">
        <f t="shared" si="14"/>
        <v>0</v>
      </c>
      <c r="W20" s="778">
        <f t="shared" si="5"/>
        <v>1047.434</v>
      </c>
      <c r="X20" s="778">
        <f t="shared" si="6"/>
        <v>1047.434</v>
      </c>
      <c r="Y20" s="778"/>
      <c r="Z20" s="782" t="s">
        <v>452</v>
      </c>
      <c r="AA20" s="53"/>
      <c r="AB20" s="58">
        <f t="shared" si="7"/>
        <v>5347.4409999999998</v>
      </c>
      <c r="AC20" s="58">
        <v>4300.0069999999996</v>
      </c>
      <c r="AD20" s="59">
        <f t="shared" si="8"/>
        <v>0.2435889057855023</v>
      </c>
      <c r="AE20" s="59" t="b">
        <f t="shared" si="9"/>
        <v>0</v>
      </c>
      <c r="AF20" s="59">
        <f t="shared" si="10"/>
        <v>0.2435889057855023</v>
      </c>
      <c r="AG20" s="51"/>
      <c r="AH20" s="60"/>
      <c r="AI20" s="61">
        <f t="shared" si="11"/>
        <v>-1</v>
      </c>
      <c r="AJ20" s="61" t="b">
        <f t="shared" si="12"/>
        <v>0</v>
      </c>
      <c r="AK20" s="61">
        <f t="shared" si="13"/>
        <v>-1</v>
      </c>
      <c r="AL20" s="60"/>
      <c r="AM20" s="51"/>
      <c r="AN20" s="53"/>
      <c r="AO20" s="53"/>
      <c r="AP20" s="40"/>
    </row>
    <row r="21" spans="1:42" ht="15.75" customHeight="1">
      <c r="A21" s="34" t="s">
        <v>305</v>
      </c>
      <c r="B21" s="34" t="s">
        <v>305</v>
      </c>
      <c r="C21" s="281" t="str">
        <f>'Aaro Inställningar'!G32</f>
        <v>JOTUL</v>
      </c>
      <c r="D21" s="281"/>
      <c r="E21" s="36"/>
      <c r="F21" s="777" t="str">
        <f>'Aaro Inställningar'!C17</f>
        <v>Jøtul</v>
      </c>
      <c r="G21" s="778">
        <v>58.927331961</v>
      </c>
      <c r="H21" s="778">
        <v>51.655189328999903</v>
      </c>
      <c r="I21" s="778">
        <f t="shared" si="0"/>
        <v>7.2721426320000973</v>
      </c>
      <c r="J21" s="778">
        <f t="shared" si="1"/>
        <v>7.2721426320000973</v>
      </c>
      <c r="K21" s="779"/>
      <c r="L21" s="780"/>
      <c r="M21" s="778">
        <v>164.894665121</v>
      </c>
      <c r="N21" s="778">
        <v>163.01611767099999</v>
      </c>
      <c r="O21" s="779">
        <f t="shared" si="2"/>
        <v>1.1523691502648203E-2</v>
      </c>
      <c r="P21" s="779" t="b">
        <f t="shared" si="3"/>
        <v>0</v>
      </c>
      <c r="Q21" s="779">
        <f t="shared" si="4"/>
        <v>1.1523691502648203E-2</v>
      </c>
      <c r="R21" s="780"/>
      <c r="S21" s="781">
        <v>208.51561219999999</v>
      </c>
      <c r="T21" s="778">
        <v>208.51561219999999</v>
      </c>
      <c r="U21" s="778"/>
      <c r="V21" s="778">
        <f t="shared" si="14"/>
        <v>208.51561219999999</v>
      </c>
      <c r="W21" s="778">
        <f t="shared" si="5"/>
        <v>0</v>
      </c>
      <c r="X21" s="778" t="str">
        <f t="shared" si="6"/>
        <v/>
      </c>
      <c r="Y21" s="778"/>
      <c r="Z21" s="782"/>
      <c r="AA21" s="53"/>
      <c r="AB21" s="52">
        <f t="shared" si="7"/>
        <v>929.58741645299995</v>
      </c>
      <c r="AC21" s="52">
        <v>929.58741645299995</v>
      </c>
      <c r="AD21" s="53">
        <f t="shared" si="8"/>
        <v>0</v>
      </c>
      <c r="AE21" s="53" t="b">
        <f t="shared" si="9"/>
        <v>0</v>
      </c>
      <c r="AF21" s="53">
        <f t="shared" si="10"/>
        <v>0</v>
      </c>
      <c r="AG21" s="40"/>
      <c r="AH21" s="52"/>
      <c r="AI21" s="62">
        <f t="shared" si="11"/>
        <v>-1</v>
      </c>
      <c r="AJ21" s="62" t="b">
        <f t="shared" si="12"/>
        <v>0</v>
      </c>
      <c r="AK21" s="62">
        <f t="shared" si="13"/>
        <v>-1</v>
      </c>
      <c r="AL21" s="52"/>
      <c r="AM21" s="40"/>
      <c r="AN21" s="55"/>
      <c r="AO21" s="55"/>
      <c r="AP21" s="40"/>
    </row>
    <row r="22" spans="1:42" ht="15.75" customHeight="1">
      <c r="A22" s="34" t="s">
        <v>305</v>
      </c>
      <c r="B22" s="34" t="s">
        <v>305</v>
      </c>
      <c r="C22" s="281" t="str">
        <f>'Aaro Inställningar'!G33</f>
        <v>KVD</v>
      </c>
      <c r="D22" s="281"/>
      <c r="E22" s="36"/>
      <c r="F22" s="777" t="str">
        <f>'Aaro Inställningar'!C18</f>
        <v xml:space="preserve">KVD </v>
      </c>
      <c r="G22" s="778">
        <v>28.25</v>
      </c>
      <c r="H22" s="778">
        <v>25.082000000000001</v>
      </c>
      <c r="I22" s="778">
        <f t="shared" si="0"/>
        <v>3.1679999999999993</v>
      </c>
      <c r="J22" s="778">
        <f t="shared" si="1"/>
        <v>3.1679999999999993</v>
      </c>
      <c r="K22" s="779"/>
      <c r="L22" s="780"/>
      <c r="M22" s="778">
        <v>84.254000000000005</v>
      </c>
      <c r="N22" s="778">
        <v>77.201999999999998</v>
      </c>
      <c r="O22" s="779">
        <f t="shared" si="2"/>
        <v>9.1344783813890995E-2</v>
      </c>
      <c r="P22" s="779" t="b">
        <f t="shared" si="3"/>
        <v>0</v>
      </c>
      <c r="Q22" s="779">
        <f t="shared" si="4"/>
        <v>9.1344783813890995E-2</v>
      </c>
      <c r="R22" s="780"/>
      <c r="S22" s="781">
        <v>75.858000000000004</v>
      </c>
      <c r="T22" s="778">
        <v>75.858000000000004</v>
      </c>
      <c r="U22" s="778"/>
      <c r="V22" s="778">
        <f t="shared" si="14"/>
        <v>75.858000000000004</v>
      </c>
      <c r="W22" s="778">
        <f t="shared" si="5"/>
        <v>0</v>
      </c>
      <c r="X22" s="778" t="str">
        <f t="shared" si="6"/>
        <v/>
      </c>
      <c r="Y22" s="778"/>
      <c r="Z22" s="782"/>
      <c r="AA22" s="53"/>
      <c r="AB22" s="58">
        <f t="shared" si="7"/>
        <v>296.55700000000002</v>
      </c>
      <c r="AC22" s="58">
        <v>296.55700000000002</v>
      </c>
      <c r="AD22" s="59">
        <f t="shared" si="8"/>
        <v>0</v>
      </c>
      <c r="AE22" s="59" t="b">
        <f t="shared" si="9"/>
        <v>0</v>
      </c>
      <c r="AF22" s="59">
        <f t="shared" si="10"/>
        <v>0</v>
      </c>
      <c r="AG22" s="51"/>
      <c r="AH22" s="60"/>
      <c r="AI22" s="61">
        <f t="shared" si="11"/>
        <v>-1</v>
      </c>
      <c r="AJ22" s="61" t="b">
        <f t="shared" si="12"/>
        <v>0</v>
      </c>
      <c r="AK22" s="61">
        <f t="shared" si="13"/>
        <v>-1</v>
      </c>
      <c r="AL22" s="60"/>
      <c r="AM22" s="51"/>
      <c r="AN22" s="53"/>
      <c r="AO22" s="53"/>
      <c r="AP22" s="40"/>
    </row>
    <row r="23" spans="1:42" ht="15.75" customHeight="1">
      <c r="A23" s="34" t="s">
        <v>305</v>
      </c>
      <c r="B23" s="34" t="s">
        <v>305</v>
      </c>
      <c r="C23" s="281" t="str">
        <f>'Aaro Inställningar'!G34</f>
        <v>LEDIL</v>
      </c>
      <c r="D23" s="281"/>
      <c r="E23" s="36"/>
      <c r="F23" s="777" t="str">
        <f>'Aaro Inställningar'!C19</f>
        <v>Ledil</v>
      </c>
      <c r="G23" s="778">
        <v>97.850999999999999</v>
      </c>
      <c r="H23" s="778">
        <v>92.915000000000006</v>
      </c>
      <c r="I23" s="778">
        <f t="shared" si="0"/>
        <v>4.9359999999999928</v>
      </c>
      <c r="J23" s="778">
        <f t="shared" si="1"/>
        <v>4.9359999999999928</v>
      </c>
      <c r="K23" s="779"/>
      <c r="L23" s="780"/>
      <c r="M23" s="778">
        <v>281.29000000000002</v>
      </c>
      <c r="N23" s="778">
        <v>276.89800000000002</v>
      </c>
      <c r="O23" s="779">
        <f t="shared" si="2"/>
        <v>1.5861436341179758E-2</v>
      </c>
      <c r="P23" s="779" t="b">
        <f t="shared" si="3"/>
        <v>0</v>
      </c>
      <c r="Q23" s="779">
        <f t="shared" si="4"/>
        <v>1.5861436341179758E-2</v>
      </c>
      <c r="R23" s="780"/>
      <c r="S23" s="781">
        <v>69.916283800000002</v>
      </c>
      <c r="T23" s="778">
        <v>69.916283800000002</v>
      </c>
      <c r="U23" s="778"/>
      <c r="V23" s="778">
        <f t="shared" si="14"/>
        <v>69.916283800000002</v>
      </c>
      <c r="W23" s="778">
        <f t="shared" si="5"/>
        <v>0</v>
      </c>
      <c r="X23" s="778" t="str">
        <f t="shared" si="6"/>
        <v/>
      </c>
      <c r="Y23" s="778"/>
      <c r="Z23" s="782"/>
      <c r="AA23" s="53"/>
      <c r="AB23" s="52">
        <f t="shared" si="7"/>
        <v>978.399</v>
      </c>
      <c r="AC23" s="52">
        <v>978.399</v>
      </c>
      <c r="AD23" s="53">
        <f t="shared" si="8"/>
        <v>0</v>
      </c>
      <c r="AE23" s="53" t="b">
        <f t="shared" si="9"/>
        <v>0</v>
      </c>
      <c r="AF23" s="53">
        <f t="shared" si="10"/>
        <v>0</v>
      </c>
      <c r="AG23" s="40"/>
      <c r="AH23" s="52"/>
      <c r="AI23" s="62">
        <f t="shared" si="11"/>
        <v>-1</v>
      </c>
      <c r="AJ23" s="62" t="b">
        <f t="shared" si="12"/>
        <v>0</v>
      </c>
      <c r="AK23" s="62">
        <f t="shared" si="13"/>
        <v>-1</v>
      </c>
      <c r="AL23" s="52"/>
      <c r="AM23" s="40"/>
      <c r="AN23" s="55"/>
      <c r="AO23" s="55"/>
      <c r="AP23" s="40"/>
    </row>
    <row r="24" spans="1:42" ht="15.75" customHeight="1">
      <c r="A24" s="34" t="s">
        <v>305</v>
      </c>
      <c r="B24" s="34" t="s">
        <v>305</v>
      </c>
      <c r="C24" s="281" t="str">
        <f>'Aaro Inställningar'!G35</f>
        <v>MCC</v>
      </c>
      <c r="D24" s="281"/>
      <c r="E24" s="36"/>
      <c r="F24" s="777" t="str">
        <f>'Aaro Inställningar'!C20</f>
        <v>Mobile Climate Control</v>
      </c>
      <c r="G24" s="778">
        <v>22.033339600000001</v>
      </c>
      <c r="H24" s="778">
        <v>19.384127599999999</v>
      </c>
      <c r="I24" s="778">
        <f t="shared" si="0"/>
        <v>2.6492120000000021</v>
      </c>
      <c r="J24" s="778">
        <f t="shared" si="1"/>
        <v>2.6492120000000021</v>
      </c>
      <c r="K24" s="779"/>
      <c r="L24" s="780"/>
      <c r="M24" s="778">
        <v>64.119484499999999</v>
      </c>
      <c r="N24" s="778">
        <v>37.565679600000003</v>
      </c>
      <c r="O24" s="779">
        <f t="shared" si="2"/>
        <v>0.7068634238151783</v>
      </c>
      <c r="P24" s="779" t="b">
        <f t="shared" si="3"/>
        <v>0</v>
      </c>
      <c r="Q24" s="779">
        <f t="shared" si="4"/>
        <v>0.7068634238151783</v>
      </c>
      <c r="R24" s="780"/>
      <c r="S24" s="781">
        <v>290.10500000000002</v>
      </c>
      <c r="T24" s="778">
        <v>290.10500000000002</v>
      </c>
      <c r="U24" s="778"/>
      <c r="V24" s="778">
        <f t="shared" si="14"/>
        <v>290.10500000000002</v>
      </c>
      <c r="W24" s="778">
        <f t="shared" si="5"/>
        <v>0</v>
      </c>
      <c r="X24" s="778" t="str">
        <f t="shared" si="6"/>
        <v/>
      </c>
      <c r="Y24" s="778"/>
      <c r="Z24" s="782"/>
      <c r="AA24" s="53"/>
      <c r="AB24" s="58">
        <f t="shared" si="7"/>
        <v>155.1442878</v>
      </c>
      <c r="AC24" s="58">
        <v>155.1442878</v>
      </c>
      <c r="AD24" s="59">
        <f t="shared" si="8"/>
        <v>0</v>
      </c>
      <c r="AE24" s="59" t="b">
        <f t="shared" si="9"/>
        <v>0</v>
      </c>
      <c r="AF24" s="59">
        <f t="shared" si="10"/>
        <v>0</v>
      </c>
      <c r="AG24" s="51"/>
      <c r="AH24" s="60"/>
      <c r="AI24" s="61">
        <f t="shared" si="11"/>
        <v>-1</v>
      </c>
      <c r="AJ24" s="61" t="b">
        <f t="shared" si="12"/>
        <v>0</v>
      </c>
      <c r="AK24" s="61">
        <f t="shared" si="13"/>
        <v>-1</v>
      </c>
      <c r="AL24" s="60"/>
      <c r="AM24" s="51"/>
      <c r="AN24" s="53"/>
      <c r="AO24" s="53"/>
      <c r="AP24" s="40"/>
    </row>
    <row r="25" spans="1:42" ht="15.75" customHeight="1">
      <c r="A25" s="34" t="s">
        <v>305</v>
      </c>
      <c r="B25" s="34" t="s">
        <v>305</v>
      </c>
      <c r="C25" s="281" t="str">
        <f>'Aaro Inställningar'!G36</f>
        <v>NEBULA</v>
      </c>
      <c r="D25" s="281"/>
      <c r="E25" s="36"/>
      <c r="F25" s="777" t="str">
        <f>'Aaro Inställningar'!C21</f>
        <v>Nebula</v>
      </c>
      <c r="G25" s="778">
        <v>22.033339600000001</v>
      </c>
      <c r="H25" s="778">
        <v>19.384127599999999</v>
      </c>
      <c r="I25" s="778">
        <f t="shared" si="0"/>
        <v>2.6492120000000021</v>
      </c>
      <c r="J25" s="778">
        <f t="shared" si="1"/>
        <v>2.6492120000000021</v>
      </c>
      <c r="K25" s="779"/>
      <c r="L25" s="780"/>
      <c r="M25" s="778">
        <v>64.119484499999999</v>
      </c>
      <c r="N25" s="778">
        <v>37.565679600000003</v>
      </c>
      <c r="O25" s="779">
        <f t="shared" si="2"/>
        <v>0.7068634238151783</v>
      </c>
      <c r="P25" s="779" t="b">
        <f t="shared" si="3"/>
        <v>0</v>
      </c>
      <c r="Q25" s="779">
        <f t="shared" si="4"/>
        <v>0.7068634238151783</v>
      </c>
      <c r="R25" s="780"/>
      <c r="S25" s="781">
        <v>66.413453599999997</v>
      </c>
      <c r="T25" s="778">
        <v>66.413453599999997</v>
      </c>
      <c r="U25" s="778"/>
      <c r="V25" s="778">
        <f t="shared" si="14"/>
        <v>66.413453599999997</v>
      </c>
      <c r="W25" s="778">
        <f t="shared" si="5"/>
        <v>0</v>
      </c>
      <c r="X25" s="778" t="str">
        <f t="shared" si="6"/>
        <v/>
      </c>
      <c r="Y25" s="778"/>
      <c r="Z25" s="782"/>
      <c r="AA25" s="53"/>
      <c r="AB25" s="58"/>
      <c r="AC25" s="58"/>
      <c r="AD25" s="59"/>
      <c r="AE25" s="59"/>
      <c r="AF25" s="59"/>
      <c r="AG25" s="51"/>
      <c r="AH25" s="60"/>
      <c r="AI25" s="61"/>
      <c r="AJ25" s="61"/>
      <c r="AK25" s="61"/>
      <c r="AL25" s="60"/>
      <c r="AM25" s="51"/>
      <c r="AN25" s="53"/>
      <c r="AO25" s="53"/>
      <c r="AP25" s="40"/>
    </row>
    <row r="26" spans="1:42" ht="15.75" customHeight="1">
      <c r="A26" s="34" t="s">
        <v>305</v>
      </c>
      <c r="B26" s="34" t="s">
        <v>305</v>
      </c>
      <c r="C26" s="281" t="str">
        <f>'Aaro Inställningar'!G37</f>
        <v>NCGHO</v>
      </c>
      <c r="D26" s="281"/>
      <c r="E26" s="36"/>
      <c r="F26" s="777" t="str">
        <f>'Aaro Inställningar'!C22</f>
        <v>Nordic Cinema Group</v>
      </c>
      <c r="G26" s="778">
        <v>22.033339600000001</v>
      </c>
      <c r="H26" s="778">
        <v>19.384127599999999</v>
      </c>
      <c r="I26" s="778">
        <f t="shared" si="0"/>
        <v>2.6492120000000021</v>
      </c>
      <c r="J26" s="778">
        <f t="shared" si="1"/>
        <v>2.6492120000000021</v>
      </c>
      <c r="K26" s="779"/>
      <c r="L26" s="780"/>
      <c r="M26" s="778">
        <v>64.119484499999999</v>
      </c>
      <c r="N26" s="778">
        <v>37.565679600000003</v>
      </c>
      <c r="O26" s="779">
        <f t="shared" si="2"/>
        <v>0.7068634238151783</v>
      </c>
      <c r="P26" s="779" t="b">
        <f t="shared" si="3"/>
        <v>0</v>
      </c>
      <c r="Q26" s="779">
        <f t="shared" si="4"/>
        <v>0.7068634238151783</v>
      </c>
      <c r="R26" s="780"/>
      <c r="S26" s="781">
        <v>791.15413999999998</v>
      </c>
      <c r="T26" s="778">
        <v>791.15413999999998</v>
      </c>
      <c r="U26" s="778"/>
      <c r="V26" s="778">
        <f t="shared" si="14"/>
        <v>791.15413999999998</v>
      </c>
      <c r="W26" s="778">
        <f t="shared" si="5"/>
        <v>0</v>
      </c>
      <c r="X26" s="778" t="str">
        <f t="shared" si="6"/>
        <v/>
      </c>
      <c r="Y26" s="778"/>
      <c r="Z26" s="782"/>
      <c r="AA26" s="53"/>
      <c r="AB26" s="58"/>
      <c r="AC26" s="58"/>
      <c r="AD26" s="59"/>
      <c r="AE26" s="59"/>
      <c r="AF26" s="59"/>
      <c r="AG26" s="51"/>
      <c r="AH26" s="60"/>
      <c r="AI26" s="61"/>
      <c r="AJ26" s="61"/>
      <c r="AK26" s="61"/>
      <c r="AL26" s="60"/>
      <c r="AM26" s="51"/>
      <c r="AN26" s="53"/>
      <c r="AO26" s="53"/>
      <c r="AP26" s="40"/>
    </row>
    <row r="27" spans="1:42" ht="15.75" hidden="1" customHeight="1">
      <c r="A27" s="34" t="s">
        <v>305</v>
      </c>
      <c r="B27" s="34" t="s">
        <v>305</v>
      </c>
      <c r="C27" s="281">
        <f>'Aaro Inställningar'!G38</f>
        <v>0</v>
      </c>
      <c r="D27" s="281"/>
      <c r="E27" s="36"/>
      <c r="F27" s="777">
        <f>'Aaro Inställningar'!C23</f>
        <v>0</v>
      </c>
      <c r="G27" s="778">
        <v>22.033339600000001</v>
      </c>
      <c r="H27" s="778">
        <v>19.384127599999999</v>
      </c>
      <c r="I27" s="778">
        <f t="shared" si="0"/>
        <v>2.6492120000000021</v>
      </c>
      <c r="J27" s="778">
        <f t="shared" si="1"/>
        <v>2.6492120000000021</v>
      </c>
      <c r="K27" s="779"/>
      <c r="L27" s="780"/>
      <c r="M27" s="778">
        <v>64.119484499999999</v>
      </c>
      <c r="N27" s="778">
        <v>37.565679600000003</v>
      </c>
      <c r="O27" s="779">
        <f t="shared" si="2"/>
        <v>0.7068634238151783</v>
      </c>
      <c r="P27" s="779" t="b">
        <f t="shared" si="3"/>
        <v>0</v>
      </c>
      <c r="Q27" s="779">
        <f t="shared" si="4"/>
        <v>0.7068634238151783</v>
      </c>
      <c r="R27" s="780"/>
      <c r="S27" s="781">
        <v>0</v>
      </c>
      <c r="T27" s="778">
        <v>0</v>
      </c>
      <c r="U27" s="778"/>
      <c r="V27" s="778">
        <f t="shared" si="14"/>
        <v>0</v>
      </c>
      <c r="W27" s="778">
        <f t="shared" si="5"/>
        <v>0</v>
      </c>
      <c r="X27" s="778" t="str">
        <f t="shared" si="6"/>
        <v/>
      </c>
      <c r="Y27" s="778"/>
      <c r="Z27" s="782"/>
      <c r="AA27" s="53"/>
      <c r="AB27" s="58"/>
      <c r="AC27" s="58"/>
      <c r="AD27" s="59"/>
      <c r="AE27" s="59"/>
      <c r="AF27" s="59"/>
      <c r="AG27" s="51"/>
      <c r="AH27" s="60"/>
      <c r="AI27" s="61"/>
      <c r="AJ27" s="61"/>
      <c r="AK27" s="61"/>
      <c r="AL27" s="60"/>
      <c r="AM27" s="51"/>
      <c r="AN27" s="53"/>
      <c r="AO27" s="53"/>
      <c r="AP27" s="40"/>
    </row>
    <row r="28" spans="1:42" ht="15.75" hidden="1" customHeight="1">
      <c r="A28" s="34" t="s">
        <v>305</v>
      </c>
      <c r="B28" s="34" t="s">
        <v>305</v>
      </c>
      <c r="C28" s="281">
        <f>'Aaro Inställningar'!G39</f>
        <v>0</v>
      </c>
      <c r="D28" s="281"/>
      <c r="E28" s="36"/>
      <c r="F28" s="777">
        <f>'Aaro Inställningar'!C24</f>
        <v>0</v>
      </c>
      <c r="G28" s="778">
        <v>22.033339600000001</v>
      </c>
      <c r="H28" s="778">
        <v>19.384127599999999</v>
      </c>
      <c r="I28" s="778">
        <f t="shared" si="0"/>
        <v>2.6492120000000021</v>
      </c>
      <c r="J28" s="778">
        <f t="shared" si="1"/>
        <v>2.6492120000000021</v>
      </c>
      <c r="K28" s="779"/>
      <c r="L28" s="780"/>
      <c r="M28" s="778">
        <v>64.119484499999999</v>
      </c>
      <c r="N28" s="778">
        <v>37.565679600000003</v>
      </c>
      <c r="O28" s="779">
        <f t="shared" si="2"/>
        <v>0.7068634238151783</v>
      </c>
      <c r="P28" s="779" t="b">
        <f t="shared" si="3"/>
        <v>0</v>
      </c>
      <c r="Q28" s="779">
        <f t="shared" si="4"/>
        <v>0.7068634238151783</v>
      </c>
      <c r="R28" s="780"/>
      <c r="S28" s="781">
        <v>0</v>
      </c>
      <c r="T28" s="778">
        <v>0</v>
      </c>
      <c r="U28" s="778"/>
      <c r="V28" s="778">
        <f t="shared" si="14"/>
        <v>0</v>
      </c>
      <c r="W28" s="778">
        <f t="shared" si="5"/>
        <v>0</v>
      </c>
      <c r="X28" s="778" t="str">
        <f t="shared" si="6"/>
        <v/>
      </c>
      <c r="Y28" s="778"/>
      <c r="Z28" s="782"/>
      <c r="AA28" s="53"/>
      <c r="AB28" s="58"/>
      <c r="AC28" s="58"/>
      <c r="AD28" s="59"/>
      <c r="AE28" s="59"/>
      <c r="AF28" s="59"/>
      <c r="AG28" s="51"/>
      <c r="AH28" s="60"/>
      <c r="AI28" s="61"/>
      <c r="AJ28" s="61"/>
      <c r="AK28" s="61"/>
      <c r="AL28" s="60"/>
      <c r="AM28" s="51"/>
      <c r="AN28" s="53"/>
      <c r="AO28" s="53"/>
      <c r="AP28" s="40"/>
    </row>
    <row r="29" spans="1:42" ht="15.75" hidden="1" customHeight="1">
      <c r="A29" s="34" t="s">
        <v>305</v>
      </c>
      <c r="B29" s="34" t="s">
        <v>305</v>
      </c>
      <c r="C29" s="281">
        <f>'Aaro Inställningar'!G40</f>
        <v>0</v>
      </c>
      <c r="D29" s="281"/>
      <c r="E29" s="36"/>
      <c r="F29" s="777">
        <f>'Aaro Inställningar'!C25</f>
        <v>0</v>
      </c>
      <c r="G29" s="778">
        <v>22.033339600000001</v>
      </c>
      <c r="H29" s="778">
        <v>19.384127599999999</v>
      </c>
      <c r="I29" s="778">
        <f t="shared" si="0"/>
        <v>2.6492120000000021</v>
      </c>
      <c r="J29" s="778">
        <f t="shared" si="1"/>
        <v>2.6492120000000021</v>
      </c>
      <c r="K29" s="779"/>
      <c r="L29" s="780"/>
      <c r="M29" s="778">
        <v>64.119484499999999</v>
      </c>
      <c r="N29" s="778">
        <v>37.565679600000003</v>
      </c>
      <c r="O29" s="779">
        <f t="shared" si="2"/>
        <v>0.7068634238151783</v>
      </c>
      <c r="P29" s="779" t="b">
        <f t="shared" si="3"/>
        <v>0</v>
      </c>
      <c r="Q29" s="779">
        <f t="shared" si="4"/>
        <v>0.7068634238151783</v>
      </c>
      <c r="R29" s="780"/>
      <c r="S29" s="781">
        <v>0</v>
      </c>
      <c r="T29" s="778">
        <v>0</v>
      </c>
      <c r="U29" s="778"/>
      <c r="V29" s="778">
        <f t="shared" si="14"/>
        <v>0</v>
      </c>
      <c r="W29" s="778">
        <f t="shared" si="5"/>
        <v>0</v>
      </c>
      <c r="X29" s="778" t="str">
        <f t="shared" si="6"/>
        <v/>
      </c>
      <c r="Y29" s="778"/>
      <c r="Z29" s="782"/>
      <c r="AA29" s="53"/>
      <c r="AB29" s="58"/>
      <c r="AC29" s="58"/>
      <c r="AD29" s="59"/>
      <c r="AE29" s="59"/>
      <c r="AF29" s="59"/>
      <c r="AG29" s="51"/>
      <c r="AH29" s="60"/>
      <c r="AI29" s="61"/>
      <c r="AJ29" s="61"/>
      <c r="AK29" s="61"/>
      <c r="AL29" s="60"/>
      <c r="AM29" s="51"/>
      <c r="AN29" s="53"/>
      <c r="AO29" s="53"/>
      <c r="AP29" s="40"/>
    </row>
    <row r="30" spans="1:42" ht="15.75" hidden="1" customHeight="1">
      <c r="A30" s="34" t="s">
        <v>305</v>
      </c>
      <c r="B30" s="34" t="s">
        <v>305</v>
      </c>
      <c r="C30" s="281">
        <f>'Aaro Inställningar'!G41</f>
        <v>0</v>
      </c>
      <c r="D30" s="281"/>
      <c r="E30" s="36"/>
      <c r="F30" s="777">
        <f>'Aaro Inställningar'!C26</f>
        <v>0</v>
      </c>
      <c r="G30" s="778">
        <v>22.033339600000001</v>
      </c>
      <c r="H30" s="778">
        <v>19.384127599999999</v>
      </c>
      <c r="I30" s="778">
        <f t="shared" si="0"/>
        <v>2.6492120000000021</v>
      </c>
      <c r="J30" s="778">
        <f t="shared" si="1"/>
        <v>2.6492120000000021</v>
      </c>
      <c r="K30" s="779"/>
      <c r="L30" s="780"/>
      <c r="M30" s="778">
        <v>64.119484499999999</v>
      </c>
      <c r="N30" s="778">
        <v>37.565679600000003</v>
      </c>
      <c r="O30" s="779">
        <f t="shared" si="2"/>
        <v>0.7068634238151783</v>
      </c>
      <c r="P30" s="779" t="b">
        <f t="shared" si="3"/>
        <v>0</v>
      </c>
      <c r="Q30" s="779">
        <f t="shared" si="4"/>
        <v>0.7068634238151783</v>
      </c>
      <c r="R30" s="780"/>
      <c r="S30" s="781">
        <v>0</v>
      </c>
      <c r="T30" s="778">
        <v>0</v>
      </c>
      <c r="U30" s="778"/>
      <c r="V30" s="778">
        <f t="shared" si="14"/>
        <v>0</v>
      </c>
      <c r="W30" s="778">
        <f t="shared" si="5"/>
        <v>0</v>
      </c>
      <c r="X30" s="778" t="str">
        <f t="shared" si="6"/>
        <v/>
      </c>
      <c r="Y30" s="778"/>
      <c r="Z30" s="782"/>
      <c r="AA30" s="53"/>
      <c r="AB30" s="58"/>
      <c r="AC30" s="58"/>
      <c r="AD30" s="59"/>
      <c r="AE30" s="59"/>
      <c r="AF30" s="59"/>
      <c r="AG30" s="51"/>
      <c r="AH30" s="60"/>
      <c r="AI30" s="61"/>
      <c r="AJ30" s="61"/>
      <c r="AK30" s="61"/>
      <c r="AL30" s="60"/>
      <c r="AM30" s="51"/>
      <c r="AN30" s="53"/>
      <c r="AO30" s="53"/>
      <c r="AP30" s="40"/>
    </row>
    <row r="31" spans="1:42" ht="15.75" hidden="1" customHeight="1">
      <c r="A31" s="34" t="s">
        <v>305</v>
      </c>
      <c r="B31" s="34" t="s">
        <v>305</v>
      </c>
      <c r="C31" s="281">
        <f>'Aaro Inställningar'!G42</f>
        <v>0</v>
      </c>
      <c r="D31" s="281"/>
      <c r="E31" s="36"/>
      <c r="F31" s="777">
        <f>'Aaro Inställningar'!C27</f>
        <v>0</v>
      </c>
      <c r="G31" s="778">
        <v>22.033339600000001</v>
      </c>
      <c r="H31" s="778">
        <v>19.384127599999999</v>
      </c>
      <c r="I31" s="778">
        <f t="shared" si="0"/>
        <v>2.6492120000000021</v>
      </c>
      <c r="J31" s="778">
        <f t="shared" si="1"/>
        <v>2.6492120000000021</v>
      </c>
      <c r="K31" s="779"/>
      <c r="L31" s="780"/>
      <c r="M31" s="778">
        <v>64.119484499999999</v>
      </c>
      <c r="N31" s="778">
        <v>37.565679600000003</v>
      </c>
      <c r="O31" s="779">
        <f t="shared" si="2"/>
        <v>0.7068634238151783</v>
      </c>
      <c r="P31" s="779" t="b">
        <f t="shared" si="3"/>
        <v>0</v>
      </c>
      <c r="Q31" s="779">
        <f t="shared" si="4"/>
        <v>0.7068634238151783</v>
      </c>
      <c r="R31" s="780"/>
      <c r="S31" s="781">
        <v>0</v>
      </c>
      <c r="T31" s="778">
        <v>0</v>
      </c>
      <c r="U31" s="778"/>
      <c r="V31" s="778">
        <f t="shared" si="14"/>
        <v>0</v>
      </c>
      <c r="W31" s="778">
        <f t="shared" si="5"/>
        <v>0</v>
      </c>
      <c r="X31" s="778" t="str">
        <f t="shared" si="6"/>
        <v/>
      </c>
      <c r="Y31" s="778"/>
      <c r="Z31" s="782"/>
      <c r="AA31" s="53"/>
      <c r="AB31" s="58"/>
      <c r="AC31" s="58"/>
      <c r="AD31" s="59"/>
      <c r="AE31" s="59"/>
      <c r="AF31" s="59"/>
      <c r="AG31" s="51"/>
      <c r="AH31" s="60"/>
      <c r="AI31" s="61"/>
      <c r="AJ31" s="61"/>
      <c r="AK31" s="61"/>
      <c r="AL31" s="60"/>
      <c r="AM31" s="51"/>
      <c r="AN31" s="53"/>
      <c r="AO31" s="53"/>
      <c r="AP31" s="40"/>
    </row>
    <row r="32" spans="1:42" ht="15.75" hidden="1" customHeight="1">
      <c r="A32" s="34" t="s">
        <v>305</v>
      </c>
      <c r="B32" s="34" t="s">
        <v>305</v>
      </c>
      <c r="C32" s="281">
        <f>'Aaro Inställningar'!G43</f>
        <v>0</v>
      </c>
      <c r="D32" s="281"/>
      <c r="E32" s="36"/>
      <c r="F32" s="777">
        <f>'Aaro Inställningar'!C28</f>
        <v>0</v>
      </c>
      <c r="G32" s="778">
        <v>22.033339600000001</v>
      </c>
      <c r="H32" s="778">
        <v>19.384127599999999</v>
      </c>
      <c r="I32" s="778">
        <f t="shared" si="0"/>
        <v>2.6492120000000021</v>
      </c>
      <c r="J32" s="778">
        <f t="shared" si="1"/>
        <v>2.6492120000000021</v>
      </c>
      <c r="K32" s="779"/>
      <c r="L32" s="780"/>
      <c r="M32" s="778">
        <v>64.119484499999999</v>
      </c>
      <c r="N32" s="778">
        <v>37.565679600000003</v>
      </c>
      <c r="O32" s="779">
        <f t="shared" si="2"/>
        <v>0.7068634238151783</v>
      </c>
      <c r="P32" s="779" t="b">
        <f t="shared" si="3"/>
        <v>0</v>
      </c>
      <c r="Q32" s="779">
        <f t="shared" si="4"/>
        <v>0.7068634238151783</v>
      </c>
      <c r="R32" s="780"/>
      <c r="S32" s="781">
        <v>0</v>
      </c>
      <c r="T32" s="778">
        <v>0</v>
      </c>
      <c r="U32" s="778"/>
      <c r="V32" s="778">
        <f t="shared" si="14"/>
        <v>0</v>
      </c>
      <c r="W32" s="778">
        <f t="shared" si="5"/>
        <v>0</v>
      </c>
      <c r="X32" s="778" t="str">
        <f t="shared" si="6"/>
        <v/>
      </c>
      <c r="Y32" s="778"/>
      <c r="Z32" s="782"/>
      <c r="AA32" s="53"/>
      <c r="AB32" s="58"/>
      <c r="AC32" s="58"/>
      <c r="AD32" s="59"/>
      <c r="AE32" s="59"/>
      <c r="AF32" s="59"/>
      <c r="AG32" s="51"/>
      <c r="AH32" s="60"/>
      <c r="AI32" s="61"/>
      <c r="AJ32" s="61"/>
      <c r="AK32" s="61"/>
      <c r="AL32" s="60"/>
      <c r="AM32" s="51"/>
      <c r="AN32" s="53"/>
      <c r="AO32" s="53"/>
      <c r="AP32" s="40"/>
    </row>
    <row r="33" spans="1:53" ht="15.75" hidden="1" customHeight="1">
      <c r="A33" s="34" t="s">
        <v>305</v>
      </c>
      <c r="B33" s="34" t="s">
        <v>305</v>
      </c>
      <c r="C33" s="281">
        <f>'Aaro Inställningar'!G44</f>
        <v>0</v>
      </c>
      <c r="D33" s="281"/>
      <c r="E33" s="36"/>
      <c r="F33" s="777">
        <f>'Aaro Inställningar'!C29</f>
        <v>0</v>
      </c>
      <c r="G33" s="778">
        <v>22.033339600000001</v>
      </c>
      <c r="H33" s="778">
        <v>19.384127599999999</v>
      </c>
      <c r="I33" s="778">
        <f t="shared" si="0"/>
        <v>2.6492120000000021</v>
      </c>
      <c r="J33" s="778">
        <f t="shared" si="1"/>
        <v>2.6492120000000021</v>
      </c>
      <c r="K33" s="779"/>
      <c r="L33" s="780"/>
      <c r="M33" s="778">
        <v>64.119484499999999</v>
      </c>
      <c r="N33" s="778">
        <v>37.565679600000003</v>
      </c>
      <c r="O33" s="779">
        <f t="shared" si="2"/>
        <v>0.7068634238151783</v>
      </c>
      <c r="P33" s="779" t="b">
        <f t="shared" si="3"/>
        <v>0</v>
      </c>
      <c r="Q33" s="779">
        <f t="shared" si="4"/>
        <v>0.7068634238151783</v>
      </c>
      <c r="R33" s="780"/>
      <c r="S33" s="781">
        <v>0</v>
      </c>
      <c r="T33" s="778">
        <v>0</v>
      </c>
      <c r="U33" s="778"/>
      <c r="V33" s="778">
        <f t="shared" si="14"/>
        <v>0</v>
      </c>
      <c r="W33" s="778">
        <f t="shared" si="5"/>
        <v>0</v>
      </c>
      <c r="X33" s="778" t="str">
        <f t="shared" si="6"/>
        <v/>
      </c>
      <c r="Y33" s="778"/>
      <c r="Z33" s="782"/>
      <c r="AA33" s="53"/>
      <c r="AB33" s="58"/>
      <c r="AC33" s="58"/>
      <c r="AD33" s="59"/>
      <c r="AE33" s="59"/>
      <c r="AF33" s="59"/>
      <c r="AG33" s="51"/>
      <c r="AH33" s="60"/>
      <c r="AI33" s="61"/>
      <c r="AJ33" s="61"/>
      <c r="AK33" s="61"/>
      <c r="AL33" s="60"/>
      <c r="AM33" s="51"/>
      <c r="AN33" s="53"/>
      <c r="AO33" s="53"/>
      <c r="AP33" s="40"/>
    </row>
    <row r="34" spans="1:53" ht="15.75" hidden="1" customHeight="1">
      <c r="A34" s="34" t="s">
        <v>305</v>
      </c>
      <c r="B34" s="34" t="s">
        <v>305</v>
      </c>
      <c r="C34" s="281">
        <f>'Aaro Inställningar'!G45</f>
        <v>0</v>
      </c>
      <c r="D34" s="281"/>
      <c r="E34" s="36"/>
      <c r="F34" s="777">
        <f>'Aaro Inställningar'!C30</f>
        <v>0</v>
      </c>
      <c r="G34" s="778">
        <v>22.033339600000001</v>
      </c>
      <c r="H34" s="778">
        <v>19.384127599999999</v>
      </c>
      <c r="I34" s="778">
        <f t="shared" si="0"/>
        <v>2.6492120000000021</v>
      </c>
      <c r="J34" s="778">
        <f t="shared" si="1"/>
        <v>2.6492120000000021</v>
      </c>
      <c r="K34" s="779"/>
      <c r="L34" s="780"/>
      <c r="M34" s="778">
        <v>64.119484499999999</v>
      </c>
      <c r="N34" s="778">
        <v>37.565679600000003</v>
      </c>
      <c r="O34" s="779">
        <f t="shared" si="2"/>
        <v>0.7068634238151783</v>
      </c>
      <c r="P34" s="779" t="b">
        <f t="shared" si="3"/>
        <v>0</v>
      </c>
      <c r="Q34" s="779">
        <f t="shared" si="4"/>
        <v>0.7068634238151783</v>
      </c>
      <c r="R34" s="780"/>
      <c r="S34" s="781">
        <v>0</v>
      </c>
      <c r="T34" s="778">
        <v>0</v>
      </c>
      <c r="U34" s="778"/>
      <c r="V34" s="778">
        <f t="shared" si="14"/>
        <v>0</v>
      </c>
      <c r="W34" s="778">
        <f t="shared" si="5"/>
        <v>0</v>
      </c>
      <c r="X34" s="778" t="str">
        <f t="shared" si="6"/>
        <v/>
      </c>
      <c r="Y34" s="778"/>
      <c r="Z34" s="782"/>
      <c r="AA34" s="53"/>
      <c r="AB34" s="58"/>
      <c r="AC34" s="58"/>
      <c r="AD34" s="59"/>
      <c r="AE34" s="59"/>
      <c r="AF34" s="59"/>
      <c r="AG34" s="51"/>
      <c r="AH34" s="60"/>
      <c r="AI34" s="61"/>
      <c r="AJ34" s="61"/>
      <c r="AK34" s="61"/>
      <c r="AL34" s="60"/>
      <c r="AM34" s="51"/>
      <c r="AN34" s="53"/>
      <c r="AO34" s="53"/>
      <c r="AP34" s="40"/>
    </row>
    <row r="35" spans="1:53" ht="15.75" hidden="1" customHeight="1">
      <c r="A35" s="34" t="s">
        <v>305</v>
      </c>
      <c r="B35" s="34" t="s">
        <v>305</v>
      </c>
      <c r="C35" s="281">
        <f>'Aaro Inställningar'!G46</f>
        <v>0</v>
      </c>
      <c r="D35" s="281"/>
      <c r="E35" s="36"/>
      <c r="F35" s="777">
        <f>'Aaro Inställningar'!C31</f>
        <v>0</v>
      </c>
      <c r="G35" s="778">
        <v>22.033339600000001</v>
      </c>
      <c r="H35" s="778">
        <v>19.384127599999999</v>
      </c>
      <c r="I35" s="778">
        <f t="shared" si="0"/>
        <v>2.6492120000000021</v>
      </c>
      <c r="J35" s="778">
        <f t="shared" si="1"/>
        <v>2.6492120000000021</v>
      </c>
      <c r="K35" s="779"/>
      <c r="L35" s="780"/>
      <c r="M35" s="778">
        <v>64.119484499999999</v>
      </c>
      <c r="N35" s="778">
        <v>37.565679600000003</v>
      </c>
      <c r="O35" s="779">
        <f t="shared" si="2"/>
        <v>0.7068634238151783</v>
      </c>
      <c r="P35" s="779" t="b">
        <f t="shared" si="3"/>
        <v>0</v>
      </c>
      <c r="Q35" s="779">
        <f t="shared" si="4"/>
        <v>0.7068634238151783</v>
      </c>
      <c r="R35" s="780"/>
      <c r="S35" s="781">
        <v>0</v>
      </c>
      <c r="T35" s="778">
        <v>0</v>
      </c>
      <c r="U35" s="778"/>
      <c r="V35" s="778">
        <f t="shared" si="14"/>
        <v>0</v>
      </c>
      <c r="W35" s="778">
        <f t="shared" si="5"/>
        <v>0</v>
      </c>
      <c r="X35" s="778" t="str">
        <f t="shared" si="6"/>
        <v/>
      </c>
      <c r="Y35" s="778"/>
      <c r="Z35" s="782"/>
      <c r="AA35" s="53"/>
      <c r="AB35" s="58"/>
      <c r="AC35" s="58"/>
      <c r="AD35" s="59"/>
      <c r="AE35" s="59"/>
      <c r="AF35" s="59"/>
      <c r="AG35" s="51"/>
      <c r="AH35" s="60"/>
      <c r="AI35" s="61"/>
      <c r="AJ35" s="61"/>
      <c r="AK35" s="61"/>
      <c r="AL35" s="60"/>
      <c r="AM35" s="51"/>
      <c r="AN35" s="53"/>
      <c r="AO35" s="53"/>
      <c r="AP35" s="40"/>
    </row>
    <row r="36" spans="1:53" ht="15.75" hidden="1" customHeight="1">
      <c r="A36" s="34" t="s">
        <v>305</v>
      </c>
      <c r="B36" s="34" t="s">
        <v>305</v>
      </c>
      <c r="C36" s="281">
        <f>'Aaro Inställningar'!G47</f>
        <v>0</v>
      </c>
      <c r="D36" s="281"/>
      <c r="E36" s="36"/>
      <c r="F36" s="777">
        <f>'Aaro Inställningar'!C32</f>
        <v>0</v>
      </c>
      <c r="G36" s="778">
        <v>22.033339600000001</v>
      </c>
      <c r="H36" s="778">
        <v>19.384127599999999</v>
      </c>
      <c r="I36" s="778">
        <f t="shared" si="0"/>
        <v>2.6492120000000021</v>
      </c>
      <c r="J36" s="778">
        <f t="shared" si="1"/>
        <v>2.6492120000000021</v>
      </c>
      <c r="K36" s="779"/>
      <c r="L36" s="780"/>
      <c r="M36" s="778">
        <v>64.119484499999999</v>
      </c>
      <c r="N36" s="778">
        <v>37.565679600000003</v>
      </c>
      <c r="O36" s="779">
        <f t="shared" si="2"/>
        <v>0.7068634238151783</v>
      </c>
      <c r="P36" s="779" t="b">
        <f t="shared" si="3"/>
        <v>0</v>
      </c>
      <c r="Q36" s="779">
        <f t="shared" si="4"/>
        <v>0.7068634238151783</v>
      </c>
      <c r="R36" s="780"/>
      <c r="S36" s="781">
        <v>0</v>
      </c>
      <c r="T36" s="778">
        <v>0</v>
      </c>
      <c r="U36" s="778"/>
      <c r="V36" s="778">
        <f t="shared" si="14"/>
        <v>0</v>
      </c>
      <c r="W36" s="778">
        <f t="shared" si="5"/>
        <v>0</v>
      </c>
      <c r="X36" s="778" t="str">
        <f t="shared" si="6"/>
        <v/>
      </c>
      <c r="Y36" s="778"/>
      <c r="Z36" s="782"/>
      <c r="AA36" s="53"/>
      <c r="AB36" s="58"/>
      <c r="AC36" s="58"/>
      <c r="AD36" s="59"/>
      <c r="AE36" s="59"/>
      <c r="AF36" s="59"/>
      <c r="AG36" s="51"/>
      <c r="AH36" s="60"/>
      <c r="AI36" s="61"/>
      <c r="AJ36" s="61"/>
      <c r="AK36" s="61"/>
      <c r="AL36" s="60"/>
      <c r="AM36" s="51"/>
      <c r="AN36" s="53"/>
      <c r="AO36" s="53"/>
      <c r="AP36" s="40"/>
    </row>
    <row r="37" spans="1:53" ht="14.25" hidden="1" customHeight="1">
      <c r="A37" s="34" t="s">
        <v>305</v>
      </c>
      <c r="B37" s="34" t="s">
        <v>305</v>
      </c>
      <c r="C37" s="281"/>
      <c r="D37" s="281"/>
      <c r="E37" s="36"/>
      <c r="F37" s="777">
        <f>'Aaro Inställningar'!C33</f>
        <v>0</v>
      </c>
      <c r="G37" s="778">
        <v>22.033339600000001</v>
      </c>
      <c r="H37" s="778">
        <v>19.384127599999999</v>
      </c>
      <c r="I37" s="778">
        <f t="shared" si="0"/>
        <v>2.6492120000000021</v>
      </c>
      <c r="J37" s="778">
        <f t="shared" si="1"/>
        <v>2.6492120000000021</v>
      </c>
      <c r="K37" s="779"/>
      <c r="L37" s="780"/>
      <c r="M37" s="778">
        <v>64.119484499999999</v>
      </c>
      <c r="N37" s="778">
        <v>37.565679600000003</v>
      </c>
      <c r="O37" s="779">
        <f t="shared" si="2"/>
        <v>0.7068634238151783</v>
      </c>
      <c r="P37" s="779" t="b">
        <f t="shared" si="3"/>
        <v>0</v>
      </c>
      <c r="Q37" s="779">
        <f t="shared" si="4"/>
        <v>0.7068634238151783</v>
      </c>
      <c r="R37" s="780"/>
      <c r="S37" s="781">
        <v>0</v>
      </c>
      <c r="T37" s="778">
        <v>0</v>
      </c>
      <c r="U37" s="778"/>
      <c r="V37" s="778">
        <f t="shared" si="14"/>
        <v>0</v>
      </c>
      <c r="W37" s="778">
        <f t="shared" si="5"/>
        <v>0</v>
      </c>
      <c r="X37" s="778" t="str">
        <f t="shared" si="6"/>
        <v/>
      </c>
      <c r="Y37" s="778"/>
      <c r="Z37" s="782"/>
      <c r="AA37" s="53"/>
      <c r="AB37" s="58">
        <f>AC37-T37+S37</f>
        <v>1112.2945633940001</v>
      </c>
      <c r="AC37" s="58">
        <v>1112.2945633940001</v>
      </c>
      <c r="AD37" s="59">
        <f>IF(OR(AB37&lt;0,AC37&lt;0),"-",AB37/AC37-1)</f>
        <v>0</v>
      </c>
      <c r="AE37" s="59" t="b">
        <f>IF(AND(AB37&lt;0,AC37&lt;0),-(AB37/AC37-1))</f>
        <v>0</v>
      </c>
      <c r="AF37" s="59">
        <f>IF(AND(AB37&lt;0,AC37&lt;0),+AE37,AD37)</f>
        <v>0</v>
      </c>
      <c r="AG37" s="51"/>
      <c r="AH37" s="60"/>
      <c r="AI37" s="61">
        <f>IF(OR(AC37&lt;0,AH37&lt;0),"-",AH37/AC37-1)</f>
        <v>-1</v>
      </c>
      <c r="AJ37" s="61" t="b">
        <f>IF(AND(AC37&lt;0,AH37&lt;0),-(AH37/AC37-1))</f>
        <v>0</v>
      </c>
      <c r="AK37" s="61">
        <f>IF(AND(AG37&lt;0,AH37&lt;0),+AJ37,AI37)</f>
        <v>-1</v>
      </c>
      <c r="AL37" s="60"/>
      <c r="AM37" s="51"/>
      <c r="AN37" s="53"/>
      <c r="AO37" s="53"/>
      <c r="AP37" s="40"/>
    </row>
    <row r="38" spans="1:53" ht="16.8">
      <c r="C38" s="65">
        <f>IF(H38=0,0,1)</f>
        <v>1</v>
      </c>
      <c r="D38" s="57"/>
      <c r="E38" s="36"/>
      <c r="F38" s="784" t="s">
        <v>38</v>
      </c>
      <c r="G38" s="785">
        <f>SUM(G9:G37)</f>
        <v>3672.6344533570018</v>
      </c>
      <c r="H38" s="785">
        <f>SUM(H9:H37)</f>
        <v>3563.810152282997</v>
      </c>
      <c r="I38" s="785">
        <f>SUM(I9:I37)</f>
        <v>108.82430107400016</v>
      </c>
      <c r="J38" s="785">
        <f>SUM(J9:J37)</f>
        <v>108.82430107400016</v>
      </c>
      <c r="K38" s="786"/>
      <c r="L38" s="787"/>
      <c r="M38" s="785">
        <f>SUM(M9:M37)</f>
        <v>9964.0522741509922</v>
      </c>
      <c r="N38" s="785">
        <f>SUM(N9:N37)</f>
        <v>9075.9744892630042</v>
      </c>
      <c r="O38" s="788">
        <f t="shared" si="2"/>
        <v>9.7849303778739793E-2</v>
      </c>
      <c r="P38" s="788" t="b">
        <f t="shared" si="3"/>
        <v>0</v>
      </c>
      <c r="Q38" s="786">
        <f t="shared" si="4"/>
        <v>9.7849303778739793E-2</v>
      </c>
      <c r="R38" s="787"/>
      <c r="S38" s="789">
        <f t="shared" ref="S38:X38" si="15">SUM(S9:S37)</f>
        <v>9125.5972593999995</v>
      </c>
      <c r="T38" s="790">
        <f t="shared" si="15"/>
        <v>6203.2572649999993</v>
      </c>
      <c r="U38" s="790">
        <f t="shared" si="15"/>
        <v>0</v>
      </c>
      <c r="V38" s="790">
        <f t="shared" si="15"/>
        <v>6203.2572649999993</v>
      </c>
      <c r="W38" s="785">
        <f t="shared" si="15"/>
        <v>2922.3399944000003</v>
      </c>
      <c r="X38" s="785">
        <f t="shared" si="15"/>
        <v>2922.3399944000003</v>
      </c>
      <c r="Y38" s="785"/>
      <c r="Z38" s="791"/>
      <c r="AA38" s="69"/>
      <c r="AB38" s="66">
        <f>SUM(AB9:AB37)</f>
        <v>36778.61967289001</v>
      </c>
      <c r="AC38" s="66">
        <f>SUM(AC9:AC37)</f>
        <v>33856.279678490006</v>
      </c>
      <c r="AD38" s="67">
        <f>IF(OR(AB38&lt;0,AC38&lt;0),"-",AB38/AC38-1)</f>
        <v>8.6316040101023228E-2</v>
      </c>
      <c r="AE38" s="67" t="b">
        <f>IF(AND(AB38&lt;0,AC38&lt;0),-(AB38/AC38-1))</f>
        <v>0</v>
      </c>
      <c r="AF38" s="68">
        <f>IF(AND(AB38&lt;0,AC38&lt;0),+AE38,AD38)</f>
        <v>8.6316040101023228E-2</v>
      </c>
      <c r="AG38" s="40"/>
      <c r="AH38" s="66">
        <f>SUM(AH9:AH37)</f>
        <v>0</v>
      </c>
      <c r="AI38" s="70">
        <f>IF(OR(AC38&lt;0,AH38&lt;0),"-",AH38/AC38-1)</f>
        <v>-1</v>
      </c>
      <c r="AJ38" s="70" t="b">
        <f>IF(AND(AC38&lt;0,AH38&lt;0),-(AH38/AC38-1))</f>
        <v>0</v>
      </c>
      <c r="AK38" s="70">
        <f>IF(AND(AG38&lt;0,AH38&lt;0),+AJ38,AI38)</f>
        <v>-1</v>
      </c>
      <c r="AL38" s="66">
        <f>SUM(AL9:AL37)</f>
        <v>0</v>
      </c>
      <c r="AM38" s="40"/>
      <c r="AN38" s="71"/>
      <c r="AO38" s="71"/>
      <c r="AP38" s="51"/>
      <c r="AQ38" s="63"/>
      <c r="AR38" s="63"/>
      <c r="AS38" s="63"/>
      <c r="AT38" s="63"/>
    </row>
    <row r="39" spans="1:53" ht="29.25" customHeight="1">
      <c r="E39" s="36"/>
      <c r="F39" s="772"/>
      <c r="G39" s="792"/>
      <c r="H39" s="792"/>
      <c r="I39" s="758"/>
      <c r="J39" s="758"/>
      <c r="K39" s="758"/>
      <c r="L39" s="758"/>
      <c r="M39" s="792"/>
      <c r="N39" s="792"/>
      <c r="O39" s="758"/>
      <c r="P39" s="758"/>
      <c r="Q39" s="758"/>
      <c r="R39" s="758"/>
      <c r="S39" s="792"/>
      <c r="T39" s="792"/>
      <c r="U39" s="792"/>
      <c r="V39" s="792"/>
      <c r="W39" s="758"/>
      <c r="X39" s="758"/>
      <c r="Y39" s="758"/>
      <c r="Z39" s="793"/>
      <c r="AA39" s="73"/>
      <c r="AB39" s="73"/>
      <c r="AC39" s="73"/>
      <c r="AD39" s="73"/>
      <c r="AE39" s="73"/>
      <c r="AF39" s="298"/>
      <c r="AG39" s="73"/>
      <c r="AH39" s="73"/>
      <c r="AI39" s="73"/>
      <c r="AJ39" s="73"/>
      <c r="AK39" s="299"/>
      <c r="AL39" s="73">
        <f>AL38-AL24</f>
        <v>0</v>
      </c>
      <c r="AM39" s="40"/>
      <c r="AN39" s="40"/>
      <c r="AO39" s="40"/>
      <c r="AP39" s="40"/>
    </row>
    <row r="40" spans="1:53" ht="18">
      <c r="C40" s="13"/>
      <c r="D40" s="13"/>
      <c r="E40" s="36"/>
      <c r="F40" s="341" t="s">
        <v>1</v>
      </c>
      <c r="G40" s="342" t="str">
        <f>G6</f>
        <v>Operativt</v>
      </c>
      <c r="H40" s="342" t="str">
        <f>H6</f>
        <v>Legalt</v>
      </c>
      <c r="I40" s="342"/>
      <c r="J40" s="342"/>
      <c r="K40" s="342"/>
      <c r="L40" s="342"/>
      <c r="M40" s="342" t="str">
        <f>TY</f>
        <v>2014</v>
      </c>
      <c r="N40" s="342">
        <f>PY</f>
        <v>2013</v>
      </c>
      <c r="O40" s="342"/>
      <c r="P40" s="342"/>
      <c r="Q40" s="342" t="s">
        <v>3</v>
      </c>
      <c r="R40" s="342"/>
      <c r="S40" s="342" t="str">
        <f t="shared" ref="S40:T42" si="16">S6</f>
        <v>Operativt</v>
      </c>
      <c r="T40" s="342" t="str">
        <f t="shared" si="16"/>
        <v>Legalt</v>
      </c>
      <c r="U40" s="342"/>
      <c r="V40" s="342" t="str">
        <f>V6</f>
        <v>Legalt</v>
      </c>
      <c r="W40" s="342"/>
      <c r="X40" s="342"/>
      <c r="Y40" s="342"/>
      <c r="Z40" s="361"/>
      <c r="AA40" s="74"/>
      <c r="AB40" s="45" t="str">
        <f>RIGHT(TY,2)&amp;"/"&amp;RIGHT(PY,2)</f>
        <v>14/13</v>
      </c>
      <c r="AC40" s="45">
        <f>PY</f>
        <v>2013</v>
      </c>
      <c r="AD40" s="45"/>
      <c r="AE40" s="45"/>
      <c r="AF40" s="45" t="s">
        <v>3</v>
      </c>
      <c r="AG40" s="40"/>
      <c r="AH40" s="47" t="e">
        <f>#REF!</f>
        <v>#REF!</v>
      </c>
      <c r="AI40" s="296"/>
      <c r="AJ40" s="296"/>
      <c r="AK40" s="45" t="s">
        <v>3</v>
      </c>
      <c r="AL40" s="47" t="e">
        <f>#REF!</f>
        <v>#REF!</v>
      </c>
      <c r="AM40" s="40"/>
      <c r="AN40" s="45" t="str">
        <f>TY</f>
        <v>2014</v>
      </c>
      <c r="AO40" s="45">
        <f>PY</f>
        <v>2013</v>
      </c>
      <c r="AP40" s="40"/>
    </row>
    <row r="41" spans="1:53" ht="18">
      <c r="C41" s="13"/>
      <c r="D41" s="13"/>
      <c r="E41" s="36"/>
      <c r="F41" s="341"/>
      <c r="G41" s="342"/>
      <c r="H41" s="342" t="str">
        <f>H7</f>
        <v>2014</v>
      </c>
      <c r="I41" s="342"/>
      <c r="J41" s="342"/>
      <c r="K41" s="342"/>
      <c r="L41" s="343"/>
      <c r="M41" s="342"/>
      <c r="N41" s="342"/>
      <c r="O41" s="342"/>
      <c r="P41" s="342"/>
      <c r="Q41" s="343"/>
      <c r="R41" s="343"/>
      <c r="S41" s="342">
        <f t="shared" si="16"/>
        <v>2015</v>
      </c>
      <c r="T41" s="342">
        <f t="shared" si="16"/>
        <v>2015</v>
      </c>
      <c r="U41" s="342" t="str">
        <f>U7</f>
        <v>Justering</v>
      </c>
      <c r="V41" s="342">
        <f>V7</f>
        <v>2015</v>
      </c>
      <c r="W41" s="342"/>
      <c r="X41" s="342"/>
      <c r="Y41" s="342"/>
      <c r="Z41" s="361"/>
      <c r="AA41" s="46"/>
      <c r="AB41" s="45"/>
      <c r="AC41" s="45"/>
      <c r="AD41" s="45"/>
      <c r="AE41" s="45"/>
      <c r="AF41" s="295"/>
      <c r="AG41" s="40"/>
      <c r="AH41" s="47" t="str">
        <f>AH8</f>
        <v>PROGNOS</v>
      </c>
      <c r="AI41" s="296"/>
      <c r="AJ41" s="296"/>
      <c r="AK41" s="296"/>
      <c r="AL41" s="45"/>
      <c r="AM41" s="40"/>
      <c r="AN41" s="1049" t="s">
        <v>89</v>
      </c>
      <c r="AO41" s="1049"/>
      <c r="AP41" s="40"/>
    </row>
    <row r="42" spans="1:53" ht="17.25" customHeight="1">
      <c r="C42" s="581" t="s">
        <v>333</v>
      </c>
      <c r="D42" s="13"/>
      <c r="E42" s="36"/>
      <c r="F42" s="328" t="str">
        <f t="shared" ref="F42:F70" si="17">F8</f>
        <v>Mkr</v>
      </c>
      <c r="G42" s="342" t="str">
        <f>Month</f>
        <v>JUN</v>
      </c>
      <c r="H42" s="342" t="str">
        <f>Month</f>
        <v>JUN</v>
      </c>
      <c r="I42" s="342" t="e">
        <f>#REF!</f>
        <v>#REF!</v>
      </c>
      <c r="J42" s="342" t="e">
        <f>#REF!</f>
        <v>#REF!</v>
      </c>
      <c r="K42" s="362" t="e">
        <f>#REF!</f>
        <v>#REF!</v>
      </c>
      <c r="L42" s="343"/>
      <c r="M42" s="342" t="e">
        <f>#REF!</f>
        <v>#REF!</v>
      </c>
      <c r="N42" s="342" t="e">
        <f>#REF!</f>
        <v>#REF!</v>
      </c>
      <c r="O42" s="342"/>
      <c r="P42" s="342"/>
      <c r="Q42" s="343"/>
      <c r="R42" s="343"/>
      <c r="S42" s="342" t="str">
        <f t="shared" si="16"/>
        <v>Kv 1</v>
      </c>
      <c r="T42" s="342" t="str">
        <f t="shared" si="16"/>
        <v>Kv 1</v>
      </c>
      <c r="U42" s="342" t="str">
        <f>U8</f>
        <v>legalt</v>
      </c>
      <c r="V42" s="342" t="str">
        <f>V8</f>
        <v>Kv 1</v>
      </c>
      <c r="W42" s="342"/>
      <c r="X42" s="342" t="str">
        <f>X8</f>
        <v>Diff</v>
      </c>
      <c r="Y42" s="342"/>
      <c r="Z42" s="361" t="str">
        <f>Z8</f>
        <v>Kommentar</v>
      </c>
      <c r="AA42" s="46"/>
      <c r="AB42" s="45" t="s">
        <v>8</v>
      </c>
      <c r="AC42" s="45" t="s">
        <v>9</v>
      </c>
      <c r="AD42" s="45"/>
      <c r="AE42" s="45"/>
      <c r="AF42" s="295"/>
      <c r="AG42" s="40"/>
      <c r="AH42" s="45" t="e">
        <f>#REF!</f>
        <v>#REF!</v>
      </c>
      <c r="AI42" s="45"/>
      <c r="AJ42" s="45"/>
      <c r="AK42" s="45"/>
      <c r="AL42" s="45" t="e">
        <f>#REF!</f>
        <v>#REF!</v>
      </c>
      <c r="AM42" s="40"/>
      <c r="AN42" s="297" t="str">
        <f>"JAN-      "&amp;Month</f>
        <v>JAN-      JUN</v>
      </c>
      <c r="AO42" s="297" t="str">
        <f>"JAN-      "&amp;Month</f>
        <v>JAN-      JUN</v>
      </c>
      <c r="AP42" s="40"/>
    </row>
    <row r="43" spans="1:53" ht="15.75" customHeight="1">
      <c r="A43" s="34" t="s">
        <v>310</v>
      </c>
      <c r="B43" s="34" t="s">
        <v>318</v>
      </c>
      <c r="C43" s="156" t="str">
        <f t="shared" ref="C43:C70" si="18">C9</f>
        <v>AHIAS</v>
      </c>
      <c r="D43" s="156"/>
      <c r="E43" s="36"/>
      <c r="F43" s="777" t="str">
        <f t="shared" si="17"/>
        <v>AH Industries</v>
      </c>
      <c r="G43" s="778">
        <v>5.1676517149999999</v>
      </c>
      <c r="H43" s="778">
        <v>-1.470628931</v>
      </c>
      <c r="I43" s="778">
        <f t="shared" ref="I43:I58" si="19">G43-H43</f>
        <v>6.6382806460000001</v>
      </c>
      <c r="J43" s="778">
        <f t="shared" ref="J43:J58" si="20">IF(OR(I43&gt;0.5,I43&lt;-0.5),I43,"")</f>
        <v>6.6382806460000001</v>
      </c>
      <c r="K43" s="779"/>
      <c r="L43" s="780"/>
      <c r="M43" s="778">
        <v>6.7750359749999998</v>
      </c>
      <c r="N43" s="778">
        <v>-4.0624475320000002</v>
      </c>
      <c r="O43" s="779" t="str">
        <f t="shared" ref="O43:O58" si="21">IF(OR(M43&lt;0,N43&lt;0),"-",M43/N43-1)</f>
        <v>-</v>
      </c>
      <c r="P43" s="779" t="b">
        <f t="shared" ref="P43:P58" si="22">IF(AND(M43&lt;0,N43&lt;0),-(M43/N43-1))</f>
        <v>0</v>
      </c>
      <c r="Q43" s="779" t="str">
        <f t="shared" ref="Q43:Q58" si="23">IF(AND(M43&lt;0,N43&lt;0),+P43,O43)</f>
        <v>-</v>
      </c>
      <c r="R43" s="780"/>
      <c r="S43" s="781">
        <v>-2.9475273999999998</v>
      </c>
      <c r="T43" s="778">
        <v>-5.8560229999999898</v>
      </c>
      <c r="U43" s="778"/>
      <c r="V43" s="778">
        <f t="shared" ref="V43:V70" si="24">SUM(T43:U43)</f>
        <v>-5.8560229999999898</v>
      </c>
      <c r="W43" s="778">
        <f t="shared" ref="W43:W70" si="25">S43-V43</f>
        <v>2.90849559999999</v>
      </c>
      <c r="X43" s="778">
        <f t="shared" ref="X43:X70" si="26">IF(OR(W43&gt;0.5,W43&lt;-0.5),W43,"")</f>
        <v>2.90849559999999</v>
      </c>
      <c r="Y43" s="778"/>
      <c r="Z43" s="782" t="s">
        <v>451</v>
      </c>
      <c r="AA43" s="54"/>
      <c r="AB43" s="52">
        <f t="shared" ref="AB43:AB58" si="27">AC43-T43+S43</f>
        <v>-74.721424750000011</v>
      </c>
      <c r="AC43" s="52">
        <v>-77.629920350000006</v>
      </c>
      <c r="AD43" s="53" t="str">
        <f t="shared" ref="AD43:AD58" si="28">IF(OR(AB43&lt;0,AC43&lt;0),"-",AB43/AC43-1)</f>
        <v>-</v>
      </c>
      <c r="AE43" s="53">
        <f t="shared" ref="AE43:AE58" si="29">IF(AND(AB43&lt;0,AC43&lt;0),-(AB43/AC43-1))</f>
        <v>3.7466167514881299E-2</v>
      </c>
      <c r="AF43" s="53">
        <f t="shared" ref="AF43:AF58" si="30">IF(AND(AB43&lt;0,AC43&lt;0),+AE43,AD43)</f>
        <v>3.7466167514881299E-2</v>
      </c>
      <c r="AG43" s="51"/>
      <c r="AH43" s="52">
        <v>19.053968429565401</v>
      </c>
      <c r="AI43" s="53" t="str">
        <f t="shared" ref="AI43:AI58" si="31">IF(OR(AC43&lt;0,AH43&lt;0),"-",AH43/AC43-1)</f>
        <v>-</v>
      </c>
      <c r="AJ43" s="53" t="b">
        <f t="shared" ref="AJ43:AJ58" si="32">IF(AND(AC43&lt;0,AH43&lt;0),-(AH43/AC43-1))</f>
        <v>0</v>
      </c>
      <c r="AK43" s="53" t="str">
        <f t="shared" ref="AK43:AK58" si="33">IF(AND(AG43&lt;0,AH43&lt;0),+AJ43,AI43)</f>
        <v>-</v>
      </c>
      <c r="AL43" s="75">
        <v>19.038671493530199</v>
      </c>
      <c r="AM43" s="51"/>
      <c r="AN43" s="53">
        <f t="shared" ref="AN43:AN58" si="34">IF(S43&lt;&gt;0,IF(S9&lt;&gt;0,S43/S9,""),0)</f>
        <v>-1.2352258549542354E-2</v>
      </c>
      <c r="AO43" s="53">
        <f t="shared" ref="AO43:AO58" si="35">IF(T43&lt;&gt;0,IF(T9&lt;&gt;0,T43/T9,""),0)</f>
        <v>-2.1605325607135885E-2</v>
      </c>
      <c r="AP43" s="51"/>
    </row>
    <row r="44" spans="1:53" ht="30" customHeight="1">
      <c r="A44" s="34" t="s">
        <v>310</v>
      </c>
      <c r="B44" s="34" t="s">
        <v>318</v>
      </c>
      <c r="C44" s="156" t="str">
        <f t="shared" si="18"/>
        <v>AIBEL</v>
      </c>
      <c r="D44" s="156"/>
      <c r="E44" s="36"/>
      <c r="F44" s="1014" t="str">
        <f t="shared" si="17"/>
        <v>Aibel</v>
      </c>
      <c r="G44" s="778">
        <v>5.1339629410000098</v>
      </c>
      <c r="H44" s="778">
        <v>158.85329438299999</v>
      </c>
      <c r="I44" s="778">
        <f t="shared" si="19"/>
        <v>-153.71933144199997</v>
      </c>
      <c r="J44" s="778">
        <f t="shared" si="20"/>
        <v>-153.71933144199997</v>
      </c>
      <c r="K44" s="779"/>
      <c r="L44" s="780"/>
      <c r="M44" s="778">
        <v>-34.292094016999997</v>
      </c>
      <c r="N44" s="778">
        <v>152.11117946499999</v>
      </c>
      <c r="O44" s="779" t="str">
        <f t="shared" si="21"/>
        <v>-</v>
      </c>
      <c r="P44" s="779" t="b">
        <f t="shared" si="22"/>
        <v>0</v>
      </c>
      <c r="Q44" s="779" t="str">
        <f t="shared" si="23"/>
        <v>-</v>
      </c>
      <c r="R44" s="780"/>
      <c r="S44" s="781">
        <v>20.4277153000005</v>
      </c>
      <c r="T44" s="778">
        <v>-7.5910000000000002</v>
      </c>
      <c r="U44" s="778"/>
      <c r="V44" s="778">
        <f t="shared" si="24"/>
        <v>-7.5910000000000002</v>
      </c>
      <c r="W44" s="778">
        <f t="shared" si="25"/>
        <v>28.018715300000501</v>
      </c>
      <c r="X44" s="778">
        <f t="shared" si="26"/>
        <v>28.018715300000501</v>
      </c>
      <c r="Y44" s="778"/>
      <c r="Z44" s="941" t="s">
        <v>523</v>
      </c>
      <c r="AA44" s="53"/>
      <c r="AB44" s="58">
        <f t="shared" si="27"/>
        <v>273.7665457220005</v>
      </c>
      <c r="AC44" s="58">
        <v>245.74783042199999</v>
      </c>
      <c r="AD44" s="59">
        <f t="shared" si="28"/>
        <v>0.11401409018295938</v>
      </c>
      <c r="AE44" s="59" t="b">
        <f t="shared" si="29"/>
        <v>0</v>
      </c>
      <c r="AF44" s="59">
        <f t="shared" si="30"/>
        <v>0.11401409018295938</v>
      </c>
      <c r="AG44" s="51"/>
      <c r="AH44" s="58">
        <v>173.99999237060501</v>
      </c>
      <c r="AI44" s="61">
        <f t="shared" si="31"/>
        <v>-0.29195715757973961</v>
      </c>
      <c r="AJ44" s="61" t="b">
        <f t="shared" si="32"/>
        <v>0</v>
      </c>
      <c r="AK44" s="61">
        <f t="shared" si="33"/>
        <v>-0.29195715757973961</v>
      </c>
      <c r="AL44" s="60">
        <v>173.99999237060501</v>
      </c>
      <c r="AM44" s="51"/>
      <c r="AN44" s="59">
        <f t="shared" si="34"/>
        <v>1.0710117391091175E-2</v>
      </c>
      <c r="AO44" s="59" t="str">
        <f t="shared" si="35"/>
        <v/>
      </c>
      <c r="AP44" s="40"/>
      <c r="AR44" s="63"/>
      <c r="AS44" s="63"/>
      <c r="AT44" s="63"/>
      <c r="AU44" s="63"/>
      <c r="AV44" s="63"/>
      <c r="AW44" s="63"/>
      <c r="AX44" s="63"/>
      <c r="AY44" s="63"/>
      <c r="AZ44" s="63"/>
      <c r="BA44" s="63"/>
    </row>
    <row r="45" spans="1:53" ht="15.75" customHeight="1">
      <c r="A45" s="34" t="s">
        <v>310</v>
      </c>
      <c r="B45" s="34" t="s">
        <v>318</v>
      </c>
      <c r="C45" s="156" t="str">
        <f t="shared" si="18"/>
        <v>ARCUS</v>
      </c>
      <c r="D45" s="156"/>
      <c r="E45" s="43"/>
      <c r="F45" s="777" t="str">
        <f t="shared" si="17"/>
        <v>Arcus-Gruppen</v>
      </c>
      <c r="G45" s="778">
        <v>31.793053610000001</v>
      </c>
      <c r="H45" s="778">
        <v>44.833794761</v>
      </c>
      <c r="I45" s="778">
        <f t="shared" si="19"/>
        <v>-13.040741150999999</v>
      </c>
      <c r="J45" s="778">
        <f t="shared" si="20"/>
        <v>-13.040741150999999</v>
      </c>
      <c r="K45" s="779"/>
      <c r="L45" s="780"/>
      <c r="M45" s="778">
        <v>71.087664902</v>
      </c>
      <c r="N45" s="778">
        <v>42.477529032</v>
      </c>
      <c r="O45" s="779">
        <f t="shared" si="21"/>
        <v>0.67353578520179114</v>
      </c>
      <c r="P45" s="779" t="b">
        <f t="shared" si="22"/>
        <v>0</v>
      </c>
      <c r="Q45" s="779">
        <f t="shared" si="23"/>
        <v>0.67353578520179114</v>
      </c>
      <c r="R45" s="780"/>
      <c r="S45" s="781">
        <v>-26.3070059</v>
      </c>
      <c r="T45" s="778">
        <v>-26.308079599999999</v>
      </c>
      <c r="U45" s="778"/>
      <c r="V45" s="778">
        <f t="shared" si="24"/>
        <v>-26.308079599999999</v>
      </c>
      <c r="W45" s="778">
        <f t="shared" si="25"/>
        <v>1.0736999999991781E-3</v>
      </c>
      <c r="X45" s="778" t="str">
        <f t="shared" si="26"/>
        <v/>
      </c>
      <c r="Y45" s="778"/>
      <c r="Z45" s="782"/>
      <c r="AA45" s="53"/>
      <c r="AB45" s="52">
        <f t="shared" si="27"/>
        <v>75.049453583999991</v>
      </c>
      <c r="AC45" s="52">
        <v>75.048379883999999</v>
      </c>
      <c r="AD45" s="53">
        <f t="shared" si="28"/>
        <v>1.4306771200844892E-5</v>
      </c>
      <c r="AE45" s="53" t="b">
        <f t="shared" si="29"/>
        <v>0</v>
      </c>
      <c r="AF45" s="53">
        <f t="shared" si="30"/>
        <v>1.4306771200844892E-5</v>
      </c>
      <c r="AG45" s="51"/>
      <c r="AH45" s="52">
        <v>35.004329681396399</v>
      </c>
      <c r="AI45" s="62">
        <f t="shared" si="31"/>
        <v>-0.53357647779337103</v>
      </c>
      <c r="AJ45" s="62" t="b">
        <f t="shared" si="32"/>
        <v>0</v>
      </c>
      <c r="AK45" s="62">
        <f t="shared" si="33"/>
        <v>-0.53357647779337103</v>
      </c>
      <c r="AL45" s="75">
        <v>34.567256927490199</v>
      </c>
      <c r="AM45" s="51"/>
      <c r="AN45" s="53">
        <f t="shared" si="34"/>
        <v>-4.7945420115319874E-2</v>
      </c>
      <c r="AO45" s="53">
        <f t="shared" si="35"/>
        <v>-4.7947376970378694E-2</v>
      </c>
      <c r="AP45" s="51"/>
      <c r="AR45" s="63"/>
      <c r="AS45" s="63"/>
      <c r="AT45" s="63"/>
      <c r="AU45" s="63"/>
      <c r="AV45" s="63"/>
      <c r="AW45" s="63"/>
      <c r="AX45" s="63"/>
      <c r="AY45" s="63"/>
      <c r="AZ45" s="63"/>
      <c r="BA45" s="63"/>
    </row>
    <row r="46" spans="1:53" ht="15.75" customHeight="1">
      <c r="A46" s="34" t="s">
        <v>310</v>
      </c>
      <c r="B46" s="34" t="s">
        <v>318</v>
      </c>
      <c r="C46" s="156" t="str">
        <f t="shared" si="18"/>
        <v>BIOLIN</v>
      </c>
      <c r="D46" s="156"/>
      <c r="E46" s="43"/>
      <c r="F46" s="777" t="str">
        <f t="shared" si="17"/>
        <v>Biolin Scientific</v>
      </c>
      <c r="G46" s="778">
        <v>7.6920000000000002</v>
      </c>
      <c r="H46" s="778">
        <v>1.3759999999999999</v>
      </c>
      <c r="I46" s="778">
        <f t="shared" si="19"/>
        <v>6.3160000000000007</v>
      </c>
      <c r="J46" s="778">
        <f t="shared" si="20"/>
        <v>6.3160000000000007</v>
      </c>
      <c r="K46" s="779"/>
      <c r="L46" s="780"/>
      <c r="M46" s="778">
        <v>3.0590000000000002</v>
      </c>
      <c r="N46" s="778">
        <v>-3.4260000000000002</v>
      </c>
      <c r="O46" s="779" t="str">
        <f t="shared" si="21"/>
        <v>-</v>
      </c>
      <c r="P46" s="779" t="b">
        <f t="shared" si="22"/>
        <v>0</v>
      </c>
      <c r="Q46" s="779" t="str">
        <f t="shared" si="23"/>
        <v>-</v>
      </c>
      <c r="R46" s="780"/>
      <c r="S46" s="781">
        <v>-3.9869700000000101</v>
      </c>
      <c r="T46" s="778">
        <v>-3.9869700000000101</v>
      </c>
      <c r="U46" s="778"/>
      <c r="V46" s="778">
        <f t="shared" si="24"/>
        <v>-3.9869700000000101</v>
      </c>
      <c r="W46" s="778">
        <f t="shared" si="25"/>
        <v>0</v>
      </c>
      <c r="X46" s="778" t="str">
        <f t="shared" si="26"/>
        <v/>
      </c>
      <c r="Y46" s="778"/>
      <c r="Z46" s="782"/>
      <c r="AA46" s="53"/>
      <c r="AB46" s="58">
        <f t="shared" si="27"/>
        <v>-13.795999999999999</v>
      </c>
      <c r="AC46" s="58">
        <v>-13.795999999999999</v>
      </c>
      <c r="AD46" s="59" t="str">
        <f t="shared" si="28"/>
        <v>-</v>
      </c>
      <c r="AE46" s="59">
        <f t="shared" si="29"/>
        <v>0</v>
      </c>
      <c r="AF46" s="59">
        <f t="shared" si="30"/>
        <v>0</v>
      </c>
      <c r="AG46" s="51"/>
      <c r="AH46" s="58">
        <v>15</v>
      </c>
      <c r="AI46" s="61" t="str">
        <f t="shared" si="31"/>
        <v>-</v>
      </c>
      <c r="AJ46" s="61" t="b">
        <f t="shared" si="32"/>
        <v>0</v>
      </c>
      <c r="AK46" s="61" t="str">
        <f t="shared" si="33"/>
        <v>-</v>
      </c>
      <c r="AL46" s="60">
        <v>28</v>
      </c>
      <c r="AM46" s="51"/>
      <c r="AN46" s="59">
        <f t="shared" si="34"/>
        <v>-7.619550150758167E-2</v>
      </c>
      <c r="AO46" s="59">
        <f t="shared" si="35"/>
        <v>-7.619550150758167E-2</v>
      </c>
      <c r="AP46" s="40"/>
      <c r="AR46" s="63"/>
      <c r="AS46" s="63"/>
      <c r="AT46" s="63"/>
      <c r="AU46" s="63"/>
      <c r="AV46" s="63"/>
      <c r="AW46" s="63"/>
      <c r="AX46" s="63"/>
      <c r="AY46" s="63"/>
      <c r="AZ46" s="63"/>
      <c r="BA46" s="63"/>
    </row>
    <row r="47" spans="1:53" ht="15.75" customHeight="1">
      <c r="A47" s="34" t="s">
        <v>310</v>
      </c>
      <c r="B47" s="34" t="s">
        <v>318</v>
      </c>
      <c r="C47" s="156" t="str">
        <f t="shared" si="18"/>
        <v>BISNODE</v>
      </c>
      <c r="D47" s="156"/>
      <c r="E47" s="43"/>
      <c r="F47" s="777" t="str">
        <f t="shared" si="17"/>
        <v>Bisnode</v>
      </c>
      <c r="G47" s="778">
        <v>-0.71199999999999597</v>
      </c>
      <c r="H47" s="778">
        <v>5.1609999999999996</v>
      </c>
      <c r="I47" s="778">
        <f t="shared" si="19"/>
        <v>-5.8729999999999958</v>
      </c>
      <c r="J47" s="778">
        <f t="shared" si="20"/>
        <v>-5.8729999999999958</v>
      </c>
      <c r="K47" s="779"/>
      <c r="L47" s="780"/>
      <c r="M47" s="778">
        <v>-36.345999999999997</v>
      </c>
      <c r="N47" s="778">
        <v>-65.174999999999997</v>
      </c>
      <c r="O47" s="779" t="str">
        <f t="shared" si="21"/>
        <v>-</v>
      </c>
      <c r="P47" s="779">
        <f t="shared" si="22"/>
        <v>0.44233218258534712</v>
      </c>
      <c r="Q47" s="779">
        <f t="shared" si="23"/>
        <v>0.44233218258534712</v>
      </c>
      <c r="R47" s="780"/>
      <c r="S47" s="781">
        <v>0.21886499999988501</v>
      </c>
      <c r="T47" s="778">
        <v>0.21886499999991599</v>
      </c>
      <c r="U47" s="778"/>
      <c r="V47" s="778">
        <f t="shared" si="24"/>
        <v>0.21886499999991599</v>
      </c>
      <c r="W47" s="778">
        <f t="shared" si="25"/>
        <v>-3.0975222387041867E-14</v>
      </c>
      <c r="X47" s="778" t="str">
        <f t="shared" si="26"/>
        <v/>
      </c>
      <c r="Y47" s="778"/>
      <c r="Z47" s="782"/>
      <c r="AA47" s="53"/>
      <c r="AB47" s="52">
        <f t="shared" si="27"/>
        <v>-235.01100000000002</v>
      </c>
      <c r="AC47" s="52">
        <v>-235.011</v>
      </c>
      <c r="AD47" s="53" t="str">
        <f t="shared" si="28"/>
        <v>-</v>
      </c>
      <c r="AE47" s="53">
        <f t="shared" si="29"/>
        <v>-2.2204460492503131E-16</v>
      </c>
      <c r="AF47" s="53">
        <f t="shared" si="30"/>
        <v>-2.2204460492503131E-16</v>
      </c>
      <c r="AG47" s="51"/>
      <c r="AH47" s="52">
        <v>-30</v>
      </c>
      <c r="AI47" s="62" t="str">
        <f t="shared" si="31"/>
        <v>-</v>
      </c>
      <c r="AJ47" s="62">
        <f t="shared" si="32"/>
        <v>0.87234640080677073</v>
      </c>
      <c r="AK47" s="62" t="str">
        <f t="shared" si="33"/>
        <v>-</v>
      </c>
      <c r="AL47" s="75">
        <v>-30</v>
      </c>
      <c r="AM47" s="51"/>
      <c r="AN47" s="53">
        <f t="shared" si="34"/>
        <v>2.5056225926545764E-4</v>
      </c>
      <c r="AO47" s="53">
        <f t="shared" si="35"/>
        <v>2.505622592654931E-4</v>
      </c>
      <c r="AP47" s="51"/>
      <c r="AR47" s="63"/>
      <c r="AS47" s="63"/>
      <c r="AT47" s="63"/>
      <c r="AU47" s="63"/>
      <c r="AV47" s="63"/>
      <c r="AW47" s="63"/>
      <c r="AX47" s="63"/>
      <c r="AY47" s="63"/>
      <c r="AZ47" s="63"/>
      <c r="BA47" s="63"/>
    </row>
    <row r="48" spans="1:53" ht="15.75" customHeight="1">
      <c r="A48" s="34" t="s">
        <v>310</v>
      </c>
      <c r="B48" s="34" t="s">
        <v>318</v>
      </c>
      <c r="C48" s="156" t="str">
        <f t="shared" si="18"/>
        <v>DIAB</v>
      </c>
      <c r="D48" s="156"/>
      <c r="E48" s="43"/>
      <c r="F48" s="777" t="str">
        <f t="shared" si="17"/>
        <v>DIAB</v>
      </c>
      <c r="G48" s="778">
        <v>0.92200000000000204</v>
      </c>
      <c r="H48" s="778">
        <v>-12.887</v>
      </c>
      <c r="I48" s="778">
        <f t="shared" si="19"/>
        <v>13.809000000000003</v>
      </c>
      <c r="J48" s="778">
        <f t="shared" si="20"/>
        <v>13.809000000000003</v>
      </c>
      <c r="K48" s="779"/>
      <c r="L48" s="780"/>
      <c r="M48" s="778">
        <v>-7.4269999999999996</v>
      </c>
      <c r="N48" s="778">
        <v>-35.927999999999997</v>
      </c>
      <c r="O48" s="779" t="str">
        <f t="shared" si="21"/>
        <v>-</v>
      </c>
      <c r="P48" s="779">
        <f t="shared" si="22"/>
        <v>0.79328100645735922</v>
      </c>
      <c r="Q48" s="779">
        <f t="shared" si="23"/>
        <v>0.79328100645735922</v>
      </c>
      <c r="R48" s="780"/>
      <c r="S48" s="781">
        <v>27.763000000000002</v>
      </c>
      <c r="T48" s="778">
        <v>27.763000000000002</v>
      </c>
      <c r="U48" s="778"/>
      <c r="V48" s="778">
        <f t="shared" si="24"/>
        <v>27.763000000000002</v>
      </c>
      <c r="W48" s="778">
        <f t="shared" si="25"/>
        <v>0</v>
      </c>
      <c r="X48" s="778" t="str">
        <f t="shared" si="26"/>
        <v/>
      </c>
      <c r="Y48" s="778"/>
      <c r="Z48" s="782"/>
      <c r="AA48" s="53"/>
      <c r="AB48" s="58">
        <f t="shared" si="27"/>
        <v>-108.63499999999999</v>
      </c>
      <c r="AC48" s="58">
        <v>-108.63500000000001</v>
      </c>
      <c r="AD48" s="59" t="str">
        <f t="shared" si="28"/>
        <v>-</v>
      </c>
      <c r="AE48" s="59">
        <f t="shared" si="29"/>
        <v>1.1102230246251565E-16</v>
      </c>
      <c r="AF48" s="59">
        <f t="shared" si="30"/>
        <v>1.1102230246251565E-16</v>
      </c>
      <c r="AG48" s="51"/>
      <c r="AH48" s="58">
        <v>29.7315464019775</v>
      </c>
      <c r="AI48" s="61" t="str">
        <f t="shared" si="31"/>
        <v>-</v>
      </c>
      <c r="AJ48" s="61" t="b">
        <f t="shared" si="32"/>
        <v>0</v>
      </c>
      <c r="AK48" s="61" t="str">
        <f t="shared" si="33"/>
        <v>-</v>
      </c>
      <c r="AL48" s="60">
        <v>27.395999908447202</v>
      </c>
      <c r="AM48" s="51"/>
      <c r="AN48" s="59">
        <f t="shared" si="34"/>
        <v>7.5235220153055699E-2</v>
      </c>
      <c r="AO48" s="59">
        <f t="shared" si="35"/>
        <v>7.5235220153055699E-2</v>
      </c>
      <c r="AP48" s="40"/>
      <c r="AR48" s="63"/>
      <c r="AS48" s="63"/>
      <c r="AT48" s="63"/>
      <c r="AU48" s="63"/>
      <c r="AV48" s="63"/>
      <c r="AW48" s="63"/>
      <c r="AX48" s="63"/>
      <c r="AY48" s="63"/>
      <c r="AZ48" s="63"/>
      <c r="BA48" s="63"/>
    </row>
    <row r="49" spans="1:53" ht="15.75" customHeight="1">
      <c r="A49" s="34" t="s">
        <v>310</v>
      </c>
      <c r="B49" s="34" t="s">
        <v>318</v>
      </c>
      <c r="C49" s="156" t="str">
        <f t="shared" si="18"/>
        <v>EMGR</v>
      </c>
      <c r="D49" s="156"/>
      <c r="E49" s="43"/>
      <c r="F49" s="777" t="str">
        <f t="shared" si="17"/>
        <v>Euromaint</v>
      </c>
      <c r="G49" s="778">
        <v>7.327</v>
      </c>
      <c r="H49" s="778">
        <v>3.7519999999999998</v>
      </c>
      <c r="I49" s="778">
        <f t="shared" si="19"/>
        <v>3.5750000000000002</v>
      </c>
      <c r="J49" s="778">
        <f t="shared" si="20"/>
        <v>3.5750000000000002</v>
      </c>
      <c r="K49" s="779"/>
      <c r="L49" s="780"/>
      <c r="M49" s="778">
        <v>-7.0890000000000004</v>
      </c>
      <c r="N49" s="778">
        <v>-5.5970000000000004</v>
      </c>
      <c r="O49" s="779" t="str">
        <f t="shared" si="21"/>
        <v>-</v>
      </c>
      <c r="P49" s="779">
        <f t="shared" si="22"/>
        <v>-0.26657137752367333</v>
      </c>
      <c r="Q49" s="779">
        <f t="shared" si="23"/>
        <v>-0.26657137752367333</v>
      </c>
      <c r="R49" s="780"/>
      <c r="S49" s="781">
        <v>0.49399999999999999</v>
      </c>
      <c r="T49" s="778">
        <v>0.49399999999993</v>
      </c>
      <c r="U49" s="778"/>
      <c r="V49" s="778">
        <f t="shared" si="24"/>
        <v>0.49399999999993</v>
      </c>
      <c r="W49" s="778">
        <f t="shared" si="25"/>
        <v>6.999956170261612E-14</v>
      </c>
      <c r="X49" s="778" t="str">
        <f t="shared" si="26"/>
        <v/>
      </c>
      <c r="Y49" s="778"/>
      <c r="Z49" s="782"/>
      <c r="AA49" s="53"/>
      <c r="AB49" s="52">
        <f t="shared" si="27"/>
        <v>-75.674999999999926</v>
      </c>
      <c r="AC49" s="52">
        <v>-75.674999999999997</v>
      </c>
      <c r="AD49" s="53" t="str">
        <f t="shared" si="28"/>
        <v>-</v>
      </c>
      <c r="AE49" s="53">
        <f t="shared" si="29"/>
        <v>8.8817841970012523E-16</v>
      </c>
      <c r="AF49" s="53">
        <f t="shared" si="30"/>
        <v>8.8817841970012523E-16</v>
      </c>
      <c r="AG49" s="51"/>
      <c r="AH49" s="52">
        <v>75</v>
      </c>
      <c r="AI49" s="62" t="str">
        <f t="shared" si="31"/>
        <v>-</v>
      </c>
      <c r="AJ49" s="62" t="b">
        <f t="shared" si="32"/>
        <v>0</v>
      </c>
      <c r="AK49" s="62" t="str">
        <f t="shared" si="33"/>
        <v>-</v>
      </c>
      <c r="AL49" s="75">
        <v>94</v>
      </c>
      <c r="AM49" s="51"/>
      <c r="AN49" s="53">
        <f t="shared" si="34"/>
        <v>8.3243181304996949E-4</v>
      </c>
      <c r="AO49" s="53">
        <f t="shared" si="35"/>
        <v>8.3243181304985152E-4</v>
      </c>
      <c r="AP49" s="51"/>
      <c r="AR49" s="63"/>
      <c r="AS49" s="63"/>
      <c r="AT49" s="63"/>
      <c r="AU49" s="63"/>
      <c r="AV49" s="63"/>
      <c r="AW49" s="63"/>
      <c r="AX49" s="63"/>
      <c r="AY49" s="63"/>
      <c r="AZ49" s="63"/>
      <c r="BA49" s="63"/>
    </row>
    <row r="50" spans="1:53" ht="15.75" customHeight="1">
      <c r="A50" s="34" t="s">
        <v>310</v>
      </c>
      <c r="B50" s="34" t="s">
        <v>318</v>
      </c>
      <c r="C50" s="156" t="str">
        <f t="shared" si="18"/>
        <v>GSHYDRO</v>
      </c>
      <c r="D50" s="156"/>
      <c r="E50" s="43"/>
      <c r="F50" s="777" t="str">
        <f t="shared" si="17"/>
        <v>GS-Hydro</v>
      </c>
      <c r="G50" s="778">
        <v>15.468216699999999</v>
      </c>
      <c r="H50" s="778">
        <v>12.715316899999999</v>
      </c>
      <c r="I50" s="778">
        <f t="shared" si="19"/>
        <v>2.7528997999999998</v>
      </c>
      <c r="J50" s="778">
        <f t="shared" si="20"/>
        <v>2.7528997999999998</v>
      </c>
      <c r="K50" s="779"/>
      <c r="L50" s="780"/>
      <c r="M50" s="778">
        <v>33.350277200000001</v>
      </c>
      <c r="N50" s="778">
        <v>25.7333231</v>
      </c>
      <c r="O50" s="779">
        <f t="shared" si="21"/>
        <v>0.29599574335582024</v>
      </c>
      <c r="P50" s="779" t="b">
        <f t="shared" si="22"/>
        <v>0</v>
      </c>
      <c r="Q50" s="779">
        <f t="shared" si="23"/>
        <v>0.29599574335582024</v>
      </c>
      <c r="R50" s="780"/>
      <c r="S50" s="781">
        <v>4.0707898000000498</v>
      </c>
      <c r="T50" s="778">
        <v>4.0707897999999902</v>
      </c>
      <c r="U50" s="778"/>
      <c r="V50" s="778">
        <f t="shared" si="24"/>
        <v>4.0707897999999902</v>
      </c>
      <c r="W50" s="778">
        <f t="shared" si="25"/>
        <v>5.9507954119908391E-14</v>
      </c>
      <c r="X50" s="778" t="str">
        <f t="shared" si="26"/>
        <v/>
      </c>
      <c r="Y50" s="778"/>
      <c r="Z50" s="782"/>
      <c r="AA50" s="53"/>
      <c r="AB50" s="58">
        <f t="shared" si="27"/>
        <v>57.025494200000054</v>
      </c>
      <c r="AC50" s="58">
        <v>57.025494199999997</v>
      </c>
      <c r="AD50" s="59">
        <f t="shared" si="28"/>
        <v>8.8817841970012523E-16</v>
      </c>
      <c r="AE50" s="59" t="b">
        <f t="shared" si="29"/>
        <v>0</v>
      </c>
      <c r="AF50" s="59">
        <f t="shared" si="30"/>
        <v>8.8817841970012523E-16</v>
      </c>
      <c r="AG50" s="51"/>
      <c r="AH50" s="58">
        <v>74.366882324218693</v>
      </c>
      <c r="AI50" s="61">
        <f t="shared" si="31"/>
        <v>0.30409886608608638</v>
      </c>
      <c r="AJ50" s="61" t="b">
        <f t="shared" si="32"/>
        <v>0</v>
      </c>
      <c r="AK50" s="61">
        <f t="shared" si="33"/>
        <v>0.30409886608608638</v>
      </c>
      <c r="AL50" s="60">
        <v>56.6169624328613</v>
      </c>
      <c r="AM50" s="51"/>
      <c r="AN50" s="59">
        <f t="shared" si="34"/>
        <v>1.2736610418195314E-2</v>
      </c>
      <c r="AO50" s="59">
        <f t="shared" si="35"/>
        <v>1.2736610418195128E-2</v>
      </c>
      <c r="AP50" s="40"/>
      <c r="AR50" s="63"/>
      <c r="AS50" s="63"/>
      <c r="AT50" s="63"/>
      <c r="AU50" s="63"/>
      <c r="AV50" s="63"/>
      <c r="AW50" s="63"/>
      <c r="AX50" s="63"/>
      <c r="AY50" s="63"/>
      <c r="AZ50" s="63"/>
      <c r="BA50" s="63"/>
    </row>
    <row r="51" spans="1:53" ht="15.75" customHeight="1">
      <c r="A51" s="34" t="s">
        <v>310</v>
      </c>
      <c r="B51" s="34" t="s">
        <v>318</v>
      </c>
      <c r="C51" s="156" t="str">
        <f t="shared" si="18"/>
        <v>HAFA</v>
      </c>
      <c r="D51" s="156"/>
      <c r="E51" s="43"/>
      <c r="F51" s="777" t="str">
        <f t="shared" si="17"/>
        <v>Hafa Bathroom Group</v>
      </c>
      <c r="G51" s="778">
        <v>-1.3560000000000001</v>
      </c>
      <c r="H51" s="778">
        <v>-1.554</v>
      </c>
      <c r="I51" s="778">
        <f t="shared" si="19"/>
        <v>0.19799999999999995</v>
      </c>
      <c r="J51" s="778" t="str">
        <f t="shared" si="20"/>
        <v/>
      </c>
      <c r="K51" s="779"/>
      <c r="L51" s="780"/>
      <c r="M51" s="778">
        <v>-8.859</v>
      </c>
      <c r="N51" s="778">
        <v>-3.53</v>
      </c>
      <c r="O51" s="779" t="str">
        <f t="shared" si="21"/>
        <v>-</v>
      </c>
      <c r="P51" s="779">
        <f t="shared" si="22"/>
        <v>-1.509631728045326</v>
      </c>
      <c r="Q51" s="779">
        <f t="shared" si="23"/>
        <v>-1.509631728045326</v>
      </c>
      <c r="R51" s="780"/>
      <c r="S51" s="781">
        <v>2.0030000000000001</v>
      </c>
      <c r="T51" s="778">
        <v>2.0030000000000001</v>
      </c>
      <c r="U51" s="778"/>
      <c r="V51" s="778">
        <f t="shared" si="24"/>
        <v>2.0030000000000001</v>
      </c>
      <c r="W51" s="778">
        <f t="shared" si="25"/>
        <v>0</v>
      </c>
      <c r="X51" s="778" t="str">
        <f t="shared" si="26"/>
        <v/>
      </c>
      <c r="Y51" s="778"/>
      <c r="Z51" s="782"/>
      <c r="AA51" s="53"/>
      <c r="AB51" s="52">
        <f t="shared" si="27"/>
        <v>-13.61</v>
      </c>
      <c r="AC51" s="52">
        <v>-13.61</v>
      </c>
      <c r="AD51" s="53" t="str">
        <f t="shared" si="28"/>
        <v>-</v>
      </c>
      <c r="AE51" s="53">
        <f t="shared" si="29"/>
        <v>0</v>
      </c>
      <c r="AF51" s="53">
        <f t="shared" si="30"/>
        <v>0</v>
      </c>
      <c r="AG51" s="51"/>
      <c r="AH51" s="52">
        <v>36.298122406005803</v>
      </c>
      <c r="AI51" s="62" t="str">
        <f t="shared" si="31"/>
        <v>-</v>
      </c>
      <c r="AJ51" s="62" t="b">
        <f t="shared" si="32"/>
        <v>0</v>
      </c>
      <c r="AK51" s="62" t="str">
        <f t="shared" si="33"/>
        <v>-</v>
      </c>
      <c r="AL51" s="75">
        <v>33.616321563720703</v>
      </c>
      <c r="AM51" s="51"/>
      <c r="AN51" s="53">
        <f t="shared" si="34"/>
        <v>3.8300476126737676E-2</v>
      </c>
      <c r="AO51" s="53">
        <f t="shared" si="35"/>
        <v>3.8300476126737676E-2</v>
      </c>
      <c r="AP51" s="51"/>
      <c r="AR51" s="63"/>
      <c r="AS51" s="63"/>
      <c r="AT51" s="63"/>
      <c r="AU51" s="63"/>
      <c r="AV51" s="63"/>
      <c r="AW51" s="63"/>
      <c r="AX51" s="63"/>
      <c r="AY51" s="63"/>
      <c r="AZ51" s="63"/>
      <c r="BA51" s="63"/>
    </row>
    <row r="52" spans="1:53" ht="15.75" customHeight="1">
      <c r="A52" s="34" t="s">
        <v>310</v>
      </c>
      <c r="B52" s="34" t="s">
        <v>318</v>
      </c>
      <c r="C52" s="156" t="str">
        <f t="shared" si="18"/>
        <v>HENT</v>
      </c>
      <c r="D52" s="156"/>
      <c r="E52" s="43"/>
      <c r="F52" s="777" t="str">
        <f t="shared" si="17"/>
        <v>HENT</v>
      </c>
      <c r="G52" s="778">
        <v>11.972420849000001</v>
      </c>
      <c r="H52" s="778"/>
      <c r="I52" s="778">
        <f t="shared" si="19"/>
        <v>11.972420849000001</v>
      </c>
      <c r="J52" s="778">
        <f t="shared" si="20"/>
        <v>11.972420849000001</v>
      </c>
      <c r="K52" s="779"/>
      <c r="L52" s="780"/>
      <c r="M52" s="778">
        <v>35.375838680999998</v>
      </c>
      <c r="N52" s="778"/>
      <c r="O52" s="779" t="e">
        <f t="shared" si="21"/>
        <v>#DIV/0!</v>
      </c>
      <c r="P52" s="779" t="b">
        <f t="shared" si="22"/>
        <v>0</v>
      </c>
      <c r="Q52" s="779" t="e">
        <f t="shared" si="23"/>
        <v>#DIV/0!</v>
      </c>
      <c r="R52" s="780"/>
      <c r="S52" s="781">
        <v>48.765358400000302</v>
      </c>
      <c r="T52" s="778">
        <v>47.840779600000197</v>
      </c>
      <c r="U52" s="778"/>
      <c r="V52" s="778">
        <f t="shared" si="24"/>
        <v>47.840779600000197</v>
      </c>
      <c r="W52" s="778">
        <f t="shared" si="25"/>
        <v>0.92457880000010562</v>
      </c>
      <c r="X52" s="778">
        <f t="shared" si="26"/>
        <v>0.92457880000010562</v>
      </c>
      <c r="Y52" s="778"/>
      <c r="Z52" s="782" t="s">
        <v>524</v>
      </c>
      <c r="AA52" s="53"/>
      <c r="AB52" s="58">
        <f t="shared" si="27"/>
        <v>29.240242442000106</v>
      </c>
      <c r="AC52" s="58">
        <v>28.315663642000001</v>
      </c>
      <c r="AD52" s="59">
        <f t="shared" si="28"/>
        <v>3.2652556256131504E-2</v>
      </c>
      <c r="AE52" s="59" t="b">
        <f t="shared" si="29"/>
        <v>0</v>
      </c>
      <c r="AF52" s="59">
        <f t="shared" si="30"/>
        <v>3.2652556256131504E-2</v>
      </c>
      <c r="AG52" s="51"/>
      <c r="AH52" s="58">
        <v>23</v>
      </c>
      <c r="AI52" s="61">
        <f t="shared" si="31"/>
        <v>-0.18772873237960752</v>
      </c>
      <c r="AJ52" s="61" t="b">
        <f t="shared" si="32"/>
        <v>0</v>
      </c>
      <c r="AK52" s="61">
        <f t="shared" si="33"/>
        <v>-0.18772873237960752</v>
      </c>
      <c r="AL52" s="60">
        <v>23</v>
      </c>
      <c r="AM52" s="51"/>
      <c r="AN52" s="59">
        <f t="shared" si="34"/>
        <v>3.7977901762704866E-2</v>
      </c>
      <c r="AO52" s="59">
        <f t="shared" si="35"/>
        <v>3.7257850398573329E-2</v>
      </c>
      <c r="AP52" s="40"/>
      <c r="AR52" s="63"/>
      <c r="AS52" s="63"/>
      <c r="AT52" s="63"/>
      <c r="AU52" s="63"/>
      <c r="AV52" s="63"/>
      <c r="AW52" s="63"/>
      <c r="AX52" s="63"/>
      <c r="AY52" s="63"/>
      <c r="AZ52" s="63"/>
      <c r="BA52" s="63"/>
    </row>
    <row r="53" spans="1:53" ht="15.75" customHeight="1">
      <c r="A53" s="34" t="s">
        <v>310</v>
      </c>
      <c r="B53" s="34" t="s">
        <v>318</v>
      </c>
      <c r="C53" s="156" t="str">
        <f t="shared" si="18"/>
        <v>HLDISP</v>
      </c>
      <c r="D53" s="156"/>
      <c r="E53" s="43"/>
      <c r="F53" s="777" t="str">
        <f t="shared" si="17"/>
        <v xml:space="preserve">HL Display </v>
      </c>
      <c r="G53" s="778">
        <v>11.754</v>
      </c>
      <c r="H53" s="778">
        <v>3.72</v>
      </c>
      <c r="I53" s="778">
        <f t="shared" si="19"/>
        <v>8.0339999999999989</v>
      </c>
      <c r="J53" s="778">
        <f t="shared" si="20"/>
        <v>8.0339999999999989</v>
      </c>
      <c r="K53" s="779"/>
      <c r="L53" s="780"/>
      <c r="M53" s="778">
        <v>9.657</v>
      </c>
      <c r="N53" s="778">
        <v>37.177</v>
      </c>
      <c r="O53" s="779">
        <f t="shared" si="21"/>
        <v>-0.74024262312720235</v>
      </c>
      <c r="P53" s="779" t="b">
        <f t="shared" si="22"/>
        <v>0</v>
      </c>
      <c r="Q53" s="779">
        <f t="shared" si="23"/>
        <v>-0.74024262312720235</v>
      </c>
      <c r="R53" s="780"/>
      <c r="S53" s="781">
        <v>-22.280000000000101</v>
      </c>
      <c r="T53" s="778">
        <v>-22.280000000000101</v>
      </c>
      <c r="U53" s="778"/>
      <c r="V53" s="778">
        <f t="shared" si="24"/>
        <v>-22.280000000000101</v>
      </c>
      <c r="W53" s="778">
        <f t="shared" si="25"/>
        <v>0</v>
      </c>
      <c r="X53" s="778" t="str">
        <f t="shared" si="26"/>
        <v/>
      </c>
      <c r="Y53" s="778"/>
      <c r="Z53" s="782"/>
      <c r="AA53" s="53"/>
      <c r="AB53" s="52">
        <f t="shared" si="27"/>
        <v>105.986</v>
      </c>
      <c r="AC53" s="52">
        <v>105.986</v>
      </c>
      <c r="AD53" s="53">
        <f t="shared" si="28"/>
        <v>0</v>
      </c>
      <c r="AE53" s="53" t="b">
        <f t="shared" si="29"/>
        <v>0</v>
      </c>
      <c r="AF53" s="53">
        <f t="shared" si="30"/>
        <v>0</v>
      </c>
      <c r="AG53" s="51"/>
      <c r="AH53" s="52">
        <v>84</v>
      </c>
      <c r="AI53" s="62">
        <f t="shared" si="31"/>
        <v>-0.20744249240465729</v>
      </c>
      <c r="AJ53" s="62" t="b">
        <f t="shared" si="32"/>
        <v>0</v>
      </c>
      <c r="AK53" s="62">
        <f t="shared" si="33"/>
        <v>-0.20744249240465729</v>
      </c>
      <c r="AL53" s="75">
        <v>84</v>
      </c>
      <c r="AM53" s="51"/>
      <c r="AN53" s="53">
        <f t="shared" si="34"/>
        <v>-6.6048475074705043E-2</v>
      </c>
      <c r="AO53" s="53">
        <f t="shared" si="35"/>
        <v>-6.6048475074705043E-2</v>
      </c>
      <c r="AP53" s="51"/>
      <c r="AR53" s="63"/>
      <c r="AS53" s="52"/>
      <c r="AT53" s="63"/>
      <c r="AU53" s="63"/>
      <c r="AV53" s="63"/>
      <c r="AW53" s="63"/>
      <c r="AX53" s="63"/>
      <c r="AY53" s="63"/>
      <c r="AZ53" s="63"/>
      <c r="BA53" s="63"/>
    </row>
    <row r="54" spans="1:53" ht="15.75" customHeight="1">
      <c r="A54" s="34" t="s">
        <v>310</v>
      </c>
      <c r="B54" s="34" t="s">
        <v>318</v>
      </c>
      <c r="C54" s="156" t="str">
        <f t="shared" si="18"/>
        <v>INWIDO</v>
      </c>
      <c r="D54" s="156"/>
      <c r="E54" s="43"/>
      <c r="F54" s="777" t="str">
        <f t="shared" si="17"/>
        <v>Inwido</v>
      </c>
      <c r="G54" s="778">
        <v>-22.748000000000001</v>
      </c>
      <c r="H54" s="778">
        <v>36.722999999999999</v>
      </c>
      <c r="I54" s="778">
        <f t="shared" si="19"/>
        <v>-59.471000000000004</v>
      </c>
      <c r="J54" s="778">
        <f t="shared" si="20"/>
        <v>-59.471000000000004</v>
      </c>
      <c r="K54" s="779"/>
      <c r="L54" s="780"/>
      <c r="M54" s="778">
        <v>50.395000000000003</v>
      </c>
      <c r="N54" s="778">
        <v>79.971000000000004</v>
      </c>
      <c r="O54" s="779">
        <f t="shared" si="21"/>
        <v>-0.36983406484850756</v>
      </c>
      <c r="P54" s="779" t="b">
        <f t="shared" si="22"/>
        <v>0</v>
      </c>
      <c r="Q54" s="779">
        <f t="shared" si="23"/>
        <v>-0.36983406484850756</v>
      </c>
      <c r="R54" s="780"/>
      <c r="S54" s="781">
        <v>26.096999999999799</v>
      </c>
      <c r="T54" s="778">
        <v>6.6354939999999996</v>
      </c>
      <c r="U54" s="778"/>
      <c r="V54" s="778">
        <f t="shared" si="24"/>
        <v>6.6354939999999996</v>
      </c>
      <c r="W54" s="778">
        <f t="shared" si="25"/>
        <v>19.461505999999801</v>
      </c>
      <c r="X54" s="778">
        <f t="shared" si="26"/>
        <v>19.461505999999801</v>
      </c>
      <c r="Y54" s="778"/>
      <c r="Z54" s="782" t="s">
        <v>452</v>
      </c>
      <c r="AA54" s="53"/>
      <c r="AB54" s="58">
        <f t="shared" si="27"/>
        <v>239.77350599999983</v>
      </c>
      <c r="AC54" s="58">
        <v>220.31200000000001</v>
      </c>
      <c r="AD54" s="59">
        <f t="shared" si="28"/>
        <v>8.8336114237988816E-2</v>
      </c>
      <c r="AE54" s="59" t="b">
        <f t="shared" si="29"/>
        <v>0</v>
      </c>
      <c r="AF54" s="59">
        <f t="shared" si="30"/>
        <v>8.8336114237988816E-2</v>
      </c>
      <c r="AG54" s="51"/>
      <c r="AH54" s="58">
        <v>281</v>
      </c>
      <c r="AI54" s="61">
        <f t="shared" si="31"/>
        <v>0.27546388757761719</v>
      </c>
      <c r="AJ54" s="61" t="b">
        <f t="shared" si="32"/>
        <v>0</v>
      </c>
      <c r="AK54" s="61">
        <f t="shared" si="33"/>
        <v>0.27546388757761719</v>
      </c>
      <c r="AL54" s="60">
        <v>460</v>
      </c>
      <c r="AM54" s="51"/>
      <c r="AN54" s="59">
        <f t="shared" si="34"/>
        <v>2.491517365294596E-2</v>
      </c>
      <c r="AO54" s="59" t="str">
        <f t="shared" si="35"/>
        <v/>
      </c>
      <c r="AP54" s="40"/>
      <c r="AR54" s="63"/>
      <c r="AS54" s="63"/>
      <c r="AT54" s="63"/>
      <c r="AU54" s="63"/>
      <c r="AV54" s="63"/>
      <c r="AW54" s="63"/>
      <c r="AX54" s="63"/>
      <c r="AY54" s="63"/>
      <c r="AZ54" s="63"/>
      <c r="BA54" s="63"/>
    </row>
    <row r="55" spans="1:53" ht="15.75" customHeight="1">
      <c r="A55" s="34" t="s">
        <v>310</v>
      </c>
      <c r="B55" s="34" t="s">
        <v>318</v>
      </c>
      <c r="C55" s="156" t="str">
        <f t="shared" si="18"/>
        <v>JOTUL</v>
      </c>
      <c r="D55" s="156"/>
      <c r="E55" s="43"/>
      <c r="F55" s="777" t="str">
        <f t="shared" si="17"/>
        <v>Jøtul</v>
      </c>
      <c r="G55" s="778">
        <v>-23.296728911999999</v>
      </c>
      <c r="H55" s="778">
        <v>-27.764614251000001</v>
      </c>
      <c r="I55" s="778">
        <f t="shared" si="19"/>
        <v>4.4678853390000022</v>
      </c>
      <c r="J55" s="778">
        <f t="shared" si="20"/>
        <v>4.4678853390000022</v>
      </c>
      <c r="K55" s="779"/>
      <c r="L55" s="780"/>
      <c r="M55" s="778">
        <v>-53.875244942000002</v>
      </c>
      <c r="N55" s="778">
        <v>-54.591631536999998</v>
      </c>
      <c r="O55" s="779" t="str">
        <f t="shared" si="21"/>
        <v>-</v>
      </c>
      <c r="P55" s="779">
        <f t="shared" si="22"/>
        <v>1.3122644896854885E-2</v>
      </c>
      <c r="Q55" s="779">
        <f t="shared" si="23"/>
        <v>1.3122644896854885E-2</v>
      </c>
      <c r="R55" s="780"/>
      <c r="S55" s="781">
        <v>-31.6010518</v>
      </c>
      <c r="T55" s="778">
        <v>-31.6010518000001</v>
      </c>
      <c r="U55" s="778"/>
      <c r="V55" s="778">
        <f t="shared" si="24"/>
        <v>-31.6010518000001</v>
      </c>
      <c r="W55" s="778">
        <f t="shared" si="25"/>
        <v>9.9475983006414026E-14</v>
      </c>
      <c r="X55" s="778" t="str">
        <f t="shared" si="26"/>
        <v/>
      </c>
      <c r="Y55" s="778"/>
      <c r="Z55" s="782"/>
      <c r="AA55" s="53"/>
      <c r="AB55" s="52">
        <f t="shared" si="27"/>
        <v>-89.576771678999904</v>
      </c>
      <c r="AC55" s="52">
        <v>-89.576771679000004</v>
      </c>
      <c r="AD55" s="53" t="str">
        <f t="shared" si="28"/>
        <v>-</v>
      </c>
      <c r="AE55" s="53">
        <f t="shared" si="29"/>
        <v>1.1102230246251565E-15</v>
      </c>
      <c r="AF55" s="53">
        <f t="shared" si="30"/>
        <v>1.1102230246251565E-15</v>
      </c>
      <c r="AG55" s="51"/>
      <c r="AH55" s="52">
        <v>54</v>
      </c>
      <c r="AI55" s="62" t="str">
        <f t="shared" si="31"/>
        <v>-</v>
      </c>
      <c r="AJ55" s="62" t="b">
        <f t="shared" si="32"/>
        <v>0</v>
      </c>
      <c r="AK55" s="62" t="str">
        <f t="shared" si="33"/>
        <v>-</v>
      </c>
      <c r="AL55" s="75">
        <v>54</v>
      </c>
      <c r="AM55" s="51"/>
      <c r="AN55" s="53">
        <f t="shared" si="34"/>
        <v>-0.15155244955801925</v>
      </c>
      <c r="AO55" s="53">
        <f t="shared" si="35"/>
        <v>-0.15155244955801972</v>
      </c>
      <c r="AP55" s="51"/>
      <c r="AR55" s="63"/>
      <c r="AS55" s="63"/>
      <c r="AT55" s="63"/>
      <c r="AU55" s="63"/>
      <c r="AV55" s="63"/>
      <c r="AW55" s="63"/>
      <c r="AX55" s="63"/>
      <c r="AY55" s="63"/>
      <c r="AZ55" s="63"/>
      <c r="BA55" s="63"/>
    </row>
    <row r="56" spans="1:53" ht="15.75" customHeight="1">
      <c r="A56" s="34" t="s">
        <v>310</v>
      </c>
      <c r="B56" s="34" t="s">
        <v>318</v>
      </c>
      <c r="C56" s="156" t="str">
        <f t="shared" si="18"/>
        <v>KVD</v>
      </c>
      <c r="D56" s="156"/>
      <c r="E56" s="43"/>
      <c r="F56" s="777" t="str">
        <f t="shared" si="17"/>
        <v xml:space="preserve">KVD </v>
      </c>
      <c r="G56" s="778">
        <v>3.9</v>
      </c>
      <c r="H56" s="778">
        <v>1.724</v>
      </c>
      <c r="I56" s="778">
        <f t="shared" si="19"/>
        <v>2.1760000000000002</v>
      </c>
      <c r="J56" s="778">
        <f t="shared" si="20"/>
        <v>2.1760000000000002</v>
      </c>
      <c r="K56" s="779"/>
      <c r="L56" s="780"/>
      <c r="M56" s="778">
        <v>8.8520000000000003</v>
      </c>
      <c r="N56" s="778">
        <v>4.0650000000000004</v>
      </c>
      <c r="O56" s="779">
        <f t="shared" si="21"/>
        <v>1.1776137761377612</v>
      </c>
      <c r="P56" s="779" t="b">
        <f t="shared" si="22"/>
        <v>0</v>
      </c>
      <c r="Q56" s="779">
        <f t="shared" si="23"/>
        <v>1.1776137761377612</v>
      </c>
      <c r="R56" s="780"/>
      <c r="S56" s="781">
        <v>6.0209999999999999</v>
      </c>
      <c r="T56" s="778">
        <v>6.0209999999999999</v>
      </c>
      <c r="U56" s="778"/>
      <c r="V56" s="778">
        <f t="shared" si="24"/>
        <v>6.0209999999999999</v>
      </c>
      <c r="W56" s="778">
        <f t="shared" si="25"/>
        <v>0</v>
      </c>
      <c r="X56" s="778" t="str">
        <f t="shared" si="26"/>
        <v/>
      </c>
      <c r="Y56" s="778"/>
      <c r="Z56" s="782"/>
      <c r="AA56" s="53"/>
      <c r="AB56" s="58">
        <f t="shared" si="27"/>
        <v>29.184000000000001</v>
      </c>
      <c r="AC56" s="58">
        <v>29.184000000000001</v>
      </c>
      <c r="AD56" s="59">
        <f t="shared" si="28"/>
        <v>0</v>
      </c>
      <c r="AE56" s="59" t="b">
        <f t="shared" si="29"/>
        <v>0</v>
      </c>
      <c r="AF56" s="59">
        <f t="shared" si="30"/>
        <v>0</v>
      </c>
      <c r="AG56" s="51"/>
      <c r="AH56" s="58">
        <v>275</v>
      </c>
      <c r="AI56" s="61">
        <f t="shared" si="31"/>
        <v>8.4229714912280702</v>
      </c>
      <c r="AJ56" s="61" t="b">
        <f t="shared" si="32"/>
        <v>0</v>
      </c>
      <c r="AK56" s="61">
        <f t="shared" si="33"/>
        <v>8.4229714912280702</v>
      </c>
      <c r="AL56" s="60">
        <v>333</v>
      </c>
      <c r="AM56" s="51"/>
      <c r="AN56" s="59">
        <f t="shared" si="34"/>
        <v>7.9371984497350306E-2</v>
      </c>
      <c r="AO56" s="59">
        <f t="shared" si="35"/>
        <v>7.9371984497350306E-2</v>
      </c>
      <c r="AP56" s="40"/>
      <c r="AR56" s="63"/>
      <c r="AS56" s="63"/>
      <c r="AT56" s="63"/>
      <c r="AU56" s="63"/>
      <c r="AV56" s="63"/>
      <c r="AW56" s="63"/>
      <c r="AX56" s="63"/>
      <c r="AY56" s="63"/>
      <c r="AZ56" s="63"/>
      <c r="BA56" s="63"/>
    </row>
    <row r="57" spans="1:53" ht="15.75" customHeight="1">
      <c r="A57" s="34" t="s">
        <v>310</v>
      </c>
      <c r="B57" s="34" t="s">
        <v>318</v>
      </c>
      <c r="C57" s="156" t="str">
        <f t="shared" si="18"/>
        <v>LEDIL</v>
      </c>
      <c r="D57" s="156"/>
      <c r="E57" s="43"/>
      <c r="F57" s="777" t="str">
        <f t="shared" si="17"/>
        <v>Ledil</v>
      </c>
      <c r="G57" s="778">
        <v>6.194</v>
      </c>
      <c r="H57" s="778">
        <v>20.382000000000001</v>
      </c>
      <c r="I57" s="778">
        <f t="shared" si="19"/>
        <v>-14.188000000000002</v>
      </c>
      <c r="J57" s="778">
        <f t="shared" si="20"/>
        <v>-14.188000000000002</v>
      </c>
      <c r="K57" s="779"/>
      <c r="L57" s="780"/>
      <c r="M57" s="778">
        <v>18.826000000000001</v>
      </c>
      <c r="N57" s="778">
        <v>34.037999999999997</v>
      </c>
      <c r="O57" s="779">
        <f t="shared" si="21"/>
        <v>-0.44691227451671656</v>
      </c>
      <c r="P57" s="779" t="b">
        <f t="shared" si="22"/>
        <v>0</v>
      </c>
      <c r="Q57" s="779">
        <f t="shared" si="23"/>
        <v>-0.44691227451671656</v>
      </c>
      <c r="R57" s="780"/>
      <c r="S57" s="781">
        <v>7.8132900999999997</v>
      </c>
      <c r="T57" s="778">
        <v>7.8132900999999899</v>
      </c>
      <c r="U57" s="778"/>
      <c r="V57" s="778">
        <f t="shared" si="24"/>
        <v>7.8132900999999899</v>
      </c>
      <c r="W57" s="778">
        <f t="shared" si="25"/>
        <v>9.7699626167013776E-15</v>
      </c>
      <c r="X57" s="778" t="str">
        <f t="shared" si="26"/>
        <v/>
      </c>
      <c r="Y57" s="778"/>
      <c r="Z57" s="782"/>
      <c r="AA57" s="53"/>
      <c r="AB57" s="52">
        <f t="shared" si="27"/>
        <v>68.333000000000013</v>
      </c>
      <c r="AC57" s="52">
        <v>68.332999999999998</v>
      </c>
      <c r="AD57" s="53">
        <f t="shared" si="28"/>
        <v>2.2204460492503131E-16</v>
      </c>
      <c r="AE57" s="53" t="b">
        <f t="shared" si="29"/>
        <v>0</v>
      </c>
      <c r="AF57" s="53">
        <f t="shared" si="30"/>
        <v>2.2204460492503131E-16</v>
      </c>
      <c r="AG57" s="51"/>
      <c r="AH57" s="52">
        <v>72.800003051757798</v>
      </c>
      <c r="AI57" s="62">
        <f t="shared" si="31"/>
        <v>6.5371095250578826E-2</v>
      </c>
      <c r="AJ57" s="62" t="b">
        <f t="shared" si="32"/>
        <v>0</v>
      </c>
      <c r="AK57" s="62">
        <f t="shared" si="33"/>
        <v>6.5371095250578826E-2</v>
      </c>
      <c r="AL57" s="75">
        <v>87</v>
      </c>
      <c r="AM57" s="51"/>
      <c r="AN57" s="53">
        <f t="shared" si="34"/>
        <v>0.11175207942044539</v>
      </c>
      <c r="AO57" s="53">
        <f t="shared" si="35"/>
        <v>0.11175207942044525</v>
      </c>
      <c r="AP57" s="51"/>
      <c r="AR57" s="63"/>
      <c r="AS57" s="63"/>
      <c r="AT57" s="63"/>
      <c r="AU57" s="63"/>
      <c r="AV57" s="63"/>
      <c r="AW57" s="63"/>
      <c r="AX57" s="63"/>
      <c r="AY57" s="63"/>
      <c r="AZ57" s="63"/>
      <c r="BA57" s="63"/>
    </row>
    <row r="58" spans="1:53" ht="15.75" customHeight="1">
      <c r="A58" s="34" t="s">
        <v>310</v>
      </c>
      <c r="B58" s="34" t="s">
        <v>318</v>
      </c>
      <c r="C58" s="156" t="str">
        <f t="shared" si="18"/>
        <v>MCC</v>
      </c>
      <c r="D58" s="156"/>
      <c r="E58" s="43"/>
      <c r="F58" s="777" t="str">
        <f t="shared" si="17"/>
        <v>Mobile Climate Control</v>
      </c>
      <c r="G58" s="778">
        <v>4.3433212000000001</v>
      </c>
      <c r="H58" s="778">
        <v>-3.4157150000000001</v>
      </c>
      <c r="I58" s="778">
        <f t="shared" si="19"/>
        <v>7.7590362000000006</v>
      </c>
      <c r="J58" s="778">
        <f t="shared" si="20"/>
        <v>7.7590362000000006</v>
      </c>
      <c r="K58" s="779"/>
      <c r="L58" s="780"/>
      <c r="M58" s="778">
        <v>13.838177099999999</v>
      </c>
      <c r="N58" s="778">
        <v>-13.050746999999999</v>
      </c>
      <c r="O58" s="779" t="str">
        <f t="shared" si="21"/>
        <v>-</v>
      </c>
      <c r="P58" s="779" t="b">
        <f t="shared" si="22"/>
        <v>0</v>
      </c>
      <c r="Q58" s="779" t="str">
        <f t="shared" si="23"/>
        <v>-</v>
      </c>
      <c r="R58" s="780"/>
      <c r="S58" s="781">
        <v>5.1459999999999999</v>
      </c>
      <c r="T58" s="778">
        <v>5.1460000000000399</v>
      </c>
      <c r="U58" s="778"/>
      <c r="V58" s="778">
        <f t="shared" si="24"/>
        <v>5.1460000000000399</v>
      </c>
      <c r="W58" s="778">
        <f t="shared" si="25"/>
        <v>-3.9968028886505635E-14</v>
      </c>
      <c r="X58" s="778" t="str">
        <f t="shared" si="26"/>
        <v/>
      </c>
      <c r="Y58" s="778"/>
      <c r="Z58" s="782"/>
      <c r="AA58" s="53"/>
      <c r="AB58" s="58">
        <f t="shared" si="27"/>
        <v>39.674797799999965</v>
      </c>
      <c r="AC58" s="58">
        <v>39.6747978</v>
      </c>
      <c r="AD58" s="59">
        <f t="shared" si="28"/>
        <v>-8.8817841970012523E-16</v>
      </c>
      <c r="AE58" s="59" t="b">
        <f t="shared" si="29"/>
        <v>0</v>
      </c>
      <c r="AF58" s="59">
        <f t="shared" si="30"/>
        <v>-8.8817841970012523E-16</v>
      </c>
      <c r="AG58" s="51"/>
      <c r="AH58" s="58">
        <v>184.35613250732399</v>
      </c>
      <c r="AI58" s="61">
        <f t="shared" si="31"/>
        <v>3.6466810854754748</v>
      </c>
      <c r="AJ58" s="61" t="b">
        <f t="shared" si="32"/>
        <v>0</v>
      </c>
      <c r="AK58" s="61">
        <f t="shared" si="33"/>
        <v>3.6466810854754748</v>
      </c>
      <c r="AL58" s="60">
        <v>193.57663726806601</v>
      </c>
      <c r="AM58" s="51"/>
      <c r="AN58" s="59">
        <f t="shared" si="34"/>
        <v>1.7738405060236811E-2</v>
      </c>
      <c r="AO58" s="59">
        <f t="shared" si="35"/>
        <v>1.7738405060236946E-2</v>
      </c>
      <c r="AP58" s="40"/>
      <c r="AR58" s="63"/>
      <c r="AS58" s="63"/>
      <c r="AT58" s="63"/>
      <c r="AU58" s="63"/>
      <c r="AV58" s="63"/>
      <c r="AW58" s="63"/>
      <c r="AX58" s="63"/>
      <c r="AY58" s="63"/>
      <c r="AZ58" s="63"/>
      <c r="BA58" s="63"/>
    </row>
    <row r="59" spans="1:53" ht="15.75" customHeight="1">
      <c r="A59" s="34" t="s">
        <v>310</v>
      </c>
      <c r="B59" s="34" t="s">
        <v>318</v>
      </c>
      <c r="C59" s="156" t="str">
        <f t="shared" si="18"/>
        <v>NEBULA</v>
      </c>
      <c r="D59" s="156"/>
      <c r="E59" s="43"/>
      <c r="F59" s="777" t="str">
        <f t="shared" si="17"/>
        <v>Nebula</v>
      </c>
      <c r="G59" s="794"/>
      <c r="H59" s="794"/>
      <c r="I59" s="794"/>
      <c r="J59" s="794"/>
      <c r="K59" s="795"/>
      <c r="L59" s="796"/>
      <c r="M59" s="794"/>
      <c r="N59" s="794"/>
      <c r="O59" s="795"/>
      <c r="P59" s="795"/>
      <c r="Q59" s="795"/>
      <c r="R59" s="796"/>
      <c r="S59" s="781">
        <v>13.6115861</v>
      </c>
      <c r="T59" s="778">
        <v>13.6115861</v>
      </c>
      <c r="U59" s="778"/>
      <c r="V59" s="778">
        <f t="shared" si="24"/>
        <v>13.6115861</v>
      </c>
      <c r="W59" s="778">
        <f t="shared" si="25"/>
        <v>0</v>
      </c>
      <c r="X59" s="778" t="str">
        <f t="shared" si="26"/>
        <v/>
      </c>
      <c r="Y59" s="778"/>
      <c r="Z59" s="782"/>
      <c r="AA59" s="53"/>
      <c r="AB59" s="58"/>
      <c r="AC59" s="58"/>
      <c r="AD59" s="59"/>
      <c r="AE59" s="59"/>
      <c r="AF59" s="59"/>
      <c r="AG59" s="51"/>
      <c r="AH59" s="58"/>
      <c r="AI59" s="61"/>
      <c r="AJ59" s="61"/>
      <c r="AK59" s="61"/>
      <c r="AL59" s="60"/>
      <c r="AM59" s="51"/>
      <c r="AN59" s="59"/>
      <c r="AO59" s="59"/>
      <c r="AP59" s="40"/>
      <c r="AR59" s="63"/>
      <c r="AS59" s="63"/>
      <c r="AT59" s="63"/>
      <c r="AU59" s="63"/>
      <c r="AV59" s="63"/>
      <c r="AW59" s="63"/>
      <c r="AX59" s="63"/>
      <c r="AY59" s="63"/>
      <c r="AZ59" s="63"/>
      <c r="BA59" s="63"/>
    </row>
    <row r="60" spans="1:53" ht="15.75" customHeight="1">
      <c r="A60" s="34" t="s">
        <v>310</v>
      </c>
      <c r="B60" s="34" t="s">
        <v>318</v>
      </c>
      <c r="C60" s="156" t="str">
        <f t="shared" si="18"/>
        <v>NCGHO</v>
      </c>
      <c r="D60" s="156"/>
      <c r="E60" s="43"/>
      <c r="F60" s="777" t="str">
        <f t="shared" si="17"/>
        <v>Nordic Cinema Group</v>
      </c>
      <c r="G60" s="794"/>
      <c r="H60" s="794"/>
      <c r="I60" s="794"/>
      <c r="J60" s="794"/>
      <c r="K60" s="795"/>
      <c r="L60" s="796"/>
      <c r="M60" s="794"/>
      <c r="N60" s="794"/>
      <c r="O60" s="795"/>
      <c r="P60" s="795"/>
      <c r="Q60" s="795"/>
      <c r="R60" s="796"/>
      <c r="S60" s="781">
        <v>132.242998</v>
      </c>
      <c r="T60" s="778">
        <v>135.94999799999999</v>
      </c>
      <c r="U60" s="778"/>
      <c r="V60" s="778">
        <f t="shared" si="24"/>
        <v>135.94999799999999</v>
      </c>
      <c r="W60" s="778">
        <f t="shared" si="25"/>
        <v>-3.7069999999999936</v>
      </c>
      <c r="X60" s="778">
        <f t="shared" si="26"/>
        <v>-3.7069999999999936</v>
      </c>
      <c r="Y60" s="778"/>
      <c r="Z60" s="782" t="s">
        <v>548</v>
      </c>
      <c r="AA60" s="53"/>
      <c r="AB60" s="58"/>
      <c r="AC60" s="58"/>
      <c r="AD60" s="59"/>
      <c r="AE60" s="59"/>
      <c r="AF60" s="59"/>
      <c r="AG60" s="51"/>
      <c r="AH60" s="58"/>
      <c r="AI60" s="61"/>
      <c r="AJ60" s="61"/>
      <c r="AK60" s="61"/>
      <c r="AL60" s="60"/>
      <c r="AM60" s="51"/>
      <c r="AN60" s="59"/>
      <c r="AO60" s="59"/>
      <c r="AP60" s="40"/>
      <c r="AR60" s="63"/>
      <c r="AS60" s="63"/>
      <c r="AT60" s="63"/>
      <c r="AU60" s="63"/>
      <c r="AV60" s="63"/>
      <c r="AW60" s="63"/>
      <c r="AX60" s="63"/>
      <c r="AY60" s="63"/>
      <c r="AZ60" s="63"/>
      <c r="BA60" s="63"/>
    </row>
    <row r="61" spans="1:53" ht="15.75" hidden="1" customHeight="1">
      <c r="A61" s="34" t="s">
        <v>310</v>
      </c>
      <c r="B61" s="34" t="s">
        <v>318</v>
      </c>
      <c r="C61" s="156">
        <f t="shared" si="18"/>
        <v>0</v>
      </c>
      <c r="D61" s="156"/>
      <c r="E61" s="43"/>
      <c r="F61" s="777">
        <f t="shared" si="17"/>
        <v>0</v>
      </c>
      <c r="G61" s="794"/>
      <c r="H61" s="794"/>
      <c r="I61" s="794"/>
      <c r="J61" s="794"/>
      <c r="K61" s="795"/>
      <c r="L61" s="796"/>
      <c r="M61" s="794"/>
      <c r="N61" s="794"/>
      <c r="O61" s="795"/>
      <c r="P61" s="795"/>
      <c r="Q61" s="795"/>
      <c r="R61" s="796"/>
      <c r="S61" s="781">
        <v>0</v>
      </c>
      <c r="T61" s="778">
        <v>0</v>
      </c>
      <c r="U61" s="778"/>
      <c r="V61" s="778">
        <f t="shared" si="24"/>
        <v>0</v>
      </c>
      <c r="W61" s="778">
        <f t="shared" si="25"/>
        <v>0</v>
      </c>
      <c r="X61" s="778" t="str">
        <f t="shared" si="26"/>
        <v/>
      </c>
      <c r="Y61" s="778"/>
      <c r="Z61" s="782"/>
      <c r="AA61" s="53"/>
      <c r="AB61" s="58"/>
      <c r="AC61" s="58"/>
      <c r="AD61" s="59"/>
      <c r="AE61" s="59"/>
      <c r="AF61" s="59"/>
      <c r="AG61" s="51"/>
      <c r="AH61" s="58"/>
      <c r="AI61" s="61"/>
      <c r="AJ61" s="61"/>
      <c r="AK61" s="61"/>
      <c r="AL61" s="60"/>
      <c r="AM61" s="51"/>
      <c r="AN61" s="59"/>
      <c r="AO61" s="59"/>
      <c r="AP61" s="40"/>
      <c r="AR61" s="63"/>
      <c r="AS61" s="63"/>
      <c r="AT61" s="63"/>
      <c r="AU61" s="63"/>
      <c r="AV61" s="63"/>
      <c r="AW61" s="63"/>
      <c r="AX61" s="63"/>
      <c r="AY61" s="63"/>
      <c r="AZ61" s="63"/>
      <c r="BA61" s="63"/>
    </row>
    <row r="62" spans="1:53" ht="15.75" hidden="1" customHeight="1">
      <c r="A62" s="34" t="s">
        <v>310</v>
      </c>
      <c r="B62" s="34" t="s">
        <v>318</v>
      </c>
      <c r="C62" s="156">
        <f t="shared" si="18"/>
        <v>0</v>
      </c>
      <c r="D62" s="156"/>
      <c r="E62" s="43"/>
      <c r="F62" s="777">
        <f t="shared" si="17"/>
        <v>0</v>
      </c>
      <c r="G62" s="794"/>
      <c r="H62" s="794"/>
      <c r="I62" s="794"/>
      <c r="J62" s="794"/>
      <c r="K62" s="795"/>
      <c r="L62" s="796"/>
      <c r="M62" s="794"/>
      <c r="N62" s="794"/>
      <c r="O62" s="795"/>
      <c r="P62" s="795"/>
      <c r="Q62" s="795"/>
      <c r="R62" s="796"/>
      <c r="S62" s="781">
        <v>0</v>
      </c>
      <c r="T62" s="778">
        <v>0</v>
      </c>
      <c r="U62" s="778"/>
      <c r="V62" s="778">
        <f t="shared" si="24"/>
        <v>0</v>
      </c>
      <c r="W62" s="778">
        <f t="shared" si="25"/>
        <v>0</v>
      </c>
      <c r="X62" s="778" t="str">
        <f t="shared" si="26"/>
        <v/>
      </c>
      <c r="Y62" s="778"/>
      <c r="Z62" s="782"/>
      <c r="AA62" s="53"/>
      <c r="AB62" s="58"/>
      <c r="AC62" s="58"/>
      <c r="AD62" s="59"/>
      <c r="AE62" s="59"/>
      <c r="AF62" s="59"/>
      <c r="AG62" s="51"/>
      <c r="AH62" s="58"/>
      <c r="AI62" s="61"/>
      <c r="AJ62" s="61"/>
      <c r="AK62" s="61"/>
      <c r="AL62" s="60"/>
      <c r="AM62" s="51"/>
      <c r="AN62" s="59"/>
      <c r="AO62" s="59"/>
      <c r="AP62" s="40"/>
      <c r="AR62" s="63"/>
      <c r="AS62" s="63"/>
      <c r="AT62" s="63"/>
      <c r="AU62" s="63"/>
      <c r="AV62" s="63"/>
      <c r="AW62" s="63"/>
      <c r="AX62" s="63"/>
      <c r="AY62" s="63"/>
      <c r="AZ62" s="63"/>
      <c r="BA62" s="63"/>
    </row>
    <row r="63" spans="1:53" ht="15.75" hidden="1" customHeight="1">
      <c r="A63" s="34" t="s">
        <v>310</v>
      </c>
      <c r="B63" s="34" t="s">
        <v>318</v>
      </c>
      <c r="C63" s="156">
        <f t="shared" si="18"/>
        <v>0</v>
      </c>
      <c r="D63" s="156"/>
      <c r="E63" s="43"/>
      <c r="F63" s="777">
        <f t="shared" si="17"/>
        <v>0</v>
      </c>
      <c r="G63" s="794"/>
      <c r="H63" s="794"/>
      <c r="I63" s="794"/>
      <c r="J63" s="794"/>
      <c r="K63" s="795"/>
      <c r="L63" s="796"/>
      <c r="M63" s="794"/>
      <c r="N63" s="794"/>
      <c r="O63" s="795"/>
      <c r="P63" s="795"/>
      <c r="Q63" s="795"/>
      <c r="R63" s="796"/>
      <c r="S63" s="781">
        <v>0</v>
      </c>
      <c r="T63" s="778">
        <v>0</v>
      </c>
      <c r="U63" s="778"/>
      <c r="V63" s="778">
        <f t="shared" si="24"/>
        <v>0</v>
      </c>
      <c r="W63" s="778">
        <f t="shared" si="25"/>
        <v>0</v>
      </c>
      <c r="X63" s="778" t="str">
        <f t="shared" si="26"/>
        <v/>
      </c>
      <c r="Y63" s="778"/>
      <c r="Z63" s="782"/>
      <c r="AA63" s="53"/>
      <c r="AB63" s="58"/>
      <c r="AC63" s="58"/>
      <c r="AD63" s="59"/>
      <c r="AE63" s="59"/>
      <c r="AF63" s="59"/>
      <c r="AG63" s="51"/>
      <c r="AH63" s="58"/>
      <c r="AI63" s="61"/>
      <c r="AJ63" s="61"/>
      <c r="AK63" s="61"/>
      <c r="AL63" s="60"/>
      <c r="AM63" s="51"/>
      <c r="AN63" s="59"/>
      <c r="AO63" s="59"/>
      <c r="AP63" s="40"/>
      <c r="AR63" s="63"/>
      <c r="AS63" s="63"/>
      <c r="AT63" s="63"/>
      <c r="AU63" s="63"/>
      <c r="AV63" s="63"/>
      <c r="AW63" s="63"/>
      <c r="AX63" s="63"/>
      <c r="AY63" s="63"/>
      <c r="AZ63" s="63"/>
      <c r="BA63" s="63"/>
    </row>
    <row r="64" spans="1:53" ht="15.75" hidden="1" customHeight="1">
      <c r="A64" s="34" t="s">
        <v>310</v>
      </c>
      <c r="B64" s="34" t="s">
        <v>318</v>
      </c>
      <c r="C64" s="156">
        <f t="shared" si="18"/>
        <v>0</v>
      </c>
      <c r="D64" s="156"/>
      <c r="E64" s="43"/>
      <c r="F64" s="777">
        <f t="shared" si="17"/>
        <v>0</v>
      </c>
      <c r="G64" s="794"/>
      <c r="H64" s="794"/>
      <c r="I64" s="794"/>
      <c r="J64" s="794"/>
      <c r="K64" s="795"/>
      <c r="L64" s="796"/>
      <c r="M64" s="794"/>
      <c r="N64" s="794"/>
      <c r="O64" s="795"/>
      <c r="P64" s="795"/>
      <c r="Q64" s="795"/>
      <c r="R64" s="796"/>
      <c r="S64" s="781">
        <v>0</v>
      </c>
      <c r="T64" s="778">
        <v>0</v>
      </c>
      <c r="U64" s="778"/>
      <c r="V64" s="778">
        <f t="shared" si="24"/>
        <v>0</v>
      </c>
      <c r="W64" s="778">
        <f t="shared" si="25"/>
        <v>0</v>
      </c>
      <c r="X64" s="778" t="str">
        <f t="shared" si="26"/>
        <v/>
      </c>
      <c r="Y64" s="778"/>
      <c r="Z64" s="782"/>
      <c r="AA64" s="53"/>
      <c r="AB64" s="58"/>
      <c r="AC64" s="58"/>
      <c r="AD64" s="59"/>
      <c r="AE64" s="59"/>
      <c r="AF64" s="59"/>
      <c r="AG64" s="51"/>
      <c r="AH64" s="58"/>
      <c r="AI64" s="61"/>
      <c r="AJ64" s="61"/>
      <c r="AK64" s="61"/>
      <c r="AL64" s="60"/>
      <c r="AM64" s="51"/>
      <c r="AN64" s="59"/>
      <c r="AO64" s="59"/>
      <c r="AP64" s="40"/>
      <c r="AR64" s="63"/>
      <c r="AS64" s="63"/>
      <c r="AT64" s="63"/>
      <c r="AU64" s="63"/>
      <c r="AV64" s="63"/>
      <c r="AW64" s="63"/>
      <c r="AX64" s="63"/>
      <c r="AY64" s="63"/>
      <c r="AZ64" s="63"/>
      <c r="BA64" s="63"/>
    </row>
    <row r="65" spans="1:53" ht="15.75" hidden="1" customHeight="1">
      <c r="A65" s="34" t="s">
        <v>310</v>
      </c>
      <c r="B65" s="34" t="s">
        <v>318</v>
      </c>
      <c r="C65" s="156">
        <f t="shared" si="18"/>
        <v>0</v>
      </c>
      <c r="D65" s="156"/>
      <c r="E65" s="43"/>
      <c r="F65" s="777">
        <f t="shared" si="17"/>
        <v>0</v>
      </c>
      <c r="G65" s="794"/>
      <c r="H65" s="794"/>
      <c r="I65" s="794"/>
      <c r="J65" s="794"/>
      <c r="K65" s="795"/>
      <c r="L65" s="796"/>
      <c r="M65" s="794"/>
      <c r="N65" s="794"/>
      <c r="O65" s="795"/>
      <c r="P65" s="795"/>
      <c r="Q65" s="795"/>
      <c r="R65" s="796"/>
      <c r="S65" s="781">
        <v>0</v>
      </c>
      <c r="T65" s="778">
        <v>0</v>
      </c>
      <c r="U65" s="778"/>
      <c r="V65" s="778">
        <f t="shared" si="24"/>
        <v>0</v>
      </c>
      <c r="W65" s="778">
        <f t="shared" si="25"/>
        <v>0</v>
      </c>
      <c r="X65" s="778" t="str">
        <f t="shared" si="26"/>
        <v/>
      </c>
      <c r="Y65" s="778"/>
      <c r="Z65" s="782"/>
      <c r="AA65" s="53"/>
      <c r="AB65" s="58"/>
      <c r="AC65" s="58"/>
      <c r="AD65" s="59"/>
      <c r="AE65" s="59"/>
      <c r="AF65" s="59"/>
      <c r="AG65" s="51"/>
      <c r="AH65" s="58"/>
      <c r="AI65" s="61"/>
      <c r="AJ65" s="61"/>
      <c r="AK65" s="61"/>
      <c r="AL65" s="60"/>
      <c r="AM65" s="51"/>
      <c r="AN65" s="59"/>
      <c r="AO65" s="59"/>
      <c r="AP65" s="40"/>
      <c r="AR65" s="63"/>
      <c r="AS65" s="63"/>
      <c r="AT65" s="63"/>
      <c r="AU65" s="63"/>
      <c r="AV65" s="63"/>
      <c r="AW65" s="63"/>
      <c r="AX65" s="63"/>
      <c r="AY65" s="63"/>
      <c r="AZ65" s="63"/>
      <c r="BA65" s="63"/>
    </row>
    <row r="66" spans="1:53" ht="15.75" hidden="1" customHeight="1">
      <c r="A66" s="34" t="s">
        <v>310</v>
      </c>
      <c r="B66" s="34" t="s">
        <v>318</v>
      </c>
      <c r="C66" s="156">
        <f t="shared" si="18"/>
        <v>0</v>
      </c>
      <c r="D66" s="156"/>
      <c r="E66" s="43"/>
      <c r="F66" s="777">
        <f t="shared" si="17"/>
        <v>0</v>
      </c>
      <c r="G66" s="794"/>
      <c r="H66" s="794"/>
      <c r="I66" s="794"/>
      <c r="J66" s="794"/>
      <c r="K66" s="795"/>
      <c r="L66" s="796"/>
      <c r="M66" s="794"/>
      <c r="N66" s="794"/>
      <c r="O66" s="795"/>
      <c r="P66" s="795"/>
      <c r="Q66" s="795"/>
      <c r="R66" s="796"/>
      <c r="S66" s="781">
        <v>0</v>
      </c>
      <c r="T66" s="778">
        <v>0</v>
      </c>
      <c r="U66" s="778"/>
      <c r="V66" s="778">
        <f t="shared" si="24"/>
        <v>0</v>
      </c>
      <c r="W66" s="778">
        <f t="shared" si="25"/>
        <v>0</v>
      </c>
      <c r="X66" s="778" t="str">
        <f t="shared" si="26"/>
        <v/>
      </c>
      <c r="Y66" s="778"/>
      <c r="Z66" s="782"/>
      <c r="AA66" s="53"/>
      <c r="AB66" s="58"/>
      <c r="AC66" s="58"/>
      <c r="AD66" s="59"/>
      <c r="AE66" s="59"/>
      <c r="AF66" s="59"/>
      <c r="AG66" s="51"/>
      <c r="AH66" s="58"/>
      <c r="AI66" s="61"/>
      <c r="AJ66" s="61"/>
      <c r="AK66" s="61"/>
      <c r="AL66" s="60"/>
      <c r="AM66" s="51"/>
      <c r="AN66" s="59"/>
      <c r="AO66" s="59"/>
      <c r="AP66" s="40"/>
      <c r="AR66" s="63"/>
      <c r="AS66" s="63"/>
      <c r="AT66" s="63"/>
      <c r="AU66" s="63"/>
      <c r="AV66" s="63"/>
      <c r="AW66" s="63"/>
      <c r="AX66" s="63"/>
      <c r="AY66" s="63"/>
      <c r="AZ66" s="63"/>
      <c r="BA66" s="63"/>
    </row>
    <row r="67" spans="1:53" ht="15.75" hidden="1" customHeight="1">
      <c r="A67" s="34" t="s">
        <v>310</v>
      </c>
      <c r="B67" s="34" t="s">
        <v>318</v>
      </c>
      <c r="C67" s="156">
        <f t="shared" si="18"/>
        <v>0</v>
      </c>
      <c r="D67" s="156"/>
      <c r="E67" s="43"/>
      <c r="F67" s="777">
        <f t="shared" si="17"/>
        <v>0</v>
      </c>
      <c r="G67" s="794"/>
      <c r="H67" s="794"/>
      <c r="I67" s="794"/>
      <c r="J67" s="794"/>
      <c r="K67" s="795"/>
      <c r="L67" s="796"/>
      <c r="M67" s="794"/>
      <c r="N67" s="794"/>
      <c r="O67" s="795"/>
      <c r="P67" s="795"/>
      <c r="Q67" s="795"/>
      <c r="R67" s="796"/>
      <c r="S67" s="781">
        <v>0</v>
      </c>
      <c r="T67" s="778">
        <v>0</v>
      </c>
      <c r="U67" s="778"/>
      <c r="V67" s="778">
        <f t="shared" si="24"/>
        <v>0</v>
      </c>
      <c r="W67" s="778">
        <f t="shared" si="25"/>
        <v>0</v>
      </c>
      <c r="X67" s="778" t="str">
        <f t="shared" si="26"/>
        <v/>
      </c>
      <c r="Y67" s="778"/>
      <c r="Z67" s="782"/>
      <c r="AA67" s="53"/>
      <c r="AB67" s="58"/>
      <c r="AC67" s="58"/>
      <c r="AD67" s="59"/>
      <c r="AE67" s="59"/>
      <c r="AF67" s="59"/>
      <c r="AG67" s="51"/>
      <c r="AH67" s="58"/>
      <c r="AI67" s="61"/>
      <c r="AJ67" s="61"/>
      <c r="AK67" s="61"/>
      <c r="AL67" s="60"/>
      <c r="AM67" s="51"/>
      <c r="AN67" s="59"/>
      <c r="AO67" s="59"/>
      <c r="AP67" s="40"/>
      <c r="AR67" s="63"/>
      <c r="AS67" s="63"/>
      <c r="AT67" s="63"/>
      <c r="AU67" s="63"/>
      <c r="AV67" s="63"/>
      <c r="AW67" s="63"/>
      <c r="AX67" s="63"/>
      <c r="AY67" s="63"/>
      <c r="AZ67" s="63"/>
      <c r="BA67" s="63"/>
    </row>
    <row r="68" spans="1:53" ht="15.75" hidden="1" customHeight="1">
      <c r="A68" s="34" t="s">
        <v>310</v>
      </c>
      <c r="B68" s="34" t="s">
        <v>318</v>
      </c>
      <c r="C68" s="156">
        <f t="shared" si="18"/>
        <v>0</v>
      </c>
      <c r="D68" s="156"/>
      <c r="E68" s="43"/>
      <c r="F68" s="777">
        <f t="shared" si="17"/>
        <v>0</v>
      </c>
      <c r="G68" s="794"/>
      <c r="H68" s="794"/>
      <c r="I68" s="794"/>
      <c r="J68" s="794"/>
      <c r="K68" s="795"/>
      <c r="L68" s="796"/>
      <c r="M68" s="794"/>
      <c r="N68" s="794"/>
      <c r="O68" s="795"/>
      <c r="P68" s="795"/>
      <c r="Q68" s="795"/>
      <c r="R68" s="796"/>
      <c r="S68" s="781">
        <v>0</v>
      </c>
      <c r="T68" s="778">
        <v>0</v>
      </c>
      <c r="U68" s="778"/>
      <c r="V68" s="778">
        <f t="shared" si="24"/>
        <v>0</v>
      </c>
      <c r="W68" s="778">
        <f t="shared" si="25"/>
        <v>0</v>
      </c>
      <c r="X68" s="778" t="str">
        <f t="shared" si="26"/>
        <v/>
      </c>
      <c r="Y68" s="778"/>
      <c r="Z68" s="782"/>
      <c r="AA68" s="53"/>
      <c r="AB68" s="58"/>
      <c r="AC68" s="58"/>
      <c r="AD68" s="59"/>
      <c r="AE68" s="59"/>
      <c r="AF68" s="59"/>
      <c r="AG68" s="51"/>
      <c r="AH68" s="58"/>
      <c r="AI68" s="61"/>
      <c r="AJ68" s="61"/>
      <c r="AK68" s="61"/>
      <c r="AL68" s="60"/>
      <c r="AM68" s="51"/>
      <c r="AN68" s="59"/>
      <c r="AO68" s="59"/>
      <c r="AP68" s="40"/>
      <c r="AR68" s="63"/>
      <c r="AS68" s="63"/>
      <c r="AT68" s="63"/>
      <c r="AU68" s="63"/>
      <c r="AV68" s="63"/>
      <c r="AW68" s="63"/>
      <c r="AX68" s="63"/>
      <c r="AY68" s="63"/>
      <c r="AZ68" s="63"/>
      <c r="BA68" s="63"/>
    </row>
    <row r="69" spans="1:53" ht="15.75" hidden="1" customHeight="1">
      <c r="A69" s="34" t="s">
        <v>310</v>
      </c>
      <c r="B69" s="34" t="s">
        <v>318</v>
      </c>
      <c r="C69" s="156">
        <f t="shared" si="18"/>
        <v>0</v>
      </c>
      <c r="D69" s="156"/>
      <c r="E69" s="43"/>
      <c r="F69" s="777">
        <f t="shared" si="17"/>
        <v>0</v>
      </c>
      <c r="G69" s="794"/>
      <c r="H69" s="794"/>
      <c r="I69" s="794"/>
      <c r="J69" s="794"/>
      <c r="K69" s="795"/>
      <c r="L69" s="796"/>
      <c r="M69" s="794"/>
      <c r="N69" s="794"/>
      <c r="O69" s="795"/>
      <c r="P69" s="795"/>
      <c r="Q69" s="795"/>
      <c r="R69" s="796"/>
      <c r="S69" s="781">
        <v>0</v>
      </c>
      <c r="T69" s="778">
        <v>0</v>
      </c>
      <c r="U69" s="778"/>
      <c r="V69" s="778">
        <f t="shared" si="24"/>
        <v>0</v>
      </c>
      <c r="W69" s="778">
        <f t="shared" si="25"/>
        <v>0</v>
      </c>
      <c r="X69" s="778" t="str">
        <f t="shared" si="26"/>
        <v/>
      </c>
      <c r="Y69" s="778"/>
      <c r="Z69" s="782"/>
      <c r="AA69" s="53"/>
      <c r="AB69" s="58"/>
      <c r="AC69" s="58"/>
      <c r="AD69" s="59"/>
      <c r="AE69" s="59"/>
      <c r="AF69" s="59"/>
      <c r="AG69" s="51"/>
      <c r="AH69" s="58"/>
      <c r="AI69" s="61"/>
      <c r="AJ69" s="61"/>
      <c r="AK69" s="61"/>
      <c r="AL69" s="60"/>
      <c r="AM69" s="51"/>
      <c r="AN69" s="59"/>
      <c r="AO69" s="59"/>
      <c r="AP69" s="40"/>
      <c r="AR69" s="63"/>
      <c r="AS69" s="63"/>
      <c r="AT69" s="63"/>
      <c r="AU69" s="63"/>
      <c r="AV69" s="63"/>
      <c r="AW69" s="63"/>
      <c r="AX69" s="63"/>
      <c r="AY69" s="63"/>
      <c r="AZ69" s="63"/>
      <c r="BA69" s="63"/>
    </row>
    <row r="70" spans="1:53" ht="15.75" hidden="1" customHeight="1">
      <c r="A70" s="34" t="s">
        <v>310</v>
      </c>
      <c r="B70" s="34" t="s">
        <v>318</v>
      </c>
      <c r="C70" s="156">
        <f t="shared" si="18"/>
        <v>0</v>
      </c>
      <c r="D70" s="156"/>
      <c r="E70" s="43"/>
      <c r="F70" s="777">
        <f t="shared" si="17"/>
        <v>0</v>
      </c>
      <c r="G70" s="794">
        <v>1.9449911579999899</v>
      </c>
      <c r="H70" s="794">
        <v>6.8011245269999998</v>
      </c>
      <c r="I70" s="794">
        <f>G70-H70</f>
        <v>-4.8561333690000099</v>
      </c>
      <c r="J70" s="794">
        <f>IF(OR(I70&gt;0.5,I70&lt;-0.5),I70,"")</f>
        <v>-4.8561333690000099</v>
      </c>
      <c r="K70" s="795"/>
      <c r="L70" s="797"/>
      <c r="M70" s="794">
        <v>18.911107718</v>
      </c>
      <c r="N70" s="794">
        <v>14.313569047</v>
      </c>
      <c r="O70" s="795">
        <f>IF(OR(M70&lt;0,N70&lt;0),"-",M70/N70-1)</f>
        <v>0.32120141775287037</v>
      </c>
      <c r="P70" s="795" t="b">
        <f>IF(AND(M70&lt;0,N70&lt;0),-(M70/N70-1))</f>
        <v>0</v>
      </c>
      <c r="Q70" s="795">
        <f>IF(AND(M70&lt;0,N70&lt;0),+P70,O70)</f>
        <v>0.32120141775287037</v>
      </c>
      <c r="R70" s="797"/>
      <c r="S70" s="781">
        <v>0</v>
      </c>
      <c r="T70" s="778">
        <v>0</v>
      </c>
      <c r="U70" s="778"/>
      <c r="V70" s="778">
        <f t="shared" si="24"/>
        <v>0</v>
      </c>
      <c r="W70" s="778">
        <f t="shared" si="25"/>
        <v>0</v>
      </c>
      <c r="X70" s="778" t="str">
        <f t="shared" si="26"/>
        <v/>
      </c>
      <c r="Y70" s="778"/>
      <c r="Z70" s="782"/>
      <c r="AA70" s="53"/>
      <c r="AB70" s="58">
        <f>AC70-T70+S70</f>
        <v>85.582712079000004</v>
      </c>
      <c r="AC70" s="58">
        <v>85.582712079000004</v>
      </c>
      <c r="AD70" s="59">
        <f>IF(OR(AB70&lt;0,AC70&lt;0),"-",AB70/AC70-1)</f>
        <v>0</v>
      </c>
      <c r="AE70" s="59" t="b">
        <f>IF(AND(AB70&lt;0,AC70&lt;0),-(AB70/AC70-1))</f>
        <v>0</v>
      </c>
      <c r="AF70" s="59">
        <f>IF(AND(AB70&lt;0,AC70&lt;0),+AE70,AD70)</f>
        <v>0</v>
      </c>
      <c r="AG70" s="51"/>
      <c r="AH70" s="58"/>
      <c r="AI70" s="61">
        <f>IF(OR(AC70&lt;0,AH70&lt;0),"-",AH70/AC70-1)</f>
        <v>-1</v>
      </c>
      <c r="AJ70" s="61" t="b">
        <f>IF(AND(AC70&lt;0,AH70&lt;0),-(AH70/AC70-1))</f>
        <v>0</v>
      </c>
      <c r="AK70" s="61">
        <f>IF(AND(AG70&lt;0,AH70&lt;0),+AJ70,AI70)</f>
        <v>-1</v>
      </c>
      <c r="AL70" s="60"/>
      <c r="AM70" s="51"/>
      <c r="AN70" s="59">
        <f>IF(S70&lt;&gt;0,IF(S37&lt;&gt;0,S70/S37,""),0)</f>
        <v>0</v>
      </c>
      <c r="AO70" s="59">
        <f>IF(T70&lt;&gt;0,IF(T37&lt;&gt;0,T70/T37,""),0)</f>
        <v>0</v>
      </c>
      <c r="AP70" s="40"/>
      <c r="AR70" s="63"/>
      <c r="AS70" s="63"/>
      <c r="AT70" s="63"/>
      <c r="AU70" s="63"/>
      <c r="AV70" s="63"/>
      <c r="AW70" s="63"/>
      <c r="AX70" s="63"/>
      <c r="AY70" s="63"/>
      <c r="AZ70" s="63"/>
      <c r="BA70" s="63"/>
    </row>
    <row r="71" spans="1:53" ht="16.8">
      <c r="C71" s="76">
        <f>IF(H71=0,0,1)</f>
        <v>1</v>
      </c>
      <c r="D71" s="50"/>
      <c r="E71" s="36"/>
      <c r="F71" s="784" t="str">
        <f>F38</f>
        <v>Summa resultat/resultatandelar</v>
      </c>
      <c r="G71" s="785">
        <f>SUM(G43:G70)</f>
        <v>65.499889261000021</v>
      </c>
      <c r="H71" s="785">
        <f>SUM(H43:H70)</f>
        <v>248.949572389</v>
      </c>
      <c r="I71" s="785">
        <f>SUM(I43:I70)</f>
        <v>-183.44968312800003</v>
      </c>
      <c r="J71" s="785">
        <f>SUM(J43:J70)</f>
        <v>-183.64768312800001</v>
      </c>
      <c r="K71" s="786"/>
      <c r="L71" s="798"/>
      <c r="M71" s="785">
        <f>SUM(M43:M70)</f>
        <v>122.23876261700001</v>
      </c>
      <c r="N71" s="785">
        <f>SUM(N43:N70)</f>
        <v>204.52577457500001</v>
      </c>
      <c r="O71" s="788">
        <f>IF(OR(M71&lt;0,N71&lt;0),"-",M71/N71-1)</f>
        <v>-0.40233076798750955</v>
      </c>
      <c r="P71" s="788" t="b">
        <f>IF(AND(M71&lt;0,N71&lt;0),-(M71/N71-1))</f>
        <v>0</v>
      </c>
      <c r="Q71" s="786">
        <f>IF(AND(M71&lt;0,N71&lt;0),+P71,O71)</f>
        <v>-0.40233076798750955</v>
      </c>
      <c r="R71" s="798"/>
      <c r="S71" s="789">
        <f t="shared" ref="S71:X71" si="36">SUM(S43:S70)</f>
        <v>207.55204760000044</v>
      </c>
      <c r="T71" s="785">
        <f t="shared" si="36"/>
        <v>159.94467819999986</v>
      </c>
      <c r="U71" s="785">
        <f t="shared" si="36"/>
        <v>0</v>
      </c>
      <c r="V71" s="785">
        <f t="shared" si="36"/>
        <v>159.94467819999986</v>
      </c>
      <c r="W71" s="785">
        <f t="shared" si="36"/>
        <v>47.607369400000572</v>
      </c>
      <c r="X71" s="785">
        <f t="shared" si="36"/>
        <v>47.606295700000402</v>
      </c>
      <c r="Y71" s="785"/>
      <c r="Z71" s="791"/>
      <c r="AA71" s="69"/>
      <c r="AB71" s="66">
        <f>SUM(AB43:AB70)</f>
        <v>392.59055539800056</v>
      </c>
      <c r="AC71" s="66">
        <f>SUM(AC43:AC70)</f>
        <v>341.27618599799996</v>
      </c>
      <c r="AD71" s="67">
        <f>IF(OR(AB71&lt;0,AC71&lt;0),"-",AB71/AC71-1)</f>
        <v>0.15036024048950591</v>
      </c>
      <c r="AE71" s="67" t="b">
        <f>IF(AND(AB71&lt;0,AC71&lt;0),-(AB71/AC71-1))</f>
        <v>0</v>
      </c>
      <c r="AF71" s="68">
        <f>IF(AND(AB71&lt;0,AC71&lt;0),+AE71,AD71)</f>
        <v>0.15036024048950591</v>
      </c>
      <c r="AG71" s="40"/>
      <c r="AH71" s="66">
        <f>SUM(AH43:AH70)</f>
        <v>1402.6109771728507</v>
      </c>
      <c r="AI71" s="70">
        <f>IF(OR(AC71&lt;0,AH71&lt;0),"-",AH71/AC71-1)</f>
        <v>3.109899942391734</v>
      </c>
      <c r="AJ71" s="70" t="b">
        <f>IF(AND(AC71&lt;0,AH71&lt;0),-(AH71/AC71-1))</f>
        <v>0</v>
      </c>
      <c r="AK71" s="70">
        <f>IF(AND(AG71&lt;0,AH71&lt;0),+AJ71,AI71)</f>
        <v>3.109899942391734</v>
      </c>
      <c r="AL71" s="66">
        <f>SUM(AL43:AL70)</f>
        <v>1671.8118419647205</v>
      </c>
      <c r="AM71" s="40"/>
      <c r="AN71" s="129">
        <f>IF(S71&lt;&gt;"",IF(S38&lt;&gt;"",S71/S38,""),"")</f>
        <v>2.2743941212856771E-2</v>
      </c>
      <c r="AO71" s="129">
        <f>IF(T71&lt;&gt;"",IF(T38&lt;&gt;"",T71/T38,""),"")</f>
        <v>2.5783982731530299E-2</v>
      </c>
      <c r="AP71" s="40"/>
    </row>
    <row r="72" spans="1:53">
      <c r="S72" s="300"/>
    </row>
  </sheetData>
  <mergeCells count="3">
    <mergeCell ref="AN6:AO6"/>
    <mergeCell ref="AN8:AO8"/>
    <mergeCell ref="AN41:AO41"/>
  </mergeCells>
  <pageMargins left="0.70866141732283472" right="0.19685039370078741" top="0.74803149606299213" bottom="0.35433070866141736" header="0.23622047244094491" footer="0.15748031496062992"/>
  <pageSetup paperSize="9" scale="55" fitToHeight="0" orientation="landscape" r:id="rId1"/>
  <headerFooter alignWithMargins="0">
    <oddFooter>&amp;LRatos Ekonomi/150422&amp;R&amp;P/&amp;N</oddFooter>
  </headerFooter>
  <colBreaks count="1" manualBreakCount="1">
    <brk id="27" min="2" max="48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E45"/>
  <sheetViews>
    <sheetView showGridLines="0" showZeros="0" view="pageBreakPreview" topLeftCell="E3" zoomScale="90" zoomScaleNormal="80" zoomScaleSheetLayoutView="90" workbookViewId="0"/>
  </sheetViews>
  <sheetFormatPr defaultColWidth="9.109375" defaultRowHeight="13.8" outlineLevelRow="1" outlineLevelCol="1"/>
  <cols>
    <col min="1" max="2" width="9.109375" style="475" hidden="1" customWidth="1" outlineLevel="1"/>
    <col min="3" max="4" width="9.109375" style="34" hidden="1" customWidth="1" outlineLevel="1"/>
    <col min="5" max="5" width="3.44140625" style="34" customWidth="1" collapsed="1"/>
    <col min="6" max="6" width="27.109375" style="34" customWidth="1"/>
    <col min="7" max="7" width="11.44140625" style="34" customWidth="1"/>
    <col min="8" max="8" width="12.33203125" style="34" customWidth="1"/>
    <col min="9" max="9" width="11.88671875" style="34" hidden="1" customWidth="1"/>
    <col min="10" max="10" width="9.44140625" style="34" hidden="1" customWidth="1"/>
    <col min="11" max="11" width="15" style="34" customWidth="1"/>
    <col min="12" max="12" width="10.33203125" style="34" customWidth="1"/>
    <col min="13" max="13" width="10" style="34" customWidth="1"/>
    <col min="14" max="15" width="9.109375" style="34" hidden="1" customWidth="1"/>
    <col min="16" max="16" width="12.109375" style="34" customWidth="1"/>
    <col min="17" max="17" width="10" style="34" customWidth="1"/>
    <col min="18" max="18" width="10.109375" style="34" customWidth="1"/>
    <col min="19" max="20" width="9.109375" style="34" hidden="1" customWidth="1"/>
    <col min="21" max="21" width="12" style="34" customWidth="1"/>
    <col min="22" max="22" width="11.5546875" style="34" customWidth="1"/>
    <col min="23" max="23" width="10.5546875" style="34" customWidth="1"/>
    <col min="24" max="25" width="9.109375" style="34" hidden="1" customWidth="1"/>
    <col min="26" max="26" width="12.5546875" style="34" customWidth="1"/>
    <col min="27" max="27" width="10.88671875" style="34" customWidth="1"/>
    <col min="28" max="28" width="11.5546875" style="34" customWidth="1"/>
    <col min="29" max="30" width="9.109375" style="34" hidden="1" customWidth="1"/>
    <col min="31" max="31" width="12.44140625" style="34" customWidth="1"/>
    <col min="32" max="16384" width="9.109375" style="34"/>
  </cols>
  <sheetData>
    <row r="1" spans="1:31" s="475" customFormat="1" hidden="1" outlineLevel="1">
      <c r="D1" s="475" t="s">
        <v>18</v>
      </c>
      <c r="G1" s="475" t="s">
        <v>305</v>
      </c>
      <c r="H1" s="475" t="s">
        <v>305</v>
      </c>
      <c r="I1" s="475" t="s">
        <v>305</v>
      </c>
      <c r="J1" s="475" t="s">
        <v>305</v>
      </c>
      <c r="L1" s="475" t="s">
        <v>308</v>
      </c>
      <c r="M1" s="475" t="s">
        <v>308</v>
      </c>
      <c r="Q1" s="475" t="s">
        <v>309</v>
      </c>
      <c r="R1" s="475" t="s">
        <v>309</v>
      </c>
      <c r="V1" s="475" t="s">
        <v>310</v>
      </c>
      <c r="W1" s="475" t="s">
        <v>310</v>
      </c>
      <c r="AA1" s="475" t="s">
        <v>311</v>
      </c>
      <c r="AB1" s="475" t="s">
        <v>311</v>
      </c>
    </row>
    <row r="2" spans="1:31" s="475" customFormat="1" hidden="1" outlineLevel="1">
      <c r="G2" s="489" t="s">
        <v>553</v>
      </c>
      <c r="H2" s="489" t="s">
        <v>553</v>
      </c>
      <c r="I2" s="489" t="s">
        <v>553</v>
      </c>
      <c r="K2" s="489" t="s">
        <v>553</v>
      </c>
      <c r="L2" s="489" t="s">
        <v>553</v>
      </c>
      <c r="M2" s="489" t="s">
        <v>553</v>
      </c>
      <c r="Q2" s="489" t="s">
        <v>553</v>
      </c>
      <c r="R2" s="489" t="s">
        <v>553</v>
      </c>
      <c r="V2" s="489" t="s">
        <v>553</v>
      </c>
      <c r="W2" s="489" t="s">
        <v>553</v>
      </c>
    </row>
    <row r="3" spans="1:31" ht="16.5" customHeight="1" collapsed="1"/>
    <row r="4" spans="1:31" ht="20.25" customHeight="1">
      <c r="A4" s="689" t="s">
        <v>334</v>
      </c>
    </row>
    <row r="5" spans="1:31" ht="5.25" customHeight="1"/>
    <row r="6" spans="1:31" ht="24.75" customHeight="1">
      <c r="F6" s="128" t="str">
        <f>"Nettoomsättning, EBITA, EBT per månad "&amp;VÅR&amp;" jämfört med "&amp;VFGÅR&amp;" (exkl Aibel)"</f>
        <v>Nettoomsättning, EBITA, EBT per månad 2015 jämfört med 2014 (exkl Aibel)</v>
      </c>
    </row>
    <row r="7" spans="1:31"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</row>
    <row r="8" spans="1:31" ht="30" customHeight="1">
      <c r="A8" s="475" t="s">
        <v>146</v>
      </c>
      <c r="C8" s="34" t="s">
        <v>335</v>
      </c>
      <c r="D8" s="34" t="s">
        <v>336</v>
      </c>
      <c r="F8" s="353">
        <v>1</v>
      </c>
      <c r="G8" s="354" t="s">
        <v>33</v>
      </c>
      <c r="H8" s="354"/>
      <c r="I8" s="354"/>
      <c r="J8" s="354"/>
      <c r="K8" s="354"/>
      <c r="L8" s="354" t="s">
        <v>110</v>
      </c>
      <c r="M8" s="354"/>
      <c r="N8" s="354"/>
      <c r="O8" s="354"/>
      <c r="P8" s="354"/>
      <c r="Q8" s="354" t="s">
        <v>115</v>
      </c>
      <c r="R8" s="354"/>
      <c r="S8" s="354"/>
      <c r="T8" s="354"/>
      <c r="U8" s="354"/>
      <c r="V8" s="354" t="s">
        <v>111</v>
      </c>
      <c r="W8" s="354"/>
      <c r="X8" s="354"/>
      <c r="Y8" s="354"/>
      <c r="Z8" s="354"/>
      <c r="AA8" s="354" t="s">
        <v>116</v>
      </c>
      <c r="AB8" s="354"/>
      <c r="AC8" s="354"/>
      <c r="AD8" s="354"/>
      <c r="AE8" s="354"/>
    </row>
    <row r="9" spans="1:31" ht="18">
      <c r="F9" s="345"/>
      <c r="G9" s="355">
        <f>VÅR</f>
        <v>2015</v>
      </c>
      <c r="H9" s="345">
        <f>VFGÅR</f>
        <v>2014</v>
      </c>
      <c r="I9" s="345"/>
      <c r="J9" s="345"/>
      <c r="K9" s="346" t="s">
        <v>3</v>
      </c>
      <c r="L9" s="355">
        <f>$G$9</f>
        <v>2015</v>
      </c>
      <c r="M9" s="345">
        <f>$H$9</f>
        <v>2014</v>
      </c>
      <c r="N9" s="345"/>
      <c r="O9" s="345"/>
      <c r="P9" s="346" t="s">
        <v>3</v>
      </c>
      <c r="Q9" s="355">
        <f>$G$9</f>
        <v>2015</v>
      </c>
      <c r="R9" s="345">
        <f>$H$9</f>
        <v>2014</v>
      </c>
      <c r="S9" s="345"/>
      <c r="T9" s="345"/>
      <c r="U9" s="346" t="s">
        <v>3</v>
      </c>
      <c r="V9" s="355">
        <f>$G$9</f>
        <v>2015</v>
      </c>
      <c r="W9" s="345">
        <f>$H$9</f>
        <v>2014</v>
      </c>
      <c r="X9" s="345"/>
      <c r="Y9" s="345"/>
      <c r="Z9" s="346" t="s">
        <v>3</v>
      </c>
      <c r="AA9" s="355">
        <f>$G$9</f>
        <v>2015</v>
      </c>
      <c r="AB9" s="345">
        <f>$H$9</f>
        <v>2014</v>
      </c>
      <c r="AC9" s="345"/>
      <c r="AD9" s="345"/>
      <c r="AE9" s="346" t="s">
        <v>3</v>
      </c>
    </row>
    <row r="10" spans="1:31">
      <c r="A10" s="490">
        <v>100</v>
      </c>
      <c r="B10" s="475" t="str">
        <f>'Meny Aaro'!$D$11</f>
        <v>MSEK</v>
      </c>
      <c r="C10" s="34" t="str">
        <f>'Meny Aaro'!Q34</f>
        <v>1501PM</v>
      </c>
      <c r="D10" s="34" t="str">
        <f>'Meny Aaro'!R34</f>
        <v>1401PM</v>
      </c>
      <c r="F10" s="82" t="s">
        <v>95</v>
      </c>
      <c r="G10" s="305">
        <v>1950.2384664000001</v>
      </c>
      <c r="H10" s="305">
        <v>2120.5440238000001</v>
      </c>
      <c r="I10" s="84">
        <f>IF(OR(G10&lt;0,H10&lt;0),"-",G10/H10-1)</f>
        <v>-8.0312200778936749E-2</v>
      </c>
      <c r="J10" s="84" t="b">
        <f t="shared" ref="J10:J21" si="0">IF(AND(G10&lt;0,H10&lt;0),-(G10/H10-1))</f>
        <v>0</v>
      </c>
      <c r="K10" s="84">
        <f t="shared" ref="K10:K21" si="1">IF(AND(G10&lt;0,H10&lt;0),+J10,IF(G10=0,"",I10))</f>
        <v>-8.0312200778936749E-2</v>
      </c>
      <c r="L10" s="305">
        <v>89.493940800000203</v>
      </c>
      <c r="M10" s="305">
        <v>80.552503900000303</v>
      </c>
      <c r="N10" s="84">
        <f t="shared" ref="N10:N21" si="2">IF(OR(L10&lt;0,M10&lt;0),"-",L10/M10-1)</f>
        <v>0.11100135274627831</v>
      </c>
      <c r="O10" s="84" t="b">
        <f t="shared" ref="O10:O21" si="3">IF(AND(L10&lt;0,M10&lt;0),-(L10/M10-1))</f>
        <v>0</v>
      </c>
      <c r="P10" s="84">
        <f t="shared" ref="P10:P21" si="4">IF(AND(L10&lt;0,M10&lt;0),+O10,IF(L10=0,"",N10))</f>
        <v>0.11100135274627831</v>
      </c>
      <c r="Q10" s="305">
        <v>93.459940800000197</v>
      </c>
      <c r="R10" s="305">
        <v>77.794193900000096</v>
      </c>
      <c r="S10" s="84">
        <f t="shared" ref="S10:S21" si="5">IF(OR(Q10&lt;0,R10&lt;0),"-",Q10/R10-1)</f>
        <v>0.20137424291763351</v>
      </c>
      <c r="T10" s="84" t="b">
        <f t="shared" ref="T10:T21" si="6">IF(AND(Q10&lt;0,R10&lt;0),-(Q10/R10-1))</f>
        <v>0</v>
      </c>
      <c r="U10" s="84">
        <f t="shared" ref="U10:U21" si="7">IF(AND(Q10&lt;0,R10&lt;0),+T10,IF(Q10=0,"",S10))</f>
        <v>0.20137424291763351</v>
      </c>
      <c r="V10" s="305">
        <v>21.127310300000399</v>
      </c>
      <c r="W10" s="305">
        <v>16.2753383000003</v>
      </c>
      <c r="X10" s="84">
        <f t="shared" ref="X10:X21" si="8">IF(OR(V10&lt;0,W10&lt;0),"-",V10/W10-1)</f>
        <v>0.29811804280590648</v>
      </c>
      <c r="Y10" s="84" t="b">
        <f t="shared" ref="Y10:Y21" si="9">IF(AND(V10&lt;0,W10&lt;0),-(V10/W10-1))</f>
        <v>0</v>
      </c>
      <c r="Z10" s="84">
        <f t="shared" ref="Z10:Z21" si="10">IF(AND(V10&lt;0,W10&lt;0),+Y10,IF(V10=0,"",X10))</f>
        <v>0.29811804280590648</v>
      </c>
      <c r="AA10" s="305">
        <v>25.093310300000301</v>
      </c>
      <c r="AB10" s="305">
        <v>13.5170283000006</v>
      </c>
      <c r="AC10" s="84">
        <f t="shared" ref="AC10:AC21" si="11">IF(OR(AA10&lt;0,AB10&lt;0),"-",AA10/AB10-1)</f>
        <v>0.85642211757440689</v>
      </c>
      <c r="AD10" s="84" t="b">
        <f t="shared" ref="AD10:AD21" si="12">IF(AND(AA10&lt;0,AB10&lt;0),-(AA10/AB10-1))</f>
        <v>0</v>
      </c>
      <c r="AE10" s="84">
        <f t="shared" ref="AE10:AE21" si="13">IF(AND(AA10&lt;0,AB10&lt;0),+AD10,IF(AA10=0,"",AC10))</f>
        <v>0.85642211757440689</v>
      </c>
    </row>
    <row r="11" spans="1:31">
      <c r="A11" s="490">
        <v>100</v>
      </c>
      <c r="B11" s="475" t="str">
        <f>'Meny Aaro'!$D$11</f>
        <v>MSEK</v>
      </c>
      <c r="C11" s="34" t="str">
        <f>'Meny Aaro'!Q35</f>
        <v>1502PM</v>
      </c>
      <c r="D11" s="34" t="str">
        <f>'Meny Aaro'!R35</f>
        <v>1402PM</v>
      </c>
      <c r="F11" s="82" t="s">
        <v>96</v>
      </c>
      <c r="G11" s="305">
        <v>1983.8763501000001</v>
      </c>
      <c r="H11" s="305">
        <v>2113.2044061000001</v>
      </c>
      <c r="I11" s="84">
        <f>IF(OR(G11&lt;0,H11&lt;0),"-",G11/H11-1)</f>
        <v>-6.1199974610444796E-2</v>
      </c>
      <c r="J11" s="84" t="b">
        <f t="shared" si="0"/>
        <v>0</v>
      </c>
      <c r="K11" s="84">
        <f t="shared" si="1"/>
        <v>-6.1199974610444796E-2</v>
      </c>
      <c r="L11" s="305">
        <v>87.262217000000106</v>
      </c>
      <c r="M11" s="305">
        <v>60.021153399999598</v>
      </c>
      <c r="N11" s="84">
        <f t="shared" si="2"/>
        <v>0.45385771610314785</v>
      </c>
      <c r="O11" s="84" t="b">
        <f t="shared" si="3"/>
        <v>0</v>
      </c>
      <c r="P11" s="84">
        <f t="shared" si="4"/>
        <v>0.45385771610314785</v>
      </c>
      <c r="Q11" s="305">
        <v>100.3531919</v>
      </c>
      <c r="R11" s="305">
        <v>59.3894360999996</v>
      </c>
      <c r="S11" s="84">
        <f t="shared" si="5"/>
        <v>0.68974818570470786</v>
      </c>
      <c r="T11" s="84" t="b">
        <f t="shared" si="6"/>
        <v>0</v>
      </c>
      <c r="U11" s="84">
        <f t="shared" si="7"/>
        <v>0.68974818570470786</v>
      </c>
      <c r="V11" s="305">
        <v>49.6201812999998</v>
      </c>
      <c r="W11" s="305">
        <v>30.045852799999501</v>
      </c>
      <c r="X11" s="84">
        <f t="shared" si="8"/>
        <v>0.651481874397009</v>
      </c>
      <c r="Y11" s="84" t="b">
        <f t="shared" si="9"/>
        <v>0</v>
      </c>
      <c r="Z11" s="84">
        <f t="shared" si="10"/>
        <v>0.651481874397009</v>
      </c>
      <c r="AA11" s="305">
        <v>62.711156199999799</v>
      </c>
      <c r="AB11" s="305">
        <v>29.4141354999995</v>
      </c>
      <c r="AC11" s="84">
        <f t="shared" si="11"/>
        <v>1.1320074560750175</v>
      </c>
      <c r="AD11" s="84" t="b">
        <f t="shared" si="12"/>
        <v>0</v>
      </c>
      <c r="AE11" s="84">
        <f t="shared" si="13"/>
        <v>1.1320074560750175</v>
      </c>
    </row>
    <row r="12" spans="1:31">
      <c r="A12" s="490">
        <v>100</v>
      </c>
      <c r="B12" s="475" t="str">
        <f>'Meny Aaro'!$D$11</f>
        <v>MSEK</v>
      </c>
      <c r="C12" s="34" t="str">
        <f>'Meny Aaro'!Q36</f>
        <v>1503PM</v>
      </c>
      <c r="D12" s="34" t="str">
        <f>'Meny Aaro'!R36</f>
        <v>1403PM</v>
      </c>
      <c r="F12" s="82" t="s">
        <v>97</v>
      </c>
      <c r="G12" s="305">
        <v>3284.1536477</v>
      </c>
      <c r="H12" s="305">
        <v>2337.1568943000002</v>
      </c>
      <c r="I12" s="84">
        <f>IF(OR(G12&lt;0,H12&lt;0),"-",G12/H12-1)</f>
        <v>0.40519177626011871</v>
      </c>
      <c r="J12" s="84" t="b">
        <f t="shared" si="0"/>
        <v>0</v>
      </c>
      <c r="K12" s="84">
        <f t="shared" si="1"/>
        <v>0.40519177626011871</v>
      </c>
      <c r="L12" s="305">
        <v>194.41559850000101</v>
      </c>
      <c r="M12" s="305">
        <v>75.479103900000396</v>
      </c>
      <c r="N12" s="84">
        <f t="shared" si="2"/>
        <v>1.5757539299562349</v>
      </c>
      <c r="O12" s="84" t="b">
        <f t="shared" si="3"/>
        <v>0</v>
      </c>
      <c r="P12" s="84">
        <f t="shared" si="4"/>
        <v>1.5757539299562349</v>
      </c>
      <c r="Q12" s="305">
        <v>215.202720800001</v>
      </c>
      <c r="R12" s="305">
        <v>158.75528059999999</v>
      </c>
      <c r="S12" s="84">
        <f t="shared" si="5"/>
        <v>0.35556259915678678</v>
      </c>
      <c r="T12" s="84" t="b">
        <f t="shared" si="6"/>
        <v>0</v>
      </c>
      <c r="U12" s="84">
        <f t="shared" si="7"/>
        <v>0.35556259915678678</v>
      </c>
      <c r="V12" s="305">
        <v>116.376840700001</v>
      </c>
      <c r="W12" s="305">
        <v>-5.9324875999998996</v>
      </c>
      <c r="X12" s="84" t="str">
        <f t="shared" si="8"/>
        <v>-</v>
      </c>
      <c r="Y12" s="84" t="b">
        <f t="shared" si="9"/>
        <v>0</v>
      </c>
      <c r="Z12" s="84" t="str">
        <f t="shared" si="10"/>
        <v>-</v>
      </c>
      <c r="AA12" s="305">
        <v>138.667343200001</v>
      </c>
      <c r="AB12" s="305">
        <v>80.075321100000195</v>
      </c>
      <c r="AC12" s="84">
        <f t="shared" si="11"/>
        <v>0.73171135994359027</v>
      </c>
      <c r="AD12" s="84" t="b">
        <f t="shared" si="12"/>
        <v>0</v>
      </c>
      <c r="AE12" s="84">
        <f t="shared" si="13"/>
        <v>0.73171135994359027</v>
      </c>
    </row>
    <row r="13" spans="1:31">
      <c r="A13" s="490">
        <v>100</v>
      </c>
      <c r="B13" s="475" t="str">
        <f>'Meny Aaro'!$D$11</f>
        <v>MSEK</v>
      </c>
      <c r="C13" s="34" t="str">
        <f>'Meny Aaro'!Q37</f>
        <v>DUMMY</v>
      </c>
      <c r="D13" s="34" t="str">
        <f>'Meny Aaro'!R37</f>
        <v>1404PM</v>
      </c>
      <c r="F13" s="82" t="s">
        <v>98</v>
      </c>
      <c r="G13" s="305">
        <v>0</v>
      </c>
      <c r="H13" s="305">
        <v>2305.2871223000002</v>
      </c>
      <c r="I13" s="84">
        <f>IF(OR(G13&lt;0,H13&lt;0,),"-",G13/H13-1)</f>
        <v>-1</v>
      </c>
      <c r="J13" s="84" t="b">
        <f t="shared" si="0"/>
        <v>0</v>
      </c>
      <c r="K13" s="84" t="str">
        <f t="shared" si="1"/>
        <v/>
      </c>
      <c r="L13" s="305">
        <v>0</v>
      </c>
      <c r="M13" s="305">
        <v>83.954725400000001</v>
      </c>
      <c r="N13" s="84">
        <f t="shared" si="2"/>
        <v>-1</v>
      </c>
      <c r="O13" s="84" t="b">
        <f t="shared" si="3"/>
        <v>0</v>
      </c>
      <c r="P13" s="84" t="str">
        <f t="shared" si="4"/>
        <v/>
      </c>
      <c r="Q13" s="305">
        <v>0</v>
      </c>
      <c r="R13" s="305">
        <v>106.4525929</v>
      </c>
      <c r="S13" s="84">
        <f t="shared" si="5"/>
        <v>-1</v>
      </c>
      <c r="T13" s="84" t="b">
        <f t="shared" si="6"/>
        <v>0</v>
      </c>
      <c r="U13" s="84" t="str">
        <f t="shared" si="7"/>
        <v/>
      </c>
      <c r="V13" s="305">
        <v>0</v>
      </c>
      <c r="W13" s="305">
        <v>13.6609224999999</v>
      </c>
      <c r="X13" s="84">
        <f t="shared" si="8"/>
        <v>-1</v>
      </c>
      <c r="Y13" s="84" t="b">
        <f t="shared" si="9"/>
        <v>0</v>
      </c>
      <c r="Z13" s="84" t="str">
        <f t="shared" si="10"/>
        <v/>
      </c>
      <c r="AA13" s="305">
        <v>0</v>
      </c>
      <c r="AB13" s="305">
        <v>36.188465200000003</v>
      </c>
      <c r="AC13" s="84">
        <f t="shared" si="11"/>
        <v>-1</v>
      </c>
      <c r="AD13" s="84" t="b">
        <f t="shared" si="12"/>
        <v>0</v>
      </c>
      <c r="AE13" s="84" t="str">
        <f t="shared" si="13"/>
        <v/>
      </c>
    </row>
    <row r="14" spans="1:31">
      <c r="A14" s="490">
        <v>100</v>
      </c>
      <c r="B14" s="475" t="str">
        <f>'Meny Aaro'!$D$11</f>
        <v>MSEK</v>
      </c>
      <c r="C14" s="34" t="str">
        <f>'Meny Aaro'!Q38</f>
        <v>DUMMY</v>
      </c>
      <c r="D14" s="34" t="str">
        <f>'Meny Aaro'!R38</f>
        <v>1405PM</v>
      </c>
      <c r="F14" s="82" t="s">
        <v>45</v>
      </c>
      <c r="G14" s="305">
        <v>0</v>
      </c>
      <c r="H14" s="305">
        <v>2312.0150414</v>
      </c>
      <c r="I14" s="84">
        <f t="shared" ref="I14:I21" si="14">IF(OR(G14&lt;0,H14&lt;0),"-",G14/H14-1)</f>
        <v>-1</v>
      </c>
      <c r="J14" s="84" t="b">
        <f t="shared" si="0"/>
        <v>0</v>
      </c>
      <c r="K14" s="84" t="str">
        <f t="shared" si="1"/>
        <v/>
      </c>
      <c r="L14" s="305">
        <v>0</v>
      </c>
      <c r="M14" s="305">
        <v>109.292816</v>
      </c>
      <c r="N14" s="84">
        <f t="shared" si="2"/>
        <v>-1</v>
      </c>
      <c r="O14" s="84" t="b">
        <f t="shared" si="3"/>
        <v>0</v>
      </c>
      <c r="P14" s="84" t="str">
        <f t="shared" si="4"/>
        <v/>
      </c>
      <c r="Q14" s="305">
        <v>0</v>
      </c>
      <c r="R14" s="305">
        <v>122.5725685</v>
      </c>
      <c r="S14" s="84">
        <f t="shared" si="5"/>
        <v>-1</v>
      </c>
      <c r="T14" s="84" t="b">
        <f t="shared" si="6"/>
        <v>0</v>
      </c>
      <c r="U14" s="84" t="str">
        <f t="shared" si="7"/>
        <v/>
      </c>
      <c r="V14" s="305">
        <v>0</v>
      </c>
      <c r="W14" s="305">
        <v>65.324693700000296</v>
      </c>
      <c r="X14" s="84">
        <f t="shared" si="8"/>
        <v>-1</v>
      </c>
      <c r="Y14" s="84" t="b">
        <f t="shared" si="9"/>
        <v>0</v>
      </c>
      <c r="Z14" s="84" t="str">
        <f t="shared" si="10"/>
        <v/>
      </c>
      <c r="AA14" s="305">
        <v>0</v>
      </c>
      <c r="AB14" s="305">
        <v>78.597599400000306</v>
      </c>
      <c r="AC14" s="84">
        <f t="shared" si="11"/>
        <v>-1</v>
      </c>
      <c r="AD14" s="84" t="b">
        <f t="shared" si="12"/>
        <v>0</v>
      </c>
      <c r="AE14" s="84" t="str">
        <f t="shared" si="13"/>
        <v/>
      </c>
    </row>
    <row r="15" spans="1:31">
      <c r="A15" s="490">
        <v>100</v>
      </c>
      <c r="B15" s="475" t="str">
        <f>'Meny Aaro'!$D$11</f>
        <v>MSEK</v>
      </c>
      <c r="C15" s="34" t="str">
        <f>'Meny Aaro'!Q39</f>
        <v>DUMMY</v>
      </c>
      <c r="D15" s="34" t="str">
        <f>'Meny Aaro'!R39</f>
        <v>1406PM</v>
      </c>
      <c r="F15" s="82" t="s">
        <v>99</v>
      </c>
      <c r="G15" s="305">
        <v>0</v>
      </c>
      <c r="H15" s="305">
        <v>2496.7272954</v>
      </c>
      <c r="I15" s="84">
        <f t="shared" si="14"/>
        <v>-1</v>
      </c>
      <c r="J15" s="84" t="b">
        <f t="shared" si="0"/>
        <v>0</v>
      </c>
      <c r="K15" s="84" t="str">
        <f t="shared" si="1"/>
        <v/>
      </c>
      <c r="L15" s="305">
        <v>0</v>
      </c>
      <c r="M15" s="305">
        <v>229.97273709999899</v>
      </c>
      <c r="N15" s="84">
        <f t="shared" si="2"/>
        <v>-1</v>
      </c>
      <c r="O15" s="84" t="b">
        <f t="shared" si="3"/>
        <v>0</v>
      </c>
      <c r="P15" s="84" t="str">
        <f t="shared" si="4"/>
        <v/>
      </c>
      <c r="Q15" s="305">
        <v>0</v>
      </c>
      <c r="R15" s="305">
        <v>230.68401799999901</v>
      </c>
      <c r="S15" s="84">
        <f t="shared" si="5"/>
        <v>-1</v>
      </c>
      <c r="T15" s="84" t="b">
        <f t="shared" si="6"/>
        <v>0</v>
      </c>
      <c r="U15" s="84" t="str">
        <f t="shared" si="7"/>
        <v/>
      </c>
      <c r="V15" s="305">
        <v>0</v>
      </c>
      <c r="W15" s="305">
        <v>41.749367499998002</v>
      </c>
      <c r="X15" s="84">
        <f t="shared" si="8"/>
        <v>-1</v>
      </c>
      <c r="Y15" s="84" t="b">
        <f t="shared" si="9"/>
        <v>0</v>
      </c>
      <c r="Z15" s="84" t="str">
        <f t="shared" si="10"/>
        <v/>
      </c>
      <c r="AA15" s="305">
        <v>0</v>
      </c>
      <c r="AB15" s="305">
        <v>98.937063899997696</v>
      </c>
      <c r="AC15" s="84">
        <f t="shared" si="11"/>
        <v>-1</v>
      </c>
      <c r="AD15" s="84" t="b">
        <f t="shared" si="12"/>
        <v>0</v>
      </c>
      <c r="AE15" s="84" t="str">
        <f t="shared" si="13"/>
        <v/>
      </c>
    </row>
    <row r="16" spans="1:31" ht="15" customHeight="1">
      <c r="A16" s="490">
        <v>100</v>
      </c>
      <c r="B16" s="475" t="str">
        <f>'Meny Aaro'!$D$11</f>
        <v>MSEK</v>
      </c>
      <c r="C16" s="34" t="str">
        <f>'Meny Aaro'!Q40</f>
        <v>DUMMY</v>
      </c>
      <c r="D16" s="34" t="str">
        <f>'Meny Aaro'!R40</f>
        <v>1407PM</v>
      </c>
      <c r="F16" s="82" t="s">
        <v>100</v>
      </c>
      <c r="G16" s="305">
        <v>0</v>
      </c>
      <c r="H16" s="305">
        <v>2001.0616434999999</v>
      </c>
      <c r="I16" s="84">
        <f t="shared" si="14"/>
        <v>-1</v>
      </c>
      <c r="J16" s="84" t="b">
        <f t="shared" si="0"/>
        <v>0</v>
      </c>
      <c r="K16" s="84" t="str">
        <f t="shared" si="1"/>
        <v/>
      </c>
      <c r="L16" s="305">
        <v>0</v>
      </c>
      <c r="M16" s="305">
        <v>124.8390035</v>
      </c>
      <c r="N16" s="84">
        <f t="shared" si="2"/>
        <v>-1</v>
      </c>
      <c r="O16" s="84" t="b">
        <f t="shared" si="3"/>
        <v>0</v>
      </c>
      <c r="P16" s="84" t="str">
        <f t="shared" si="4"/>
        <v/>
      </c>
      <c r="Q16" s="305">
        <v>0</v>
      </c>
      <c r="R16" s="305">
        <v>125.22827789999999</v>
      </c>
      <c r="S16" s="84">
        <f t="shared" si="5"/>
        <v>-1</v>
      </c>
      <c r="T16" s="84" t="b">
        <f t="shared" si="6"/>
        <v>0</v>
      </c>
      <c r="U16" s="84" t="str">
        <f t="shared" si="7"/>
        <v/>
      </c>
      <c r="V16" s="305">
        <v>0</v>
      </c>
      <c r="W16" s="305">
        <v>39.073398000000502</v>
      </c>
      <c r="X16" s="84">
        <f t="shared" si="8"/>
        <v>-1</v>
      </c>
      <c r="Y16" s="84" t="b">
        <f t="shared" si="9"/>
        <v>0</v>
      </c>
      <c r="Z16" s="84" t="str">
        <f t="shared" si="10"/>
        <v/>
      </c>
      <c r="AA16" s="305">
        <v>0</v>
      </c>
      <c r="AB16" s="305">
        <v>39.4841393000005</v>
      </c>
      <c r="AC16" s="84">
        <f t="shared" si="11"/>
        <v>-1</v>
      </c>
      <c r="AD16" s="84" t="b">
        <f t="shared" si="12"/>
        <v>0</v>
      </c>
      <c r="AE16" s="84" t="str">
        <f t="shared" si="13"/>
        <v/>
      </c>
    </row>
    <row r="17" spans="1:31">
      <c r="A17" s="490">
        <v>100</v>
      </c>
      <c r="B17" s="475" t="str">
        <f>'Meny Aaro'!$D$11</f>
        <v>MSEK</v>
      </c>
      <c r="C17" s="34" t="str">
        <f>'Meny Aaro'!Q41</f>
        <v>DUMMY</v>
      </c>
      <c r="D17" s="34" t="str">
        <f>'Meny Aaro'!R41</f>
        <v>1408PM</v>
      </c>
      <c r="F17" s="82" t="s">
        <v>101</v>
      </c>
      <c r="G17" s="305">
        <v>0</v>
      </c>
      <c r="H17" s="305">
        <v>2302.7325371000002</v>
      </c>
      <c r="I17" s="84">
        <f t="shared" si="14"/>
        <v>-1</v>
      </c>
      <c r="J17" s="84" t="b">
        <f t="shared" si="0"/>
        <v>0</v>
      </c>
      <c r="K17" s="84" t="str">
        <f t="shared" si="1"/>
        <v/>
      </c>
      <c r="L17" s="305">
        <v>0</v>
      </c>
      <c r="M17" s="305">
        <v>205.01643300000299</v>
      </c>
      <c r="N17" s="84">
        <f t="shared" si="2"/>
        <v>-1</v>
      </c>
      <c r="O17" s="84" t="b">
        <f t="shared" si="3"/>
        <v>0</v>
      </c>
      <c r="P17" s="84" t="str">
        <f t="shared" si="4"/>
        <v/>
      </c>
      <c r="Q17" s="305">
        <v>0</v>
      </c>
      <c r="R17" s="305">
        <v>220.360649200003</v>
      </c>
      <c r="S17" s="84">
        <f t="shared" si="5"/>
        <v>-1</v>
      </c>
      <c r="T17" s="84" t="b">
        <f t="shared" si="6"/>
        <v>0</v>
      </c>
      <c r="U17" s="84" t="str">
        <f t="shared" si="7"/>
        <v/>
      </c>
      <c r="V17" s="305">
        <v>0</v>
      </c>
      <c r="W17" s="305">
        <v>160.685538400002</v>
      </c>
      <c r="X17" s="84">
        <f t="shared" si="8"/>
        <v>-1</v>
      </c>
      <c r="Y17" s="84" t="b">
        <f t="shared" si="9"/>
        <v>0</v>
      </c>
      <c r="Z17" s="84" t="str">
        <f t="shared" si="10"/>
        <v/>
      </c>
      <c r="AA17" s="305">
        <v>0</v>
      </c>
      <c r="AB17" s="305">
        <v>176.03946720000201</v>
      </c>
      <c r="AC17" s="84">
        <f t="shared" si="11"/>
        <v>-1</v>
      </c>
      <c r="AD17" s="84" t="b">
        <f t="shared" si="12"/>
        <v>0</v>
      </c>
      <c r="AE17" s="84" t="str">
        <f t="shared" si="13"/>
        <v/>
      </c>
    </row>
    <row r="18" spans="1:31">
      <c r="A18" s="490">
        <v>100</v>
      </c>
      <c r="B18" s="475" t="str">
        <f>'Meny Aaro'!$D$11</f>
        <v>MSEK</v>
      </c>
      <c r="C18" s="34" t="str">
        <f>'Meny Aaro'!Q42</f>
        <v>DUMMY</v>
      </c>
      <c r="D18" s="34" t="str">
        <f>'Meny Aaro'!R42</f>
        <v>1409PM</v>
      </c>
      <c r="F18" s="82" t="s">
        <v>102</v>
      </c>
      <c r="G18" s="305">
        <v>0</v>
      </c>
      <c r="H18" s="305">
        <v>2607.5588670000002</v>
      </c>
      <c r="I18" s="84">
        <f t="shared" si="14"/>
        <v>-1</v>
      </c>
      <c r="J18" s="84" t="b">
        <f t="shared" si="0"/>
        <v>0</v>
      </c>
      <c r="K18" s="84" t="str">
        <f t="shared" si="1"/>
        <v/>
      </c>
      <c r="L18" s="305">
        <v>0</v>
      </c>
      <c r="M18" s="305">
        <v>224.990578199997</v>
      </c>
      <c r="N18" s="84">
        <f t="shared" si="2"/>
        <v>-1</v>
      </c>
      <c r="O18" s="84" t="b">
        <f t="shared" si="3"/>
        <v>0</v>
      </c>
      <c r="P18" s="84" t="str">
        <f t="shared" si="4"/>
        <v/>
      </c>
      <c r="Q18" s="305">
        <v>0</v>
      </c>
      <c r="R18" s="305">
        <v>262.491364399997</v>
      </c>
      <c r="S18" s="84">
        <f t="shared" si="5"/>
        <v>-1</v>
      </c>
      <c r="T18" s="84" t="b">
        <f t="shared" si="6"/>
        <v>0</v>
      </c>
      <c r="U18" s="84" t="str">
        <f t="shared" si="7"/>
        <v/>
      </c>
      <c r="V18" s="305">
        <v>0</v>
      </c>
      <c r="W18" s="305">
        <v>168.70077149999699</v>
      </c>
      <c r="X18" s="84">
        <f t="shared" si="8"/>
        <v>-1</v>
      </c>
      <c r="Y18" s="84" t="b">
        <f t="shared" si="9"/>
        <v>0</v>
      </c>
      <c r="Z18" s="84" t="str">
        <f t="shared" si="10"/>
        <v/>
      </c>
      <c r="AA18" s="305">
        <v>0</v>
      </c>
      <c r="AB18" s="305">
        <v>193.18835349999699</v>
      </c>
      <c r="AC18" s="84">
        <f t="shared" si="11"/>
        <v>-1</v>
      </c>
      <c r="AD18" s="84" t="b">
        <f t="shared" si="12"/>
        <v>0</v>
      </c>
      <c r="AE18" s="84" t="str">
        <f t="shared" si="13"/>
        <v/>
      </c>
    </row>
    <row r="19" spans="1:31">
      <c r="A19" s="490">
        <v>100</v>
      </c>
      <c r="B19" s="475" t="str">
        <f>'Meny Aaro'!$D$11</f>
        <v>MSEK</v>
      </c>
      <c r="C19" s="34" t="str">
        <f>'Meny Aaro'!Q43</f>
        <v>DUMMY</v>
      </c>
      <c r="D19" s="34" t="str">
        <f>'Meny Aaro'!R43</f>
        <v>1410PM</v>
      </c>
      <c r="F19" s="82" t="s">
        <v>103</v>
      </c>
      <c r="G19" s="305">
        <v>0</v>
      </c>
      <c r="H19" s="305">
        <v>-1254.6589637</v>
      </c>
      <c r="I19" s="84" t="str">
        <f t="shared" si="14"/>
        <v>-</v>
      </c>
      <c r="J19" s="84" t="b">
        <f t="shared" si="0"/>
        <v>0</v>
      </c>
      <c r="K19" s="84" t="str">
        <f t="shared" si="1"/>
        <v/>
      </c>
      <c r="L19" s="305">
        <v>0</v>
      </c>
      <c r="M19" s="305">
        <v>-3.5222652000029502</v>
      </c>
      <c r="N19" s="84" t="str">
        <f t="shared" si="2"/>
        <v>-</v>
      </c>
      <c r="O19" s="84" t="b">
        <f t="shared" si="3"/>
        <v>0</v>
      </c>
      <c r="P19" s="84" t="str">
        <f t="shared" si="4"/>
        <v/>
      </c>
      <c r="Q19" s="305">
        <v>0</v>
      </c>
      <c r="R19" s="305">
        <v>-104.604409300003</v>
      </c>
      <c r="S19" s="84" t="str">
        <f t="shared" si="5"/>
        <v>-</v>
      </c>
      <c r="T19" s="84" t="b">
        <f t="shared" si="6"/>
        <v>0</v>
      </c>
      <c r="U19" s="84" t="str">
        <f t="shared" si="7"/>
        <v/>
      </c>
      <c r="V19" s="305">
        <v>0</v>
      </c>
      <c r="W19" s="305">
        <v>4.2079446999970598</v>
      </c>
      <c r="X19" s="84">
        <f t="shared" si="8"/>
        <v>-1</v>
      </c>
      <c r="Y19" s="84" t="b">
        <f t="shared" si="9"/>
        <v>0</v>
      </c>
      <c r="Z19" s="84" t="str">
        <f t="shared" si="10"/>
        <v/>
      </c>
      <c r="AA19" s="305">
        <v>0</v>
      </c>
      <c r="AB19" s="305">
        <v>-143.638365100003</v>
      </c>
      <c r="AC19" s="84" t="str">
        <f t="shared" si="11"/>
        <v>-</v>
      </c>
      <c r="AD19" s="84" t="b">
        <f t="shared" si="12"/>
        <v>0</v>
      </c>
      <c r="AE19" s="84" t="str">
        <f t="shared" si="13"/>
        <v/>
      </c>
    </row>
    <row r="20" spans="1:31">
      <c r="A20" s="490">
        <v>100</v>
      </c>
      <c r="B20" s="475" t="str">
        <f>'Meny Aaro'!$D$11</f>
        <v>MSEK</v>
      </c>
      <c r="C20" s="34" t="str">
        <f>'Meny Aaro'!Q44</f>
        <v>DUMMY</v>
      </c>
      <c r="D20" s="34" t="str">
        <f>'Meny Aaro'!R44</f>
        <v>1411PM</v>
      </c>
      <c r="F20" s="82" t="s">
        <v>104</v>
      </c>
      <c r="G20" s="305">
        <v>0</v>
      </c>
      <c r="H20" s="305">
        <v>2104.6113295999999</v>
      </c>
      <c r="I20" s="84">
        <f t="shared" si="14"/>
        <v>-1</v>
      </c>
      <c r="J20" s="84" t="b">
        <f t="shared" si="0"/>
        <v>0</v>
      </c>
      <c r="K20" s="84" t="str">
        <f t="shared" si="1"/>
        <v/>
      </c>
      <c r="L20" s="305">
        <v>0</v>
      </c>
      <c r="M20" s="305">
        <v>162.18506840000501</v>
      </c>
      <c r="N20" s="84">
        <f t="shared" si="2"/>
        <v>-1</v>
      </c>
      <c r="O20" s="84" t="b">
        <f t="shared" si="3"/>
        <v>0</v>
      </c>
      <c r="P20" s="84" t="str">
        <f t="shared" si="4"/>
        <v/>
      </c>
      <c r="Q20" s="305">
        <v>0</v>
      </c>
      <c r="R20" s="305">
        <v>165.876436800005</v>
      </c>
      <c r="S20" s="84">
        <f t="shared" si="5"/>
        <v>-1</v>
      </c>
      <c r="T20" s="84" t="b">
        <f t="shared" si="6"/>
        <v>0</v>
      </c>
      <c r="U20" s="84" t="str">
        <f t="shared" si="7"/>
        <v/>
      </c>
      <c r="V20" s="305">
        <v>0</v>
      </c>
      <c r="W20" s="305">
        <v>84.191368200005599</v>
      </c>
      <c r="X20" s="84">
        <f t="shared" si="8"/>
        <v>-1</v>
      </c>
      <c r="Y20" s="84" t="b">
        <f t="shared" si="9"/>
        <v>0</v>
      </c>
      <c r="Z20" s="84" t="str">
        <f t="shared" si="10"/>
        <v/>
      </c>
      <c r="AA20" s="305">
        <v>0</v>
      </c>
      <c r="AB20" s="305">
        <v>87.886479200005397</v>
      </c>
      <c r="AC20" s="84">
        <f t="shared" si="11"/>
        <v>-1</v>
      </c>
      <c r="AD20" s="84" t="b">
        <f t="shared" si="12"/>
        <v>0</v>
      </c>
      <c r="AE20" s="84" t="str">
        <f t="shared" si="13"/>
        <v/>
      </c>
    </row>
    <row r="21" spans="1:31">
      <c r="A21" s="490">
        <v>100</v>
      </c>
      <c r="B21" s="475" t="str">
        <f>'Meny Aaro'!$D$11</f>
        <v>MSEK</v>
      </c>
      <c r="C21" s="34" t="str">
        <f>'Meny Aaro'!Q45</f>
        <v>DUMMY</v>
      </c>
      <c r="D21" s="34" t="str">
        <f>'Meny Aaro'!R45</f>
        <v>1412PM</v>
      </c>
      <c r="F21" s="100" t="s">
        <v>105</v>
      </c>
      <c r="G21" s="305">
        <v>0</v>
      </c>
      <c r="H21" s="305">
        <v>7214.4650404000004</v>
      </c>
      <c r="I21" s="111">
        <f t="shared" si="14"/>
        <v>-1</v>
      </c>
      <c r="J21" s="111" t="b">
        <f t="shared" si="0"/>
        <v>0</v>
      </c>
      <c r="K21" s="111" t="str">
        <f t="shared" si="1"/>
        <v/>
      </c>
      <c r="L21" s="305">
        <v>0</v>
      </c>
      <c r="M21" s="305">
        <v>619.145563900002</v>
      </c>
      <c r="N21" s="111">
        <f t="shared" si="2"/>
        <v>-1</v>
      </c>
      <c r="O21" s="111" t="b">
        <f t="shared" si="3"/>
        <v>0</v>
      </c>
      <c r="P21" s="111" t="str">
        <f t="shared" si="4"/>
        <v/>
      </c>
      <c r="Q21" s="305">
        <v>0</v>
      </c>
      <c r="R21" s="305">
        <v>802.371305100001</v>
      </c>
      <c r="S21" s="111">
        <f t="shared" si="5"/>
        <v>-1</v>
      </c>
      <c r="T21" s="111" t="b">
        <f t="shared" si="6"/>
        <v>0</v>
      </c>
      <c r="U21" s="111" t="str">
        <f t="shared" si="7"/>
        <v/>
      </c>
      <c r="V21" s="305">
        <v>0</v>
      </c>
      <c r="W21" s="305">
        <v>231.64303659999899</v>
      </c>
      <c r="X21" s="111">
        <f t="shared" si="8"/>
        <v>-1</v>
      </c>
      <c r="Y21" s="111" t="b">
        <f t="shared" si="9"/>
        <v>0</v>
      </c>
      <c r="Z21" s="111" t="str">
        <f t="shared" si="10"/>
        <v/>
      </c>
      <c r="AA21" s="305">
        <v>0</v>
      </c>
      <c r="AB21" s="305">
        <v>574.71590890000004</v>
      </c>
      <c r="AC21" s="111">
        <f t="shared" si="11"/>
        <v>-1</v>
      </c>
      <c r="AD21" s="111" t="b">
        <f t="shared" si="12"/>
        <v>0</v>
      </c>
      <c r="AE21" s="111" t="str">
        <f t="shared" si="13"/>
        <v/>
      </c>
    </row>
    <row r="22" spans="1:31">
      <c r="A22" s="490"/>
      <c r="C22" s="34">
        <f>'Meny Aaro'!O46</f>
        <v>0</v>
      </c>
      <c r="D22" s="34">
        <f>'Meny Aaro'!P46</f>
        <v>0</v>
      </c>
      <c r="F22" s="271" t="s">
        <v>6</v>
      </c>
      <c r="G22" s="306">
        <f>SUM(G10:G21)</f>
        <v>7218.2684642000004</v>
      </c>
      <c r="H22" s="125">
        <f>SUM(H10:H21)</f>
        <v>28660.705237200003</v>
      </c>
      <c r="I22" s="125"/>
      <c r="J22" s="125"/>
      <c r="K22" s="125"/>
      <c r="L22" s="306">
        <f>SUM(L10:L21)</f>
        <v>371.17175630000133</v>
      </c>
      <c r="M22" s="125">
        <f>SUM(M10:M21)</f>
        <v>1971.9274215000032</v>
      </c>
      <c r="N22" s="125"/>
      <c r="O22" s="125"/>
      <c r="P22" s="125"/>
      <c r="Q22" s="306">
        <f>SUM(Q10:Q21)</f>
        <v>409.01585350000119</v>
      </c>
      <c r="R22" s="125">
        <f>SUM(R10:R21)</f>
        <v>2227.3717141000016</v>
      </c>
      <c r="S22" s="125"/>
      <c r="T22" s="125"/>
      <c r="U22" s="125"/>
      <c r="V22" s="306">
        <f>SUM(V10:V21)</f>
        <v>187.12433230000119</v>
      </c>
      <c r="W22" s="125">
        <f>SUM(W10:W21)</f>
        <v>849.62574459999928</v>
      </c>
      <c r="X22" s="125"/>
      <c r="Y22" s="125"/>
      <c r="Z22" s="125"/>
      <c r="AA22" s="306">
        <f>SUM(AA10:AA21)</f>
        <v>226.4718097000011</v>
      </c>
      <c r="AB22" s="125">
        <f>SUM(AB10:AB21)</f>
        <v>1264.4055964000004</v>
      </c>
      <c r="AC22" s="169"/>
      <c r="AD22" s="169"/>
      <c r="AE22" s="169"/>
    </row>
    <row r="23" spans="1:31">
      <c r="F23" s="37"/>
    </row>
    <row r="24" spans="1:31" ht="24" customHeight="1">
      <c r="F24" s="353" t="s">
        <v>84</v>
      </c>
      <c r="G24" s="354" t="s">
        <v>33</v>
      </c>
      <c r="H24" s="354"/>
      <c r="I24" s="354"/>
      <c r="J24" s="354"/>
      <c r="K24" s="354"/>
      <c r="L24" s="354" t="s">
        <v>110</v>
      </c>
      <c r="M24" s="354"/>
      <c r="N24" s="354"/>
      <c r="O24" s="354"/>
      <c r="P24" s="354"/>
      <c r="Q24" s="354" t="s">
        <v>115</v>
      </c>
      <c r="R24" s="354"/>
      <c r="S24" s="354"/>
      <c r="T24" s="354"/>
      <c r="U24" s="354"/>
      <c r="V24" s="354" t="s">
        <v>111</v>
      </c>
      <c r="W24" s="354"/>
      <c r="X24" s="354"/>
      <c r="Y24" s="354"/>
      <c r="Z24" s="354"/>
      <c r="AA24" s="354" t="s">
        <v>116</v>
      </c>
      <c r="AB24" s="354"/>
      <c r="AC24" s="354"/>
      <c r="AD24" s="354"/>
      <c r="AE24" s="354"/>
    </row>
    <row r="25" spans="1:31" ht="18">
      <c r="F25" s="345"/>
      <c r="G25" s="355">
        <f>G9</f>
        <v>2015</v>
      </c>
      <c r="H25" s="345">
        <f>H9</f>
        <v>2014</v>
      </c>
      <c r="I25" s="345"/>
      <c r="J25" s="345"/>
      <c r="K25" s="346" t="s">
        <v>3</v>
      </c>
      <c r="L25" s="355">
        <f>$G$9</f>
        <v>2015</v>
      </c>
      <c r="M25" s="345">
        <f>$H$9</f>
        <v>2014</v>
      </c>
      <c r="N25" s="345"/>
      <c r="O25" s="345"/>
      <c r="P25" s="346" t="s">
        <v>3</v>
      </c>
      <c r="Q25" s="355">
        <f>$G$9</f>
        <v>2015</v>
      </c>
      <c r="R25" s="345">
        <f>$H$9</f>
        <v>2014</v>
      </c>
      <c r="S25" s="345"/>
      <c r="T25" s="345"/>
      <c r="U25" s="346" t="s">
        <v>3</v>
      </c>
      <c r="V25" s="355">
        <f>$G$9</f>
        <v>2015</v>
      </c>
      <c r="W25" s="345">
        <f>$H$9</f>
        <v>2014</v>
      </c>
      <c r="X25" s="345"/>
      <c r="Y25" s="345"/>
      <c r="Z25" s="346" t="s">
        <v>3</v>
      </c>
      <c r="AA25" s="355">
        <f>$G$9</f>
        <v>2015</v>
      </c>
      <c r="AB25" s="345">
        <f>$H$9</f>
        <v>2014</v>
      </c>
      <c r="AC25" s="345"/>
      <c r="AD25" s="345"/>
      <c r="AE25" s="346" t="s">
        <v>3</v>
      </c>
    </row>
    <row r="26" spans="1:31">
      <c r="A26" s="475" t="s">
        <v>312</v>
      </c>
      <c r="B26" s="475" t="str">
        <f>'Meny Aaro'!$D$11</f>
        <v>MSEK</v>
      </c>
      <c r="C26" s="34" t="str">
        <f t="shared" ref="C26:D37" si="15">C10</f>
        <v>1501PM</v>
      </c>
      <c r="D26" s="34" t="str">
        <f t="shared" si="15"/>
        <v>1401PM</v>
      </c>
      <c r="F26" s="82" t="s">
        <v>95</v>
      </c>
      <c r="G26" s="305">
        <v>1560.1537846000001</v>
      </c>
      <c r="H26" s="305">
        <v>1560.2532248</v>
      </c>
      <c r="I26" s="84">
        <f t="shared" ref="I26:I37" si="16">IF(OR(G26&lt;0,H26&lt;0),"-",G26/H26-1)</f>
        <v>-6.3733372518859355E-5</v>
      </c>
      <c r="J26" s="84" t="b">
        <f t="shared" ref="J26:J37" si="17">IF(AND(G26&lt;0,H26&lt;0),-(G26/H26-1))</f>
        <v>0</v>
      </c>
      <c r="K26" s="84">
        <f t="shared" ref="K26:K37" si="18">IF(AND(G26&lt;0,H26&lt;0),+J26,IF(G26=0,"",I26))</f>
        <v>-6.3733372518859355E-5</v>
      </c>
      <c r="L26" s="305">
        <v>51.000515800000599</v>
      </c>
      <c r="M26" s="305">
        <v>48.9833485999999</v>
      </c>
      <c r="N26" s="84">
        <f t="shared" ref="N26:N37" si="19">IF(OR(L26&lt;0,M26&lt;0),"-",L26/M26-1)</f>
        <v>4.1180671751802178E-2</v>
      </c>
      <c r="O26" s="84" t="b">
        <f t="shared" ref="O26:O37" si="20">IF(AND(L26&lt;0,M26&lt;0),-(L26/M26-1))</f>
        <v>0</v>
      </c>
      <c r="P26" s="84">
        <f t="shared" ref="P26:P37" si="21">IF(AND(L26&lt;0,M26&lt;0),+O26,IF(L26=0,"",N26))</f>
        <v>4.1180671751802178E-2</v>
      </c>
      <c r="Q26" s="305">
        <v>54.709940300000603</v>
      </c>
      <c r="R26" s="305">
        <v>47.856364699999801</v>
      </c>
      <c r="S26" s="84">
        <f t="shared" ref="S26:S37" si="22">IF(OR(Q26&lt;0,R26&lt;0),"-",Q26/R26-1)</f>
        <v>0.14321137100496961</v>
      </c>
      <c r="T26" s="84" t="b">
        <f t="shared" ref="T26:T37" si="23">IF(AND(Q26&lt;0,R26&lt;0),-(Q26/R26-1))</f>
        <v>0</v>
      </c>
      <c r="U26" s="84">
        <f t="shared" ref="U26:U37" si="24">IF(AND(Q26&lt;0,R26&lt;0),+T26,IF(Q26=0,"",S26))</f>
        <v>0.14321137100496961</v>
      </c>
      <c r="V26" s="305">
        <v>-4.9465477999993901</v>
      </c>
      <c r="W26" s="305">
        <v>-2.0999812000000802</v>
      </c>
      <c r="X26" s="84" t="str">
        <f t="shared" ref="X26:X37" si="25">IF(OR(V26&lt;0,W26&lt;0),"-",V26/W26-1)</f>
        <v>-</v>
      </c>
      <c r="Y26" s="84">
        <f t="shared" ref="Y26:Y37" si="26">IF(AND(V26&lt;0,W26&lt;0),-(V26/W26-1))</f>
        <v>-1.3555200398933103</v>
      </c>
      <c r="Z26" s="84">
        <f t="shared" ref="Z26:Z37" si="27">IF(AND(V26&lt;0,W26&lt;0),+Y26,IF(V26=0,"",X26))</f>
        <v>-1.3555200398933103</v>
      </c>
      <c r="AA26" s="305">
        <v>-1.2371232999994399</v>
      </c>
      <c r="AB26" s="305">
        <v>-3.2269651000001698</v>
      </c>
      <c r="AC26" s="84" t="str">
        <f t="shared" ref="AC26:AC37" si="28">IF(OR(AA26&lt;0,AB26&lt;0),"-",AA26/AB26-1)</f>
        <v>-</v>
      </c>
      <c r="AD26" s="84">
        <f t="shared" ref="AD26:AD37" si="29">IF(AND(AA26&lt;0,AB26&lt;0),-(AA26/AB26-1))</f>
        <v>0.61662947640822807</v>
      </c>
      <c r="AE26" s="84">
        <f t="shared" ref="AE26:AE37" si="30">IF(AND(AA26&lt;0,AB26&lt;0),+AD26,IF(AA26=0,"",AC26))</f>
        <v>0.61662947640822807</v>
      </c>
    </row>
    <row r="27" spans="1:31">
      <c r="A27" s="475" t="s">
        <v>312</v>
      </c>
      <c r="B27" s="475" t="str">
        <f>'Meny Aaro'!$D$11</f>
        <v>MSEK</v>
      </c>
      <c r="C27" s="34" t="str">
        <f t="shared" si="15"/>
        <v>1502PM</v>
      </c>
      <c r="D27" s="34" t="str">
        <f t="shared" si="15"/>
        <v>1402PM</v>
      </c>
      <c r="F27" s="82" t="s">
        <v>96</v>
      </c>
      <c r="G27" s="305">
        <v>1600.6365919</v>
      </c>
      <c r="H27" s="305">
        <v>1563.9299802999999</v>
      </c>
      <c r="I27" s="84">
        <f t="shared" si="16"/>
        <v>2.3470751288340308E-2</v>
      </c>
      <c r="J27" s="84" t="b">
        <f t="shared" si="17"/>
        <v>0</v>
      </c>
      <c r="K27" s="84">
        <f t="shared" si="18"/>
        <v>2.3470751288340308E-2</v>
      </c>
      <c r="L27" s="305">
        <v>53.652338199998503</v>
      </c>
      <c r="M27" s="305">
        <v>42.991455399998898</v>
      </c>
      <c r="N27" s="84">
        <f t="shared" si="19"/>
        <v>0.24797678284694391</v>
      </c>
      <c r="O27" s="84" t="b">
        <f t="shared" si="20"/>
        <v>0</v>
      </c>
      <c r="P27" s="84">
        <f t="shared" si="21"/>
        <v>0.24797678284694391</v>
      </c>
      <c r="Q27" s="305">
        <v>65.089696799998606</v>
      </c>
      <c r="R27" s="305">
        <v>41.358130399998899</v>
      </c>
      <c r="S27" s="84">
        <f t="shared" si="22"/>
        <v>0.57380655678769132</v>
      </c>
      <c r="T27" s="84" t="b">
        <f t="shared" si="23"/>
        <v>0</v>
      </c>
      <c r="U27" s="84">
        <f t="shared" si="24"/>
        <v>0.57380655678769132</v>
      </c>
      <c r="V27" s="305">
        <v>25.990456099998301</v>
      </c>
      <c r="W27" s="305">
        <v>20.336394699998898</v>
      </c>
      <c r="X27" s="84">
        <f t="shared" si="25"/>
        <v>0.27802673401100497</v>
      </c>
      <c r="Y27" s="84" t="b">
        <f t="shared" si="26"/>
        <v>0</v>
      </c>
      <c r="Z27" s="84">
        <f t="shared" si="27"/>
        <v>0.27802673401100497</v>
      </c>
      <c r="AA27" s="305">
        <v>37.4278146999985</v>
      </c>
      <c r="AB27" s="305">
        <v>18.703069699998899</v>
      </c>
      <c r="AC27" s="84">
        <f t="shared" si="28"/>
        <v>1.0011589167098438</v>
      </c>
      <c r="AD27" s="84" t="b">
        <f t="shared" si="29"/>
        <v>0</v>
      </c>
      <c r="AE27" s="84">
        <f t="shared" si="30"/>
        <v>1.0011589167098438</v>
      </c>
    </row>
    <row r="28" spans="1:31">
      <c r="A28" s="475" t="s">
        <v>312</v>
      </c>
      <c r="B28" s="475" t="str">
        <f>'Meny Aaro'!$D$11</f>
        <v>MSEK</v>
      </c>
      <c r="C28" s="34" t="str">
        <f t="shared" si="15"/>
        <v>1503PM</v>
      </c>
      <c r="D28" s="34" t="str">
        <f t="shared" si="15"/>
        <v>1403PM</v>
      </c>
      <c r="F28" s="82" t="s">
        <v>97</v>
      </c>
      <c r="G28" s="305">
        <v>2157.7392685999998</v>
      </c>
      <c r="H28" s="305">
        <v>1728.9855898000001</v>
      </c>
      <c r="I28" s="84">
        <f t="shared" si="16"/>
        <v>0.24797990297281536</v>
      </c>
      <c r="J28" s="84" t="b">
        <f t="shared" si="17"/>
        <v>0</v>
      </c>
      <c r="K28" s="84">
        <f t="shared" si="18"/>
        <v>0.24797990297281536</v>
      </c>
      <c r="L28" s="305">
        <v>144.42559200000099</v>
      </c>
      <c r="M28" s="305">
        <v>83.651076700000999</v>
      </c>
      <c r="N28" s="84">
        <f t="shared" si="19"/>
        <v>0.72652400539871675</v>
      </c>
      <c r="O28" s="84" t="b">
        <f t="shared" si="20"/>
        <v>0</v>
      </c>
      <c r="P28" s="84">
        <f t="shared" si="21"/>
        <v>0.72652400539871675</v>
      </c>
      <c r="Q28" s="305">
        <v>160.04605030000101</v>
      </c>
      <c r="R28" s="305">
        <v>116.897329900001</v>
      </c>
      <c r="S28" s="84">
        <f t="shared" si="22"/>
        <v>0.36911638988599038</v>
      </c>
      <c r="T28" s="84" t="b">
        <f t="shared" si="23"/>
        <v>0</v>
      </c>
      <c r="U28" s="84">
        <f t="shared" si="24"/>
        <v>0.36911638988599038</v>
      </c>
      <c r="V28" s="305">
        <v>80.000910900001401</v>
      </c>
      <c r="W28" s="305">
        <v>23.6135814000009</v>
      </c>
      <c r="X28" s="84">
        <f t="shared" si="25"/>
        <v>2.3879194157307433</v>
      </c>
      <c r="Y28" s="84" t="b">
        <f t="shared" si="26"/>
        <v>0</v>
      </c>
      <c r="Z28" s="84">
        <f t="shared" si="27"/>
        <v>2.3879194157307433</v>
      </c>
      <c r="AA28" s="305">
        <v>96.876231600001404</v>
      </c>
      <c r="AB28" s="305">
        <v>59.712974200000801</v>
      </c>
      <c r="AC28" s="84">
        <f t="shared" si="28"/>
        <v>0.62236486957636927</v>
      </c>
      <c r="AD28" s="84" t="b">
        <f t="shared" si="29"/>
        <v>0</v>
      </c>
      <c r="AE28" s="84">
        <f t="shared" si="30"/>
        <v>0.62236486957636927</v>
      </c>
    </row>
    <row r="29" spans="1:31">
      <c r="A29" s="475" t="s">
        <v>312</v>
      </c>
      <c r="B29" s="475" t="str">
        <f>'Meny Aaro'!$D$11</f>
        <v>MSEK</v>
      </c>
      <c r="C29" s="34" t="str">
        <f t="shared" si="15"/>
        <v>DUMMY</v>
      </c>
      <c r="D29" s="34" t="str">
        <f t="shared" si="15"/>
        <v>1404PM</v>
      </c>
      <c r="F29" s="82" t="s">
        <v>98</v>
      </c>
      <c r="G29" s="305">
        <v>0</v>
      </c>
      <c r="H29" s="305">
        <v>1691.8045692999999</v>
      </c>
      <c r="I29" s="84">
        <f t="shared" si="16"/>
        <v>-1</v>
      </c>
      <c r="J29" s="84" t="b">
        <f t="shared" si="17"/>
        <v>0</v>
      </c>
      <c r="K29" s="84" t="str">
        <f t="shared" si="18"/>
        <v/>
      </c>
      <c r="L29" s="305">
        <v>0</v>
      </c>
      <c r="M29" s="305">
        <v>50.696581400000703</v>
      </c>
      <c r="N29" s="84">
        <f t="shared" si="19"/>
        <v>-1</v>
      </c>
      <c r="O29" s="84" t="b">
        <f t="shared" si="20"/>
        <v>0</v>
      </c>
      <c r="P29" s="84" t="str">
        <f t="shared" si="21"/>
        <v/>
      </c>
      <c r="Q29" s="305">
        <v>0</v>
      </c>
      <c r="R29" s="305">
        <v>72.085147500000701</v>
      </c>
      <c r="S29" s="84">
        <f t="shared" si="22"/>
        <v>-1</v>
      </c>
      <c r="T29" s="84" t="b">
        <f t="shared" si="23"/>
        <v>0</v>
      </c>
      <c r="U29" s="84" t="str">
        <f t="shared" si="24"/>
        <v/>
      </c>
      <c r="V29" s="305">
        <v>0</v>
      </c>
      <c r="W29" s="305">
        <v>-2.8243230999993201</v>
      </c>
      <c r="X29" s="84" t="str">
        <f t="shared" si="25"/>
        <v>-</v>
      </c>
      <c r="Y29" s="84" t="b">
        <f t="shared" si="26"/>
        <v>0</v>
      </c>
      <c r="Z29" s="84" t="str">
        <f t="shared" si="27"/>
        <v/>
      </c>
      <c r="AA29" s="305">
        <v>0</v>
      </c>
      <c r="AB29" s="305">
        <v>18.589012700000598</v>
      </c>
      <c r="AC29" s="84">
        <f t="shared" si="28"/>
        <v>-1</v>
      </c>
      <c r="AD29" s="84" t="b">
        <f t="shared" si="29"/>
        <v>0</v>
      </c>
      <c r="AE29" s="84" t="str">
        <f t="shared" si="30"/>
        <v/>
      </c>
    </row>
    <row r="30" spans="1:31">
      <c r="A30" s="475" t="s">
        <v>312</v>
      </c>
      <c r="B30" s="475" t="str">
        <f>'Meny Aaro'!$D$11</f>
        <v>MSEK</v>
      </c>
      <c r="C30" s="34" t="str">
        <f t="shared" si="15"/>
        <v>DUMMY</v>
      </c>
      <c r="D30" s="34" t="str">
        <f t="shared" si="15"/>
        <v>1405PM</v>
      </c>
      <c r="F30" s="82" t="s">
        <v>45</v>
      </c>
      <c r="G30" s="305">
        <v>0</v>
      </c>
      <c r="H30" s="305">
        <v>1682.4589662000001</v>
      </c>
      <c r="I30" s="84">
        <f t="shared" si="16"/>
        <v>-1</v>
      </c>
      <c r="J30" s="84" t="b">
        <f t="shared" si="17"/>
        <v>0</v>
      </c>
      <c r="K30" s="84" t="str">
        <f t="shared" si="18"/>
        <v/>
      </c>
      <c r="L30" s="305">
        <v>0</v>
      </c>
      <c r="M30" s="305">
        <v>65.512682099998102</v>
      </c>
      <c r="N30" s="84">
        <f t="shared" si="19"/>
        <v>-1</v>
      </c>
      <c r="O30" s="84" t="b">
        <f t="shared" si="20"/>
        <v>0</v>
      </c>
      <c r="P30" s="84" t="str">
        <f t="shared" si="21"/>
        <v/>
      </c>
      <c r="Q30" s="305">
        <v>0</v>
      </c>
      <c r="R30" s="305">
        <v>77.233680799998098</v>
      </c>
      <c r="S30" s="84">
        <f t="shared" si="22"/>
        <v>-1</v>
      </c>
      <c r="T30" s="84" t="b">
        <f t="shared" si="23"/>
        <v>0</v>
      </c>
      <c r="U30" s="84" t="str">
        <f t="shared" si="24"/>
        <v/>
      </c>
      <c r="V30" s="305">
        <v>0</v>
      </c>
      <c r="W30" s="305">
        <v>31.8182135999979</v>
      </c>
      <c r="X30" s="84">
        <f t="shared" si="25"/>
        <v>-1</v>
      </c>
      <c r="Y30" s="84" t="b">
        <f t="shared" si="26"/>
        <v>0</v>
      </c>
      <c r="Z30" s="84" t="str">
        <f t="shared" si="27"/>
        <v/>
      </c>
      <c r="AA30" s="305">
        <v>0</v>
      </c>
      <c r="AB30" s="305">
        <v>43.533497299998103</v>
      </c>
      <c r="AC30" s="84">
        <f t="shared" si="28"/>
        <v>-1</v>
      </c>
      <c r="AD30" s="84" t="b">
        <f t="shared" si="29"/>
        <v>0</v>
      </c>
      <c r="AE30" s="84" t="str">
        <f t="shared" si="30"/>
        <v/>
      </c>
    </row>
    <row r="31" spans="1:31">
      <c r="A31" s="475" t="s">
        <v>312</v>
      </c>
      <c r="B31" s="475" t="str">
        <f>'Meny Aaro'!$D$11</f>
        <v>MSEK</v>
      </c>
      <c r="C31" s="34" t="str">
        <f t="shared" si="15"/>
        <v>DUMMY</v>
      </c>
      <c r="D31" s="34" t="str">
        <f t="shared" si="15"/>
        <v>1406PM</v>
      </c>
      <c r="F31" s="82" t="s">
        <v>99</v>
      </c>
      <c r="G31" s="305">
        <v>0</v>
      </c>
      <c r="H31" s="305">
        <v>1798.0841604</v>
      </c>
      <c r="I31" s="84">
        <f t="shared" si="16"/>
        <v>-1</v>
      </c>
      <c r="J31" s="84" t="b">
        <f t="shared" si="17"/>
        <v>0</v>
      </c>
      <c r="K31" s="84" t="str">
        <f t="shared" si="18"/>
        <v/>
      </c>
      <c r="L31" s="305">
        <v>0</v>
      </c>
      <c r="M31" s="305">
        <v>169.37174930000199</v>
      </c>
      <c r="N31" s="84">
        <f t="shared" si="19"/>
        <v>-1</v>
      </c>
      <c r="O31" s="84" t="b">
        <f t="shared" si="20"/>
        <v>0</v>
      </c>
      <c r="P31" s="84" t="str">
        <f t="shared" si="21"/>
        <v/>
      </c>
      <c r="Q31" s="305">
        <v>0</v>
      </c>
      <c r="R31" s="305">
        <v>154.881768600002</v>
      </c>
      <c r="S31" s="84">
        <f t="shared" si="22"/>
        <v>-1</v>
      </c>
      <c r="T31" s="84" t="b">
        <f t="shared" si="23"/>
        <v>0</v>
      </c>
      <c r="U31" s="84" t="str">
        <f t="shared" si="24"/>
        <v/>
      </c>
      <c r="V31" s="305">
        <v>0</v>
      </c>
      <c r="W31" s="305">
        <v>55.523907000002403</v>
      </c>
      <c r="X31" s="84">
        <f t="shared" si="25"/>
        <v>-1</v>
      </c>
      <c r="Y31" s="84" t="b">
        <f t="shared" si="26"/>
        <v>0</v>
      </c>
      <c r="Z31" s="84" t="str">
        <f t="shared" si="27"/>
        <v/>
      </c>
      <c r="AA31" s="305">
        <v>0</v>
      </c>
      <c r="AB31" s="305">
        <v>58.570605800002198</v>
      </c>
      <c r="AC31" s="84">
        <f t="shared" si="28"/>
        <v>-1</v>
      </c>
      <c r="AD31" s="84" t="b">
        <f t="shared" si="29"/>
        <v>0</v>
      </c>
      <c r="AE31" s="84" t="str">
        <f t="shared" si="30"/>
        <v/>
      </c>
    </row>
    <row r="32" spans="1:31">
      <c r="A32" s="475" t="s">
        <v>312</v>
      </c>
      <c r="B32" s="475" t="str">
        <f>'Meny Aaro'!$D$11</f>
        <v>MSEK</v>
      </c>
      <c r="C32" s="34" t="str">
        <f t="shared" si="15"/>
        <v>DUMMY</v>
      </c>
      <c r="D32" s="34" t="str">
        <f t="shared" si="15"/>
        <v>1407PM</v>
      </c>
      <c r="F32" s="82" t="s">
        <v>100</v>
      </c>
      <c r="G32" s="305">
        <v>0</v>
      </c>
      <c r="H32" s="305">
        <v>1506.8924477999999</v>
      </c>
      <c r="I32" s="84">
        <f t="shared" si="16"/>
        <v>-1</v>
      </c>
      <c r="J32" s="84" t="b">
        <f t="shared" si="17"/>
        <v>0</v>
      </c>
      <c r="K32" s="84" t="str">
        <f t="shared" si="18"/>
        <v/>
      </c>
      <c r="L32" s="305">
        <v>0</v>
      </c>
      <c r="M32" s="305">
        <v>100.773847399999</v>
      </c>
      <c r="N32" s="84">
        <f t="shared" si="19"/>
        <v>-1</v>
      </c>
      <c r="O32" s="84" t="b">
        <f t="shared" si="20"/>
        <v>0</v>
      </c>
      <c r="P32" s="84" t="str">
        <f t="shared" si="21"/>
        <v/>
      </c>
      <c r="Q32" s="305">
        <v>0</v>
      </c>
      <c r="R32" s="305">
        <v>100.79662269999901</v>
      </c>
      <c r="S32" s="84">
        <f t="shared" si="22"/>
        <v>-1</v>
      </c>
      <c r="T32" s="84" t="b">
        <f t="shared" si="23"/>
        <v>0</v>
      </c>
      <c r="U32" s="84" t="str">
        <f t="shared" si="24"/>
        <v/>
      </c>
      <c r="V32" s="305">
        <v>0</v>
      </c>
      <c r="W32" s="305">
        <v>34.528857799998796</v>
      </c>
      <c r="X32" s="84">
        <f t="shared" si="25"/>
        <v>-1</v>
      </c>
      <c r="Y32" s="84" t="b">
        <f t="shared" si="26"/>
        <v>0</v>
      </c>
      <c r="Z32" s="84" t="str">
        <f t="shared" si="27"/>
        <v/>
      </c>
      <c r="AA32" s="305">
        <v>0</v>
      </c>
      <c r="AB32" s="305">
        <v>34.556501499999001</v>
      </c>
      <c r="AC32" s="84">
        <f t="shared" si="28"/>
        <v>-1</v>
      </c>
      <c r="AD32" s="84" t="b">
        <f t="shared" si="29"/>
        <v>0</v>
      </c>
      <c r="AE32" s="84" t="str">
        <f t="shared" si="30"/>
        <v/>
      </c>
    </row>
    <row r="33" spans="1:31">
      <c r="A33" s="475" t="s">
        <v>312</v>
      </c>
      <c r="B33" s="475" t="str">
        <f>'Meny Aaro'!$D$11</f>
        <v>MSEK</v>
      </c>
      <c r="C33" s="34" t="str">
        <f t="shared" si="15"/>
        <v>DUMMY</v>
      </c>
      <c r="D33" s="34" t="str">
        <f t="shared" si="15"/>
        <v>1408PM</v>
      </c>
      <c r="F33" s="82" t="s">
        <v>101</v>
      </c>
      <c r="G33" s="305">
        <v>0</v>
      </c>
      <c r="H33" s="305">
        <v>1648.1520785</v>
      </c>
      <c r="I33" s="84">
        <f t="shared" si="16"/>
        <v>-1</v>
      </c>
      <c r="J33" s="84" t="b">
        <f t="shared" si="17"/>
        <v>0</v>
      </c>
      <c r="K33" s="84" t="str">
        <f t="shared" si="18"/>
        <v/>
      </c>
      <c r="L33" s="305">
        <v>0</v>
      </c>
      <c r="M33" s="305">
        <v>123.85477120000201</v>
      </c>
      <c r="N33" s="84">
        <f t="shared" si="19"/>
        <v>-1</v>
      </c>
      <c r="O33" s="84" t="b">
        <f t="shared" si="20"/>
        <v>0</v>
      </c>
      <c r="P33" s="84" t="str">
        <f t="shared" si="21"/>
        <v/>
      </c>
      <c r="Q33" s="305">
        <v>0</v>
      </c>
      <c r="R33" s="305">
        <v>134.61075180000199</v>
      </c>
      <c r="S33" s="84">
        <f t="shared" si="22"/>
        <v>-1</v>
      </c>
      <c r="T33" s="84" t="b">
        <f t="shared" si="23"/>
        <v>0</v>
      </c>
      <c r="U33" s="84" t="str">
        <f t="shared" si="24"/>
        <v/>
      </c>
      <c r="V33" s="305">
        <v>0</v>
      </c>
      <c r="W33" s="305">
        <v>90.422048900001997</v>
      </c>
      <c r="X33" s="84">
        <f t="shared" si="25"/>
        <v>-1</v>
      </c>
      <c r="Y33" s="84" t="b">
        <f t="shared" si="26"/>
        <v>0</v>
      </c>
      <c r="Z33" s="84" t="str">
        <f t="shared" si="27"/>
        <v/>
      </c>
      <c r="AA33" s="305">
        <v>0</v>
      </c>
      <c r="AB33" s="305">
        <v>101.17882860000201</v>
      </c>
      <c r="AC33" s="84">
        <f t="shared" si="28"/>
        <v>-1</v>
      </c>
      <c r="AD33" s="84" t="b">
        <f t="shared" si="29"/>
        <v>0</v>
      </c>
      <c r="AE33" s="84" t="str">
        <f t="shared" si="30"/>
        <v/>
      </c>
    </row>
    <row r="34" spans="1:31">
      <c r="A34" s="475" t="s">
        <v>312</v>
      </c>
      <c r="B34" s="475" t="str">
        <f>'Meny Aaro'!$D$11</f>
        <v>MSEK</v>
      </c>
      <c r="C34" s="34" t="str">
        <f t="shared" si="15"/>
        <v>DUMMY</v>
      </c>
      <c r="D34" s="34" t="str">
        <f t="shared" si="15"/>
        <v>1409PM</v>
      </c>
      <c r="F34" s="82" t="s">
        <v>102</v>
      </c>
      <c r="G34" s="305">
        <v>0</v>
      </c>
      <c r="H34" s="305">
        <v>1871.8604829000001</v>
      </c>
      <c r="I34" s="84">
        <f t="shared" si="16"/>
        <v>-1</v>
      </c>
      <c r="J34" s="84" t="b">
        <f t="shared" si="17"/>
        <v>0</v>
      </c>
      <c r="K34" s="84" t="str">
        <f t="shared" si="18"/>
        <v/>
      </c>
      <c r="L34" s="305">
        <v>0</v>
      </c>
      <c r="M34" s="305">
        <v>150.927812399999</v>
      </c>
      <c r="N34" s="84">
        <f t="shared" si="19"/>
        <v>-1</v>
      </c>
      <c r="O34" s="84" t="b">
        <f t="shared" si="20"/>
        <v>0</v>
      </c>
      <c r="P34" s="84" t="str">
        <f t="shared" si="21"/>
        <v/>
      </c>
      <c r="Q34" s="305">
        <v>0</v>
      </c>
      <c r="R34" s="305">
        <v>174.21219589999899</v>
      </c>
      <c r="S34" s="84">
        <f t="shared" si="22"/>
        <v>-1</v>
      </c>
      <c r="T34" s="84" t="b">
        <f t="shared" si="23"/>
        <v>0</v>
      </c>
      <c r="U34" s="84" t="str">
        <f t="shared" si="24"/>
        <v/>
      </c>
      <c r="V34" s="305">
        <v>0</v>
      </c>
      <c r="W34" s="305">
        <v>105.65171559999899</v>
      </c>
      <c r="X34" s="84">
        <f t="shared" si="25"/>
        <v>-1</v>
      </c>
      <c r="Y34" s="84" t="b">
        <f t="shared" si="26"/>
        <v>0</v>
      </c>
      <c r="Z34" s="84" t="str">
        <f t="shared" si="27"/>
        <v/>
      </c>
      <c r="AA34" s="305">
        <v>0</v>
      </c>
      <c r="AB34" s="305">
        <v>120.89282329999899</v>
      </c>
      <c r="AC34" s="84">
        <f t="shared" si="28"/>
        <v>-1</v>
      </c>
      <c r="AD34" s="84" t="b">
        <f t="shared" si="29"/>
        <v>0</v>
      </c>
      <c r="AE34" s="84" t="str">
        <f t="shared" si="30"/>
        <v/>
      </c>
    </row>
    <row r="35" spans="1:31">
      <c r="A35" s="475" t="s">
        <v>312</v>
      </c>
      <c r="B35" s="475" t="str">
        <f>'Meny Aaro'!$D$11</f>
        <v>MSEK</v>
      </c>
      <c r="C35" s="34" t="str">
        <f t="shared" si="15"/>
        <v>DUMMY</v>
      </c>
      <c r="D35" s="34" t="str">
        <f t="shared" si="15"/>
        <v>1410PM</v>
      </c>
      <c r="F35" s="82" t="s">
        <v>103</v>
      </c>
      <c r="G35" s="305">
        <v>0</v>
      </c>
      <c r="H35" s="305">
        <v>739.62940649999598</v>
      </c>
      <c r="I35" s="84">
        <f t="shared" si="16"/>
        <v>-1</v>
      </c>
      <c r="J35" s="84" t="b">
        <f t="shared" si="17"/>
        <v>0</v>
      </c>
      <c r="K35" s="84" t="str">
        <f t="shared" si="18"/>
        <v/>
      </c>
      <c r="L35" s="305">
        <v>0</v>
      </c>
      <c r="M35" s="305">
        <v>94.803912099996495</v>
      </c>
      <c r="N35" s="84">
        <f t="shared" si="19"/>
        <v>-1</v>
      </c>
      <c r="O35" s="84" t="b">
        <f t="shared" si="20"/>
        <v>0</v>
      </c>
      <c r="P35" s="84" t="str">
        <f t="shared" si="21"/>
        <v/>
      </c>
      <c r="Q35" s="305">
        <v>0</v>
      </c>
      <c r="R35" s="305">
        <v>74.015834299996598</v>
      </c>
      <c r="S35" s="84">
        <f t="shared" si="22"/>
        <v>-1</v>
      </c>
      <c r="T35" s="84" t="b">
        <f t="shared" si="23"/>
        <v>0</v>
      </c>
      <c r="U35" s="84" t="str">
        <f t="shared" si="24"/>
        <v/>
      </c>
      <c r="V35" s="305">
        <v>0</v>
      </c>
      <c r="W35" s="305">
        <v>53.228410299996497</v>
      </c>
      <c r="X35" s="84">
        <f t="shared" si="25"/>
        <v>-1</v>
      </c>
      <c r="Y35" s="84" t="b">
        <f t="shared" si="26"/>
        <v>0</v>
      </c>
      <c r="Z35" s="84" t="str">
        <f t="shared" si="27"/>
        <v/>
      </c>
      <c r="AA35" s="305">
        <v>0</v>
      </c>
      <c r="AB35" s="305">
        <v>20.905707499996499</v>
      </c>
      <c r="AC35" s="84">
        <f t="shared" si="28"/>
        <v>-1</v>
      </c>
      <c r="AD35" s="84" t="b">
        <f t="shared" si="29"/>
        <v>0</v>
      </c>
      <c r="AE35" s="84" t="str">
        <f t="shared" si="30"/>
        <v/>
      </c>
    </row>
    <row r="36" spans="1:31">
      <c r="A36" s="475" t="s">
        <v>312</v>
      </c>
      <c r="B36" s="475" t="str">
        <f>'Meny Aaro'!$D$11</f>
        <v>MSEK</v>
      </c>
      <c r="C36" s="34" t="str">
        <f t="shared" si="15"/>
        <v>DUMMY</v>
      </c>
      <c r="D36" s="34" t="str">
        <f t="shared" si="15"/>
        <v>1411PM</v>
      </c>
      <c r="F36" s="82" t="s">
        <v>104</v>
      </c>
      <c r="G36" s="305">
        <v>0</v>
      </c>
      <c r="H36" s="305">
        <v>1718.0652918000001</v>
      </c>
      <c r="I36" s="84">
        <f t="shared" si="16"/>
        <v>-1</v>
      </c>
      <c r="J36" s="84" t="b">
        <f t="shared" si="17"/>
        <v>0</v>
      </c>
      <c r="K36" s="84" t="str">
        <f t="shared" si="18"/>
        <v/>
      </c>
      <c r="L36" s="305">
        <v>0</v>
      </c>
      <c r="M36" s="305">
        <v>128.394038000005</v>
      </c>
      <c r="N36" s="84">
        <f t="shared" si="19"/>
        <v>-1</v>
      </c>
      <c r="O36" s="84" t="b">
        <f t="shared" si="20"/>
        <v>0</v>
      </c>
      <c r="P36" s="84" t="str">
        <f t="shared" si="21"/>
        <v/>
      </c>
      <c r="Q36" s="305">
        <v>0</v>
      </c>
      <c r="R36" s="305">
        <v>131.078177700005</v>
      </c>
      <c r="S36" s="84">
        <f t="shared" si="22"/>
        <v>-1</v>
      </c>
      <c r="T36" s="84" t="b">
        <f t="shared" si="23"/>
        <v>0</v>
      </c>
      <c r="U36" s="84" t="str">
        <f t="shared" si="24"/>
        <v/>
      </c>
      <c r="V36" s="305">
        <v>0</v>
      </c>
      <c r="W36" s="305">
        <v>67.618834800005203</v>
      </c>
      <c r="X36" s="84">
        <f t="shared" si="25"/>
        <v>-1</v>
      </c>
      <c r="Y36" s="84" t="b">
        <f t="shared" si="26"/>
        <v>0</v>
      </c>
      <c r="Z36" s="84" t="str">
        <f t="shared" si="27"/>
        <v/>
      </c>
      <c r="AA36" s="305">
        <v>0</v>
      </c>
      <c r="AB36" s="305">
        <v>70.306098400005098</v>
      </c>
      <c r="AC36" s="84">
        <f t="shared" si="28"/>
        <v>-1</v>
      </c>
      <c r="AD36" s="84" t="b">
        <f t="shared" si="29"/>
        <v>0</v>
      </c>
      <c r="AE36" s="84" t="str">
        <f t="shared" si="30"/>
        <v/>
      </c>
    </row>
    <row r="37" spans="1:31">
      <c r="A37" s="475" t="s">
        <v>312</v>
      </c>
      <c r="B37" s="475" t="str">
        <f>'Meny Aaro'!$D$11</f>
        <v>MSEK</v>
      </c>
      <c r="C37" s="34" t="str">
        <f t="shared" si="15"/>
        <v>DUMMY</v>
      </c>
      <c r="D37" s="34" t="str">
        <f t="shared" si="15"/>
        <v>1412PM</v>
      </c>
      <c r="F37" s="100" t="s">
        <v>105</v>
      </c>
      <c r="G37" s="305">
        <v>0</v>
      </c>
      <c r="H37" s="305">
        <v>3366.2195461000001</v>
      </c>
      <c r="I37" s="84">
        <f t="shared" si="16"/>
        <v>-1</v>
      </c>
      <c r="J37" s="84" t="b">
        <f t="shared" si="17"/>
        <v>0</v>
      </c>
      <c r="K37" s="84" t="str">
        <f t="shared" si="18"/>
        <v/>
      </c>
      <c r="L37" s="305">
        <v>0</v>
      </c>
      <c r="M37" s="305">
        <v>280.41758150000197</v>
      </c>
      <c r="N37" s="84">
        <f t="shared" si="19"/>
        <v>-1</v>
      </c>
      <c r="O37" s="84" t="b">
        <f t="shared" si="20"/>
        <v>0</v>
      </c>
      <c r="P37" s="84" t="str">
        <f t="shared" si="21"/>
        <v/>
      </c>
      <c r="Q37" s="305">
        <v>0</v>
      </c>
      <c r="R37" s="305">
        <v>366.61116800000201</v>
      </c>
      <c r="S37" s="84">
        <f t="shared" si="22"/>
        <v>-1</v>
      </c>
      <c r="T37" s="84" t="b">
        <f t="shared" si="23"/>
        <v>0</v>
      </c>
      <c r="U37" s="84" t="str">
        <f t="shared" si="24"/>
        <v/>
      </c>
      <c r="V37" s="305">
        <v>0</v>
      </c>
      <c r="W37" s="305">
        <v>16.694676300001699</v>
      </c>
      <c r="X37" s="84">
        <f t="shared" si="25"/>
        <v>-1</v>
      </c>
      <c r="Y37" s="84" t="b">
        <f t="shared" si="26"/>
        <v>0</v>
      </c>
      <c r="Z37" s="84" t="str">
        <f t="shared" si="27"/>
        <v/>
      </c>
      <c r="AA37" s="305">
        <v>0</v>
      </c>
      <c r="AB37" s="305">
        <v>219.40551510000199</v>
      </c>
      <c r="AC37" s="84">
        <f t="shared" si="28"/>
        <v>-1</v>
      </c>
      <c r="AD37" s="84" t="b">
        <f t="shared" si="29"/>
        <v>0</v>
      </c>
      <c r="AE37" s="84" t="str">
        <f t="shared" si="30"/>
        <v/>
      </c>
    </row>
    <row r="38" spans="1:31">
      <c r="F38" s="271" t="s">
        <v>6</v>
      </c>
      <c r="G38" s="306">
        <f>SUM(G26:G37)</f>
        <v>5318.5296450999995</v>
      </c>
      <c r="H38" s="125">
        <f>SUM(H26:H37)</f>
        <v>20876.335744399999</v>
      </c>
      <c r="I38" s="125"/>
      <c r="J38" s="125"/>
      <c r="K38" s="125"/>
      <c r="L38" s="306">
        <f>SUM(L26:L37)</f>
        <v>249.0784460000001</v>
      </c>
      <c r="M38" s="125">
        <f>SUM(M26:M37)</f>
        <v>1340.378856100004</v>
      </c>
      <c r="N38" s="125"/>
      <c r="O38" s="125"/>
      <c r="P38" s="125"/>
      <c r="Q38" s="306">
        <f>SUM(Q26:Q37)</f>
        <v>279.8456874000002</v>
      </c>
      <c r="R38" s="125">
        <f>SUM(R26:R37)</f>
        <v>1491.6371723000041</v>
      </c>
      <c r="S38" s="125"/>
      <c r="T38" s="125"/>
      <c r="U38" s="125"/>
      <c r="V38" s="306">
        <f>SUM(V26:V37)</f>
        <v>101.04481920000032</v>
      </c>
      <c r="W38" s="125">
        <f>SUM(W26:W37)</f>
        <v>494.51233610000384</v>
      </c>
      <c r="X38" s="125"/>
      <c r="Y38" s="125"/>
      <c r="Z38" s="125"/>
      <c r="AA38" s="306">
        <f>SUM(AA26:AA37)</f>
        <v>133.06692300000046</v>
      </c>
      <c r="AB38" s="125">
        <f>SUM(AB26:AB37)</f>
        <v>763.12766900000406</v>
      </c>
      <c r="AC38" s="169"/>
      <c r="AD38" s="169"/>
      <c r="AE38" s="169"/>
    </row>
    <row r="43" spans="1:31" ht="21.75" customHeight="1"/>
    <row r="44" spans="1:31" ht="21.75" customHeight="1"/>
    <row r="45" spans="1:31" ht="12" customHeight="1"/>
  </sheetData>
  <pageMargins left="0.35433070866141736" right="0.23622047244094491" top="0.74803149606299213" bottom="0.35433070866141736" header="0.31496062992125984" footer="0.31496062992125984"/>
  <pageSetup scale="60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E45"/>
  <sheetViews>
    <sheetView showGridLines="0" showZeros="0" topLeftCell="E3" zoomScale="80" zoomScaleNormal="80" zoomScaleSheetLayoutView="90" workbookViewId="0"/>
  </sheetViews>
  <sheetFormatPr defaultColWidth="9.109375" defaultRowHeight="13.8" outlineLevelRow="1" outlineLevelCol="1"/>
  <cols>
    <col min="1" max="2" width="9.109375" style="475" hidden="1" customWidth="1" outlineLevel="1"/>
    <col min="3" max="4" width="9.109375" style="34" hidden="1" customWidth="1" outlineLevel="1"/>
    <col min="5" max="5" width="3.44140625" style="34" customWidth="1" collapsed="1"/>
    <col min="6" max="6" width="27.109375" style="34" customWidth="1"/>
    <col min="7" max="7" width="11.44140625" style="34" customWidth="1"/>
    <col min="8" max="8" width="12.33203125" style="34" customWidth="1"/>
    <col min="9" max="9" width="11.88671875" style="34" hidden="1" customWidth="1"/>
    <col min="10" max="10" width="9.44140625" style="34" hidden="1" customWidth="1"/>
    <col min="11" max="11" width="13.44140625" style="34" customWidth="1"/>
    <col min="12" max="12" width="10.33203125" style="34" customWidth="1"/>
    <col min="13" max="13" width="10" style="34" customWidth="1"/>
    <col min="14" max="15" width="9.109375" style="34" hidden="1" customWidth="1"/>
    <col min="16" max="16" width="12.109375" style="34" customWidth="1"/>
    <col min="17" max="17" width="10" style="34" customWidth="1"/>
    <col min="18" max="18" width="10.109375" style="34" customWidth="1"/>
    <col min="19" max="20" width="9.109375" style="34" hidden="1" customWidth="1"/>
    <col min="21" max="21" width="12" style="34" customWidth="1"/>
    <col min="22" max="22" width="11.5546875" style="34" customWidth="1"/>
    <col min="23" max="23" width="10.5546875" style="34" customWidth="1"/>
    <col min="24" max="25" width="9.109375" style="34" hidden="1" customWidth="1"/>
    <col min="26" max="26" width="12.5546875" style="34" customWidth="1"/>
    <col min="27" max="27" width="10.88671875" style="34" customWidth="1"/>
    <col min="28" max="28" width="11.5546875" style="34" customWidth="1"/>
    <col min="29" max="30" width="9.109375" style="34" hidden="1" customWidth="1"/>
    <col min="31" max="31" width="12.44140625" style="34" customWidth="1"/>
    <col min="32" max="16384" width="9.109375" style="34"/>
  </cols>
  <sheetData>
    <row r="1" spans="1:31" s="475" customFormat="1" hidden="1" outlineLevel="1">
      <c r="D1" s="475" t="s">
        <v>18</v>
      </c>
      <c r="G1" s="475" t="s">
        <v>305</v>
      </c>
      <c r="H1" s="475" t="s">
        <v>305</v>
      </c>
      <c r="I1" s="475" t="s">
        <v>305</v>
      </c>
      <c r="J1" s="475" t="s">
        <v>305</v>
      </c>
      <c r="L1" s="475" t="s">
        <v>308</v>
      </c>
      <c r="M1" s="475" t="s">
        <v>308</v>
      </c>
      <c r="Q1" s="475" t="s">
        <v>309</v>
      </c>
      <c r="R1" s="475" t="s">
        <v>309</v>
      </c>
      <c r="V1" s="475" t="s">
        <v>310</v>
      </c>
      <c r="W1" s="475" t="s">
        <v>310</v>
      </c>
      <c r="X1" s="475" t="s">
        <v>310</v>
      </c>
      <c r="Y1" s="475" t="s">
        <v>310</v>
      </c>
      <c r="AA1" s="475" t="s">
        <v>311</v>
      </c>
      <c r="AB1" s="475" t="s">
        <v>311</v>
      </c>
    </row>
    <row r="2" spans="1:31" s="475" customFormat="1" hidden="1" outlineLevel="1">
      <c r="G2" s="489" t="s">
        <v>553</v>
      </c>
      <c r="H2" s="489" t="s">
        <v>553</v>
      </c>
      <c r="I2" s="489" t="s">
        <v>553</v>
      </c>
      <c r="K2" s="489" t="s">
        <v>553</v>
      </c>
      <c r="L2" s="489" t="s">
        <v>553</v>
      </c>
      <c r="M2" s="489" t="s">
        <v>553</v>
      </c>
      <c r="Q2" s="489" t="s">
        <v>553</v>
      </c>
      <c r="R2" s="489" t="s">
        <v>553</v>
      </c>
      <c r="V2" s="489" t="s">
        <v>553</v>
      </c>
      <c r="W2" s="489" t="s">
        <v>553</v>
      </c>
    </row>
    <row r="3" spans="1:31" ht="17.25" customHeight="1" collapsed="1"/>
    <row r="4" spans="1:31" ht="30.75" customHeight="1">
      <c r="A4" s="689" t="s">
        <v>334</v>
      </c>
    </row>
    <row r="5" spans="1:31" ht="5.25" customHeight="1"/>
    <row r="6" spans="1:31" ht="24.75" customHeight="1">
      <c r="F6" s="128" t="str">
        <f>"Nettoomsättning, EBITA, EBT ackumulerat "&amp;VÅR&amp;" jämfört med "&amp;VFGÅR&amp;" (exkl Aibel)"</f>
        <v>Nettoomsättning, EBITA, EBT ackumulerat 2015 jämfört med 2014 (exkl Aibel)</v>
      </c>
    </row>
    <row r="7" spans="1:31"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</row>
    <row r="8" spans="1:31" ht="30" customHeight="1">
      <c r="A8" s="475" t="s">
        <v>146</v>
      </c>
      <c r="C8" s="34" t="s">
        <v>335</v>
      </c>
      <c r="D8" s="34" t="s">
        <v>336</v>
      </c>
      <c r="F8" s="353">
        <v>1</v>
      </c>
      <c r="G8" s="354" t="s">
        <v>33</v>
      </c>
      <c r="H8" s="354"/>
      <c r="I8" s="354"/>
      <c r="J8" s="354"/>
      <c r="K8" s="354"/>
      <c r="L8" s="354" t="s">
        <v>110</v>
      </c>
      <c r="M8" s="354"/>
      <c r="N8" s="354"/>
      <c r="O8" s="354"/>
      <c r="P8" s="354"/>
      <c r="Q8" s="354" t="s">
        <v>115</v>
      </c>
      <c r="R8" s="354"/>
      <c r="S8" s="354"/>
      <c r="T8" s="354"/>
      <c r="U8" s="354"/>
      <c r="V8" s="354" t="s">
        <v>111</v>
      </c>
      <c r="W8" s="354"/>
      <c r="X8" s="354"/>
      <c r="Y8" s="354"/>
      <c r="Z8" s="354"/>
      <c r="AA8" s="354" t="s">
        <v>116</v>
      </c>
      <c r="AB8" s="354"/>
      <c r="AC8" s="354"/>
      <c r="AD8" s="354"/>
      <c r="AE8" s="354"/>
    </row>
    <row r="9" spans="1:31" ht="18">
      <c r="F9" s="345"/>
      <c r="G9" s="355">
        <f>VÅR</f>
        <v>2015</v>
      </c>
      <c r="H9" s="345">
        <f>VFGÅR</f>
        <v>2014</v>
      </c>
      <c r="I9" s="345"/>
      <c r="J9" s="345"/>
      <c r="K9" s="461" t="s">
        <v>3</v>
      </c>
      <c r="L9" s="355">
        <f>$G$9</f>
        <v>2015</v>
      </c>
      <c r="M9" s="345">
        <f>$H$9</f>
        <v>2014</v>
      </c>
      <c r="N9" s="345"/>
      <c r="O9" s="345"/>
      <c r="P9" s="461" t="s">
        <v>3</v>
      </c>
      <c r="Q9" s="355">
        <f>$G$9</f>
        <v>2015</v>
      </c>
      <c r="R9" s="345">
        <f>$H$9</f>
        <v>2014</v>
      </c>
      <c r="S9" s="345"/>
      <c r="T9" s="345"/>
      <c r="U9" s="461" t="s">
        <v>3</v>
      </c>
      <c r="V9" s="355">
        <f>$G$9</f>
        <v>2015</v>
      </c>
      <c r="W9" s="345">
        <f>$H$9</f>
        <v>2014</v>
      </c>
      <c r="X9" s="345"/>
      <c r="Y9" s="345"/>
      <c r="Z9" s="461" t="s">
        <v>3</v>
      </c>
      <c r="AA9" s="355">
        <f>$G$9</f>
        <v>2015</v>
      </c>
      <c r="AB9" s="345">
        <f>$H$9</f>
        <v>2014</v>
      </c>
      <c r="AC9" s="345"/>
      <c r="AD9" s="345"/>
      <c r="AE9" s="461" t="s">
        <v>3</v>
      </c>
    </row>
    <row r="10" spans="1:31">
      <c r="A10" s="490">
        <v>100</v>
      </c>
      <c r="B10" s="475" t="str">
        <f>'Meny Aaro'!$D$11</f>
        <v>MSEK</v>
      </c>
      <c r="C10" s="34" t="str">
        <f>'Meny Aaro'!O34</f>
        <v>1501P</v>
      </c>
      <c r="D10" s="34" t="str">
        <f>'Meny Aaro'!P34</f>
        <v>1401P</v>
      </c>
      <c r="F10" s="82" t="s">
        <v>95</v>
      </c>
      <c r="G10" s="305">
        <v>1950.2384664000001</v>
      </c>
      <c r="H10" s="305">
        <v>2120.5440238000001</v>
      </c>
      <c r="I10" s="84">
        <f>IF(OR(G10&lt;0,H10&lt;0),"-",G10/H10-1)</f>
        <v>-8.0312200778936749E-2</v>
      </c>
      <c r="J10" s="84" t="b">
        <f t="shared" ref="J10:J21" si="0">IF(AND(G10&lt;0,H10&lt;0),-(G10/H10-1))</f>
        <v>0</v>
      </c>
      <c r="K10" s="84">
        <f t="shared" ref="K10:K21" si="1">IF(AND(G10&lt;0,H10&lt;0),+J10,IF(G10=0,"",I10))</f>
        <v>-8.0312200778936749E-2</v>
      </c>
      <c r="L10" s="305">
        <v>89.493940800000303</v>
      </c>
      <c r="M10" s="305">
        <v>80.552503899999905</v>
      </c>
      <c r="N10" s="84">
        <f t="shared" ref="N10:N21" si="2">IF(OR(L10&lt;0,M10&lt;0),"-",L10/M10-1)</f>
        <v>0.1110013527462852</v>
      </c>
      <c r="O10" s="84" t="b">
        <f t="shared" ref="O10:O21" si="3">IF(AND(L10&lt;0,M10&lt;0),-(L10/M10-1))</f>
        <v>0</v>
      </c>
      <c r="P10" s="84">
        <f t="shared" ref="P10:P21" si="4">IF(AND(L10&lt;0,M10&lt;0),+O10,IF(L10=0,"",N10))</f>
        <v>0.1110013527462852</v>
      </c>
      <c r="Q10" s="305">
        <v>93.459940800000396</v>
      </c>
      <c r="R10" s="305">
        <v>77.794193899999897</v>
      </c>
      <c r="S10" s="84">
        <f t="shared" ref="S10:S21" si="5">IF(OR(Q10&lt;0,R10&lt;0),"-",Q10/R10-1)</f>
        <v>0.20137424291763906</v>
      </c>
      <c r="T10" s="84" t="b">
        <f t="shared" ref="T10:T21" si="6">IF(AND(Q10&lt;0,R10&lt;0),-(Q10/R10-1))</f>
        <v>0</v>
      </c>
      <c r="U10" s="84">
        <f t="shared" ref="U10:U21" si="7">IF(AND(Q10&lt;0,R10&lt;0),+T10,IF(Q10=0,"",S10))</f>
        <v>0.20137424291763906</v>
      </c>
      <c r="V10" s="305">
        <v>21.127310300000499</v>
      </c>
      <c r="W10" s="305">
        <v>16.275338299999898</v>
      </c>
      <c r="X10" s="84">
        <f t="shared" ref="X10:X21" si="8">IF(OR(V10&lt;0,W10&lt;0),"-",V10/W10-1)</f>
        <v>0.29811804280594467</v>
      </c>
      <c r="Y10" s="84" t="b">
        <f t="shared" ref="Y10:Y21" si="9">IF(AND(V10&lt;0,W10&lt;0),-(V10/W10-1))</f>
        <v>0</v>
      </c>
      <c r="Z10" s="84">
        <f t="shared" ref="Z10:Z21" si="10">IF(AND(V10&lt;0,W10&lt;0),+Y10,IF(V10=0,"",X10))</f>
        <v>0.29811804280594467</v>
      </c>
      <c r="AA10" s="305">
        <v>25.0933103000004</v>
      </c>
      <c r="AB10" s="305">
        <v>13.5170282999999</v>
      </c>
      <c r="AC10" s="84">
        <f t="shared" ref="AC10:AC21" si="11">IF(OR(AA10&lt;0,AB10&lt;0),"-",AA10/AB10-1)</f>
        <v>0.85642211757451037</v>
      </c>
      <c r="AD10" s="84" t="b">
        <f t="shared" ref="AD10:AD21" si="12">IF(AND(AA10&lt;0,AB10&lt;0),-(AA10/AB10-1))</f>
        <v>0</v>
      </c>
      <c r="AE10" s="84">
        <f t="shared" ref="AE10:AE21" si="13">IF(AND(AA10&lt;0,AB10&lt;0),+AD10,IF(AA10=0,"",AC10))</f>
        <v>0.85642211757451037</v>
      </c>
    </row>
    <row r="11" spans="1:31">
      <c r="A11" s="490">
        <v>100</v>
      </c>
      <c r="B11" s="475" t="str">
        <f>'Meny Aaro'!$D$11</f>
        <v>MSEK</v>
      </c>
      <c r="C11" s="34" t="str">
        <f>'Meny Aaro'!O35</f>
        <v>1502P</v>
      </c>
      <c r="D11" s="34" t="str">
        <f>'Meny Aaro'!P35</f>
        <v>1402P</v>
      </c>
      <c r="F11" s="82" t="s">
        <v>96</v>
      </c>
      <c r="G11" s="305">
        <v>3934.1148165</v>
      </c>
      <c r="H11" s="305">
        <v>4233.7484298999998</v>
      </c>
      <c r="I11" s="84">
        <f>IF(OR(G11&lt;0,H11&lt;0),"-",G11/H11-1)</f>
        <v>-7.0772654152971737E-2</v>
      </c>
      <c r="J11" s="84" t="b">
        <f t="shared" si="0"/>
        <v>0</v>
      </c>
      <c r="K11" s="84">
        <f t="shared" si="1"/>
        <v>-7.0772654152971737E-2</v>
      </c>
      <c r="L11" s="305">
        <v>176.75615780000001</v>
      </c>
      <c r="M11" s="305">
        <v>140.57365729999901</v>
      </c>
      <c r="N11" s="84">
        <f t="shared" si="2"/>
        <v>0.25739175600150843</v>
      </c>
      <c r="O11" s="84" t="b">
        <f t="shared" si="3"/>
        <v>0</v>
      </c>
      <c r="P11" s="84">
        <f t="shared" si="4"/>
        <v>0.25739175600150843</v>
      </c>
      <c r="Q11" s="305">
        <v>193.81313270000001</v>
      </c>
      <c r="R11" s="305">
        <v>137.183629999999</v>
      </c>
      <c r="S11" s="84">
        <f t="shared" si="5"/>
        <v>0.41280073067028056</v>
      </c>
      <c r="T11" s="84" t="b">
        <f t="shared" si="6"/>
        <v>0</v>
      </c>
      <c r="U11" s="84">
        <f t="shared" si="7"/>
        <v>0.41280073067028056</v>
      </c>
      <c r="V11" s="305">
        <v>70.747491599999805</v>
      </c>
      <c r="W11" s="305">
        <v>46.3211910999987</v>
      </c>
      <c r="X11" s="84">
        <f t="shared" si="8"/>
        <v>0.527324533759707</v>
      </c>
      <c r="Y11" s="84" t="b">
        <f t="shared" si="9"/>
        <v>0</v>
      </c>
      <c r="Z11" s="84">
        <f t="shared" si="10"/>
        <v>0.527324533759707</v>
      </c>
      <c r="AA11" s="305">
        <v>87.804466499999805</v>
      </c>
      <c r="AB11" s="305">
        <v>42.931163799998799</v>
      </c>
      <c r="AC11" s="84">
        <f t="shared" si="11"/>
        <v>1.0452384405195709</v>
      </c>
      <c r="AD11" s="84" t="b">
        <f t="shared" si="12"/>
        <v>0</v>
      </c>
      <c r="AE11" s="84">
        <f t="shared" si="13"/>
        <v>1.0452384405195709</v>
      </c>
    </row>
    <row r="12" spans="1:31">
      <c r="A12" s="490">
        <v>100</v>
      </c>
      <c r="B12" s="475" t="str">
        <f>'Meny Aaro'!$D$11</f>
        <v>MSEK</v>
      </c>
      <c r="C12" s="34" t="str">
        <f>'Meny Aaro'!O36</f>
        <v>1503P</v>
      </c>
      <c r="D12" s="34" t="str">
        <f>'Meny Aaro'!P36</f>
        <v>1403P</v>
      </c>
      <c r="F12" s="82" t="s">
        <v>97</v>
      </c>
      <c r="G12" s="305">
        <v>7218.2684642000004</v>
      </c>
      <c r="H12" s="305">
        <v>6570.9053242</v>
      </c>
      <c r="I12" s="84">
        <f>IF(OR(G12&lt;0,H12&lt;0),"-",G12/H12-1)</f>
        <v>9.851962675764403E-2</v>
      </c>
      <c r="J12" s="84" t="b">
        <f t="shared" si="0"/>
        <v>0</v>
      </c>
      <c r="K12" s="84">
        <f t="shared" si="1"/>
        <v>9.851962675764403E-2</v>
      </c>
      <c r="L12" s="305">
        <v>371.17175630000202</v>
      </c>
      <c r="M12" s="305">
        <v>216.05276120000099</v>
      </c>
      <c r="N12" s="84">
        <f t="shared" si="2"/>
        <v>0.71796812148309774</v>
      </c>
      <c r="O12" s="84" t="b">
        <f t="shared" si="3"/>
        <v>0</v>
      </c>
      <c r="P12" s="84">
        <f t="shared" si="4"/>
        <v>0.71796812148309774</v>
      </c>
      <c r="Q12" s="305">
        <v>409.01585350000198</v>
      </c>
      <c r="R12" s="305">
        <v>295.93891059999999</v>
      </c>
      <c r="S12" s="84">
        <f t="shared" si="5"/>
        <v>0.38209555705515252</v>
      </c>
      <c r="T12" s="84" t="b">
        <f t="shared" si="6"/>
        <v>0</v>
      </c>
      <c r="U12" s="84">
        <f t="shared" si="7"/>
        <v>0.38209555705515252</v>
      </c>
      <c r="V12" s="305">
        <v>187.12433230000201</v>
      </c>
      <c r="W12" s="305">
        <v>40.388703500000702</v>
      </c>
      <c r="X12" s="84">
        <f t="shared" si="8"/>
        <v>3.6330858899691778</v>
      </c>
      <c r="Y12" s="84" t="b">
        <f t="shared" si="9"/>
        <v>0</v>
      </c>
      <c r="Z12" s="84">
        <f t="shared" si="10"/>
        <v>3.6330858899691778</v>
      </c>
      <c r="AA12" s="305">
        <v>226.47180970000099</v>
      </c>
      <c r="AB12" s="305">
        <v>123.0064849</v>
      </c>
      <c r="AC12" s="84">
        <f t="shared" si="11"/>
        <v>0.84113715536310707</v>
      </c>
      <c r="AD12" s="84" t="b">
        <f t="shared" si="12"/>
        <v>0</v>
      </c>
      <c r="AE12" s="84">
        <f t="shared" si="13"/>
        <v>0.84113715536310707</v>
      </c>
    </row>
    <row r="13" spans="1:31">
      <c r="A13" s="490">
        <v>100</v>
      </c>
      <c r="B13" s="475" t="str">
        <f>'Meny Aaro'!$D$11</f>
        <v>MSEK</v>
      </c>
      <c r="C13" s="34" t="str">
        <f>'Meny Aaro'!O37</f>
        <v>DUMMY</v>
      </c>
      <c r="D13" s="34" t="str">
        <f>'Meny Aaro'!P37</f>
        <v>1404P</v>
      </c>
      <c r="F13" s="82" t="s">
        <v>98</v>
      </c>
      <c r="G13" s="305">
        <v>0</v>
      </c>
      <c r="H13" s="305">
        <v>8876.1924464999993</v>
      </c>
      <c r="I13" s="84">
        <f>IF(OR(G13&lt;0,H13&lt;0,),"-",G13/H13-1)</f>
        <v>-1</v>
      </c>
      <c r="J13" s="84" t="b">
        <f t="shared" si="0"/>
        <v>0</v>
      </c>
      <c r="K13" s="84" t="str">
        <f t="shared" si="1"/>
        <v/>
      </c>
      <c r="L13" s="305">
        <v>0</v>
      </c>
      <c r="M13" s="305">
        <v>300.00748659999999</v>
      </c>
      <c r="N13" s="84">
        <f t="shared" si="2"/>
        <v>-1</v>
      </c>
      <c r="O13" s="84" t="b">
        <f t="shared" si="3"/>
        <v>0</v>
      </c>
      <c r="P13" s="84" t="str">
        <f t="shared" si="4"/>
        <v/>
      </c>
      <c r="Q13" s="305">
        <v>0</v>
      </c>
      <c r="R13" s="305">
        <v>402.3915035</v>
      </c>
      <c r="S13" s="84">
        <f t="shared" si="5"/>
        <v>-1</v>
      </c>
      <c r="T13" s="84" t="b">
        <f t="shared" si="6"/>
        <v>0</v>
      </c>
      <c r="U13" s="84" t="str">
        <f t="shared" si="7"/>
        <v/>
      </c>
      <c r="V13" s="305">
        <v>0</v>
      </c>
      <c r="W13" s="305">
        <v>54.049626000000004</v>
      </c>
      <c r="X13" s="84">
        <f t="shared" si="8"/>
        <v>-1</v>
      </c>
      <c r="Y13" s="84" t="b">
        <f t="shared" si="9"/>
        <v>0</v>
      </c>
      <c r="Z13" s="84" t="str">
        <f t="shared" si="10"/>
        <v/>
      </c>
      <c r="AA13" s="305">
        <v>0</v>
      </c>
      <c r="AB13" s="305">
        <v>159.19495009999901</v>
      </c>
      <c r="AC13" s="84">
        <f t="shared" si="11"/>
        <v>-1</v>
      </c>
      <c r="AD13" s="84" t="b">
        <f t="shared" si="12"/>
        <v>0</v>
      </c>
      <c r="AE13" s="84" t="str">
        <f t="shared" si="13"/>
        <v/>
      </c>
    </row>
    <row r="14" spans="1:31">
      <c r="A14" s="490">
        <v>100</v>
      </c>
      <c r="B14" s="475" t="str">
        <f>'Meny Aaro'!$D$11</f>
        <v>MSEK</v>
      </c>
      <c r="C14" s="34" t="str">
        <f>'Meny Aaro'!O38</f>
        <v>DUMMY</v>
      </c>
      <c r="D14" s="34" t="str">
        <f>'Meny Aaro'!P38</f>
        <v>1405P</v>
      </c>
      <c r="F14" s="82" t="s">
        <v>45</v>
      </c>
      <c r="G14" s="305">
        <v>0</v>
      </c>
      <c r="H14" s="305">
        <v>11188.207487899999</v>
      </c>
      <c r="I14" s="84">
        <f t="shared" ref="I14:I21" si="14">IF(OR(G14&lt;0,H14&lt;0),"-",G14/H14-1)</f>
        <v>-1</v>
      </c>
      <c r="J14" s="84" t="b">
        <f t="shared" si="0"/>
        <v>0</v>
      </c>
      <c r="K14" s="84" t="str">
        <f t="shared" si="1"/>
        <v/>
      </c>
      <c r="L14" s="305">
        <v>0</v>
      </c>
      <c r="M14" s="305">
        <v>409.30030260000098</v>
      </c>
      <c r="N14" s="84">
        <f t="shared" si="2"/>
        <v>-1</v>
      </c>
      <c r="O14" s="84" t="b">
        <f t="shared" si="3"/>
        <v>0</v>
      </c>
      <c r="P14" s="84" t="str">
        <f t="shared" si="4"/>
        <v/>
      </c>
      <c r="Q14" s="305">
        <v>0</v>
      </c>
      <c r="R14" s="305">
        <v>524.96407199999999</v>
      </c>
      <c r="S14" s="84">
        <f t="shared" si="5"/>
        <v>-1</v>
      </c>
      <c r="T14" s="84" t="b">
        <f t="shared" si="6"/>
        <v>0</v>
      </c>
      <c r="U14" s="84" t="str">
        <f t="shared" si="7"/>
        <v/>
      </c>
      <c r="V14" s="305">
        <v>0</v>
      </c>
      <c r="W14" s="305">
        <v>119.3743197</v>
      </c>
      <c r="X14" s="84">
        <f t="shared" si="8"/>
        <v>-1</v>
      </c>
      <c r="Y14" s="84" t="b">
        <f t="shared" si="9"/>
        <v>0</v>
      </c>
      <c r="Z14" s="84" t="str">
        <f t="shared" si="10"/>
        <v/>
      </c>
      <c r="AA14" s="305">
        <v>0</v>
      </c>
      <c r="AB14" s="305">
        <v>237.79254950000001</v>
      </c>
      <c r="AC14" s="84">
        <f t="shared" si="11"/>
        <v>-1</v>
      </c>
      <c r="AD14" s="84" t="b">
        <f t="shared" si="12"/>
        <v>0</v>
      </c>
      <c r="AE14" s="84" t="str">
        <f t="shared" si="13"/>
        <v/>
      </c>
    </row>
    <row r="15" spans="1:31">
      <c r="A15" s="490">
        <v>100</v>
      </c>
      <c r="B15" s="475" t="str">
        <f>'Meny Aaro'!$D$11</f>
        <v>MSEK</v>
      </c>
      <c r="C15" s="34" t="str">
        <f>'Meny Aaro'!O39</f>
        <v>DUMMY</v>
      </c>
      <c r="D15" s="34" t="str">
        <f>'Meny Aaro'!P39</f>
        <v>1406P</v>
      </c>
      <c r="F15" s="82" t="s">
        <v>99</v>
      </c>
      <c r="G15" s="305">
        <v>0</v>
      </c>
      <c r="H15" s="305">
        <v>13684.934783299999</v>
      </c>
      <c r="I15" s="84">
        <f t="shared" si="14"/>
        <v>-1</v>
      </c>
      <c r="J15" s="84" t="b">
        <f t="shared" si="0"/>
        <v>0</v>
      </c>
      <c r="K15" s="84" t="str">
        <f t="shared" si="1"/>
        <v/>
      </c>
      <c r="L15" s="305">
        <v>0</v>
      </c>
      <c r="M15" s="305">
        <v>639.27303970000003</v>
      </c>
      <c r="N15" s="84">
        <f t="shared" si="2"/>
        <v>-1</v>
      </c>
      <c r="O15" s="84" t="b">
        <f t="shared" si="3"/>
        <v>0</v>
      </c>
      <c r="P15" s="84" t="str">
        <f t="shared" si="4"/>
        <v/>
      </c>
      <c r="Q15" s="305">
        <v>0</v>
      </c>
      <c r="R15" s="305">
        <v>755.648089999999</v>
      </c>
      <c r="S15" s="84">
        <f t="shared" si="5"/>
        <v>-1</v>
      </c>
      <c r="T15" s="84" t="b">
        <f t="shared" si="6"/>
        <v>0</v>
      </c>
      <c r="U15" s="84" t="str">
        <f t="shared" si="7"/>
        <v/>
      </c>
      <c r="V15" s="305">
        <v>0</v>
      </c>
      <c r="W15" s="305">
        <v>161.12368720000001</v>
      </c>
      <c r="X15" s="84">
        <f t="shared" si="8"/>
        <v>-1</v>
      </c>
      <c r="Y15" s="84" t="b">
        <f t="shared" si="9"/>
        <v>0</v>
      </c>
      <c r="Z15" s="84" t="str">
        <f t="shared" si="10"/>
        <v/>
      </c>
      <c r="AA15" s="305">
        <v>0</v>
      </c>
      <c r="AB15" s="305">
        <v>336.72961340000001</v>
      </c>
      <c r="AC15" s="84">
        <f t="shared" si="11"/>
        <v>-1</v>
      </c>
      <c r="AD15" s="84" t="b">
        <f t="shared" si="12"/>
        <v>0</v>
      </c>
      <c r="AE15" s="84" t="str">
        <f t="shared" si="13"/>
        <v/>
      </c>
    </row>
    <row r="16" spans="1:31" ht="15" customHeight="1">
      <c r="A16" s="490">
        <v>100</v>
      </c>
      <c r="B16" s="475" t="str">
        <f>'Meny Aaro'!$D$11</f>
        <v>MSEK</v>
      </c>
      <c r="C16" s="34" t="str">
        <f>'Meny Aaro'!O40</f>
        <v>DUMMY</v>
      </c>
      <c r="D16" s="34" t="str">
        <f>'Meny Aaro'!P40</f>
        <v>1407P</v>
      </c>
      <c r="F16" s="82" t="s">
        <v>100</v>
      </c>
      <c r="G16" s="305">
        <v>0</v>
      </c>
      <c r="H16" s="305">
        <v>15685.9964268</v>
      </c>
      <c r="I16" s="84">
        <f t="shared" si="14"/>
        <v>-1</v>
      </c>
      <c r="J16" s="84" t="b">
        <f t="shared" si="0"/>
        <v>0</v>
      </c>
      <c r="K16" s="84" t="str">
        <f t="shared" si="1"/>
        <v/>
      </c>
      <c r="L16" s="305">
        <v>0</v>
      </c>
      <c r="M16" s="305">
        <v>764.11204319999797</v>
      </c>
      <c r="N16" s="84">
        <f t="shared" si="2"/>
        <v>-1</v>
      </c>
      <c r="O16" s="84" t="b">
        <f t="shared" si="3"/>
        <v>0</v>
      </c>
      <c r="P16" s="84" t="str">
        <f t="shared" si="4"/>
        <v/>
      </c>
      <c r="Q16" s="305">
        <v>0</v>
      </c>
      <c r="R16" s="305">
        <v>880.87636789999704</v>
      </c>
      <c r="S16" s="84">
        <f t="shared" si="5"/>
        <v>-1</v>
      </c>
      <c r="T16" s="84" t="b">
        <f t="shared" si="6"/>
        <v>0</v>
      </c>
      <c r="U16" s="84" t="str">
        <f t="shared" si="7"/>
        <v/>
      </c>
      <c r="V16" s="305">
        <v>0</v>
      </c>
      <c r="W16" s="305">
        <v>200.1970852</v>
      </c>
      <c r="X16" s="84">
        <f t="shared" si="8"/>
        <v>-1</v>
      </c>
      <c r="Y16" s="84" t="b">
        <f t="shared" si="9"/>
        <v>0</v>
      </c>
      <c r="Z16" s="84" t="str">
        <f t="shared" si="10"/>
        <v/>
      </c>
      <c r="AA16" s="305">
        <v>0</v>
      </c>
      <c r="AB16" s="305">
        <v>376.21375269999902</v>
      </c>
      <c r="AC16" s="84">
        <f t="shared" si="11"/>
        <v>-1</v>
      </c>
      <c r="AD16" s="84" t="b">
        <f t="shared" si="12"/>
        <v>0</v>
      </c>
      <c r="AE16" s="84" t="str">
        <f t="shared" si="13"/>
        <v/>
      </c>
    </row>
    <row r="17" spans="1:31">
      <c r="A17" s="490">
        <v>100</v>
      </c>
      <c r="B17" s="475" t="str">
        <f>'Meny Aaro'!$D$11</f>
        <v>MSEK</v>
      </c>
      <c r="C17" s="34" t="str">
        <f>'Meny Aaro'!O41</f>
        <v>DUMMY</v>
      </c>
      <c r="D17" s="34" t="str">
        <f>'Meny Aaro'!P41</f>
        <v>1408P</v>
      </c>
      <c r="F17" s="82" t="s">
        <v>101</v>
      </c>
      <c r="G17" s="305">
        <v>0</v>
      </c>
      <c r="H17" s="305">
        <v>17988.728963900001</v>
      </c>
      <c r="I17" s="84">
        <f t="shared" si="14"/>
        <v>-1</v>
      </c>
      <c r="J17" s="84" t="b">
        <f t="shared" si="0"/>
        <v>0</v>
      </c>
      <c r="K17" s="84" t="str">
        <f t="shared" si="1"/>
        <v/>
      </c>
      <c r="L17" s="305">
        <v>0</v>
      </c>
      <c r="M17" s="305">
        <v>969.12847620000298</v>
      </c>
      <c r="N17" s="84">
        <f t="shared" si="2"/>
        <v>-1</v>
      </c>
      <c r="O17" s="84" t="b">
        <f t="shared" si="3"/>
        <v>0</v>
      </c>
      <c r="P17" s="84" t="str">
        <f t="shared" si="4"/>
        <v/>
      </c>
      <c r="Q17" s="305">
        <v>0</v>
      </c>
      <c r="R17" s="305">
        <v>1101.2370171</v>
      </c>
      <c r="S17" s="84">
        <f t="shared" si="5"/>
        <v>-1</v>
      </c>
      <c r="T17" s="84" t="b">
        <f t="shared" si="6"/>
        <v>0</v>
      </c>
      <c r="U17" s="84" t="str">
        <f t="shared" si="7"/>
        <v/>
      </c>
      <c r="V17" s="305">
        <v>0</v>
      </c>
      <c r="W17" s="305">
        <v>360.882623600003</v>
      </c>
      <c r="X17" s="84">
        <f t="shared" si="8"/>
        <v>-1</v>
      </c>
      <c r="Y17" s="84" t="b">
        <f t="shared" si="9"/>
        <v>0</v>
      </c>
      <c r="Z17" s="84" t="str">
        <f t="shared" si="10"/>
        <v/>
      </c>
      <c r="AA17" s="305">
        <v>0</v>
      </c>
      <c r="AB17" s="305">
        <v>552.25321990000305</v>
      </c>
      <c r="AC17" s="84">
        <f t="shared" si="11"/>
        <v>-1</v>
      </c>
      <c r="AD17" s="84" t="b">
        <f t="shared" si="12"/>
        <v>0</v>
      </c>
      <c r="AE17" s="84" t="str">
        <f t="shared" si="13"/>
        <v/>
      </c>
    </row>
    <row r="18" spans="1:31">
      <c r="A18" s="490">
        <v>100</v>
      </c>
      <c r="B18" s="475" t="str">
        <f>'Meny Aaro'!$D$11</f>
        <v>MSEK</v>
      </c>
      <c r="C18" s="34" t="str">
        <f>'Meny Aaro'!O42</f>
        <v>DUMMY</v>
      </c>
      <c r="D18" s="34" t="str">
        <f>'Meny Aaro'!P42</f>
        <v>1409P</v>
      </c>
      <c r="F18" s="82" t="s">
        <v>102</v>
      </c>
      <c r="G18" s="305">
        <v>0</v>
      </c>
      <c r="H18" s="305">
        <v>20596.287830900001</v>
      </c>
      <c r="I18" s="84">
        <f t="shared" si="14"/>
        <v>-1</v>
      </c>
      <c r="J18" s="84" t="b">
        <f t="shared" si="0"/>
        <v>0</v>
      </c>
      <c r="K18" s="84" t="str">
        <f t="shared" si="1"/>
        <v/>
      </c>
      <c r="L18" s="305">
        <v>0</v>
      </c>
      <c r="M18" s="305">
        <v>1194.1190544000001</v>
      </c>
      <c r="N18" s="84">
        <f t="shared" si="2"/>
        <v>-1</v>
      </c>
      <c r="O18" s="84" t="b">
        <f t="shared" si="3"/>
        <v>0</v>
      </c>
      <c r="P18" s="84" t="str">
        <f t="shared" si="4"/>
        <v/>
      </c>
      <c r="Q18" s="305">
        <v>0</v>
      </c>
      <c r="R18" s="305">
        <v>1363.7283815000001</v>
      </c>
      <c r="S18" s="84">
        <f t="shared" si="5"/>
        <v>-1</v>
      </c>
      <c r="T18" s="84" t="b">
        <f t="shared" si="6"/>
        <v>0</v>
      </c>
      <c r="U18" s="84" t="str">
        <f t="shared" si="7"/>
        <v/>
      </c>
      <c r="V18" s="305">
        <v>0</v>
      </c>
      <c r="W18" s="305">
        <v>529.58339509999996</v>
      </c>
      <c r="X18" s="84">
        <f t="shared" si="8"/>
        <v>-1</v>
      </c>
      <c r="Y18" s="84" t="b">
        <f t="shared" si="9"/>
        <v>0</v>
      </c>
      <c r="Z18" s="84" t="str">
        <f t="shared" si="10"/>
        <v/>
      </c>
      <c r="AA18" s="305">
        <v>0</v>
      </c>
      <c r="AB18" s="305">
        <v>745.44157340000095</v>
      </c>
      <c r="AC18" s="84">
        <f t="shared" si="11"/>
        <v>-1</v>
      </c>
      <c r="AD18" s="84" t="b">
        <f t="shared" si="12"/>
        <v>0</v>
      </c>
      <c r="AE18" s="84" t="str">
        <f t="shared" si="13"/>
        <v/>
      </c>
    </row>
    <row r="19" spans="1:31">
      <c r="A19" s="490">
        <v>100</v>
      </c>
      <c r="B19" s="475" t="str">
        <f>'Meny Aaro'!$D$11</f>
        <v>MSEK</v>
      </c>
      <c r="C19" s="34" t="str">
        <f>'Meny Aaro'!O43</f>
        <v>DUMMY</v>
      </c>
      <c r="D19" s="34" t="str">
        <f>'Meny Aaro'!P43</f>
        <v>1410P</v>
      </c>
      <c r="F19" s="82" t="s">
        <v>103</v>
      </c>
      <c r="G19" s="305">
        <v>0</v>
      </c>
      <c r="H19" s="305">
        <v>19341.628867200001</v>
      </c>
      <c r="I19" s="84">
        <f t="shared" si="14"/>
        <v>-1</v>
      </c>
      <c r="J19" s="84" t="b">
        <f t="shared" si="0"/>
        <v>0</v>
      </c>
      <c r="K19" s="84" t="str">
        <f t="shared" si="1"/>
        <v/>
      </c>
      <c r="L19" s="305">
        <v>0</v>
      </c>
      <c r="M19" s="305">
        <v>1190.5967891999901</v>
      </c>
      <c r="N19" s="84">
        <f t="shared" si="2"/>
        <v>-1</v>
      </c>
      <c r="O19" s="84" t="b">
        <f t="shared" si="3"/>
        <v>0</v>
      </c>
      <c r="P19" s="84" t="str">
        <f t="shared" si="4"/>
        <v/>
      </c>
      <c r="Q19" s="305">
        <v>0</v>
      </c>
      <c r="R19" s="305">
        <v>1259.12397219999</v>
      </c>
      <c r="S19" s="84">
        <f t="shared" si="5"/>
        <v>-1</v>
      </c>
      <c r="T19" s="84" t="b">
        <f t="shared" si="6"/>
        <v>0</v>
      </c>
      <c r="U19" s="84" t="str">
        <f t="shared" si="7"/>
        <v/>
      </c>
      <c r="V19" s="305">
        <v>0</v>
      </c>
      <c r="W19" s="305">
        <v>533.79133979999699</v>
      </c>
      <c r="X19" s="84">
        <f t="shared" si="8"/>
        <v>-1</v>
      </c>
      <c r="Y19" s="84" t="b">
        <f t="shared" si="9"/>
        <v>0</v>
      </c>
      <c r="Z19" s="84" t="str">
        <f t="shared" si="10"/>
        <v/>
      </c>
      <c r="AA19" s="305">
        <v>0</v>
      </c>
      <c r="AB19" s="305">
        <v>601.80320829999505</v>
      </c>
      <c r="AC19" s="84">
        <f t="shared" si="11"/>
        <v>-1</v>
      </c>
      <c r="AD19" s="84" t="b">
        <f t="shared" si="12"/>
        <v>0</v>
      </c>
      <c r="AE19" s="84" t="str">
        <f t="shared" si="13"/>
        <v/>
      </c>
    </row>
    <row r="20" spans="1:31">
      <c r="A20" s="490">
        <v>100</v>
      </c>
      <c r="B20" s="475" t="str">
        <f>'Meny Aaro'!$D$11</f>
        <v>MSEK</v>
      </c>
      <c r="C20" s="34" t="str">
        <f>'Meny Aaro'!O44</f>
        <v>DUMMY</v>
      </c>
      <c r="D20" s="34" t="str">
        <f>'Meny Aaro'!P44</f>
        <v>1411P</v>
      </c>
      <c r="F20" s="82" t="s">
        <v>104</v>
      </c>
      <c r="G20" s="305">
        <v>0</v>
      </c>
      <c r="H20" s="305">
        <v>21446.240196800001</v>
      </c>
      <c r="I20" s="84">
        <f t="shared" si="14"/>
        <v>-1</v>
      </c>
      <c r="J20" s="84" t="b">
        <f t="shared" si="0"/>
        <v>0</v>
      </c>
      <c r="K20" s="84" t="str">
        <f t="shared" si="1"/>
        <v/>
      </c>
      <c r="L20" s="305">
        <v>0</v>
      </c>
      <c r="M20" s="305">
        <v>1352.7818576</v>
      </c>
      <c r="N20" s="84">
        <f t="shared" si="2"/>
        <v>-1</v>
      </c>
      <c r="O20" s="84" t="b">
        <f t="shared" si="3"/>
        <v>0</v>
      </c>
      <c r="P20" s="84" t="str">
        <f t="shared" si="4"/>
        <v/>
      </c>
      <c r="Q20" s="305">
        <v>0</v>
      </c>
      <c r="R20" s="305">
        <v>1425.000409</v>
      </c>
      <c r="S20" s="84">
        <f t="shared" si="5"/>
        <v>-1</v>
      </c>
      <c r="T20" s="84" t="b">
        <f t="shared" si="6"/>
        <v>0</v>
      </c>
      <c r="U20" s="84" t="str">
        <f t="shared" si="7"/>
        <v/>
      </c>
      <c r="V20" s="305">
        <v>0</v>
      </c>
      <c r="W20" s="305">
        <v>617.98270799999398</v>
      </c>
      <c r="X20" s="84">
        <f t="shared" si="8"/>
        <v>-1</v>
      </c>
      <c r="Y20" s="84" t="b">
        <f t="shared" si="9"/>
        <v>0</v>
      </c>
      <c r="Z20" s="84" t="str">
        <f t="shared" si="10"/>
        <v/>
      </c>
      <c r="AA20" s="305">
        <v>0</v>
      </c>
      <c r="AB20" s="305">
        <v>689.68968749999306</v>
      </c>
      <c r="AC20" s="84">
        <f t="shared" si="11"/>
        <v>-1</v>
      </c>
      <c r="AD20" s="84" t="b">
        <f t="shared" si="12"/>
        <v>0</v>
      </c>
      <c r="AE20" s="84" t="str">
        <f t="shared" si="13"/>
        <v/>
      </c>
    </row>
    <row r="21" spans="1:31">
      <c r="A21" s="490">
        <v>100</v>
      </c>
      <c r="B21" s="475" t="str">
        <f>'Meny Aaro'!$D$11</f>
        <v>MSEK</v>
      </c>
      <c r="C21" s="34" t="str">
        <f>'Meny Aaro'!O45</f>
        <v>DUMMY</v>
      </c>
      <c r="D21" s="34" t="str">
        <f>'Meny Aaro'!P45</f>
        <v>1412P</v>
      </c>
      <c r="F21" s="100" t="s">
        <v>105</v>
      </c>
      <c r="G21" s="305">
        <v>0</v>
      </c>
      <c r="H21" s="305">
        <v>28660.7052372</v>
      </c>
      <c r="I21" s="111">
        <f t="shared" si="14"/>
        <v>-1</v>
      </c>
      <c r="J21" s="111" t="b">
        <f t="shared" si="0"/>
        <v>0</v>
      </c>
      <c r="K21" s="111" t="str">
        <f t="shared" si="1"/>
        <v/>
      </c>
      <c r="L21" s="305">
        <v>0</v>
      </c>
      <c r="M21" s="305">
        <v>1971.9274215</v>
      </c>
      <c r="N21" s="111">
        <f t="shared" si="2"/>
        <v>-1</v>
      </c>
      <c r="O21" s="111" t="b">
        <f t="shared" si="3"/>
        <v>0</v>
      </c>
      <c r="P21" s="111" t="str">
        <f t="shared" si="4"/>
        <v/>
      </c>
      <c r="Q21" s="305">
        <v>0</v>
      </c>
      <c r="R21" s="305">
        <v>2227.3717141000102</v>
      </c>
      <c r="S21" s="111">
        <f t="shared" si="5"/>
        <v>-1</v>
      </c>
      <c r="T21" s="111" t="b">
        <f t="shared" si="6"/>
        <v>0</v>
      </c>
      <c r="U21" s="111" t="str">
        <f t="shared" si="7"/>
        <v/>
      </c>
      <c r="V21" s="305">
        <v>0</v>
      </c>
      <c r="W21" s="305">
        <v>849.62574460000201</v>
      </c>
      <c r="X21" s="111">
        <f t="shared" si="8"/>
        <v>-1</v>
      </c>
      <c r="Y21" s="111" t="b">
        <f t="shared" si="9"/>
        <v>0</v>
      </c>
      <c r="Z21" s="111" t="str">
        <f t="shared" si="10"/>
        <v/>
      </c>
      <c r="AA21" s="305">
        <v>0</v>
      </c>
      <c r="AB21" s="305">
        <v>1264.4055963999999</v>
      </c>
      <c r="AC21" s="111">
        <f t="shared" si="11"/>
        <v>-1</v>
      </c>
      <c r="AD21" s="111" t="b">
        <f t="shared" si="12"/>
        <v>0</v>
      </c>
      <c r="AE21" s="111" t="str">
        <f t="shared" si="13"/>
        <v/>
      </c>
    </row>
    <row r="22" spans="1:31">
      <c r="A22" s="490"/>
      <c r="C22" s="34">
        <f>'Meny Aaro'!O46</f>
        <v>0</v>
      </c>
      <c r="D22" s="34">
        <f>'Meny Aaro'!P46</f>
        <v>0</v>
      </c>
      <c r="F22" s="271" t="s">
        <v>6</v>
      </c>
      <c r="G22" s="306">
        <f>SUM(G10:G21)</f>
        <v>13102.6217471</v>
      </c>
      <c r="H22" s="125">
        <f>SUM(H10:H21)</f>
        <v>170394.12001839999</v>
      </c>
      <c r="I22" s="125"/>
      <c r="J22" s="125"/>
      <c r="K22" s="125"/>
      <c r="L22" s="306">
        <f>SUM(L10:L21)</f>
        <v>637.42185490000236</v>
      </c>
      <c r="M22" s="125">
        <f>SUM(M10:M21)</f>
        <v>9228.4253933999917</v>
      </c>
      <c r="N22" s="125"/>
      <c r="O22" s="125"/>
      <c r="P22" s="125"/>
      <c r="Q22" s="306">
        <f>SUM(Q10:Q21)</f>
        <v>696.28892700000233</v>
      </c>
      <c r="R22" s="125">
        <f>SUM(R10:R21)</f>
        <v>10451.258261799996</v>
      </c>
      <c r="S22" s="125"/>
      <c r="T22" s="125"/>
      <c r="U22" s="125"/>
      <c r="V22" s="306">
        <f>SUM(V10:V21)</f>
        <v>278.99913420000235</v>
      </c>
      <c r="W22" s="125">
        <f>SUM(W10:W21)</f>
        <v>3529.5957620999952</v>
      </c>
      <c r="X22" s="125"/>
      <c r="Y22" s="125"/>
      <c r="Z22" s="125"/>
      <c r="AA22" s="306">
        <f>SUM(AA10:AA21)</f>
        <v>339.36958650000122</v>
      </c>
      <c r="AB22" s="125">
        <f>SUM(AB10:AB21)</f>
        <v>5142.978828199989</v>
      </c>
      <c r="AC22" s="169"/>
      <c r="AD22" s="169"/>
      <c r="AE22" s="169"/>
    </row>
    <row r="23" spans="1:31">
      <c r="F23" s="37"/>
    </row>
    <row r="24" spans="1:31" ht="24" customHeight="1">
      <c r="F24" s="353" t="s">
        <v>84</v>
      </c>
      <c r="G24" s="354" t="s">
        <v>33</v>
      </c>
      <c r="H24" s="354"/>
      <c r="I24" s="354"/>
      <c r="J24" s="354"/>
      <c r="K24" s="354"/>
      <c r="L24" s="354" t="s">
        <v>110</v>
      </c>
      <c r="M24" s="354"/>
      <c r="N24" s="354"/>
      <c r="O24" s="354"/>
      <c r="P24" s="354"/>
      <c r="Q24" s="354" t="s">
        <v>115</v>
      </c>
      <c r="R24" s="354"/>
      <c r="S24" s="354"/>
      <c r="T24" s="354"/>
      <c r="U24" s="354"/>
      <c r="V24" s="354" t="s">
        <v>111</v>
      </c>
      <c r="W24" s="354"/>
      <c r="X24" s="354"/>
      <c r="Y24" s="354"/>
      <c r="Z24" s="354"/>
      <c r="AA24" s="354" t="s">
        <v>116</v>
      </c>
      <c r="AB24" s="354"/>
      <c r="AC24" s="354"/>
      <c r="AD24" s="354"/>
      <c r="AE24" s="354"/>
    </row>
    <row r="25" spans="1:31" ht="18">
      <c r="F25" s="345"/>
      <c r="G25" s="355">
        <f>G9</f>
        <v>2015</v>
      </c>
      <c r="H25" s="345">
        <f>H9</f>
        <v>2014</v>
      </c>
      <c r="I25" s="345"/>
      <c r="J25" s="345"/>
      <c r="K25" s="461" t="s">
        <v>3</v>
      </c>
      <c r="L25" s="355">
        <f>$G$9</f>
        <v>2015</v>
      </c>
      <c r="M25" s="345">
        <f>$H$9</f>
        <v>2014</v>
      </c>
      <c r="N25" s="345"/>
      <c r="O25" s="345"/>
      <c r="P25" s="461" t="s">
        <v>3</v>
      </c>
      <c r="Q25" s="355">
        <f>$G$9</f>
        <v>2015</v>
      </c>
      <c r="R25" s="345">
        <f>$H$9</f>
        <v>2014</v>
      </c>
      <c r="S25" s="345"/>
      <c r="T25" s="345"/>
      <c r="U25" s="461" t="s">
        <v>3</v>
      </c>
      <c r="V25" s="355">
        <f>$G$9</f>
        <v>2015</v>
      </c>
      <c r="W25" s="345">
        <f>$H$9</f>
        <v>2014</v>
      </c>
      <c r="X25" s="345"/>
      <c r="Y25" s="345"/>
      <c r="Z25" s="461" t="s">
        <v>3</v>
      </c>
      <c r="AA25" s="355">
        <f>$G$9</f>
        <v>2015</v>
      </c>
      <c r="AB25" s="345">
        <f>$H$9</f>
        <v>2014</v>
      </c>
      <c r="AC25" s="345"/>
      <c r="AD25" s="345"/>
      <c r="AE25" s="461" t="s">
        <v>3</v>
      </c>
    </row>
    <row r="26" spans="1:31">
      <c r="A26" s="475" t="s">
        <v>312</v>
      </c>
      <c r="B26" s="475" t="str">
        <f>'Meny Aaro'!$D$11</f>
        <v>MSEK</v>
      </c>
      <c r="C26" s="34" t="str">
        <f t="shared" ref="C26:D37" si="15">C10</f>
        <v>1501P</v>
      </c>
      <c r="D26" s="34" t="str">
        <f t="shared" si="15"/>
        <v>1401P</v>
      </c>
      <c r="F26" s="82" t="s">
        <v>95</v>
      </c>
      <c r="G26" s="305">
        <v>1560.1537846000001</v>
      </c>
      <c r="H26" s="305">
        <v>1560.2532248</v>
      </c>
      <c r="I26" s="84">
        <f t="shared" ref="I26:I37" si="16">IF(OR(G26&lt;0,H26&lt;0),"-",G26/H26-1)</f>
        <v>-6.3733372518859355E-5</v>
      </c>
      <c r="J26" s="84" t="b">
        <f t="shared" ref="J26:J37" si="17">IF(AND(G26&lt;0,H26&lt;0),-(G26/H26-1))</f>
        <v>0</v>
      </c>
      <c r="K26" s="84">
        <f t="shared" ref="K26:K37" si="18">IF(AND(G26&lt;0,H26&lt;0),+J26,IF(G26=0,"",I26))</f>
        <v>-6.3733372518859355E-5</v>
      </c>
      <c r="L26" s="305">
        <v>51.000515800000798</v>
      </c>
      <c r="M26" s="305">
        <v>48.9833485999999</v>
      </c>
      <c r="N26" s="84">
        <f t="shared" ref="N26:N37" si="19">IF(OR(L26&lt;0,M26&lt;0),"-",L26/M26-1)</f>
        <v>4.1180671751806397E-2</v>
      </c>
      <c r="O26" s="84" t="b">
        <f t="shared" ref="O26:O37" si="20">IF(AND(L26&lt;0,M26&lt;0),-(L26/M26-1))</f>
        <v>0</v>
      </c>
      <c r="P26" s="84">
        <f t="shared" ref="P26:P37" si="21">IF(AND(L26&lt;0,M26&lt;0),+O26,IF(L26=0,"",N26))</f>
        <v>4.1180671751806397E-2</v>
      </c>
      <c r="Q26" s="305">
        <v>54.709940300000802</v>
      </c>
      <c r="R26" s="305">
        <v>47.8563647</v>
      </c>
      <c r="S26" s="84">
        <f t="shared" ref="S26:S37" si="22">IF(OR(Q26&lt;0,R26&lt;0),"-",Q26/R26-1)</f>
        <v>0.14321137100496895</v>
      </c>
      <c r="T26" s="84" t="b">
        <f t="shared" ref="T26:T37" si="23">IF(AND(Q26&lt;0,R26&lt;0),-(Q26/R26-1))</f>
        <v>0</v>
      </c>
      <c r="U26" s="84">
        <f t="shared" ref="U26:U37" si="24">IF(AND(Q26&lt;0,R26&lt;0),+T26,IF(Q26=0,"",S26))</f>
        <v>0.14321137100496895</v>
      </c>
      <c r="V26" s="305">
        <v>-4.94654779999928</v>
      </c>
      <c r="W26" s="305">
        <v>-2.0999812000003</v>
      </c>
      <c r="X26" s="84" t="str">
        <f t="shared" ref="X26:X37" si="25">IF(OR(V26&lt;0,W26&lt;0),"-",V26/W26-1)</f>
        <v>-</v>
      </c>
      <c r="Y26" s="84">
        <f t="shared" ref="Y26:Y37" si="26">IF(AND(V26&lt;0,W26&lt;0),-(V26/W26-1))</f>
        <v>-1.355520039893011</v>
      </c>
      <c r="Z26" s="84">
        <f t="shared" ref="Z26:Z37" si="27">IF(AND(V26&lt;0,W26&lt;0),+Y26,IF(V26=0,"",X26))</f>
        <v>-1.355520039893011</v>
      </c>
      <c r="AA26" s="305">
        <v>-1.2371232999992701</v>
      </c>
      <c r="AB26" s="305">
        <v>-3.22696510000016</v>
      </c>
      <c r="AC26" s="84" t="str">
        <f t="shared" ref="AC26:AC37" si="28">IF(OR(AA26&lt;0,AB26&lt;0),"-",AA26/AB26-1)</f>
        <v>-</v>
      </c>
      <c r="AD26" s="84">
        <f t="shared" ref="AD26:AD37" si="29">IF(AND(AA26&lt;0,AB26&lt;0),-(AA26/AB26-1))</f>
        <v>0.61662947640827948</v>
      </c>
      <c r="AE26" s="84">
        <f t="shared" ref="AE26:AE37" si="30">IF(AND(AA26&lt;0,AB26&lt;0),+AD26,IF(AA26=0,"",AC26))</f>
        <v>0.61662947640827948</v>
      </c>
    </row>
    <row r="27" spans="1:31">
      <c r="A27" s="475" t="s">
        <v>312</v>
      </c>
      <c r="B27" s="475" t="str">
        <f>'Meny Aaro'!$D$11</f>
        <v>MSEK</v>
      </c>
      <c r="C27" s="34" t="str">
        <f t="shared" si="15"/>
        <v>1502P</v>
      </c>
      <c r="D27" s="34" t="str">
        <f t="shared" si="15"/>
        <v>1402P</v>
      </c>
      <c r="F27" s="82" t="s">
        <v>96</v>
      </c>
      <c r="G27" s="305">
        <v>3160.7903765000001</v>
      </c>
      <c r="H27" s="305">
        <v>3124.1832051000001</v>
      </c>
      <c r="I27" s="84">
        <f t="shared" si="16"/>
        <v>1.1717357464902101E-2</v>
      </c>
      <c r="J27" s="84" t="b">
        <f t="shared" si="17"/>
        <v>0</v>
      </c>
      <c r="K27" s="84">
        <f t="shared" si="18"/>
        <v>1.1717357464902101E-2</v>
      </c>
      <c r="L27" s="305">
        <v>104.652853999999</v>
      </c>
      <c r="M27" s="305">
        <v>91.974803999998798</v>
      </c>
      <c r="N27" s="84">
        <f t="shared" si="19"/>
        <v>0.1378426422088419</v>
      </c>
      <c r="O27" s="84" t="b">
        <f t="shared" si="20"/>
        <v>0</v>
      </c>
      <c r="P27" s="84">
        <f t="shared" si="21"/>
        <v>0.1378426422088419</v>
      </c>
      <c r="Q27" s="305">
        <v>119.799637099999</v>
      </c>
      <c r="R27" s="305">
        <v>89.2144950999988</v>
      </c>
      <c r="S27" s="84">
        <f t="shared" si="22"/>
        <v>0.34282704806789432</v>
      </c>
      <c r="T27" s="84" t="b">
        <f t="shared" si="23"/>
        <v>0</v>
      </c>
      <c r="U27" s="84">
        <f t="shared" si="24"/>
        <v>0.34282704806789432</v>
      </c>
      <c r="V27" s="305">
        <v>21.0439082999997</v>
      </c>
      <c r="W27" s="305">
        <v>18.2364134999989</v>
      </c>
      <c r="X27" s="84">
        <f t="shared" si="25"/>
        <v>0.15394994196643808</v>
      </c>
      <c r="Y27" s="84" t="b">
        <f t="shared" si="26"/>
        <v>0</v>
      </c>
      <c r="Z27" s="84">
        <f t="shared" si="27"/>
        <v>0.15394994196643808</v>
      </c>
      <c r="AA27" s="305">
        <v>36.1906913999997</v>
      </c>
      <c r="AB27" s="305">
        <v>15.4761045999988</v>
      </c>
      <c r="AC27" s="84">
        <f t="shared" si="28"/>
        <v>1.3384884204002154</v>
      </c>
      <c r="AD27" s="84" t="b">
        <f t="shared" si="29"/>
        <v>0</v>
      </c>
      <c r="AE27" s="84">
        <f t="shared" si="30"/>
        <v>1.3384884204002154</v>
      </c>
    </row>
    <row r="28" spans="1:31">
      <c r="A28" s="475" t="s">
        <v>312</v>
      </c>
      <c r="B28" s="475" t="str">
        <f>'Meny Aaro'!$D$11</f>
        <v>MSEK</v>
      </c>
      <c r="C28" s="34" t="str">
        <f t="shared" si="15"/>
        <v>1503P</v>
      </c>
      <c r="D28" s="34" t="str">
        <f t="shared" si="15"/>
        <v>1403P</v>
      </c>
      <c r="F28" s="82" t="s">
        <v>97</v>
      </c>
      <c r="G28" s="305">
        <v>5318.5296451000004</v>
      </c>
      <c r="H28" s="305">
        <v>4853.1687948999997</v>
      </c>
      <c r="I28" s="84">
        <f t="shared" si="16"/>
        <v>9.5888041373922484E-2</v>
      </c>
      <c r="J28" s="84" t="b">
        <f t="shared" si="17"/>
        <v>0</v>
      </c>
      <c r="K28" s="84">
        <f t="shared" si="18"/>
        <v>9.5888041373922484E-2</v>
      </c>
      <c r="L28" s="305">
        <v>249.07844600000001</v>
      </c>
      <c r="M28" s="305">
        <v>175.62588069999899</v>
      </c>
      <c r="N28" s="84">
        <f t="shared" si="19"/>
        <v>0.41823314996194316</v>
      </c>
      <c r="O28" s="84" t="b">
        <f t="shared" si="20"/>
        <v>0</v>
      </c>
      <c r="P28" s="84">
        <f t="shared" si="21"/>
        <v>0.41823314996194316</v>
      </c>
      <c r="Q28" s="305">
        <v>279.84568739999997</v>
      </c>
      <c r="R28" s="305">
        <v>206.11182499999899</v>
      </c>
      <c r="S28" s="84">
        <f t="shared" si="22"/>
        <v>0.3577371768941513</v>
      </c>
      <c r="T28" s="84" t="b">
        <f t="shared" si="23"/>
        <v>0</v>
      </c>
      <c r="U28" s="84">
        <f t="shared" si="24"/>
        <v>0.3577371768941513</v>
      </c>
      <c r="V28" s="305">
        <v>101.04481920000001</v>
      </c>
      <c r="W28" s="305">
        <v>41.849994899999302</v>
      </c>
      <c r="X28" s="84">
        <f t="shared" si="25"/>
        <v>1.4144523659189665</v>
      </c>
      <c r="Y28" s="84" t="b">
        <f t="shared" si="26"/>
        <v>0</v>
      </c>
      <c r="Z28" s="84">
        <f t="shared" si="27"/>
        <v>1.4144523659189665</v>
      </c>
      <c r="AA28" s="305">
        <v>133.066923</v>
      </c>
      <c r="AB28" s="305">
        <v>75.189078799998697</v>
      </c>
      <c r="AC28" s="84">
        <f t="shared" si="28"/>
        <v>0.76976397535013175</v>
      </c>
      <c r="AD28" s="84" t="b">
        <f t="shared" si="29"/>
        <v>0</v>
      </c>
      <c r="AE28" s="84">
        <f t="shared" si="30"/>
        <v>0.76976397535013175</v>
      </c>
    </row>
    <row r="29" spans="1:31">
      <c r="A29" s="475" t="s">
        <v>312</v>
      </c>
      <c r="B29" s="475" t="str">
        <f>'Meny Aaro'!$D$11</f>
        <v>MSEK</v>
      </c>
      <c r="C29" s="34" t="str">
        <f t="shared" si="15"/>
        <v>DUMMY</v>
      </c>
      <c r="D29" s="34" t="str">
        <f t="shared" si="15"/>
        <v>1404P</v>
      </c>
      <c r="F29" s="82" t="s">
        <v>98</v>
      </c>
      <c r="G29" s="305">
        <v>0</v>
      </c>
      <c r="H29" s="305">
        <v>6544.9733642000001</v>
      </c>
      <c r="I29" s="84">
        <f t="shared" si="16"/>
        <v>-1</v>
      </c>
      <c r="J29" s="84" t="b">
        <f t="shared" si="17"/>
        <v>0</v>
      </c>
      <c r="K29" s="84" t="str">
        <f t="shared" si="18"/>
        <v/>
      </c>
      <c r="L29" s="305">
        <v>0</v>
      </c>
      <c r="M29" s="305">
        <v>226.3224621</v>
      </c>
      <c r="N29" s="84">
        <f t="shared" si="19"/>
        <v>-1</v>
      </c>
      <c r="O29" s="84" t="b">
        <f t="shared" si="20"/>
        <v>0</v>
      </c>
      <c r="P29" s="84" t="str">
        <f t="shared" si="21"/>
        <v/>
      </c>
      <c r="Q29" s="305">
        <v>0</v>
      </c>
      <c r="R29" s="305">
        <v>278.19697250000002</v>
      </c>
      <c r="S29" s="84">
        <f t="shared" si="22"/>
        <v>-1</v>
      </c>
      <c r="T29" s="84" t="b">
        <f t="shared" si="23"/>
        <v>0</v>
      </c>
      <c r="U29" s="84" t="str">
        <f t="shared" si="24"/>
        <v/>
      </c>
      <c r="V29" s="305">
        <v>0</v>
      </c>
      <c r="W29" s="305">
        <v>39.025671800000403</v>
      </c>
      <c r="X29" s="84">
        <f t="shared" si="25"/>
        <v>-1</v>
      </c>
      <c r="Y29" s="84" t="b">
        <f t="shared" si="26"/>
        <v>0</v>
      </c>
      <c r="Z29" s="84" t="str">
        <f t="shared" si="27"/>
        <v/>
      </c>
      <c r="AA29" s="305">
        <v>0</v>
      </c>
      <c r="AB29" s="305">
        <v>93.778091500000798</v>
      </c>
      <c r="AC29" s="84">
        <f t="shared" si="28"/>
        <v>-1</v>
      </c>
      <c r="AD29" s="84" t="b">
        <f t="shared" si="29"/>
        <v>0</v>
      </c>
      <c r="AE29" s="84" t="str">
        <f t="shared" si="30"/>
        <v/>
      </c>
    </row>
    <row r="30" spans="1:31">
      <c r="A30" s="475" t="s">
        <v>312</v>
      </c>
      <c r="B30" s="475" t="str">
        <f>'Meny Aaro'!$D$11</f>
        <v>MSEK</v>
      </c>
      <c r="C30" s="34" t="str">
        <f t="shared" si="15"/>
        <v>DUMMY</v>
      </c>
      <c r="D30" s="34" t="str">
        <f t="shared" si="15"/>
        <v>1405P</v>
      </c>
      <c r="F30" s="82" t="s">
        <v>45</v>
      </c>
      <c r="G30" s="305">
        <v>0</v>
      </c>
      <c r="H30" s="305">
        <v>8227.4323304000009</v>
      </c>
      <c r="I30" s="84">
        <f t="shared" si="16"/>
        <v>-1</v>
      </c>
      <c r="J30" s="84" t="b">
        <f t="shared" si="17"/>
        <v>0</v>
      </c>
      <c r="K30" s="84" t="str">
        <f t="shared" si="18"/>
        <v/>
      </c>
      <c r="L30" s="305">
        <v>0</v>
      </c>
      <c r="M30" s="305">
        <v>291.83514419999898</v>
      </c>
      <c r="N30" s="84">
        <f t="shared" si="19"/>
        <v>-1</v>
      </c>
      <c r="O30" s="84" t="b">
        <f t="shared" si="20"/>
        <v>0</v>
      </c>
      <c r="P30" s="84" t="str">
        <f t="shared" si="21"/>
        <v/>
      </c>
      <c r="Q30" s="305">
        <v>0</v>
      </c>
      <c r="R30" s="305">
        <v>355.43065330000002</v>
      </c>
      <c r="S30" s="84">
        <f t="shared" si="22"/>
        <v>-1</v>
      </c>
      <c r="T30" s="84" t="b">
        <f t="shared" si="23"/>
        <v>0</v>
      </c>
      <c r="U30" s="84" t="str">
        <f t="shared" si="24"/>
        <v/>
      </c>
      <c r="V30" s="305">
        <v>0</v>
      </c>
      <c r="W30" s="305">
        <v>70.843885399999095</v>
      </c>
      <c r="X30" s="84">
        <f t="shared" si="25"/>
        <v>-1</v>
      </c>
      <c r="Y30" s="84" t="b">
        <f t="shared" si="26"/>
        <v>0</v>
      </c>
      <c r="Z30" s="84" t="str">
        <f t="shared" si="27"/>
        <v/>
      </c>
      <c r="AA30" s="305">
        <v>0</v>
      </c>
      <c r="AB30" s="305">
        <v>137.31158880000001</v>
      </c>
      <c r="AC30" s="84">
        <f t="shared" si="28"/>
        <v>-1</v>
      </c>
      <c r="AD30" s="84" t="b">
        <f t="shared" si="29"/>
        <v>0</v>
      </c>
      <c r="AE30" s="84" t="str">
        <f t="shared" si="30"/>
        <v/>
      </c>
    </row>
    <row r="31" spans="1:31">
      <c r="A31" s="475" t="s">
        <v>312</v>
      </c>
      <c r="B31" s="475" t="str">
        <f>'Meny Aaro'!$D$11</f>
        <v>MSEK</v>
      </c>
      <c r="C31" s="34" t="str">
        <f t="shared" si="15"/>
        <v>DUMMY</v>
      </c>
      <c r="D31" s="34" t="str">
        <f t="shared" si="15"/>
        <v>1406P</v>
      </c>
      <c r="F31" s="82" t="s">
        <v>99</v>
      </c>
      <c r="G31" s="305">
        <v>0</v>
      </c>
      <c r="H31" s="305">
        <v>10025.516490800001</v>
      </c>
      <c r="I31" s="84">
        <f t="shared" si="16"/>
        <v>-1</v>
      </c>
      <c r="J31" s="84" t="b">
        <f t="shared" si="17"/>
        <v>0</v>
      </c>
      <c r="K31" s="84" t="str">
        <f t="shared" si="18"/>
        <v/>
      </c>
      <c r="L31" s="305">
        <v>0</v>
      </c>
      <c r="M31" s="305">
        <v>461.20689349999901</v>
      </c>
      <c r="N31" s="84">
        <f t="shared" si="19"/>
        <v>-1</v>
      </c>
      <c r="O31" s="84" t="b">
        <f t="shared" si="20"/>
        <v>0</v>
      </c>
      <c r="P31" s="84" t="str">
        <f t="shared" si="21"/>
        <v/>
      </c>
      <c r="Q31" s="305">
        <v>0</v>
      </c>
      <c r="R31" s="305">
        <v>510.3124219</v>
      </c>
      <c r="S31" s="84">
        <f t="shared" si="22"/>
        <v>-1</v>
      </c>
      <c r="T31" s="84" t="b">
        <f t="shared" si="23"/>
        <v>0</v>
      </c>
      <c r="U31" s="84" t="str">
        <f t="shared" si="24"/>
        <v/>
      </c>
      <c r="V31" s="305">
        <v>0</v>
      </c>
      <c r="W31" s="305">
        <v>126.3677924</v>
      </c>
      <c r="X31" s="84">
        <f t="shared" si="25"/>
        <v>-1</v>
      </c>
      <c r="Y31" s="84" t="b">
        <f t="shared" si="26"/>
        <v>0</v>
      </c>
      <c r="Z31" s="84" t="str">
        <f t="shared" si="27"/>
        <v/>
      </c>
      <c r="AA31" s="305">
        <v>0</v>
      </c>
      <c r="AB31" s="305">
        <v>195.88219459999999</v>
      </c>
      <c r="AC31" s="84">
        <f t="shared" si="28"/>
        <v>-1</v>
      </c>
      <c r="AD31" s="84" t="b">
        <f t="shared" si="29"/>
        <v>0</v>
      </c>
      <c r="AE31" s="84" t="str">
        <f t="shared" si="30"/>
        <v/>
      </c>
    </row>
    <row r="32" spans="1:31">
      <c r="A32" s="475" t="s">
        <v>312</v>
      </c>
      <c r="B32" s="475" t="str">
        <f>'Meny Aaro'!$D$11</f>
        <v>MSEK</v>
      </c>
      <c r="C32" s="34" t="str">
        <f t="shared" si="15"/>
        <v>DUMMY</v>
      </c>
      <c r="D32" s="34" t="str">
        <f t="shared" si="15"/>
        <v>1407P</v>
      </c>
      <c r="F32" s="82" t="s">
        <v>100</v>
      </c>
      <c r="G32" s="305">
        <v>0</v>
      </c>
      <c r="H32" s="305">
        <v>11532.4089386</v>
      </c>
      <c r="I32" s="84">
        <f t="shared" si="16"/>
        <v>-1</v>
      </c>
      <c r="J32" s="84" t="b">
        <f t="shared" si="17"/>
        <v>0</v>
      </c>
      <c r="K32" s="84" t="str">
        <f t="shared" si="18"/>
        <v/>
      </c>
      <c r="L32" s="305">
        <v>0</v>
      </c>
      <c r="M32" s="305">
        <v>561.98074089999795</v>
      </c>
      <c r="N32" s="84">
        <f t="shared" si="19"/>
        <v>-1</v>
      </c>
      <c r="O32" s="84" t="b">
        <f t="shared" si="20"/>
        <v>0</v>
      </c>
      <c r="P32" s="84" t="str">
        <f t="shared" si="21"/>
        <v/>
      </c>
      <c r="Q32" s="305">
        <v>0</v>
      </c>
      <c r="R32" s="305">
        <v>611.10904459999801</v>
      </c>
      <c r="S32" s="84">
        <f t="shared" si="22"/>
        <v>-1</v>
      </c>
      <c r="T32" s="84" t="b">
        <f t="shared" si="23"/>
        <v>0</v>
      </c>
      <c r="U32" s="84" t="str">
        <f t="shared" si="24"/>
        <v/>
      </c>
      <c r="V32" s="305">
        <v>0</v>
      </c>
      <c r="W32" s="305">
        <v>160.89665020000001</v>
      </c>
      <c r="X32" s="84">
        <f t="shared" si="25"/>
        <v>-1</v>
      </c>
      <c r="Y32" s="84" t="b">
        <f t="shared" si="26"/>
        <v>0</v>
      </c>
      <c r="Z32" s="84" t="str">
        <f t="shared" si="27"/>
        <v/>
      </c>
      <c r="AA32" s="305">
        <v>0</v>
      </c>
      <c r="AB32" s="305">
        <v>230.43869609999999</v>
      </c>
      <c r="AC32" s="84">
        <f t="shared" si="28"/>
        <v>-1</v>
      </c>
      <c r="AD32" s="84" t="b">
        <f t="shared" si="29"/>
        <v>0</v>
      </c>
      <c r="AE32" s="84" t="str">
        <f t="shared" si="30"/>
        <v/>
      </c>
    </row>
    <row r="33" spans="1:31">
      <c r="A33" s="475" t="s">
        <v>312</v>
      </c>
      <c r="B33" s="475" t="str">
        <f>'Meny Aaro'!$D$11</f>
        <v>MSEK</v>
      </c>
      <c r="C33" s="34" t="str">
        <f t="shared" si="15"/>
        <v>DUMMY</v>
      </c>
      <c r="D33" s="34" t="str">
        <f t="shared" si="15"/>
        <v>1408P</v>
      </c>
      <c r="F33" s="82" t="s">
        <v>101</v>
      </c>
      <c r="G33" s="305">
        <v>0</v>
      </c>
      <c r="H33" s="305">
        <v>13180.561017100001</v>
      </c>
      <c r="I33" s="84">
        <f t="shared" si="16"/>
        <v>-1</v>
      </c>
      <c r="J33" s="84" t="b">
        <f t="shared" si="17"/>
        <v>0</v>
      </c>
      <c r="K33" s="84" t="str">
        <f t="shared" si="18"/>
        <v/>
      </c>
      <c r="L33" s="305">
        <v>0</v>
      </c>
      <c r="M33" s="305">
        <v>685.83551210000405</v>
      </c>
      <c r="N33" s="84">
        <f t="shared" si="19"/>
        <v>-1</v>
      </c>
      <c r="O33" s="84" t="b">
        <f t="shared" si="20"/>
        <v>0</v>
      </c>
      <c r="P33" s="84" t="str">
        <f t="shared" si="21"/>
        <v/>
      </c>
      <c r="Q33" s="305">
        <v>0</v>
      </c>
      <c r="R33" s="305">
        <v>745.71979640000404</v>
      </c>
      <c r="S33" s="84">
        <f t="shared" si="22"/>
        <v>-1</v>
      </c>
      <c r="T33" s="84" t="b">
        <f t="shared" si="23"/>
        <v>0</v>
      </c>
      <c r="U33" s="84" t="str">
        <f t="shared" si="24"/>
        <v/>
      </c>
      <c r="V33" s="305">
        <v>0</v>
      </c>
      <c r="W33" s="305">
        <v>251.31869910000299</v>
      </c>
      <c r="X33" s="84">
        <f t="shared" si="25"/>
        <v>-1</v>
      </c>
      <c r="Y33" s="84" t="b">
        <f t="shared" si="26"/>
        <v>0</v>
      </c>
      <c r="Z33" s="84" t="str">
        <f t="shared" si="27"/>
        <v/>
      </c>
      <c r="AA33" s="305">
        <v>0</v>
      </c>
      <c r="AB33" s="305">
        <v>331.61752470000499</v>
      </c>
      <c r="AC33" s="84">
        <f t="shared" si="28"/>
        <v>-1</v>
      </c>
      <c r="AD33" s="84" t="b">
        <f t="shared" si="29"/>
        <v>0</v>
      </c>
      <c r="AE33" s="84" t="str">
        <f t="shared" si="30"/>
        <v/>
      </c>
    </row>
    <row r="34" spans="1:31">
      <c r="A34" s="475" t="s">
        <v>312</v>
      </c>
      <c r="B34" s="475" t="str">
        <f>'Meny Aaro'!$D$11</f>
        <v>MSEK</v>
      </c>
      <c r="C34" s="34" t="str">
        <f t="shared" si="15"/>
        <v>DUMMY</v>
      </c>
      <c r="D34" s="34" t="str">
        <f t="shared" si="15"/>
        <v>1409P</v>
      </c>
      <c r="F34" s="82" t="s">
        <v>102</v>
      </c>
      <c r="G34" s="305">
        <v>0</v>
      </c>
      <c r="H34" s="305">
        <v>15052.4215</v>
      </c>
      <c r="I34" s="84">
        <f t="shared" si="16"/>
        <v>-1</v>
      </c>
      <c r="J34" s="84" t="b">
        <f t="shared" si="17"/>
        <v>0</v>
      </c>
      <c r="K34" s="84" t="str">
        <f t="shared" si="18"/>
        <v/>
      </c>
      <c r="L34" s="305">
        <v>0</v>
      </c>
      <c r="M34" s="305">
        <v>836.76332449999995</v>
      </c>
      <c r="N34" s="84">
        <f t="shared" si="19"/>
        <v>-1</v>
      </c>
      <c r="O34" s="84" t="b">
        <f t="shared" si="20"/>
        <v>0</v>
      </c>
      <c r="P34" s="84" t="str">
        <f t="shared" si="21"/>
        <v/>
      </c>
      <c r="Q34" s="305">
        <v>0</v>
      </c>
      <c r="R34" s="305">
        <v>919.93199229999902</v>
      </c>
      <c r="S34" s="84">
        <f t="shared" si="22"/>
        <v>-1</v>
      </c>
      <c r="T34" s="84" t="b">
        <f t="shared" si="23"/>
        <v>0</v>
      </c>
      <c r="U34" s="84" t="str">
        <f t="shared" si="24"/>
        <v/>
      </c>
      <c r="V34" s="305">
        <v>0</v>
      </c>
      <c r="W34" s="305">
        <v>356.97041469999903</v>
      </c>
      <c r="X34" s="84">
        <f t="shared" si="25"/>
        <v>-1</v>
      </c>
      <c r="Y34" s="84" t="b">
        <f t="shared" si="26"/>
        <v>0</v>
      </c>
      <c r="Z34" s="84" t="str">
        <f t="shared" si="27"/>
        <v/>
      </c>
      <c r="AA34" s="305">
        <v>0</v>
      </c>
      <c r="AB34" s="305">
        <v>452.510347999999</v>
      </c>
      <c r="AC34" s="84">
        <f t="shared" si="28"/>
        <v>-1</v>
      </c>
      <c r="AD34" s="84" t="b">
        <f t="shared" si="29"/>
        <v>0</v>
      </c>
      <c r="AE34" s="84" t="str">
        <f t="shared" si="30"/>
        <v/>
      </c>
    </row>
    <row r="35" spans="1:31">
      <c r="A35" s="475" t="s">
        <v>312</v>
      </c>
      <c r="B35" s="475" t="str">
        <f>'Meny Aaro'!$D$11</f>
        <v>MSEK</v>
      </c>
      <c r="C35" s="34" t="str">
        <f t="shared" si="15"/>
        <v>DUMMY</v>
      </c>
      <c r="D35" s="34" t="str">
        <f t="shared" si="15"/>
        <v>1410P</v>
      </c>
      <c r="F35" s="82" t="s">
        <v>103</v>
      </c>
      <c r="G35" s="305">
        <v>0</v>
      </c>
      <c r="H35" s="305">
        <v>15792.050906500001</v>
      </c>
      <c r="I35" s="84">
        <f t="shared" si="16"/>
        <v>-1</v>
      </c>
      <c r="J35" s="84" t="b">
        <f t="shared" si="17"/>
        <v>0</v>
      </c>
      <c r="K35" s="84" t="str">
        <f t="shared" si="18"/>
        <v/>
      </c>
      <c r="L35" s="305">
        <v>0</v>
      </c>
      <c r="M35" s="305">
        <v>931.56723659999398</v>
      </c>
      <c r="N35" s="84">
        <f t="shared" si="19"/>
        <v>-1</v>
      </c>
      <c r="O35" s="84" t="b">
        <f t="shared" si="20"/>
        <v>0</v>
      </c>
      <c r="P35" s="84" t="str">
        <f t="shared" si="21"/>
        <v/>
      </c>
      <c r="Q35" s="305">
        <v>0</v>
      </c>
      <c r="R35" s="305">
        <v>993.94782659999498</v>
      </c>
      <c r="S35" s="84">
        <f t="shared" si="22"/>
        <v>-1</v>
      </c>
      <c r="T35" s="84" t="b">
        <f t="shared" si="23"/>
        <v>0</v>
      </c>
      <c r="U35" s="84" t="str">
        <f t="shared" si="24"/>
        <v/>
      </c>
      <c r="V35" s="305">
        <v>0</v>
      </c>
      <c r="W35" s="305">
        <v>410.198824999995</v>
      </c>
      <c r="X35" s="84">
        <f t="shared" si="25"/>
        <v>-1</v>
      </c>
      <c r="Y35" s="84" t="b">
        <f t="shared" si="26"/>
        <v>0</v>
      </c>
      <c r="Z35" s="84" t="str">
        <f t="shared" si="27"/>
        <v/>
      </c>
      <c r="AA35" s="305">
        <v>0</v>
      </c>
      <c r="AB35" s="305">
        <v>473.41605549999503</v>
      </c>
      <c r="AC35" s="84">
        <f t="shared" si="28"/>
        <v>-1</v>
      </c>
      <c r="AD35" s="84" t="b">
        <f t="shared" si="29"/>
        <v>0</v>
      </c>
      <c r="AE35" s="84" t="str">
        <f t="shared" si="30"/>
        <v/>
      </c>
    </row>
    <row r="36" spans="1:31">
      <c r="A36" s="475" t="s">
        <v>312</v>
      </c>
      <c r="B36" s="475" t="str">
        <f>'Meny Aaro'!$D$11</f>
        <v>MSEK</v>
      </c>
      <c r="C36" s="34" t="str">
        <f t="shared" si="15"/>
        <v>DUMMY</v>
      </c>
      <c r="D36" s="34" t="str">
        <f t="shared" si="15"/>
        <v>1411P</v>
      </c>
      <c r="F36" s="82" t="s">
        <v>104</v>
      </c>
      <c r="G36" s="305">
        <v>0</v>
      </c>
      <c r="H36" s="305">
        <v>17510.116198299998</v>
      </c>
      <c r="I36" s="84">
        <f t="shared" si="16"/>
        <v>-1</v>
      </c>
      <c r="J36" s="84" t="b">
        <f t="shared" si="17"/>
        <v>0</v>
      </c>
      <c r="K36" s="84" t="str">
        <f t="shared" si="18"/>
        <v/>
      </c>
      <c r="L36" s="305">
        <v>0</v>
      </c>
      <c r="M36" s="305">
        <v>1059.9612746</v>
      </c>
      <c r="N36" s="84">
        <f t="shared" si="19"/>
        <v>-1</v>
      </c>
      <c r="O36" s="84" t="b">
        <f t="shared" si="20"/>
        <v>0</v>
      </c>
      <c r="P36" s="84" t="str">
        <f t="shared" si="21"/>
        <v/>
      </c>
      <c r="Q36" s="305">
        <v>0</v>
      </c>
      <c r="R36" s="305">
        <v>1125.0260043000001</v>
      </c>
      <c r="S36" s="84">
        <f t="shared" si="22"/>
        <v>-1</v>
      </c>
      <c r="T36" s="84" t="b">
        <f t="shared" si="23"/>
        <v>0</v>
      </c>
      <c r="U36" s="84" t="str">
        <f t="shared" si="24"/>
        <v/>
      </c>
      <c r="V36" s="305">
        <v>0</v>
      </c>
      <c r="W36" s="305">
        <v>477.81765980000102</v>
      </c>
      <c r="X36" s="84">
        <f t="shared" si="25"/>
        <v>-1</v>
      </c>
      <c r="Y36" s="84" t="b">
        <f t="shared" si="26"/>
        <v>0</v>
      </c>
      <c r="Z36" s="84" t="str">
        <f t="shared" si="27"/>
        <v/>
      </c>
      <c r="AA36" s="305">
        <v>0</v>
      </c>
      <c r="AB36" s="305">
        <v>543.72215389999997</v>
      </c>
      <c r="AC36" s="84">
        <f t="shared" si="28"/>
        <v>-1</v>
      </c>
      <c r="AD36" s="84" t="b">
        <f t="shared" si="29"/>
        <v>0</v>
      </c>
      <c r="AE36" s="84" t="str">
        <f t="shared" si="30"/>
        <v/>
      </c>
    </row>
    <row r="37" spans="1:31">
      <c r="A37" s="475" t="s">
        <v>312</v>
      </c>
      <c r="B37" s="475" t="str">
        <f>'Meny Aaro'!$D$11</f>
        <v>MSEK</v>
      </c>
      <c r="C37" s="34" t="str">
        <f t="shared" si="15"/>
        <v>DUMMY</v>
      </c>
      <c r="D37" s="34" t="str">
        <f t="shared" si="15"/>
        <v>1412P</v>
      </c>
      <c r="F37" s="100" t="s">
        <v>105</v>
      </c>
      <c r="G37" s="305">
        <v>0</v>
      </c>
      <c r="H37" s="305">
        <v>20876.335744399999</v>
      </c>
      <c r="I37" s="84">
        <f t="shared" si="16"/>
        <v>-1</v>
      </c>
      <c r="J37" s="84" t="b">
        <f t="shared" si="17"/>
        <v>0</v>
      </c>
      <c r="K37" s="84" t="str">
        <f t="shared" si="18"/>
        <v/>
      </c>
      <c r="L37" s="305">
        <v>0</v>
      </c>
      <c r="M37" s="305">
        <v>1340.3788560999999</v>
      </c>
      <c r="N37" s="84">
        <f t="shared" si="19"/>
        <v>-1</v>
      </c>
      <c r="O37" s="84" t="b">
        <f t="shared" si="20"/>
        <v>0</v>
      </c>
      <c r="P37" s="84" t="str">
        <f t="shared" si="21"/>
        <v/>
      </c>
      <c r="Q37" s="305">
        <v>0</v>
      </c>
      <c r="R37" s="305">
        <v>1491.63717230001</v>
      </c>
      <c r="S37" s="84">
        <f t="shared" si="22"/>
        <v>-1</v>
      </c>
      <c r="T37" s="84" t="b">
        <f t="shared" si="23"/>
        <v>0</v>
      </c>
      <c r="U37" s="84" t="str">
        <f t="shared" si="24"/>
        <v/>
      </c>
      <c r="V37" s="305">
        <v>0</v>
      </c>
      <c r="W37" s="305">
        <v>494.51233610000401</v>
      </c>
      <c r="X37" s="84">
        <f t="shared" si="25"/>
        <v>-1</v>
      </c>
      <c r="Y37" s="84" t="b">
        <f t="shared" si="26"/>
        <v>0</v>
      </c>
      <c r="Z37" s="84" t="str">
        <f t="shared" si="27"/>
        <v/>
      </c>
      <c r="AA37" s="305">
        <v>0</v>
      </c>
      <c r="AB37" s="305">
        <v>763.12766900000497</v>
      </c>
      <c r="AC37" s="84">
        <f t="shared" si="28"/>
        <v>-1</v>
      </c>
      <c r="AD37" s="84" t="b">
        <f t="shared" si="29"/>
        <v>0</v>
      </c>
      <c r="AE37" s="84" t="str">
        <f t="shared" si="30"/>
        <v/>
      </c>
    </row>
    <row r="38" spans="1:31">
      <c r="F38" s="271" t="s">
        <v>6</v>
      </c>
      <c r="G38" s="306">
        <f>SUM(G26:G37)</f>
        <v>10039.4738062</v>
      </c>
      <c r="H38" s="125">
        <f>SUM(H26:H37)</f>
        <v>128279.42171510002</v>
      </c>
      <c r="I38" s="125"/>
      <c r="J38" s="125"/>
      <c r="K38" s="125"/>
      <c r="L38" s="306">
        <f>SUM(L26:L37)</f>
        <v>404.73181579999982</v>
      </c>
      <c r="M38" s="125">
        <f>SUM(M26:M37)</f>
        <v>6712.4354778999914</v>
      </c>
      <c r="N38" s="125"/>
      <c r="O38" s="125"/>
      <c r="P38" s="125"/>
      <c r="Q38" s="306">
        <f>SUM(Q26:Q37)</f>
        <v>454.35526479999976</v>
      </c>
      <c r="R38" s="125">
        <f>SUM(R26:R37)</f>
        <v>7374.4945690000031</v>
      </c>
      <c r="S38" s="125"/>
      <c r="T38" s="125"/>
      <c r="U38" s="125"/>
      <c r="V38" s="306">
        <f>SUM(V26:V37)</f>
        <v>117.14217970000043</v>
      </c>
      <c r="W38" s="125">
        <f>SUM(W26:W37)</f>
        <v>2445.9383616999994</v>
      </c>
      <c r="X38" s="125"/>
      <c r="Y38" s="125"/>
      <c r="Z38" s="125"/>
      <c r="AA38" s="306">
        <f>SUM(AA26:AA37)</f>
        <v>168.02049110000044</v>
      </c>
      <c r="AB38" s="125">
        <f>SUM(AB26:AB37)</f>
        <v>3309.2425404000019</v>
      </c>
      <c r="AC38" s="169"/>
      <c r="AD38" s="169"/>
      <c r="AE38" s="169"/>
    </row>
    <row r="43" spans="1:31" ht="21.75" customHeight="1"/>
    <row r="44" spans="1:31" ht="21.75" customHeight="1"/>
    <row r="45" spans="1:31" ht="12" customHeight="1"/>
  </sheetData>
  <pageMargins left="0.35433070866141736" right="0.23622047244094491" top="0.74803149606299213" bottom="0.35433070866141736" header="0.31496062992125984" footer="0.31496062992125984"/>
  <pageSetup scale="60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B184"/>
  <sheetViews>
    <sheetView showGridLines="0" showZeros="0" topLeftCell="D4" zoomScale="79" zoomScaleNormal="79" workbookViewId="0"/>
  </sheetViews>
  <sheetFormatPr defaultColWidth="9.109375" defaultRowHeight="13.8" outlineLevelRow="1" outlineLevelCol="1"/>
  <cols>
    <col min="1" max="1" width="9.109375" style="475" hidden="1" customWidth="1" outlineLevel="1"/>
    <col min="2" max="2" width="9.109375" style="34" hidden="1" customWidth="1" outlineLevel="1"/>
    <col min="3" max="3" width="6.109375" style="34" hidden="1" customWidth="1" outlineLevel="1"/>
    <col min="4" max="4" width="24.88671875" style="34" customWidth="1" collapsed="1"/>
    <col min="5" max="5" width="12.6640625" style="34" customWidth="1"/>
    <col min="6" max="6" width="11.33203125" style="34" customWidth="1"/>
    <col min="7" max="7" width="11.5546875" style="34" customWidth="1"/>
    <col min="8" max="9" width="10.6640625" style="34" customWidth="1"/>
    <col min="10" max="10" width="9.5546875" style="34" customWidth="1"/>
    <col min="11" max="11" width="10.6640625" style="34" customWidth="1"/>
    <col min="12" max="12" width="9.5546875" style="34" customWidth="1"/>
    <col min="13" max="13" width="11.109375" style="34" customWidth="1"/>
    <col min="14" max="14" width="12.109375" style="34" customWidth="1"/>
    <col min="15" max="15" width="10.5546875" style="34" customWidth="1"/>
    <col min="16" max="16" width="10.88671875" style="34" customWidth="1"/>
    <col min="17" max="17" width="10.6640625" style="34" customWidth="1"/>
    <col min="18" max="18" width="9.5546875" style="34" customWidth="1"/>
    <col min="19" max="19" width="10.6640625" style="34" customWidth="1"/>
    <col min="20" max="20" width="9.5546875" style="34" customWidth="1"/>
    <col min="21" max="21" width="11" style="34" customWidth="1"/>
    <col min="22" max="22" width="11.44140625" style="34" customWidth="1"/>
    <col min="23" max="23" width="10.6640625" style="34" customWidth="1"/>
    <col min="24" max="24" width="11.88671875" style="34" customWidth="1"/>
    <col min="25" max="25" width="10.6640625" style="34" customWidth="1"/>
    <col min="26" max="26" width="9.5546875" style="34" customWidth="1"/>
    <col min="27" max="27" width="10.6640625" style="34" customWidth="1"/>
    <col min="28" max="28" width="9.5546875" style="34" customWidth="1"/>
    <col min="29" max="16384" width="9.109375" style="34"/>
  </cols>
  <sheetData>
    <row r="1" spans="1:28" s="475" customFormat="1" hidden="1" outlineLevel="1">
      <c r="A1" s="475" t="str">
        <f>'Meny Aaro'!D11</f>
        <v>MSEK</v>
      </c>
      <c r="D1" s="571"/>
      <c r="E1" s="691" t="s">
        <v>305</v>
      </c>
      <c r="F1" s="691" t="s">
        <v>305</v>
      </c>
      <c r="G1" s="691" t="s">
        <v>305</v>
      </c>
      <c r="H1" s="691" t="s">
        <v>305</v>
      </c>
      <c r="I1" s="691" t="s">
        <v>305</v>
      </c>
      <c r="J1" s="691" t="s">
        <v>305</v>
      </c>
      <c r="K1" s="691" t="s">
        <v>305</v>
      </c>
      <c r="L1" s="691" t="s">
        <v>305</v>
      </c>
      <c r="M1" s="691" t="s">
        <v>308</v>
      </c>
      <c r="N1" s="691" t="s">
        <v>308</v>
      </c>
      <c r="O1" s="691" t="s">
        <v>308</v>
      </c>
      <c r="P1" s="691" t="s">
        <v>308</v>
      </c>
      <c r="Q1" s="691" t="s">
        <v>308</v>
      </c>
      <c r="R1" s="691" t="s">
        <v>308</v>
      </c>
      <c r="S1" s="691" t="s">
        <v>308</v>
      </c>
      <c r="T1" s="691" t="s">
        <v>308</v>
      </c>
      <c r="U1" s="691" t="s">
        <v>310</v>
      </c>
      <c r="V1" s="691" t="s">
        <v>310</v>
      </c>
      <c r="W1" s="691" t="s">
        <v>310</v>
      </c>
      <c r="X1" s="691" t="s">
        <v>310</v>
      </c>
      <c r="Y1" s="691" t="s">
        <v>310</v>
      </c>
      <c r="Z1" s="691" t="s">
        <v>310</v>
      </c>
      <c r="AA1" s="691" t="s">
        <v>310</v>
      </c>
      <c r="AB1" s="691" t="s">
        <v>310</v>
      </c>
    </row>
    <row r="2" spans="1:28" s="475" customFormat="1" ht="18" hidden="1" outlineLevel="1">
      <c r="A2" s="475">
        <v>100</v>
      </c>
      <c r="E2" s="692" t="str">
        <f>'Meny Aaro'!T60</f>
        <v>1503PQ</v>
      </c>
      <c r="F2" s="692" t="str">
        <f>'Meny Aaro'!U60</f>
        <v>1403PQ</v>
      </c>
      <c r="G2" s="692" t="str">
        <f>'Meny Aaro'!V60</f>
        <v>1506PQ</v>
      </c>
      <c r="H2" s="692" t="str">
        <f>'Meny Aaro'!W60</f>
        <v>1406PQ</v>
      </c>
      <c r="I2" s="692" t="str">
        <f>'Meny Aaro'!X60</f>
        <v>1509PQ</v>
      </c>
      <c r="J2" s="692" t="str">
        <f>'Meny Aaro'!Y60</f>
        <v>1409PQ</v>
      </c>
      <c r="K2" s="692" t="str">
        <f>'Meny Aaro'!Z60</f>
        <v>1512PQ</v>
      </c>
      <c r="L2" s="692" t="str">
        <f>'Meny Aaro'!AA60</f>
        <v>1412PQ</v>
      </c>
      <c r="M2" s="692" t="str">
        <f t="shared" ref="M2:T2" si="0">E2</f>
        <v>1503PQ</v>
      </c>
      <c r="N2" s="692" t="str">
        <f t="shared" si="0"/>
        <v>1403PQ</v>
      </c>
      <c r="O2" s="692" t="str">
        <f t="shared" si="0"/>
        <v>1506PQ</v>
      </c>
      <c r="P2" s="692" t="str">
        <f t="shared" si="0"/>
        <v>1406PQ</v>
      </c>
      <c r="Q2" s="692" t="str">
        <f t="shared" si="0"/>
        <v>1509PQ</v>
      </c>
      <c r="R2" s="692" t="str">
        <f t="shared" si="0"/>
        <v>1409PQ</v>
      </c>
      <c r="S2" s="692" t="str">
        <f t="shared" si="0"/>
        <v>1512PQ</v>
      </c>
      <c r="T2" s="692" t="str">
        <f t="shared" si="0"/>
        <v>1412PQ</v>
      </c>
      <c r="U2" s="692" t="str">
        <f t="shared" ref="U2:AB2" si="1">E2</f>
        <v>1503PQ</v>
      </c>
      <c r="V2" s="692" t="str">
        <f t="shared" si="1"/>
        <v>1403PQ</v>
      </c>
      <c r="W2" s="692" t="str">
        <f t="shared" si="1"/>
        <v>1506PQ</v>
      </c>
      <c r="X2" s="692" t="str">
        <f t="shared" si="1"/>
        <v>1406PQ</v>
      </c>
      <c r="Y2" s="692" t="str">
        <f t="shared" si="1"/>
        <v>1509PQ</v>
      </c>
      <c r="Z2" s="692" t="str">
        <f t="shared" si="1"/>
        <v>1409PQ</v>
      </c>
      <c r="AA2" s="692" t="str">
        <f t="shared" si="1"/>
        <v>1512PQ</v>
      </c>
      <c r="AB2" s="692" t="str">
        <f t="shared" si="1"/>
        <v>1412PQ</v>
      </c>
    </row>
    <row r="3" spans="1:28" s="475" customFormat="1" hidden="1" outlineLevel="1">
      <c r="A3" s="475" t="s">
        <v>307</v>
      </c>
    </row>
    <row r="4" spans="1:28" s="475" customFormat="1" collapsed="1">
      <c r="A4" s="475" t="s">
        <v>10</v>
      </c>
    </row>
    <row r="5" spans="1:28" ht="28.2">
      <c r="D5" s="134" t="str">
        <f>"Kvartalsrapport"</f>
        <v>Kvartalsrapport</v>
      </c>
      <c r="E5" s="63"/>
      <c r="F5" s="690"/>
      <c r="G5" s="693" t="s">
        <v>413</v>
      </c>
      <c r="H5" s="63"/>
      <c r="J5" s="475"/>
      <c r="M5" s="475"/>
    </row>
    <row r="7" spans="1:28" ht="20.100000000000001" customHeight="1">
      <c r="D7" s="341" t="str">
        <f>VVAL</f>
        <v>Mkr</v>
      </c>
      <c r="E7" s="1050" t="s">
        <v>33</v>
      </c>
      <c r="F7" s="1050"/>
      <c r="G7" s="1050"/>
      <c r="H7" s="1050"/>
      <c r="I7" s="1050"/>
      <c r="J7" s="1050"/>
      <c r="K7" s="1050"/>
      <c r="L7" s="1050"/>
      <c r="M7" s="1051" t="s">
        <v>0</v>
      </c>
      <c r="N7" s="1051"/>
      <c r="O7" s="1051"/>
      <c r="P7" s="1051"/>
      <c r="Q7" s="1051"/>
      <c r="R7" s="1051"/>
      <c r="S7" s="1051"/>
      <c r="T7" s="1051"/>
      <c r="U7" s="1051" t="s">
        <v>20</v>
      </c>
      <c r="V7" s="1051"/>
      <c r="W7" s="1051"/>
      <c r="X7" s="1051"/>
      <c r="Y7" s="1051"/>
      <c r="Z7" s="1051"/>
      <c r="AA7" s="1051"/>
      <c r="AB7" s="1051"/>
    </row>
    <row r="8" spans="1:28" ht="20.100000000000001" customHeight="1">
      <c r="D8" s="676">
        <v>1</v>
      </c>
      <c r="E8" s="342">
        <f>VÅR</f>
        <v>2015</v>
      </c>
      <c r="F8" s="342">
        <f>VFGÅR</f>
        <v>2014</v>
      </c>
      <c r="G8" s="342">
        <f>VÅR</f>
        <v>2015</v>
      </c>
      <c r="H8" s="342">
        <f>VFGÅR</f>
        <v>2014</v>
      </c>
      <c r="I8" s="342">
        <f>VÅR</f>
        <v>2015</v>
      </c>
      <c r="J8" s="342">
        <f>VFGÅR</f>
        <v>2014</v>
      </c>
      <c r="K8" s="342">
        <f>VÅR</f>
        <v>2015</v>
      </c>
      <c r="L8" s="342">
        <f>VFGÅR</f>
        <v>2014</v>
      </c>
      <c r="M8" s="342">
        <f t="shared" ref="M8:T9" si="2">E8</f>
        <v>2015</v>
      </c>
      <c r="N8" s="342">
        <f t="shared" si="2"/>
        <v>2014</v>
      </c>
      <c r="O8" s="342">
        <f t="shared" si="2"/>
        <v>2015</v>
      </c>
      <c r="P8" s="342">
        <f t="shared" si="2"/>
        <v>2014</v>
      </c>
      <c r="Q8" s="342">
        <f t="shared" si="2"/>
        <v>2015</v>
      </c>
      <c r="R8" s="342">
        <f t="shared" si="2"/>
        <v>2014</v>
      </c>
      <c r="S8" s="342">
        <f t="shared" si="2"/>
        <v>2015</v>
      </c>
      <c r="T8" s="342">
        <f t="shared" si="2"/>
        <v>2014</v>
      </c>
      <c r="U8" s="342">
        <f t="shared" ref="U8:AB8" si="3">E8</f>
        <v>2015</v>
      </c>
      <c r="V8" s="342">
        <f t="shared" si="3"/>
        <v>2014</v>
      </c>
      <c r="W8" s="342">
        <f t="shared" si="3"/>
        <v>2015</v>
      </c>
      <c r="X8" s="342">
        <f t="shared" si="3"/>
        <v>2014</v>
      </c>
      <c r="Y8" s="342">
        <f t="shared" si="3"/>
        <v>2015</v>
      </c>
      <c r="Z8" s="342">
        <f t="shared" si="3"/>
        <v>2014</v>
      </c>
      <c r="AA8" s="342">
        <f t="shared" si="3"/>
        <v>2015</v>
      </c>
      <c r="AB8" s="342">
        <f t="shared" si="3"/>
        <v>2014</v>
      </c>
    </row>
    <row r="9" spans="1:28" ht="20.100000000000001" customHeight="1">
      <c r="D9" s="341"/>
      <c r="E9" s="342" t="s">
        <v>22</v>
      </c>
      <c r="F9" s="342" t="s">
        <v>22</v>
      </c>
      <c r="G9" s="342" t="s">
        <v>23</v>
      </c>
      <c r="H9" s="342" t="s">
        <v>23</v>
      </c>
      <c r="I9" s="342" t="s">
        <v>30</v>
      </c>
      <c r="J9" s="342" t="s">
        <v>30</v>
      </c>
      <c r="K9" s="342" t="s">
        <v>31</v>
      </c>
      <c r="L9" s="342" t="s">
        <v>31</v>
      </c>
      <c r="M9" s="342" t="str">
        <f t="shared" si="2"/>
        <v>kv 1</v>
      </c>
      <c r="N9" s="342" t="str">
        <f t="shared" si="2"/>
        <v>kv 1</v>
      </c>
      <c r="O9" s="342" t="str">
        <f t="shared" si="2"/>
        <v>kv 2</v>
      </c>
      <c r="P9" s="342" t="str">
        <f t="shared" si="2"/>
        <v>kv 2</v>
      </c>
      <c r="Q9" s="342" t="str">
        <f t="shared" si="2"/>
        <v>kv 3</v>
      </c>
      <c r="R9" s="342" t="str">
        <f t="shared" si="2"/>
        <v>kv 3</v>
      </c>
      <c r="S9" s="342" t="str">
        <f t="shared" si="2"/>
        <v>kv 4</v>
      </c>
      <c r="T9" s="342" t="str">
        <f t="shared" si="2"/>
        <v>kv 4</v>
      </c>
      <c r="U9" s="342" t="str">
        <f t="shared" ref="U9:AB9" si="4">M9</f>
        <v>kv 1</v>
      </c>
      <c r="V9" s="342" t="str">
        <f t="shared" si="4"/>
        <v>kv 1</v>
      </c>
      <c r="W9" s="342" t="str">
        <f t="shared" si="4"/>
        <v>kv 2</v>
      </c>
      <c r="X9" s="342" t="str">
        <f t="shared" si="4"/>
        <v>kv 2</v>
      </c>
      <c r="Y9" s="342" t="str">
        <f t="shared" si="4"/>
        <v>kv 3</v>
      </c>
      <c r="Z9" s="342" t="str">
        <f t="shared" si="4"/>
        <v>kv 3</v>
      </c>
      <c r="AA9" s="342" t="str">
        <f t="shared" si="4"/>
        <v>kv 4</v>
      </c>
      <c r="AB9" s="342" t="str">
        <f t="shared" si="4"/>
        <v>kv 4</v>
      </c>
    </row>
    <row r="10" spans="1:28" ht="19.5" customHeight="1">
      <c r="A10" s="573" t="str">
        <f>'Aaro Inställningar'!B6</f>
        <v>AHIAS</v>
      </c>
      <c r="D10" s="141" t="str">
        <f>'Aaro Inställningar'!C6</f>
        <v>AH Industries</v>
      </c>
      <c r="E10" s="305">
        <v>238.62254730000001</v>
      </c>
      <c r="F10" s="133">
        <v>190.19103809999999</v>
      </c>
      <c r="G10" s="305">
        <v>-238.62254730000001</v>
      </c>
      <c r="H10" s="133">
        <v>230.26726489999999</v>
      </c>
      <c r="I10" s="305">
        <v>0</v>
      </c>
      <c r="J10" s="133">
        <v>181.1523756</v>
      </c>
      <c r="K10" s="305">
        <v>0</v>
      </c>
      <c r="L10" s="133">
        <v>179.00885450000001</v>
      </c>
      <c r="M10" s="305">
        <v>8.5907642000000006</v>
      </c>
      <c r="N10" s="133">
        <v>0.40982779999998098</v>
      </c>
      <c r="O10" s="305">
        <v>-8.5907642000000006</v>
      </c>
      <c r="P10" s="133">
        <v>14.069956599999999</v>
      </c>
      <c r="Q10" s="305">
        <v>0</v>
      </c>
      <c r="R10" s="133">
        <v>-1.5090733999999799</v>
      </c>
      <c r="S10" s="305">
        <v>0</v>
      </c>
      <c r="T10" s="133">
        <v>-0.89308530000003405</v>
      </c>
      <c r="U10" s="305">
        <v>-2.94752739999999</v>
      </c>
      <c r="V10" s="133">
        <v>-3.9189053000000098</v>
      </c>
      <c r="W10" s="305">
        <v>2.9475273999999798</v>
      </c>
      <c r="X10" s="133">
        <v>8.4060550999999997</v>
      </c>
      <c r="Y10" s="305">
        <v>0</v>
      </c>
      <c r="Z10" s="133">
        <v>-6.1357637999999799</v>
      </c>
      <c r="AA10" s="305">
        <v>0</v>
      </c>
      <c r="AB10" s="133">
        <v>-7.6417736000000502</v>
      </c>
    </row>
    <row r="11" spans="1:28">
      <c r="A11" s="573" t="str">
        <f>'Aaro Inställningar'!B7</f>
        <v>ARCUS</v>
      </c>
      <c r="D11" s="141" t="str">
        <f>'Aaro Inställningar'!C7</f>
        <v>Arcus-Gruppen</v>
      </c>
      <c r="E11" s="305">
        <v>548.6865239</v>
      </c>
      <c r="F11" s="133">
        <v>499.96951480000001</v>
      </c>
      <c r="G11" s="305">
        <v>-548.6865239</v>
      </c>
      <c r="H11" s="133">
        <v>648.74882839999998</v>
      </c>
      <c r="I11" s="305">
        <v>0</v>
      </c>
      <c r="J11" s="133">
        <v>592.92600990000005</v>
      </c>
      <c r="K11" s="305">
        <v>0</v>
      </c>
      <c r="L11" s="133">
        <v>806.16493000000003</v>
      </c>
      <c r="M11" s="305">
        <v>-15.089642</v>
      </c>
      <c r="N11" s="133">
        <v>-19.631262100000001</v>
      </c>
      <c r="O11" s="305">
        <v>15.089642</v>
      </c>
      <c r="P11" s="133">
        <v>89.132983399999901</v>
      </c>
      <c r="Q11" s="305">
        <v>0</v>
      </c>
      <c r="R11" s="133">
        <v>72.237847900000205</v>
      </c>
      <c r="S11" s="305">
        <v>0</v>
      </c>
      <c r="T11" s="133">
        <v>103.6023977</v>
      </c>
      <c r="U11" s="305">
        <v>-26.307005899999901</v>
      </c>
      <c r="V11" s="133">
        <v>-40.708026199999999</v>
      </c>
      <c r="W11" s="305">
        <v>26.3070059</v>
      </c>
      <c r="X11" s="133">
        <v>71.087665199999904</v>
      </c>
      <c r="Y11" s="305">
        <v>0</v>
      </c>
      <c r="Z11" s="133">
        <v>70.651554600000097</v>
      </c>
      <c r="AA11" s="305">
        <v>0</v>
      </c>
      <c r="AB11" s="133">
        <v>15.577162099999599</v>
      </c>
    </row>
    <row r="12" spans="1:28">
      <c r="A12" s="573" t="str">
        <f>'Aaro Inställningar'!B8</f>
        <v>BIOLIN</v>
      </c>
      <c r="D12" s="141" t="str">
        <f>'Aaro Inställningar'!C8</f>
        <v>Biolin Scientific</v>
      </c>
      <c r="E12" s="305">
        <v>52.325530000000001</v>
      </c>
      <c r="F12" s="133">
        <v>42.481999999999999</v>
      </c>
      <c r="G12" s="305">
        <v>-52.325530000000001</v>
      </c>
      <c r="H12" s="133">
        <v>53.398000000000003</v>
      </c>
      <c r="I12" s="305">
        <v>0</v>
      </c>
      <c r="J12" s="133">
        <v>51.746000000000002</v>
      </c>
      <c r="K12" s="305">
        <v>0</v>
      </c>
      <c r="L12" s="133">
        <v>67.453000000000003</v>
      </c>
      <c r="M12" s="305">
        <v>-1.7978799999999999</v>
      </c>
      <c r="N12" s="133">
        <v>-2.1840000000000002</v>
      </c>
      <c r="O12" s="305">
        <v>1.7978800000000099</v>
      </c>
      <c r="P12" s="133">
        <v>6.2790000000000097</v>
      </c>
      <c r="Q12" s="305">
        <v>0</v>
      </c>
      <c r="R12" s="133">
        <v>10.486000000000001</v>
      </c>
      <c r="S12" s="305">
        <v>0</v>
      </c>
      <c r="T12" s="133">
        <v>16.952000000000002</v>
      </c>
      <c r="U12" s="305">
        <v>-3.9869699999999999</v>
      </c>
      <c r="V12" s="133">
        <v>-5.1449999999999996</v>
      </c>
      <c r="W12" s="305">
        <v>3.9869700000000199</v>
      </c>
      <c r="X12" s="133">
        <v>3.0590000000000201</v>
      </c>
      <c r="Y12" s="305">
        <v>0</v>
      </c>
      <c r="Z12" s="133">
        <v>6.6779999999999902</v>
      </c>
      <c r="AA12" s="305">
        <v>0</v>
      </c>
      <c r="AB12" s="133">
        <v>10.727</v>
      </c>
    </row>
    <row r="13" spans="1:28">
      <c r="A13" s="573" t="str">
        <f>'Aaro Inställningar'!B9</f>
        <v>BISNODE</v>
      </c>
      <c r="D13" s="141" t="str">
        <f>'Aaro Inställningar'!C9</f>
        <v>Bisnode</v>
      </c>
      <c r="E13" s="305">
        <v>873.49547629999995</v>
      </c>
      <c r="F13" s="133">
        <v>865.28</v>
      </c>
      <c r="G13" s="305">
        <v>-873.49547629999995</v>
      </c>
      <c r="H13" s="133">
        <v>858.50699999999995</v>
      </c>
      <c r="I13" s="305">
        <v>0</v>
      </c>
      <c r="J13" s="133">
        <v>823.48199999999997</v>
      </c>
      <c r="K13" s="305">
        <v>0</v>
      </c>
      <c r="L13" s="133">
        <v>954.34699999999998</v>
      </c>
      <c r="M13" s="305">
        <v>37.762141900000003</v>
      </c>
      <c r="N13" s="133">
        <v>58.088000000000001</v>
      </c>
      <c r="O13" s="305">
        <v>-37.762141899999897</v>
      </c>
      <c r="P13" s="133">
        <v>57.549000000000099</v>
      </c>
      <c r="Q13" s="305">
        <v>0</v>
      </c>
      <c r="R13" s="133">
        <v>65.776999999999703</v>
      </c>
      <c r="S13" s="305">
        <v>0</v>
      </c>
      <c r="T13" s="133">
        <v>116.173</v>
      </c>
      <c r="U13" s="305">
        <v>0.218864999999934</v>
      </c>
      <c r="V13" s="133">
        <v>19.6980000000001</v>
      </c>
      <c r="W13" s="305">
        <v>-0.21886499999997</v>
      </c>
      <c r="X13" s="133">
        <v>-18.679000000000102</v>
      </c>
      <c r="Y13" s="305">
        <v>0</v>
      </c>
      <c r="Z13" s="133">
        <v>21.795999999999601</v>
      </c>
      <c r="AA13" s="305">
        <v>0</v>
      </c>
      <c r="AB13" s="133">
        <v>51.000000000000398</v>
      </c>
    </row>
    <row r="14" spans="1:28">
      <c r="A14" s="573" t="str">
        <f>'Aaro Inställningar'!B10</f>
        <v>DIAB</v>
      </c>
      <c r="D14" s="141" t="str">
        <f>'Aaro Inställningar'!C10</f>
        <v>DIAB</v>
      </c>
      <c r="E14" s="305">
        <v>369.01600000000002</v>
      </c>
      <c r="F14" s="133">
        <v>238.16399999999999</v>
      </c>
      <c r="G14" s="305">
        <v>-369.01600000000002</v>
      </c>
      <c r="H14" s="133">
        <v>287.053</v>
      </c>
      <c r="I14" s="305">
        <v>0</v>
      </c>
      <c r="J14" s="133">
        <v>293.935</v>
      </c>
      <c r="K14" s="305">
        <v>0</v>
      </c>
      <c r="L14" s="133">
        <v>338.10300000000001</v>
      </c>
      <c r="M14" s="305">
        <v>36.984999999999999</v>
      </c>
      <c r="N14" s="133">
        <v>-0.18999999999999601</v>
      </c>
      <c r="O14" s="305">
        <v>-36.984999999999999</v>
      </c>
      <c r="P14" s="133">
        <v>0.238999999999919</v>
      </c>
      <c r="Q14" s="305">
        <v>0</v>
      </c>
      <c r="R14" s="133">
        <v>7.19500000000005</v>
      </c>
      <c r="S14" s="305">
        <v>0</v>
      </c>
      <c r="T14" s="133">
        <v>-10.914</v>
      </c>
      <c r="U14" s="305">
        <v>27.763000000000002</v>
      </c>
      <c r="V14" s="133">
        <v>-10.792999999999999</v>
      </c>
      <c r="W14" s="305">
        <v>-27.762999999999899</v>
      </c>
      <c r="X14" s="133">
        <v>-7.4270000000000804</v>
      </c>
      <c r="Y14" s="305">
        <v>0</v>
      </c>
      <c r="Z14" s="133">
        <v>-6.0699999999999097</v>
      </c>
      <c r="AA14" s="305">
        <v>0</v>
      </c>
      <c r="AB14" s="133">
        <v>-17.236000000000001</v>
      </c>
    </row>
    <row r="15" spans="1:28">
      <c r="A15" s="573" t="str">
        <f>'Aaro Inställningar'!B11</f>
        <v>EMGR</v>
      </c>
      <c r="D15" s="141" t="str">
        <f>'Aaro Inställningar'!C11</f>
        <v>Euromaint</v>
      </c>
      <c r="E15" s="305">
        <v>593.44200000000001</v>
      </c>
      <c r="F15" s="133">
        <v>581.61199999999997</v>
      </c>
      <c r="G15" s="305">
        <v>-593.44200000000001</v>
      </c>
      <c r="H15" s="133">
        <v>558.40300000000002</v>
      </c>
      <c r="I15" s="305">
        <v>0</v>
      </c>
      <c r="J15" s="133">
        <v>533.02300000000002</v>
      </c>
      <c r="K15" s="305">
        <v>0</v>
      </c>
      <c r="L15" s="133">
        <v>601.23199999999997</v>
      </c>
      <c r="M15" s="305">
        <v>8.5879999999999406</v>
      </c>
      <c r="N15" s="133">
        <v>4.56200000000001</v>
      </c>
      <c r="O15" s="305">
        <v>-8.5880000000000205</v>
      </c>
      <c r="P15" s="133">
        <v>2.2459999999999498</v>
      </c>
      <c r="Q15" s="305">
        <v>0</v>
      </c>
      <c r="R15" s="133">
        <v>22.248999999999899</v>
      </c>
      <c r="S15" s="305">
        <v>0</v>
      </c>
      <c r="T15" s="133">
        <v>27.484000000000101</v>
      </c>
      <c r="U15" s="305">
        <v>0.49399999999995697</v>
      </c>
      <c r="V15" s="133">
        <v>-4.4799999999999898</v>
      </c>
      <c r="W15" s="305">
        <v>-0.49400000000004202</v>
      </c>
      <c r="X15" s="133">
        <v>-7.0889999999999898</v>
      </c>
      <c r="Y15" s="305">
        <v>0</v>
      </c>
      <c r="Z15" s="133">
        <v>13.7159999999999</v>
      </c>
      <c r="AA15" s="305">
        <v>0</v>
      </c>
      <c r="AB15" s="133">
        <v>20.424000000000099</v>
      </c>
    </row>
    <row r="16" spans="1:28">
      <c r="A16" s="573" t="str">
        <f>'Aaro Inställningar'!B12</f>
        <v>GSHYDRO</v>
      </c>
      <c r="D16" s="141" t="str">
        <f>'Aaro Inställningar'!C12</f>
        <v>GS-Hydro</v>
      </c>
      <c r="E16" s="305">
        <v>319.61327749999998</v>
      </c>
      <c r="F16" s="133">
        <v>285.36915160000001</v>
      </c>
      <c r="G16" s="305">
        <v>-319.61327749999998</v>
      </c>
      <c r="H16" s="133">
        <v>329.4923154</v>
      </c>
      <c r="I16" s="305">
        <v>0</v>
      </c>
      <c r="J16" s="133">
        <v>347.80190920000001</v>
      </c>
      <c r="K16" s="305">
        <v>0</v>
      </c>
      <c r="L16" s="133">
        <v>352.497387</v>
      </c>
      <c r="M16" s="305">
        <v>7.7570119000000401</v>
      </c>
      <c r="N16" s="133">
        <v>12.4917713</v>
      </c>
      <c r="O16" s="305">
        <v>-7.7570119000000197</v>
      </c>
      <c r="P16" s="133">
        <v>37.837452499999898</v>
      </c>
      <c r="Q16" s="305">
        <v>0</v>
      </c>
      <c r="R16" s="133">
        <v>21.937887100000101</v>
      </c>
      <c r="S16" s="305">
        <v>0</v>
      </c>
      <c r="T16" s="133">
        <v>28.170657899999998</v>
      </c>
      <c r="U16" s="305">
        <v>4.07078980000004</v>
      </c>
      <c r="V16" s="133">
        <v>6.5783494000000102</v>
      </c>
      <c r="W16" s="305">
        <v>-4.07078980000004</v>
      </c>
      <c r="X16" s="133">
        <v>33.350277199999901</v>
      </c>
      <c r="Y16" s="305">
        <v>0</v>
      </c>
      <c r="Z16" s="133">
        <v>16.8145722000001</v>
      </c>
      <c r="AA16" s="305">
        <v>0</v>
      </c>
      <c r="AB16" s="133">
        <v>34.725125200000001</v>
      </c>
    </row>
    <row r="17" spans="1:28">
      <c r="A17" s="573" t="str">
        <f>'Aaro Inställningar'!B13</f>
        <v>HAFA</v>
      </c>
      <c r="D17" s="141" t="str">
        <f>'Aaro Inställningar'!C13</f>
        <v>Hafa Bathroom Group</v>
      </c>
      <c r="E17" s="305">
        <v>52.296999999999997</v>
      </c>
      <c r="F17" s="133">
        <v>58.457999999999998</v>
      </c>
      <c r="G17" s="305">
        <v>-52.296999999999997</v>
      </c>
      <c r="H17" s="133">
        <v>46.853000000000002</v>
      </c>
      <c r="I17" s="305">
        <v>0</v>
      </c>
      <c r="J17" s="133">
        <v>46.518999999999998</v>
      </c>
      <c r="K17" s="305">
        <v>0</v>
      </c>
      <c r="L17" s="133">
        <v>53.863</v>
      </c>
      <c r="M17" s="305">
        <v>2.3359999999999999</v>
      </c>
      <c r="N17" s="133">
        <v>2.702</v>
      </c>
      <c r="O17" s="305">
        <v>-2.3359999999999999</v>
      </c>
      <c r="P17" s="133">
        <v>-8.1109999999999793</v>
      </c>
      <c r="Q17" s="305">
        <v>0</v>
      </c>
      <c r="R17" s="133">
        <v>-0.81200000000000006</v>
      </c>
      <c r="S17" s="305">
        <v>0</v>
      </c>
      <c r="T17" s="133">
        <v>1.7729999999999999</v>
      </c>
      <c r="U17" s="305">
        <v>2.0029999999999899</v>
      </c>
      <c r="V17" s="133">
        <v>2.1539999999999999</v>
      </c>
      <c r="W17" s="305">
        <v>-2.0030000000000001</v>
      </c>
      <c r="X17" s="133">
        <v>-8.8589999999999893</v>
      </c>
      <c r="Y17" s="305">
        <v>0</v>
      </c>
      <c r="Z17" s="133">
        <v>-1.1399999999999999</v>
      </c>
      <c r="AA17" s="305">
        <v>0</v>
      </c>
      <c r="AB17" s="133">
        <v>1.4339999999999999</v>
      </c>
    </row>
    <row r="18" spans="1:28">
      <c r="A18" s="573" t="str">
        <f>'Aaro Inställningar'!B14</f>
        <v>HENT</v>
      </c>
      <c r="D18" s="141" t="str">
        <f>'Aaro Inställningar'!C14</f>
        <v>HENT</v>
      </c>
      <c r="E18" s="305">
        <v>1284.0456196</v>
      </c>
      <c r="F18" s="133">
        <v>1232.8859883</v>
      </c>
      <c r="G18" s="305">
        <v>-1284.0456196</v>
      </c>
      <c r="H18" s="133">
        <v>1267.8095311</v>
      </c>
      <c r="I18" s="305">
        <v>0</v>
      </c>
      <c r="J18" s="133">
        <v>1095.4373762</v>
      </c>
      <c r="K18" s="305">
        <v>0</v>
      </c>
      <c r="L18" s="133">
        <v>1269.3422161000001</v>
      </c>
      <c r="M18" s="305">
        <v>51.688359100000298</v>
      </c>
      <c r="N18" s="133">
        <v>53.668397999999797</v>
      </c>
      <c r="O18" s="305">
        <v>-51.688359100000298</v>
      </c>
      <c r="P18" s="133">
        <v>38.565621599999901</v>
      </c>
      <c r="Q18" s="305">
        <v>0</v>
      </c>
      <c r="R18" s="133">
        <v>40.5849310999998</v>
      </c>
      <c r="S18" s="305">
        <v>0</v>
      </c>
      <c r="T18" s="133">
        <v>26.526301300000799</v>
      </c>
      <c r="U18" s="305">
        <v>48.765358400000302</v>
      </c>
      <c r="V18" s="133">
        <v>48.601128499999803</v>
      </c>
      <c r="W18" s="305">
        <v>-48.765358400000402</v>
      </c>
      <c r="X18" s="133">
        <v>35.375838899999899</v>
      </c>
      <c r="Y18" s="305">
        <v>0</v>
      </c>
      <c r="Z18" s="133">
        <v>33.857090799999803</v>
      </c>
      <c r="AA18" s="305">
        <v>0</v>
      </c>
      <c r="AB18" s="133">
        <v>21.830803600000898</v>
      </c>
    </row>
    <row r="19" spans="1:28">
      <c r="A19" s="573" t="str">
        <f>'Aaro Inställningar'!B15</f>
        <v>HLDISP</v>
      </c>
      <c r="D19" s="141" t="str">
        <f>'Aaro Inställningar'!C15</f>
        <v xml:space="preserve">HL Display </v>
      </c>
      <c r="E19" s="305">
        <v>337.32799999999997</v>
      </c>
      <c r="F19" s="133">
        <v>363.72899999999998</v>
      </c>
      <c r="G19" s="305">
        <v>-337.32799999999997</v>
      </c>
      <c r="H19" s="133">
        <v>393.02800000000002</v>
      </c>
      <c r="I19" s="305">
        <v>0</v>
      </c>
      <c r="J19" s="133">
        <v>381.72500000000002</v>
      </c>
      <c r="K19" s="305">
        <v>0</v>
      </c>
      <c r="L19" s="133">
        <v>370.69099999999997</v>
      </c>
      <c r="M19" s="305">
        <v>-11.199</v>
      </c>
      <c r="N19" s="133">
        <v>13.227</v>
      </c>
      <c r="O19" s="305">
        <v>11.199</v>
      </c>
      <c r="P19" s="133">
        <v>25.219000000000001</v>
      </c>
      <c r="Q19" s="305">
        <v>0</v>
      </c>
      <c r="R19" s="133">
        <v>17.664999999999999</v>
      </c>
      <c r="S19" s="305">
        <v>0</v>
      </c>
      <c r="T19" s="133">
        <v>3.5239999999999299</v>
      </c>
      <c r="U19" s="305">
        <v>-22.280000000000101</v>
      </c>
      <c r="V19" s="133">
        <v>3.7959999999999599</v>
      </c>
      <c r="W19" s="305">
        <v>22.28</v>
      </c>
      <c r="X19" s="133">
        <v>9.6569999999999805</v>
      </c>
      <c r="Y19" s="305">
        <v>0</v>
      </c>
      <c r="Z19" s="133">
        <v>5.6160000000000396</v>
      </c>
      <c r="AA19" s="305">
        <v>0</v>
      </c>
      <c r="AB19" s="133">
        <v>-15.9990000000001</v>
      </c>
    </row>
    <row r="20" spans="1:28">
      <c r="A20" s="573" t="str">
        <f>'Aaro Inställningar'!B16</f>
        <v>INWIDO</v>
      </c>
      <c r="D20" s="141" t="str">
        <f>'Aaro Inställningar'!C16</f>
        <v>Inwido</v>
      </c>
      <c r="E20" s="305">
        <v>1047.434</v>
      </c>
      <c r="F20" s="133">
        <v>907.27599999999995</v>
      </c>
      <c r="G20" s="305">
        <v>-1047.434</v>
      </c>
      <c r="H20" s="133">
        <v>1300.614</v>
      </c>
      <c r="I20" s="305">
        <v>0</v>
      </c>
      <c r="J20" s="133">
        <v>1286.921</v>
      </c>
      <c r="K20" s="305">
        <v>0</v>
      </c>
      <c r="L20" s="133">
        <v>1420.97</v>
      </c>
      <c r="M20" s="305">
        <v>28.724999999999898</v>
      </c>
      <c r="N20" s="133">
        <v>-70.577999999999903</v>
      </c>
      <c r="O20" s="305">
        <v>-28.724999999999898</v>
      </c>
      <c r="P20" s="133">
        <v>121.179</v>
      </c>
      <c r="Q20" s="305">
        <v>0</v>
      </c>
      <c r="R20" s="133">
        <v>149.899000000001</v>
      </c>
      <c r="S20" s="305">
        <v>0</v>
      </c>
      <c r="T20" s="133">
        <v>175.832999999999</v>
      </c>
      <c r="U20" s="305">
        <v>26.097000000000001</v>
      </c>
      <c r="V20" s="133">
        <v>-78.723999999999805</v>
      </c>
      <c r="W20" s="305">
        <v>-26.096999999999898</v>
      </c>
      <c r="X20" s="133">
        <v>50.395000000000003</v>
      </c>
      <c r="Y20" s="305">
        <v>0</v>
      </c>
      <c r="Z20" s="133">
        <v>137.88500000000101</v>
      </c>
      <c r="AA20" s="305">
        <v>0</v>
      </c>
      <c r="AB20" s="133">
        <v>143.177999999999</v>
      </c>
    </row>
    <row r="21" spans="1:28">
      <c r="A21" s="573" t="str">
        <f>'Aaro Inställningar'!B17</f>
        <v>JOTUL</v>
      </c>
      <c r="D21" s="141" t="str">
        <f>'Aaro Inställningar'!C17</f>
        <v>Jøtul</v>
      </c>
      <c r="E21" s="305">
        <v>208.51561219999999</v>
      </c>
      <c r="F21" s="133">
        <v>196.09894639999999</v>
      </c>
      <c r="G21" s="305">
        <v>-208.51561219999999</v>
      </c>
      <c r="H21" s="133">
        <v>164.8946651</v>
      </c>
      <c r="I21" s="305">
        <v>0</v>
      </c>
      <c r="J21" s="133">
        <v>244.22396599999999</v>
      </c>
      <c r="K21" s="305">
        <v>0</v>
      </c>
      <c r="L21" s="133">
        <v>314.80063580000001</v>
      </c>
      <c r="M21" s="305">
        <v>-14.6257416</v>
      </c>
      <c r="N21" s="133">
        <v>-15.0383481</v>
      </c>
      <c r="O21" s="305">
        <v>14.6257416</v>
      </c>
      <c r="P21" s="133">
        <v>-37.754679899999999</v>
      </c>
      <c r="Q21" s="305">
        <v>0</v>
      </c>
      <c r="R21" s="133">
        <v>9.6399442000001194</v>
      </c>
      <c r="S21" s="305">
        <v>0</v>
      </c>
      <c r="T21" s="133">
        <v>21.1249910999999</v>
      </c>
      <c r="U21" s="305">
        <v>-31.6010518</v>
      </c>
      <c r="V21" s="133">
        <v>-20.135531700000001</v>
      </c>
      <c r="W21" s="305">
        <v>31.6010518</v>
      </c>
      <c r="X21" s="133">
        <v>-53.875245100000001</v>
      </c>
      <c r="Y21" s="305">
        <v>0</v>
      </c>
      <c r="Z21" s="133">
        <v>-4.9241426999998898</v>
      </c>
      <c r="AA21" s="305">
        <v>0</v>
      </c>
      <c r="AB21" s="133">
        <v>-135.7191474</v>
      </c>
    </row>
    <row r="22" spans="1:28">
      <c r="A22" s="573" t="str">
        <f>'Aaro Inställningar'!B18</f>
        <v>KVD</v>
      </c>
      <c r="D22" s="141" t="str">
        <f>'Aaro Inställningar'!C18</f>
        <v xml:space="preserve">KVD </v>
      </c>
      <c r="E22" s="305">
        <v>75.858000000000004</v>
      </c>
      <c r="F22" s="133">
        <v>75.2</v>
      </c>
      <c r="G22" s="305">
        <v>-75.858000000000004</v>
      </c>
      <c r="H22" s="133">
        <v>84.254000000000005</v>
      </c>
      <c r="I22" s="305">
        <v>0</v>
      </c>
      <c r="J22" s="133">
        <v>72.905000000000001</v>
      </c>
      <c r="K22" s="305">
        <v>0</v>
      </c>
      <c r="L22" s="133">
        <v>83.052999999999997</v>
      </c>
      <c r="M22" s="305">
        <v>8.1630000000000198</v>
      </c>
      <c r="N22" s="133">
        <v>8.6149999999999896</v>
      </c>
      <c r="O22" s="305">
        <v>-8.1629999999999896</v>
      </c>
      <c r="P22" s="133">
        <v>11.555999999999999</v>
      </c>
      <c r="Q22" s="305">
        <v>0</v>
      </c>
      <c r="R22" s="133">
        <v>10.131</v>
      </c>
      <c r="S22" s="305">
        <v>0</v>
      </c>
      <c r="T22" s="133">
        <v>13.903</v>
      </c>
      <c r="U22" s="305">
        <v>6.0210000000000097</v>
      </c>
      <c r="V22" s="133">
        <v>5.74399999999999</v>
      </c>
      <c r="W22" s="305">
        <v>-6.0209999999999999</v>
      </c>
      <c r="X22" s="133">
        <v>8.8520000000000092</v>
      </c>
      <c r="Y22" s="305">
        <v>0</v>
      </c>
      <c r="Z22" s="133">
        <v>7.4919999999999902</v>
      </c>
      <c r="AA22" s="305">
        <v>0</v>
      </c>
      <c r="AB22" s="133">
        <v>11.359</v>
      </c>
    </row>
    <row r="23" spans="1:28">
      <c r="A23" s="573" t="str">
        <f>'Aaro Inställningar'!B19</f>
        <v>LEDIL</v>
      </c>
      <c r="D23" s="141" t="str">
        <f>'Aaro Inställningar'!C19</f>
        <v>Ledil</v>
      </c>
      <c r="E23" s="305">
        <v>69.916283800000002</v>
      </c>
      <c r="F23" s="133">
        <v>48.220542299999998</v>
      </c>
      <c r="G23" s="305">
        <v>-69.916283800000002</v>
      </c>
      <c r="H23" s="133">
        <v>54.890369700000001</v>
      </c>
      <c r="I23" s="305">
        <v>0</v>
      </c>
      <c r="J23" s="133">
        <v>70.445882800000007</v>
      </c>
      <c r="K23" s="305">
        <v>0</v>
      </c>
      <c r="L23" s="133">
        <v>69.791702000000001</v>
      </c>
      <c r="M23" s="305">
        <v>22.633216099999999</v>
      </c>
      <c r="N23" s="133">
        <v>10.080300899999999</v>
      </c>
      <c r="O23" s="305">
        <v>-22.633216099999999</v>
      </c>
      <c r="P23" s="133">
        <v>16.986313500000001</v>
      </c>
      <c r="Q23" s="305">
        <v>0</v>
      </c>
      <c r="R23" s="133">
        <v>26.448840300000001</v>
      </c>
      <c r="S23" s="305">
        <v>0</v>
      </c>
      <c r="T23" s="133">
        <v>7.9789133000000199</v>
      </c>
      <c r="U23" s="305">
        <v>7.8132900999999997</v>
      </c>
      <c r="V23" s="133">
        <v>7.1546199000000001</v>
      </c>
      <c r="W23" s="305">
        <v>-7.8132900999999899</v>
      </c>
      <c r="X23" s="133">
        <v>14.2552153</v>
      </c>
      <c r="Y23" s="305">
        <v>0</v>
      </c>
      <c r="Z23" s="133">
        <v>24.022697300000001</v>
      </c>
      <c r="AA23" s="305">
        <v>0</v>
      </c>
      <c r="AB23" s="133">
        <v>5.2366435000000298</v>
      </c>
    </row>
    <row r="24" spans="1:28">
      <c r="A24" s="573" t="str">
        <f>'Aaro Inställningar'!B20</f>
        <v>MCC</v>
      </c>
      <c r="D24" s="141" t="str">
        <f>'Aaro Inställningar'!C20</f>
        <v>Mobile Climate Control</v>
      </c>
      <c r="E24" s="305">
        <v>290.10500000000002</v>
      </c>
      <c r="F24" s="133">
        <v>211.64500000000001</v>
      </c>
      <c r="G24" s="305">
        <v>-290.10500000000002</v>
      </c>
      <c r="H24" s="133">
        <v>281.29000000000002</v>
      </c>
      <c r="I24" s="305">
        <v>0</v>
      </c>
      <c r="J24" s="133">
        <v>281.17599999999999</v>
      </c>
      <c r="K24" s="305">
        <v>0</v>
      </c>
      <c r="L24" s="133">
        <v>246.876</v>
      </c>
      <c r="M24" s="305">
        <v>29.253</v>
      </c>
      <c r="N24" s="133">
        <v>15.763999999999999</v>
      </c>
      <c r="O24" s="305">
        <v>-29.253</v>
      </c>
      <c r="P24" s="133">
        <v>30.904999999999902</v>
      </c>
      <c r="Q24" s="305">
        <v>0</v>
      </c>
      <c r="R24" s="133">
        <v>37.365000000000002</v>
      </c>
      <c r="S24" s="305">
        <v>0</v>
      </c>
      <c r="T24" s="133">
        <v>22.2</v>
      </c>
      <c r="U24" s="305">
        <v>5.1460000000000203</v>
      </c>
      <c r="V24" s="133">
        <v>8.4820000000000295</v>
      </c>
      <c r="W24" s="305">
        <v>-5.1460000000000203</v>
      </c>
      <c r="X24" s="133">
        <v>18.826000000000001</v>
      </c>
      <c r="Y24" s="305">
        <v>0</v>
      </c>
      <c r="Z24" s="133">
        <v>17.564</v>
      </c>
      <c r="AA24" s="305">
        <v>0</v>
      </c>
      <c r="AB24" s="133">
        <v>1.913</v>
      </c>
    </row>
    <row r="25" spans="1:28">
      <c r="A25" s="573" t="str">
        <f>'Aaro Inställningar'!B21</f>
        <v>NEBULA</v>
      </c>
      <c r="D25" s="141" t="str">
        <f>'Aaro Inställningar'!C21</f>
        <v>Nebula</v>
      </c>
      <c r="E25" s="305">
        <v>66.413453599999997</v>
      </c>
      <c r="F25" s="133">
        <v>58.611142700000002</v>
      </c>
      <c r="G25" s="305">
        <v>-66.413453599999997</v>
      </c>
      <c r="H25" s="133">
        <v>64.119484499999999</v>
      </c>
      <c r="I25" s="305">
        <v>0</v>
      </c>
      <c r="J25" s="133">
        <v>65.572527899999997</v>
      </c>
      <c r="K25" s="305">
        <v>0</v>
      </c>
      <c r="L25" s="133">
        <v>72.274680900000007</v>
      </c>
      <c r="M25" s="305">
        <v>18.066080700000001</v>
      </c>
      <c r="N25" s="133">
        <v>18.2810734</v>
      </c>
      <c r="O25" s="305">
        <v>-18.066080700000001</v>
      </c>
      <c r="P25" s="133">
        <v>19.821630800000001</v>
      </c>
      <c r="Q25" s="305">
        <v>0</v>
      </c>
      <c r="R25" s="133">
        <v>24.363637499999999</v>
      </c>
      <c r="S25" s="305">
        <v>0</v>
      </c>
      <c r="T25" s="133">
        <v>23.0071911</v>
      </c>
      <c r="U25" s="305">
        <v>13.6115861</v>
      </c>
      <c r="V25" s="133">
        <v>12.208068900000001</v>
      </c>
      <c r="W25" s="305">
        <v>-13.6115861</v>
      </c>
      <c r="X25" s="133">
        <v>13.838177099999999</v>
      </c>
      <c r="Y25" s="305">
        <v>0</v>
      </c>
      <c r="Z25" s="133">
        <v>19.476699499999999</v>
      </c>
      <c r="AA25" s="305">
        <v>0</v>
      </c>
      <c r="AB25" s="133">
        <v>21.902536099999999</v>
      </c>
    </row>
    <row r="26" spans="1:28">
      <c r="A26" s="573" t="str">
        <f>'Aaro Inställningar'!B22</f>
        <v>NCGHO</v>
      </c>
      <c r="D26" s="141" t="str">
        <f>'Aaro Inställningar'!C22</f>
        <v>Nordic Cinema Group</v>
      </c>
      <c r="E26" s="305">
        <v>791.15413999999998</v>
      </c>
      <c r="F26" s="133">
        <v>715.71299999999997</v>
      </c>
      <c r="G26" s="305">
        <v>-791.15413999999998</v>
      </c>
      <c r="H26" s="133">
        <v>490.40699999999998</v>
      </c>
      <c r="I26" s="305">
        <v>0</v>
      </c>
      <c r="J26" s="133">
        <v>542.36099999999999</v>
      </c>
      <c r="K26" s="305">
        <v>0</v>
      </c>
      <c r="L26" s="133">
        <v>863.94899999999996</v>
      </c>
      <c r="M26" s="305">
        <v>153.336446</v>
      </c>
      <c r="N26" s="133">
        <v>125.785</v>
      </c>
      <c r="O26" s="305">
        <v>-153.336446</v>
      </c>
      <c r="P26" s="133">
        <v>-2.5000000000001101</v>
      </c>
      <c r="Q26" s="305">
        <v>0</v>
      </c>
      <c r="R26" s="133">
        <v>41.187000000000097</v>
      </c>
      <c r="S26" s="305">
        <v>0</v>
      </c>
      <c r="T26" s="133">
        <v>201.363</v>
      </c>
      <c r="U26" s="305">
        <v>132.242998</v>
      </c>
      <c r="V26" s="133">
        <v>89.877000000000095</v>
      </c>
      <c r="W26" s="305">
        <v>-132.242998</v>
      </c>
      <c r="X26" s="133">
        <v>-50.438000000000102</v>
      </c>
      <c r="Y26" s="305">
        <v>0</v>
      </c>
      <c r="Z26" s="133">
        <v>11.1600000000001</v>
      </c>
      <c r="AA26" s="305">
        <v>0</v>
      </c>
      <c r="AB26" s="133">
        <v>157.33099999999999</v>
      </c>
    </row>
    <row r="27" spans="1:28" hidden="1">
      <c r="A27" s="573">
        <f>'Aaro Inställningar'!B23</f>
        <v>0</v>
      </c>
      <c r="D27" s="141">
        <f>'Aaro Inställningar'!C23</f>
        <v>0</v>
      </c>
      <c r="E27" s="305">
        <v>0</v>
      </c>
      <c r="F27" s="133">
        <v>0</v>
      </c>
      <c r="G27" s="305">
        <v>0</v>
      </c>
      <c r="H27" s="133">
        <v>0</v>
      </c>
      <c r="I27" s="305">
        <v>0</v>
      </c>
      <c r="J27" s="133">
        <v>0</v>
      </c>
      <c r="K27" s="305">
        <v>0</v>
      </c>
      <c r="L27" s="133">
        <v>0</v>
      </c>
      <c r="M27" s="305">
        <v>0</v>
      </c>
      <c r="N27" s="133">
        <v>0</v>
      </c>
      <c r="O27" s="305">
        <v>0</v>
      </c>
      <c r="P27" s="133">
        <v>0</v>
      </c>
      <c r="Q27" s="305">
        <v>0</v>
      </c>
      <c r="R27" s="133">
        <v>0</v>
      </c>
      <c r="S27" s="305">
        <v>0</v>
      </c>
      <c r="T27" s="133">
        <v>0</v>
      </c>
      <c r="U27" s="305">
        <v>0</v>
      </c>
      <c r="V27" s="133">
        <v>0</v>
      </c>
      <c r="W27" s="305">
        <v>0</v>
      </c>
      <c r="X27" s="133">
        <v>0</v>
      </c>
      <c r="Y27" s="305">
        <v>0</v>
      </c>
      <c r="Z27" s="133">
        <v>0</v>
      </c>
      <c r="AA27" s="305">
        <v>0</v>
      </c>
      <c r="AB27" s="133">
        <v>0</v>
      </c>
    </row>
    <row r="28" spans="1:28" hidden="1">
      <c r="A28" s="573">
        <f>'Aaro Inställningar'!B24</f>
        <v>0</v>
      </c>
      <c r="D28" s="141">
        <f>'Aaro Inställningar'!C24</f>
        <v>0</v>
      </c>
      <c r="E28" s="305">
        <v>0</v>
      </c>
      <c r="F28" s="133">
        <v>0</v>
      </c>
      <c r="G28" s="305">
        <v>0</v>
      </c>
      <c r="H28" s="133">
        <v>0</v>
      </c>
      <c r="I28" s="305">
        <v>0</v>
      </c>
      <c r="J28" s="133">
        <v>0</v>
      </c>
      <c r="K28" s="305">
        <v>0</v>
      </c>
      <c r="L28" s="133">
        <v>0</v>
      </c>
      <c r="M28" s="305">
        <v>0</v>
      </c>
      <c r="N28" s="133">
        <v>0</v>
      </c>
      <c r="O28" s="305">
        <v>0</v>
      </c>
      <c r="P28" s="133">
        <v>0</v>
      </c>
      <c r="Q28" s="305">
        <v>0</v>
      </c>
      <c r="R28" s="133">
        <v>0</v>
      </c>
      <c r="S28" s="305">
        <v>0</v>
      </c>
      <c r="T28" s="133">
        <v>0</v>
      </c>
      <c r="U28" s="305">
        <v>0</v>
      </c>
      <c r="V28" s="133">
        <v>0</v>
      </c>
      <c r="W28" s="305">
        <v>0</v>
      </c>
      <c r="X28" s="133">
        <v>0</v>
      </c>
      <c r="Y28" s="305">
        <v>0</v>
      </c>
      <c r="Z28" s="133">
        <v>0</v>
      </c>
      <c r="AA28" s="305">
        <v>0</v>
      </c>
      <c r="AB28" s="133">
        <v>0</v>
      </c>
    </row>
    <row r="29" spans="1:28" hidden="1">
      <c r="A29" s="573">
        <f>'Aaro Inställningar'!B25</f>
        <v>0</v>
      </c>
      <c r="D29" s="141">
        <f>'Aaro Inställningar'!C25</f>
        <v>0</v>
      </c>
      <c r="E29" s="305">
        <v>0</v>
      </c>
      <c r="F29" s="133">
        <v>0</v>
      </c>
      <c r="G29" s="305">
        <v>0</v>
      </c>
      <c r="H29" s="133">
        <v>0</v>
      </c>
      <c r="I29" s="305">
        <v>0</v>
      </c>
      <c r="J29" s="133">
        <v>0</v>
      </c>
      <c r="K29" s="305">
        <v>0</v>
      </c>
      <c r="L29" s="133">
        <v>0</v>
      </c>
      <c r="M29" s="305">
        <v>0</v>
      </c>
      <c r="N29" s="133">
        <v>0</v>
      </c>
      <c r="O29" s="305">
        <v>0</v>
      </c>
      <c r="P29" s="133">
        <v>0</v>
      </c>
      <c r="Q29" s="305">
        <v>0</v>
      </c>
      <c r="R29" s="133">
        <v>0</v>
      </c>
      <c r="S29" s="305">
        <v>0</v>
      </c>
      <c r="T29" s="133">
        <v>0</v>
      </c>
      <c r="U29" s="305">
        <v>0</v>
      </c>
      <c r="V29" s="133">
        <v>0</v>
      </c>
      <c r="W29" s="305">
        <v>0</v>
      </c>
      <c r="X29" s="133">
        <v>0</v>
      </c>
      <c r="Y29" s="305">
        <v>0</v>
      </c>
      <c r="Z29" s="133">
        <v>0</v>
      </c>
      <c r="AA29" s="305">
        <v>0</v>
      </c>
      <c r="AB29" s="133">
        <v>0</v>
      </c>
    </row>
    <row r="30" spans="1:28" hidden="1">
      <c r="A30" s="573">
        <f>'Aaro Inställningar'!B26</f>
        <v>0</v>
      </c>
      <c r="D30" s="141">
        <f>'Aaro Inställningar'!C26</f>
        <v>0</v>
      </c>
      <c r="E30" s="305">
        <v>0</v>
      </c>
      <c r="F30" s="133">
        <v>0</v>
      </c>
      <c r="G30" s="305">
        <v>0</v>
      </c>
      <c r="H30" s="133">
        <v>0</v>
      </c>
      <c r="I30" s="305">
        <v>0</v>
      </c>
      <c r="J30" s="133">
        <v>0</v>
      </c>
      <c r="K30" s="305">
        <v>0</v>
      </c>
      <c r="L30" s="133">
        <v>0</v>
      </c>
      <c r="M30" s="305">
        <v>0</v>
      </c>
      <c r="N30" s="133">
        <v>0</v>
      </c>
      <c r="O30" s="305">
        <v>0</v>
      </c>
      <c r="P30" s="133">
        <v>0</v>
      </c>
      <c r="Q30" s="305">
        <v>0</v>
      </c>
      <c r="R30" s="133">
        <v>0</v>
      </c>
      <c r="S30" s="305">
        <v>0</v>
      </c>
      <c r="T30" s="133">
        <v>0</v>
      </c>
      <c r="U30" s="305">
        <v>0</v>
      </c>
      <c r="V30" s="133">
        <v>0</v>
      </c>
      <c r="W30" s="305">
        <v>0</v>
      </c>
      <c r="X30" s="133">
        <v>0</v>
      </c>
      <c r="Y30" s="305">
        <v>0</v>
      </c>
      <c r="Z30" s="133">
        <v>0</v>
      </c>
      <c r="AA30" s="305">
        <v>0</v>
      </c>
      <c r="AB30" s="133">
        <v>0</v>
      </c>
    </row>
    <row r="31" spans="1:28" hidden="1">
      <c r="A31" s="573">
        <f>'Aaro Inställningar'!B27</f>
        <v>0</v>
      </c>
      <c r="D31" s="141">
        <f>'Aaro Inställningar'!C27</f>
        <v>0</v>
      </c>
      <c r="E31" s="305">
        <v>0</v>
      </c>
      <c r="F31" s="133">
        <v>0</v>
      </c>
      <c r="G31" s="305">
        <v>0</v>
      </c>
      <c r="H31" s="133">
        <v>0</v>
      </c>
      <c r="I31" s="305">
        <v>0</v>
      </c>
      <c r="J31" s="133">
        <v>0</v>
      </c>
      <c r="K31" s="305">
        <v>0</v>
      </c>
      <c r="L31" s="133">
        <v>0</v>
      </c>
      <c r="M31" s="305">
        <v>0</v>
      </c>
      <c r="N31" s="133">
        <v>0</v>
      </c>
      <c r="O31" s="305">
        <v>0</v>
      </c>
      <c r="P31" s="133">
        <v>0</v>
      </c>
      <c r="Q31" s="305">
        <v>0</v>
      </c>
      <c r="R31" s="133">
        <v>0</v>
      </c>
      <c r="S31" s="305">
        <v>0</v>
      </c>
      <c r="T31" s="133">
        <v>0</v>
      </c>
      <c r="U31" s="305">
        <v>0</v>
      </c>
      <c r="V31" s="133">
        <v>0</v>
      </c>
      <c r="W31" s="305">
        <v>0</v>
      </c>
      <c r="X31" s="133">
        <v>0</v>
      </c>
      <c r="Y31" s="305">
        <v>0</v>
      </c>
      <c r="Z31" s="133">
        <v>0</v>
      </c>
      <c r="AA31" s="305">
        <v>0</v>
      </c>
      <c r="AB31" s="133">
        <v>0</v>
      </c>
    </row>
    <row r="32" spans="1:28" hidden="1">
      <c r="A32" s="573">
        <f>'Aaro Inställningar'!B28</f>
        <v>0</v>
      </c>
      <c r="D32" s="141">
        <f>'Aaro Inställningar'!C28</f>
        <v>0</v>
      </c>
      <c r="E32" s="305">
        <v>0</v>
      </c>
      <c r="F32" s="133">
        <v>0</v>
      </c>
      <c r="G32" s="305">
        <v>0</v>
      </c>
      <c r="H32" s="133">
        <v>0</v>
      </c>
      <c r="I32" s="305">
        <v>0</v>
      </c>
      <c r="J32" s="133">
        <v>0</v>
      </c>
      <c r="K32" s="305">
        <v>0</v>
      </c>
      <c r="L32" s="133">
        <v>0</v>
      </c>
      <c r="M32" s="305">
        <v>0</v>
      </c>
      <c r="N32" s="133">
        <v>0</v>
      </c>
      <c r="O32" s="305">
        <v>0</v>
      </c>
      <c r="P32" s="133">
        <v>0</v>
      </c>
      <c r="Q32" s="305">
        <v>0</v>
      </c>
      <c r="R32" s="133">
        <v>0</v>
      </c>
      <c r="S32" s="305">
        <v>0</v>
      </c>
      <c r="T32" s="133">
        <v>0</v>
      </c>
      <c r="U32" s="305">
        <v>0</v>
      </c>
      <c r="V32" s="133">
        <v>0</v>
      </c>
      <c r="W32" s="305">
        <v>0</v>
      </c>
      <c r="X32" s="133">
        <v>0</v>
      </c>
      <c r="Y32" s="305">
        <v>0</v>
      </c>
      <c r="Z32" s="133">
        <v>0</v>
      </c>
      <c r="AA32" s="305">
        <v>0</v>
      </c>
      <c r="AB32" s="133">
        <v>0</v>
      </c>
    </row>
    <row r="33" spans="1:28" hidden="1">
      <c r="A33" s="573">
        <f>'Aaro Inställningar'!B29</f>
        <v>0</v>
      </c>
      <c r="D33" s="141">
        <f>'Aaro Inställningar'!C29</f>
        <v>0</v>
      </c>
      <c r="E33" s="305">
        <v>0</v>
      </c>
      <c r="F33" s="133">
        <v>0</v>
      </c>
      <c r="G33" s="305">
        <v>0</v>
      </c>
      <c r="H33" s="133">
        <v>0</v>
      </c>
      <c r="I33" s="305">
        <v>0</v>
      </c>
      <c r="J33" s="133">
        <v>0</v>
      </c>
      <c r="K33" s="305">
        <v>0</v>
      </c>
      <c r="L33" s="133">
        <v>0</v>
      </c>
      <c r="M33" s="305">
        <v>0</v>
      </c>
      <c r="N33" s="133">
        <v>0</v>
      </c>
      <c r="O33" s="305">
        <v>0</v>
      </c>
      <c r="P33" s="133">
        <v>0</v>
      </c>
      <c r="Q33" s="305">
        <v>0</v>
      </c>
      <c r="R33" s="133">
        <v>0</v>
      </c>
      <c r="S33" s="305">
        <v>0</v>
      </c>
      <c r="T33" s="133">
        <v>0</v>
      </c>
      <c r="U33" s="305">
        <v>0</v>
      </c>
      <c r="V33" s="133">
        <v>0</v>
      </c>
      <c r="W33" s="305">
        <v>0</v>
      </c>
      <c r="X33" s="133">
        <v>0</v>
      </c>
      <c r="Y33" s="305">
        <v>0</v>
      </c>
      <c r="Z33" s="133">
        <v>0</v>
      </c>
      <c r="AA33" s="305">
        <v>0</v>
      </c>
      <c r="AB33" s="133">
        <v>0</v>
      </c>
    </row>
    <row r="34" spans="1:28" hidden="1">
      <c r="A34" s="573">
        <f>'Aaro Inställningar'!B30</f>
        <v>0</v>
      </c>
      <c r="D34" s="141">
        <f>'Aaro Inställningar'!C30</f>
        <v>0</v>
      </c>
      <c r="E34" s="305">
        <v>0</v>
      </c>
      <c r="F34" s="133">
        <v>0</v>
      </c>
      <c r="G34" s="305">
        <v>0</v>
      </c>
      <c r="H34" s="133">
        <v>0</v>
      </c>
      <c r="I34" s="305">
        <v>0</v>
      </c>
      <c r="J34" s="133">
        <v>0</v>
      </c>
      <c r="K34" s="305">
        <v>0</v>
      </c>
      <c r="L34" s="133">
        <v>0</v>
      </c>
      <c r="M34" s="305">
        <v>0</v>
      </c>
      <c r="N34" s="133">
        <v>0</v>
      </c>
      <c r="O34" s="305">
        <v>0</v>
      </c>
      <c r="P34" s="133">
        <v>0</v>
      </c>
      <c r="Q34" s="305">
        <v>0</v>
      </c>
      <c r="R34" s="133">
        <v>0</v>
      </c>
      <c r="S34" s="305">
        <v>0</v>
      </c>
      <c r="T34" s="133">
        <v>0</v>
      </c>
      <c r="U34" s="305">
        <v>0</v>
      </c>
      <c r="V34" s="133">
        <v>0</v>
      </c>
      <c r="W34" s="305">
        <v>0</v>
      </c>
      <c r="X34" s="133">
        <v>0</v>
      </c>
      <c r="Y34" s="305">
        <v>0</v>
      </c>
      <c r="Z34" s="133">
        <v>0</v>
      </c>
      <c r="AA34" s="305">
        <v>0</v>
      </c>
      <c r="AB34" s="133">
        <v>0</v>
      </c>
    </row>
    <row r="35" spans="1:28" hidden="1">
      <c r="A35" s="573">
        <f>'Aaro Inställningar'!B31</f>
        <v>0</v>
      </c>
      <c r="D35" s="141">
        <f>'Aaro Inställningar'!C31</f>
        <v>0</v>
      </c>
      <c r="E35" s="305">
        <v>0</v>
      </c>
      <c r="F35" s="133">
        <v>0</v>
      </c>
      <c r="G35" s="305">
        <v>0</v>
      </c>
      <c r="H35" s="133">
        <v>0</v>
      </c>
      <c r="I35" s="305">
        <v>0</v>
      </c>
      <c r="J35" s="133">
        <v>0</v>
      </c>
      <c r="K35" s="305">
        <v>0</v>
      </c>
      <c r="L35" s="133">
        <v>0</v>
      </c>
      <c r="M35" s="305">
        <v>0</v>
      </c>
      <c r="N35" s="133">
        <v>0</v>
      </c>
      <c r="O35" s="305">
        <v>0</v>
      </c>
      <c r="P35" s="133">
        <v>0</v>
      </c>
      <c r="Q35" s="305">
        <v>0</v>
      </c>
      <c r="R35" s="133">
        <v>0</v>
      </c>
      <c r="S35" s="305">
        <v>0</v>
      </c>
      <c r="T35" s="133">
        <v>0</v>
      </c>
      <c r="U35" s="305">
        <v>0</v>
      </c>
      <c r="V35" s="133">
        <v>0</v>
      </c>
      <c r="W35" s="305">
        <v>0</v>
      </c>
      <c r="X35" s="133">
        <v>0</v>
      </c>
      <c r="Y35" s="305">
        <v>0</v>
      </c>
      <c r="Z35" s="133">
        <v>0</v>
      </c>
      <c r="AA35" s="305">
        <v>0</v>
      </c>
      <c r="AB35" s="133">
        <v>0</v>
      </c>
    </row>
    <row r="36" spans="1:28" hidden="1">
      <c r="A36" s="573">
        <f>'Aaro Inställningar'!B32</f>
        <v>0</v>
      </c>
      <c r="D36" s="141">
        <f>'Aaro Inställningar'!C32</f>
        <v>0</v>
      </c>
      <c r="E36" s="305">
        <v>0</v>
      </c>
      <c r="F36" s="133">
        <v>0</v>
      </c>
      <c r="G36" s="305">
        <v>0</v>
      </c>
      <c r="H36" s="133">
        <v>0</v>
      </c>
      <c r="I36" s="305">
        <v>0</v>
      </c>
      <c r="J36" s="133">
        <v>0</v>
      </c>
      <c r="K36" s="305">
        <v>0</v>
      </c>
      <c r="L36" s="133">
        <v>0</v>
      </c>
      <c r="M36" s="305">
        <v>0</v>
      </c>
      <c r="N36" s="133">
        <v>0</v>
      </c>
      <c r="O36" s="305">
        <v>0</v>
      </c>
      <c r="P36" s="133">
        <v>0</v>
      </c>
      <c r="Q36" s="305">
        <v>0</v>
      </c>
      <c r="R36" s="133">
        <v>0</v>
      </c>
      <c r="S36" s="305">
        <v>0</v>
      </c>
      <c r="T36" s="133">
        <v>0</v>
      </c>
      <c r="U36" s="305">
        <v>0</v>
      </c>
      <c r="V36" s="133">
        <v>0</v>
      </c>
      <c r="W36" s="305">
        <v>0</v>
      </c>
      <c r="X36" s="133">
        <v>0</v>
      </c>
      <c r="Y36" s="305">
        <v>0</v>
      </c>
      <c r="Z36" s="133">
        <v>0</v>
      </c>
      <c r="AA36" s="305">
        <v>0</v>
      </c>
      <c r="AB36" s="133">
        <v>0</v>
      </c>
    </row>
    <row r="37" spans="1:28" hidden="1">
      <c r="A37" s="573">
        <f>'Aaro Inställningar'!B33</f>
        <v>0</v>
      </c>
      <c r="D37" s="141">
        <f>'Aaro Inställningar'!C33</f>
        <v>0</v>
      </c>
      <c r="E37" s="305">
        <v>0</v>
      </c>
      <c r="F37" s="133">
        <v>0</v>
      </c>
      <c r="G37" s="305">
        <v>0</v>
      </c>
      <c r="H37" s="133">
        <v>0</v>
      </c>
      <c r="I37" s="305">
        <v>0</v>
      </c>
      <c r="J37" s="133">
        <v>0</v>
      </c>
      <c r="K37" s="305">
        <v>0</v>
      </c>
      <c r="L37" s="133">
        <v>0</v>
      </c>
      <c r="M37" s="305">
        <v>0</v>
      </c>
      <c r="N37" s="133">
        <v>0</v>
      </c>
      <c r="O37" s="305">
        <v>0</v>
      </c>
      <c r="P37" s="133">
        <v>0</v>
      </c>
      <c r="Q37" s="305">
        <v>0</v>
      </c>
      <c r="R37" s="133">
        <v>0</v>
      </c>
      <c r="S37" s="305">
        <v>0</v>
      </c>
      <c r="T37" s="133">
        <v>0</v>
      </c>
      <c r="U37" s="305">
        <v>0</v>
      </c>
      <c r="V37" s="133">
        <v>0</v>
      </c>
      <c r="W37" s="305">
        <v>0</v>
      </c>
      <c r="X37" s="133">
        <v>0</v>
      </c>
      <c r="Y37" s="305">
        <v>0</v>
      </c>
      <c r="Z37" s="133">
        <v>0</v>
      </c>
      <c r="AA37" s="305">
        <v>0</v>
      </c>
      <c r="AB37" s="133">
        <v>0</v>
      </c>
    </row>
    <row r="38" spans="1:28">
      <c r="A38" s="573" t="str">
        <f>'Aaro Inställningar'!B34</f>
        <v>TOTAL</v>
      </c>
      <c r="D38" s="572" t="str">
        <f>'Aaro Inställningar'!C34</f>
        <v>Summa exkl Aibel</v>
      </c>
      <c r="E38" s="306">
        <f t="shared" ref="E38:AB38" si="5">SUM(E10:E37)</f>
        <v>7218.2684642000013</v>
      </c>
      <c r="F38" s="125">
        <f t="shared" si="5"/>
        <v>6570.9053241999991</v>
      </c>
      <c r="G38" s="306">
        <f t="shared" si="5"/>
        <v>-7218.2684642000013</v>
      </c>
      <c r="H38" s="125">
        <f t="shared" si="5"/>
        <v>7114.0294590999983</v>
      </c>
      <c r="I38" s="306">
        <f t="shared" si="5"/>
        <v>0</v>
      </c>
      <c r="J38" s="125">
        <f t="shared" si="5"/>
        <v>6911.3530475999996</v>
      </c>
      <c r="K38" s="306">
        <f t="shared" si="5"/>
        <v>0</v>
      </c>
      <c r="L38" s="125">
        <f t="shared" si="5"/>
        <v>8064.4174063</v>
      </c>
      <c r="M38" s="306">
        <f t="shared" si="5"/>
        <v>371.1717563000002</v>
      </c>
      <c r="N38" s="138">
        <f t="shared" si="5"/>
        <v>216.05276119999985</v>
      </c>
      <c r="O38" s="306">
        <f t="shared" si="5"/>
        <v>-371.17175630000008</v>
      </c>
      <c r="P38" s="138">
        <f t="shared" si="5"/>
        <v>423.22027849999949</v>
      </c>
      <c r="Q38" s="306">
        <f t="shared" si="5"/>
        <v>0</v>
      </c>
      <c r="R38" s="138">
        <f t="shared" si="5"/>
        <v>554.84601470000109</v>
      </c>
      <c r="S38" s="306">
        <f t="shared" si="5"/>
        <v>0</v>
      </c>
      <c r="T38" s="138">
        <f t="shared" si="5"/>
        <v>777.80836709999971</v>
      </c>
      <c r="U38" s="306">
        <f t="shared" si="5"/>
        <v>187.12433230000028</v>
      </c>
      <c r="V38" s="125">
        <f t="shared" si="5"/>
        <v>40.388703500000176</v>
      </c>
      <c r="W38" s="306">
        <f t="shared" si="5"/>
        <v>-187.12433230000028</v>
      </c>
      <c r="X38" s="125">
        <f t="shared" si="5"/>
        <v>120.73498369999945</v>
      </c>
      <c r="Y38" s="306">
        <f t="shared" si="5"/>
        <v>0</v>
      </c>
      <c r="Z38" s="125">
        <f t="shared" si="5"/>
        <v>368.45970790000086</v>
      </c>
      <c r="AA38" s="306">
        <f t="shared" si="5"/>
        <v>0</v>
      </c>
      <c r="AB38" s="125">
        <f t="shared" si="5"/>
        <v>320.04234949999989</v>
      </c>
    </row>
    <row r="39" spans="1:28" ht="13.5" customHeight="1">
      <c r="A39" s="573"/>
      <c r="D39" s="36"/>
      <c r="E39" s="305"/>
      <c r="F39" s="139">
        <f>E38/F38-1</f>
        <v>9.8519626757644474E-2</v>
      </c>
      <c r="G39" s="307"/>
      <c r="H39" s="139">
        <f>+G38/H38-1</f>
        <v>-2.0146525967736419</v>
      </c>
      <c r="I39" s="307"/>
      <c r="J39" s="139">
        <f>I38/J38-1</f>
        <v>-1</v>
      </c>
      <c r="K39" s="307"/>
      <c r="L39" s="139">
        <f>K38/L38-1</f>
        <v>-1</v>
      </c>
      <c r="M39" s="307"/>
      <c r="N39" s="140">
        <f>M38/N38-1</f>
        <v>0.71796812148309841</v>
      </c>
      <c r="O39" s="307"/>
      <c r="P39" s="140">
        <f>O38/P38-1</f>
        <v>-1.8770178915233631</v>
      </c>
      <c r="Q39" s="307"/>
      <c r="R39" s="140">
        <f>Q38/R38-1</f>
        <v>-1</v>
      </c>
      <c r="S39" s="307"/>
      <c r="T39" s="140">
        <f>S38/T38-1</f>
        <v>-1</v>
      </c>
      <c r="U39" s="307"/>
      <c r="V39" s="139">
        <f>U38/V38-1</f>
        <v>3.6330858899691956</v>
      </c>
      <c r="W39" s="307"/>
      <c r="X39" s="139">
        <f>W38/X38-1</f>
        <v>-2.5498766518655778</v>
      </c>
      <c r="Y39" s="307"/>
      <c r="Z39" s="139">
        <f>Y38/Z38-1</f>
        <v>-1</v>
      </c>
      <c r="AA39" s="307"/>
      <c r="AB39" s="139">
        <f>AA38/AB38-1</f>
        <v>-1</v>
      </c>
    </row>
    <row r="40" spans="1:28">
      <c r="A40" s="573" t="str">
        <f>'Aaro Inställningar'!B36</f>
        <v>AIBEL</v>
      </c>
      <c r="D40" s="36" t="str">
        <f>'Aaro Inställningar'!C36</f>
        <v>Aibel</v>
      </c>
      <c r="E40" s="305">
        <v>1907.3287952000001</v>
      </c>
      <c r="F40" s="133">
        <v>2603.3745699000001</v>
      </c>
      <c r="G40" s="305">
        <v>-1907.3287952000001</v>
      </c>
      <c r="H40" s="133">
        <v>2497.5302725000001</v>
      </c>
      <c r="I40" s="305">
        <v>0</v>
      </c>
      <c r="J40" s="133">
        <v>1986.0135732000001</v>
      </c>
      <c r="K40" s="305">
        <v>0</v>
      </c>
      <c r="L40" s="133">
        <v>2231.9245426000002</v>
      </c>
      <c r="M40" s="305">
        <v>125.3647272</v>
      </c>
      <c r="N40" s="133">
        <v>42.924889500000297</v>
      </c>
      <c r="O40" s="305">
        <v>-125.3647272</v>
      </c>
      <c r="P40" s="133">
        <v>85.111310900000404</v>
      </c>
      <c r="Q40" s="305">
        <v>0</v>
      </c>
      <c r="R40" s="133">
        <v>31.507482699999201</v>
      </c>
      <c r="S40" s="305">
        <v>0</v>
      </c>
      <c r="T40" s="133">
        <v>-137.22253619999799</v>
      </c>
      <c r="U40" s="305">
        <v>20.4277152999999</v>
      </c>
      <c r="V40" s="133">
        <v>-80.706655599999706</v>
      </c>
      <c r="W40" s="305">
        <v>-20.4277152999998</v>
      </c>
      <c r="X40" s="133">
        <v>-34.2920938999995</v>
      </c>
      <c r="Y40" s="305">
        <v>0</v>
      </c>
      <c r="Z40" s="133">
        <v>-103.612095400001</v>
      </c>
      <c r="AA40" s="305">
        <v>0</v>
      </c>
      <c r="AB40" s="133">
        <v>-258.522870399998</v>
      </c>
    </row>
    <row r="41" spans="1:28" hidden="1">
      <c r="A41" s="573">
        <f>'Aaro Inställningar'!B37</f>
        <v>0</v>
      </c>
      <c r="D41" s="141">
        <f>'Aaro Inställningar'!C37</f>
        <v>0</v>
      </c>
      <c r="E41" s="305">
        <v>0</v>
      </c>
      <c r="F41" s="133">
        <v>0</v>
      </c>
      <c r="G41" s="305">
        <v>0</v>
      </c>
      <c r="H41" s="133">
        <v>0</v>
      </c>
      <c r="I41" s="305">
        <v>0</v>
      </c>
      <c r="J41" s="133">
        <v>0</v>
      </c>
      <c r="K41" s="305">
        <v>0</v>
      </c>
      <c r="L41" s="133">
        <v>0</v>
      </c>
      <c r="M41" s="305">
        <v>0</v>
      </c>
      <c r="N41" s="133">
        <v>0</v>
      </c>
      <c r="O41" s="305">
        <v>0</v>
      </c>
      <c r="P41" s="133">
        <v>0</v>
      </c>
      <c r="Q41" s="305">
        <v>0</v>
      </c>
      <c r="R41" s="133">
        <v>0</v>
      </c>
      <c r="S41" s="305">
        <v>0</v>
      </c>
      <c r="T41" s="133">
        <v>0</v>
      </c>
      <c r="U41" s="305">
        <v>0</v>
      </c>
      <c r="V41" s="133">
        <v>0</v>
      </c>
      <c r="W41" s="305">
        <v>0</v>
      </c>
      <c r="X41" s="133">
        <v>0</v>
      </c>
      <c r="Y41" s="305">
        <v>0</v>
      </c>
      <c r="Z41" s="133">
        <v>0</v>
      </c>
      <c r="AA41" s="305">
        <v>0</v>
      </c>
      <c r="AB41" s="133">
        <v>0</v>
      </c>
    </row>
    <row r="42" spans="1:28" hidden="1">
      <c r="A42" s="573">
        <f>'Aaro Inställningar'!B38</f>
        <v>0</v>
      </c>
      <c r="D42" s="141">
        <f>'Aaro Inställningar'!C38</f>
        <v>0</v>
      </c>
      <c r="E42" s="305">
        <v>0</v>
      </c>
      <c r="F42" s="133">
        <v>0</v>
      </c>
      <c r="G42" s="305">
        <v>0</v>
      </c>
      <c r="H42" s="133">
        <v>0</v>
      </c>
      <c r="I42" s="305">
        <v>0</v>
      </c>
      <c r="J42" s="133">
        <v>0</v>
      </c>
      <c r="K42" s="305">
        <v>0</v>
      </c>
      <c r="L42" s="133">
        <v>0</v>
      </c>
      <c r="M42" s="305">
        <v>0</v>
      </c>
      <c r="N42" s="133">
        <v>0</v>
      </c>
      <c r="O42" s="305">
        <v>0</v>
      </c>
      <c r="P42" s="133">
        <v>0</v>
      </c>
      <c r="Q42" s="305">
        <v>0</v>
      </c>
      <c r="R42" s="133">
        <v>0</v>
      </c>
      <c r="S42" s="305">
        <v>0</v>
      </c>
      <c r="T42" s="133">
        <v>0</v>
      </c>
      <c r="U42" s="305">
        <v>0</v>
      </c>
      <c r="V42" s="133">
        <v>0</v>
      </c>
      <c r="W42" s="305">
        <v>0</v>
      </c>
      <c r="X42" s="133">
        <v>0</v>
      </c>
      <c r="Y42" s="305">
        <v>0</v>
      </c>
      <c r="Z42" s="133">
        <v>0</v>
      </c>
      <c r="AA42" s="305">
        <v>0</v>
      </c>
      <c r="AB42" s="133">
        <v>0</v>
      </c>
    </row>
    <row r="43" spans="1:28" hidden="1">
      <c r="A43" s="573">
        <f>'Aaro Inställningar'!B39</f>
        <v>0</v>
      </c>
      <c r="D43" s="141">
        <f>'Aaro Inställningar'!C39</f>
        <v>0</v>
      </c>
      <c r="E43" s="305">
        <v>0</v>
      </c>
      <c r="F43" s="133">
        <v>0</v>
      </c>
      <c r="G43" s="305">
        <v>0</v>
      </c>
      <c r="H43" s="133">
        <v>0</v>
      </c>
      <c r="I43" s="305">
        <v>0</v>
      </c>
      <c r="J43" s="133">
        <v>0</v>
      </c>
      <c r="K43" s="305">
        <v>0</v>
      </c>
      <c r="L43" s="133">
        <v>0</v>
      </c>
      <c r="M43" s="305">
        <v>0</v>
      </c>
      <c r="N43" s="133">
        <v>0</v>
      </c>
      <c r="O43" s="305">
        <v>0</v>
      </c>
      <c r="P43" s="133">
        <v>0</v>
      </c>
      <c r="Q43" s="305">
        <v>0</v>
      </c>
      <c r="R43" s="133">
        <v>0</v>
      </c>
      <c r="S43" s="305">
        <v>0</v>
      </c>
      <c r="T43" s="133">
        <v>0</v>
      </c>
      <c r="U43" s="305">
        <v>0</v>
      </c>
      <c r="V43" s="133">
        <v>0</v>
      </c>
      <c r="W43" s="305">
        <v>0</v>
      </c>
      <c r="X43" s="133">
        <v>0</v>
      </c>
      <c r="Y43" s="305">
        <v>0</v>
      </c>
      <c r="Z43" s="133">
        <v>0</v>
      </c>
      <c r="AA43" s="305">
        <v>0</v>
      </c>
      <c r="AB43" s="133">
        <v>0</v>
      </c>
    </row>
    <row r="44" spans="1:28" hidden="1">
      <c r="A44" s="573">
        <f>'Aaro Inställningar'!B40</f>
        <v>0</v>
      </c>
      <c r="D44" s="141">
        <f>'Aaro Inställningar'!C40</f>
        <v>0</v>
      </c>
      <c r="E44" s="305">
        <v>0</v>
      </c>
      <c r="F44" s="133">
        <v>0</v>
      </c>
      <c r="G44" s="305">
        <v>0</v>
      </c>
      <c r="H44" s="133">
        <v>0</v>
      </c>
      <c r="I44" s="305">
        <v>0</v>
      </c>
      <c r="J44" s="133">
        <v>0</v>
      </c>
      <c r="K44" s="305">
        <v>0</v>
      </c>
      <c r="L44" s="133">
        <v>0</v>
      </c>
      <c r="M44" s="305">
        <v>0</v>
      </c>
      <c r="N44" s="133">
        <v>0</v>
      </c>
      <c r="O44" s="305">
        <v>0</v>
      </c>
      <c r="P44" s="133">
        <v>0</v>
      </c>
      <c r="Q44" s="305">
        <v>0</v>
      </c>
      <c r="R44" s="133">
        <v>0</v>
      </c>
      <c r="S44" s="305">
        <v>0</v>
      </c>
      <c r="T44" s="133">
        <v>0</v>
      </c>
      <c r="U44" s="305">
        <v>0</v>
      </c>
      <c r="V44" s="133">
        <v>0</v>
      </c>
      <c r="W44" s="305">
        <v>0</v>
      </c>
      <c r="X44" s="133">
        <v>0</v>
      </c>
      <c r="Y44" s="305">
        <v>0</v>
      </c>
      <c r="Z44" s="133">
        <v>0</v>
      </c>
      <c r="AA44" s="305">
        <v>0</v>
      </c>
      <c r="AB44" s="133">
        <v>0</v>
      </c>
    </row>
    <row r="45" spans="1:28" hidden="1">
      <c r="A45" s="573">
        <f>'Aaro Inställningar'!B41</f>
        <v>0</v>
      </c>
      <c r="D45" s="141">
        <f>'Aaro Inställningar'!C41</f>
        <v>0</v>
      </c>
      <c r="E45" s="305">
        <v>0</v>
      </c>
      <c r="F45" s="133">
        <v>0</v>
      </c>
      <c r="G45" s="305">
        <v>0</v>
      </c>
      <c r="H45" s="133">
        <v>0</v>
      </c>
      <c r="I45" s="305">
        <v>0</v>
      </c>
      <c r="J45" s="133">
        <v>0</v>
      </c>
      <c r="K45" s="305">
        <v>0</v>
      </c>
      <c r="L45" s="133">
        <v>0</v>
      </c>
      <c r="M45" s="305">
        <v>0</v>
      </c>
      <c r="N45" s="133">
        <v>0</v>
      </c>
      <c r="O45" s="305">
        <v>0</v>
      </c>
      <c r="P45" s="133">
        <v>0</v>
      </c>
      <c r="Q45" s="305">
        <v>0</v>
      </c>
      <c r="R45" s="133">
        <v>0</v>
      </c>
      <c r="S45" s="305">
        <v>0</v>
      </c>
      <c r="T45" s="133">
        <v>0</v>
      </c>
      <c r="U45" s="305">
        <v>0</v>
      </c>
      <c r="V45" s="133">
        <v>0</v>
      </c>
      <c r="W45" s="305">
        <v>0</v>
      </c>
      <c r="X45" s="133">
        <v>0</v>
      </c>
      <c r="Y45" s="305">
        <v>0</v>
      </c>
      <c r="Z45" s="133">
        <v>0</v>
      </c>
      <c r="AA45" s="305">
        <v>0</v>
      </c>
      <c r="AB45" s="133">
        <v>0</v>
      </c>
    </row>
    <row r="46" spans="1:28" hidden="1">
      <c r="A46" s="573">
        <f>'Aaro Inställningar'!B42</f>
        <v>0</v>
      </c>
      <c r="D46" s="141">
        <f>'Aaro Inställningar'!C42</f>
        <v>0</v>
      </c>
      <c r="E46" s="305">
        <v>0</v>
      </c>
      <c r="F46" s="133">
        <v>0</v>
      </c>
      <c r="G46" s="305">
        <v>0</v>
      </c>
      <c r="H46" s="133">
        <v>0</v>
      </c>
      <c r="I46" s="305">
        <v>0</v>
      </c>
      <c r="J46" s="133">
        <v>0</v>
      </c>
      <c r="K46" s="305">
        <v>0</v>
      </c>
      <c r="L46" s="133">
        <v>0</v>
      </c>
      <c r="M46" s="305">
        <v>0</v>
      </c>
      <c r="N46" s="133">
        <v>0</v>
      </c>
      <c r="O46" s="305">
        <v>0</v>
      </c>
      <c r="P46" s="133">
        <v>0</v>
      </c>
      <c r="Q46" s="305">
        <v>0</v>
      </c>
      <c r="R46" s="133">
        <v>0</v>
      </c>
      <c r="S46" s="305">
        <v>0</v>
      </c>
      <c r="T46" s="133">
        <v>0</v>
      </c>
      <c r="U46" s="305">
        <v>0</v>
      </c>
      <c r="V46" s="133">
        <v>0</v>
      </c>
      <c r="W46" s="305">
        <v>0</v>
      </c>
      <c r="X46" s="133">
        <v>0</v>
      </c>
      <c r="Y46" s="305">
        <v>0</v>
      </c>
      <c r="Z46" s="133">
        <v>0</v>
      </c>
      <c r="AA46" s="305">
        <v>0</v>
      </c>
      <c r="AB46" s="133">
        <v>0</v>
      </c>
    </row>
    <row r="47" spans="1:28" hidden="1">
      <c r="A47" s="573">
        <f>'Aaro Inställningar'!B43</f>
        <v>0</v>
      </c>
      <c r="D47" s="141">
        <f>'Aaro Inställningar'!C43</f>
        <v>0</v>
      </c>
      <c r="E47" s="305">
        <v>0</v>
      </c>
      <c r="F47" s="133">
        <v>0</v>
      </c>
      <c r="G47" s="305">
        <v>0</v>
      </c>
      <c r="H47" s="133">
        <v>0</v>
      </c>
      <c r="I47" s="305">
        <v>0</v>
      </c>
      <c r="J47" s="133">
        <v>0</v>
      </c>
      <c r="K47" s="305">
        <v>0</v>
      </c>
      <c r="L47" s="133">
        <v>0</v>
      </c>
      <c r="M47" s="305">
        <v>0</v>
      </c>
      <c r="N47" s="133">
        <v>0</v>
      </c>
      <c r="O47" s="305">
        <v>0</v>
      </c>
      <c r="P47" s="133">
        <v>0</v>
      </c>
      <c r="Q47" s="305">
        <v>0</v>
      </c>
      <c r="R47" s="133">
        <v>0</v>
      </c>
      <c r="S47" s="305">
        <v>0</v>
      </c>
      <c r="T47" s="133">
        <v>0</v>
      </c>
      <c r="U47" s="305">
        <v>0</v>
      </c>
      <c r="V47" s="133">
        <v>0</v>
      </c>
      <c r="W47" s="305">
        <v>0</v>
      </c>
      <c r="X47" s="133">
        <v>0</v>
      </c>
      <c r="Y47" s="305">
        <v>0</v>
      </c>
      <c r="Z47" s="133">
        <v>0</v>
      </c>
      <c r="AA47" s="305">
        <v>0</v>
      </c>
      <c r="AB47" s="133">
        <v>0</v>
      </c>
    </row>
    <row r="48" spans="1:28" hidden="1">
      <c r="A48" s="573">
        <f>'Aaro Inställningar'!B44</f>
        <v>0</v>
      </c>
      <c r="D48" s="141">
        <f>'Aaro Inställningar'!C44</f>
        <v>0</v>
      </c>
      <c r="E48" s="305">
        <v>0</v>
      </c>
      <c r="F48" s="133">
        <v>0</v>
      </c>
      <c r="G48" s="305">
        <v>0</v>
      </c>
      <c r="H48" s="133">
        <v>0</v>
      </c>
      <c r="I48" s="305">
        <v>0</v>
      </c>
      <c r="J48" s="133">
        <v>0</v>
      </c>
      <c r="K48" s="305">
        <v>0</v>
      </c>
      <c r="L48" s="133">
        <v>0</v>
      </c>
      <c r="M48" s="305">
        <v>0</v>
      </c>
      <c r="N48" s="133">
        <v>0</v>
      </c>
      <c r="O48" s="305">
        <v>0</v>
      </c>
      <c r="P48" s="133">
        <v>0</v>
      </c>
      <c r="Q48" s="305">
        <v>0</v>
      </c>
      <c r="R48" s="133">
        <v>0</v>
      </c>
      <c r="S48" s="305">
        <v>0</v>
      </c>
      <c r="T48" s="133">
        <v>0</v>
      </c>
      <c r="U48" s="305">
        <v>0</v>
      </c>
      <c r="V48" s="133">
        <v>0</v>
      </c>
      <c r="W48" s="305">
        <v>0</v>
      </c>
      <c r="X48" s="133">
        <v>0</v>
      </c>
      <c r="Y48" s="305">
        <v>0</v>
      </c>
      <c r="Z48" s="133">
        <v>0</v>
      </c>
      <c r="AA48" s="305">
        <v>0</v>
      </c>
      <c r="AB48" s="133">
        <v>0</v>
      </c>
    </row>
    <row r="49" spans="1:28" hidden="1">
      <c r="A49" s="573">
        <f>'Aaro Inställningar'!B45</f>
        <v>0</v>
      </c>
      <c r="D49" s="141">
        <f>'Aaro Inställningar'!C45</f>
        <v>0</v>
      </c>
      <c r="E49" s="305">
        <v>0</v>
      </c>
      <c r="F49" s="133">
        <v>0</v>
      </c>
      <c r="G49" s="305">
        <v>0</v>
      </c>
      <c r="H49" s="133">
        <v>0</v>
      </c>
      <c r="I49" s="305">
        <v>0</v>
      </c>
      <c r="J49" s="133">
        <v>0</v>
      </c>
      <c r="K49" s="305">
        <v>0</v>
      </c>
      <c r="L49" s="133">
        <v>0</v>
      </c>
      <c r="M49" s="305">
        <v>0</v>
      </c>
      <c r="N49" s="133">
        <v>0</v>
      </c>
      <c r="O49" s="305">
        <v>0</v>
      </c>
      <c r="P49" s="133">
        <v>0</v>
      </c>
      <c r="Q49" s="305">
        <v>0</v>
      </c>
      <c r="R49" s="133">
        <v>0</v>
      </c>
      <c r="S49" s="305">
        <v>0</v>
      </c>
      <c r="T49" s="133">
        <v>0</v>
      </c>
      <c r="U49" s="305">
        <v>0</v>
      </c>
      <c r="V49" s="133">
        <v>0</v>
      </c>
      <c r="W49" s="305">
        <v>0</v>
      </c>
      <c r="X49" s="133">
        <v>0</v>
      </c>
      <c r="Y49" s="305">
        <v>0</v>
      </c>
      <c r="Z49" s="133">
        <v>0</v>
      </c>
      <c r="AA49" s="305">
        <v>0</v>
      </c>
      <c r="AB49" s="133">
        <v>0</v>
      </c>
    </row>
    <row r="50" spans="1:28" hidden="1">
      <c r="A50" s="573">
        <f>'Aaro Inställningar'!B46</f>
        <v>0</v>
      </c>
      <c r="D50" s="141">
        <f>'Aaro Inställningar'!C46</f>
        <v>0</v>
      </c>
      <c r="E50" s="305">
        <v>0</v>
      </c>
      <c r="F50" s="133">
        <v>0</v>
      </c>
      <c r="G50" s="305">
        <v>0</v>
      </c>
      <c r="H50" s="133">
        <v>0</v>
      </c>
      <c r="I50" s="305">
        <v>0</v>
      </c>
      <c r="J50" s="133">
        <v>0</v>
      </c>
      <c r="K50" s="305">
        <v>0</v>
      </c>
      <c r="L50" s="133">
        <v>0</v>
      </c>
      <c r="M50" s="305">
        <v>0</v>
      </c>
      <c r="N50" s="133">
        <v>0</v>
      </c>
      <c r="O50" s="305">
        <v>0</v>
      </c>
      <c r="P50" s="133">
        <v>0</v>
      </c>
      <c r="Q50" s="305">
        <v>0</v>
      </c>
      <c r="R50" s="133">
        <v>0</v>
      </c>
      <c r="S50" s="305">
        <v>0</v>
      </c>
      <c r="T50" s="133">
        <v>0</v>
      </c>
      <c r="U50" s="305">
        <v>0</v>
      </c>
      <c r="V50" s="133">
        <v>0</v>
      </c>
      <c r="W50" s="305">
        <v>0</v>
      </c>
      <c r="X50" s="133">
        <v>0</v>
      </c>
      <c r="Y50" s="305">
        <v>0</v>
      </c>
      <c r="Z50" s="133">
        <v>0</v>
      </c>
      <c r="AA50" s="305">
        <v>0</v>
      </c>
      <c r="AB50" s="133">
        <v>0</v>
      </c>
    </row>
    <row r="51" spans="1:28" hidden="1">
      <c r="A51" s="573">
        <f>'Aaro Inställningar'!B47</f>
        <v>0</v>
      </c>
      <c r="D51" s="141">
        <f>'Aaro Inställningar'!C47</f>
        <v>0</v>
      </c>
      <c r="E51" s="305">
        <v>0</v>
      </c>
      <c r="F51" s="133">
        <v>0</v>
      </c>
      <c r="G51" s="305">
        <v>0</v>
      </c>
      <c r="H51" s="133">
        <v>0</v>
      </c>
      <c r="I51" s="305">
        <v>0</v>
      </c>
      <c r="J51" s="133">
        <v>0</v>
      </c>
      <c r="K51" s="305">
        <v>0</v>
      </c>
      <c r="L51" s="133">
        <v>0</v>
      </c>
      <c r="M51" s="305">
        <v>0</v>
      </c>
      <c r="N51" s="133">
        <v>0</v>
      </c>
      <c r="O51" s="305">
        <v>0</v>
      </c>
      <c r="P51" s="133">
        <v>0</v>
      </c>
      <c r="Q51" s="305">
        <v>0</v>
      </c>
      <c r="R51" s="133">
        <v>0</v>
      </c>
      <c r="S51" s="305">
        <v>0</v>
      </c>
      <c r="T51" s="133">
        <v>0</v>
      </c>
      <c r="U51" s="305">
        <v>0</v>
      </c>
      <c r="V51" s="133">
        <v>0</v>
      </c>
      <c r="W51" s="305">
        <v>0</v>
      </c>
      <c r="X51" s="133">
        <v>0</v>
      </c>
      <c r="Y51" s="305">
        <v>0</v>
      </c>
      <c r="Z51" s="133">
        <v>0</v>
      </c>
      <c r="AA51" s="305">
        <v>0</v>
      </c>
      <c r="AB51" s="133">
        <v>0</v>
      </c>
    </row>
    <row r="52" spans="1:28" hidden="1">
      <c r="A52" s="573">
        <f>'Aaro Inställningar'!B48</f>
        <v>0</v>
      </c>
      <c r="D52" s="141">
        <f>'Aaro Inställningar'!C48</f>
        <v>0</v>
      </c>
      <c r="E52" s="305">
        <v>0</v>
      </c>
      <c r="F52" s="133">
        <v>0</v>
      </c>
      <c r="G52" s="305">
        <v>0</v>
      </c>
      <c r="H52" s="133">
        <v>0</v>
      </c>
      <c r="I52" s="305">
        <v>0</v>
      </c>
      <c r="J52" s="133">
        <v>0</v>
      </c>
      <c r="K52" s="305">
        <v>0</v>
      </c>
      <c r="L52" s="133">
        <v>0</v>
      </c>
      <c r="M52" s="305">
        <v>0</v>
      </c>
      <c r="N52" s="133">
        <v>0</v>
      </c>
      <c r="O52" s="305">
        <v>0</v>
      </c>
      <c r="P52" s="133">
        <v>0</v>
      </c>
      <c r="Q52" s="305">
        <v>0</v>
      </c>
      <c r="R52" s="133">
        <v>0</v>
      </c>
      <c r="S52" s="305">
        <v>0</v>
      </c>
      <c r="T52" s="133">
        <v>0</v>
      </c>
      <c r="U52" s="305">
        <v>0</v>
      </c>
      <c r="V52" s="133">
        <v>0</v>
      </c>
      <c r="W52" s="305">
        <v>0</v>
      </c>
      <c r="X52" s="133">
        <v>0</v>
      </c>
      <c r="Y52" s="305">
        <v>0</v>
      </c>
      <c r="Z52" s="133">
        <v>0</v>
      </c>
      <c r="AA52" s="305">
        <v>0</v>
      </c>
      <c r="AB52" s="133">
        <v>0</v>
      </c>
    </row>
    <row r="53" spans="1:28" hidden="1">
      <c r="A53" s="573">
        <f>'Aaro Inställningar'!B49</f>
        <v>0</v>
      </c>
      <c r="D53" s="141">
        <f>'Aaro Inställningar'!C49</f>
        <v>0</v>
      </c>
      <c r="E53" s="305">
        <v>0</v>
      </c>
      <c r="F53" s="133">
        <v>0</v>
      </c>
      <c r="G53" s="305">
        <v>0</v>
      </c>
      <c r="H53" s="133">
        <v>0</v>
      </c>
      <c r="I53" s="305">
        <v>0</v>
      </c>
      <c r="J53" s="133">
        <v>0</v>
      </c>
      <c r="K53" s="305">
        <v>0</v>
      </c>
      <c r="L53" s="133">
        <v>0</v>
      </c>
      <c r="M53" s="305">
        <v>0</v>
      </c>
      <c r="N53" s="133">
        <v>0</v>
      </c>
      <c r="O53" s="305">
        <v>0</v>
      </c>
      <c r="P53" s="133">
        <v>0</v>
      </c>
      <c r="Q53" s="305">
        <v>0</v>
      </c>
      <c r="R53" s="133">
        <v>0</v>
      </c>
      <c r="S53" s="305">
        <v>0</v>
      </c>
      <c r="T53" s="133">
        <v>0</v>
      </c>
      <c r="U53" s="305">
        <v>0</v>
      </c>
      <c r="V53" s="133">
        <v>0</v>
      </c>
      <c r="W53" s="305">
        <v>0</v>
      </c>
      <c r="X53" s="133">
        <v>0</v>
      </c>
      <c r="Y53" s="305">
        <v>0</v>
      </c>
      <c r="Z53" s="133">
        <v>0</v>
      </c>
      <c r="AA53" s="305">
        <v>0</v>
      </c>
      <c r="AB53" s="133">
        <v>0</v>
      </c>
    </row>
    <row r="54" spans="1:28" hidden="1">
      <c r="A54" s="573">
        <f>'Aaro Inställningar'!B50</f>
        <v>0</v>
      </c>
      <c r="D54" s="141">
        <f>'Aaro Inställningar'!C50</f>
        <v>0</v>
      </c>
      <c r="E54" s="305">
        <v>0</v>
      </c>
      <c r="F54" s="133">
        <v>0</v>
      </c>
      <c r="G54" s="305">
        <v>0</v>
      </c>
      <c r="H54" s="133">
        <v>0</v>
      </c>
      <c r="I54" s="305">
        <v>0</v>
      </c>
      <c r="J54" s="133">
        <v>0</v>
      </c>
      <c r="K54" s="305">
        <v>0</v>
      </c>
      <c r="L54" s="133">
        <v>0</v>
      </c>
      <c r="M54" s="305">
        <v>0</v>
      </c>
      <c r="N54" s="133">
        <v>0</v>
      </c>
      <c r="O54" s="305">
        <v>0</v>
      </c>
      <c r="P54" s="133">
        <v>0</v>
      </c>
      <c r="Q54" s="305">
        <v>0</v>
      </c>
      <c r="R54" s="133">
        <v>0</v>
      </c>
      <c r="S54" s="305">
        <v>0</v>
      </c>
      <c r="T54" s="133">
        <v>0</v>
      </c>
      <c r="U54" s="305">
        <v>0</v>
      </c>
      <c r="V54" s="133">
        <v>0</v>
      </c>
      <c r="W54" s="305">
        <v>0</v>
      </c>
      <c r="X54" s="133">
        <v>0</v>
      </c>
      <c r="Y54" s="305">
        <v>0</v>
      </c>
      <c r="Z54" s="133">
        <v>0</v>
      </c>
      <c r="AA54" s="305">
        <v>0</v>
      </c>
      <c r="AB54" s="133">
        <v>0</v>
      </c>
    </row>
    <row r="55" spans="1:28" hidden="1">
      <c r="A55" s="573">
        <f>'Aaro Inställningar'!B51</f>
        <v>0</v>
      </c>
      <c r="D55" s="141">
        <f>'Aaro Inställningar'!C51</f>
        <v>0</v>
      </c>
      <c r="E55" s="305">
        <v>0</v>
      </c>
      <c r="F55" s="133">
        <v>0</v>
      </c>
      <c r="G55" s="305">
        <v>0</v>
      </c>
      <c r="H55" s="133">
        <v>0</v>
      </c>
      <c r="I55" s="305">
        <v>0</v>
      </c>
      <c r="J55" s="133">
        <v>0</v>
      </c>
      <c r="K55" s="305">
        <v>0</v>
      </c>
      <c r="L55" s="133">
        <v>0</v>
      </c>
      <c r="M55" s="305">
        <v>0</v>
      </c>
      <c r="N55" s="133">
        <v>0</v>
      </c>
      <c r="O55" s="305">
        <v>0</v>
      </c>
      <c r="P55" s="133">
        <v>0</v>
      </c>
      <c r="Q55" s="305">
        <v>0</v>
      </c>
      <c r="R55" s="133">
        <v>0</v>
      </c>
      <c r="S55" s="305">
        <v>0</v>
      </c>
      <c r="T55" s="133">
        <v>0</v>
      </c>
      <c r="U55" s="305">
        <v>0</v>
      </c>
      <c r="V55" s="133">
        <v>0</v>
      </c>
      <c r="W55" s="305">
        <v>0</v>
      </c>
      <c r="X55" s="133">
        <v>0</v>
      </c>
      <c r="Y55" s="305">
        <v>0</v>
      </c>
      <c r="Z55" s="133">
        <v>0</v>
      </c>
      <c r="AA55" s="305">
        <v>0</v>
      </c>
      <c r="AB55" s="133">
        <v>0</v>
      </c>
    </row>
    <row r="56" spans="1:28" hidden="1">
      <c r="A56" s="573">
        <f>'Aaro Inställningar'!B52</f>
        <v>0</v>
      </c>
      <c r="D56" s="141">
        <f>'Aaro Inställningar'!C52</f>
        <v>0</v>
      </c>
      <c r="E56" s="305">
        <v>0</v>
      </c>
      <c r="F56" s="133">
        <v>0</v>
      </c>
      <c r="G56" s="305">
        <v>0</v>
      </c>
      <c r="H56" s="133">
        <v>0</v>
      </c>
      <c r="I56" s="305">
        <v>0</v>
      </c>
      <c r="J56" s="133">
        <v>0</v>
      </c>
      <c r="K56" s="305">
        <v>0</v>
      </c>
      <c r="L56" s="133">
        <v>0</v>
      </c>
      <c r="M56" s="305">
        <v>0</v>
      </c>
      <c r="N56" s="133">
        <v>0</v>
      </c>
      <c r="O56" s="305">
        <v>0</v>
      </c>
      <c r="P56" s="133">
        <v>0</v>
      </c>
      <c r="Q56" s="305">
        <v>0</v>
      </c>
      <c r="R56" s="133">
        <v>0</v>
      </c>
      <c r="S56" s="305">
        <v>0</v>
      </c>
      <c r="T56" s="133">
        <v>0</v>
      </c>
      <c r="U56" s="305">
        <v>0</v>
      </c>
      <c r="V56" s="133">
        <v>0</v>
      </c>
      <c r="W56" s="305">
        <v>0</v>
      </c>
      <c r="X56" s="133">
        <v>0</v>
      </c>
      <c r="Y56" s="305">
        <v>0</v>
      </c>
      <c r="Z56" s="133">
        <v>0</v>
      </c>
      <c r="AA56" s="305">
        <v>0</v>
      </c>
      <c r="AB56" s="133">
        <v>0</v>
      </c>
    </row>
    <row r="57" spans="1:28" hidden="1">
      <c r="A57" s="573">
        <f>'Aaro Inställningar'!B53</f>
        <v>0</v>
      </c>
      <c r="D57" s="141">
        <f>'Aaro Inställningar'!C53</f>
        <v>0</v>
      </c>
      <c r="E57" s="305">
        <v>0</v>
      </c>
      <c r="F57" s="133">
        <v>0</v>
      </c>
      <c r="G57" s="305">
        <v>0</v>
      </c>
      <c r="H57" s="133">
        <v>0</v>
      </c>
      <c r="I57" s="305">
        <v>0</v>
      </c>
      <c r="J57" s="133">
        <v>0</v>
      </c>
      <c r="K57" s="305">
        <v>0</v>
      </c>
      <c r="L57" s="133">
        <v>0</v>
      </c>
      <c r="M57" s="305">
        <v>0</v>
      </c>
      <c r="N57" s="133">
        <v>0</v>
      </c>
      <c r="O57" s="305">
        <v>0</v>
      </c>
      <c r="P57" s="133">
        <v>0</v>
      </c>
      <c r="Q57" s="305">
        <v>0</v>
      </c>
      <c r="R57" s="133">
        <v>0</v>
      </c>
      <c r="S57" s="305">
        <v>0</v>
      </c>
      <c r="T57" s="133">
        <v>0</v>
      </c>
      <c r="U57" s="305">
        <v>0</v>
      </c>
      <c r="V57" s="133">
        <v>0</v>
      </c>
      <c r="W57" s="305">
        <v>0</v>
      </c>
      <c r="X57" s="133">
        <v>0</v>
      </c>
      <c r="Y57" s="305">
        <v>0</v>
      </c>
      <c r="Z57" s="133">
        <v>0</v>
      </c>
      <c r="AA57" s="305">
        <v>0</v>
      </c>
      <c r="AB57" s="133">
        <v>0</v>
      </c>
    </row>
    <row r="58" spans="1:28" hidden="1">
      <c r="A58" s="573">
        <f>'Aaro Inställningar'!B54</f>
        <v>0</v>
      </c>
      <c r="D58" s="141">
        <f>'Aaro Inställningar'!C54</f>
        <v>0</v>
      </c>
      <c r="E58" s="305">
        <v>0</v>
      </c>
      <c r="F58" s="133">
        <v>0</v>
      </c>
      <c r="G58" s="305">
        <v>0</v>
      </c>
      <c r="H58" s="133">
        <v>0</v>
      </c>
      <c r="I58" s="305">
        <v>0</v>
      </c>
      <c r="J58" s="133">
        <v>0</v>
      </c>
      <c r="K58" s="305">
        <v>0</v>
      </c>
      <c r="L58" s="133">
        <v>0</v>
      </c>
      <c r="M58" s="305">
        <v>0</v>
      </c>
      <c r="N58" s="133">
        <v>0</v>
      </c>
      <c r="O58" s="305">
        <v>0</v>
      </c>
      <c r="P58" s="133">
        <v>0</v>
      </c>
      <c r="Q58" s="305">
        <v>0</v>
      </c>
      <c r="R58" s="133">
        <v>0</v>
      </c>
      <c r="S58" s="305">
        <v>0</v>
      </c>
      <c r="T58" s="133">
        <v>0</v>
      </c>
      <c r="U58" s="305">
        <v>0</v>
      </c>
      <c r="V58" s="133">
        <v>0</v>
      </c>
      <c r="W58" s="305">
        <v>0</v>
      </c>
      <c r="X58" s="133">
        <v>0</v>
      </c>
      <c r="Y58" s="305">
        <v>0</v>
      </c>
      <c r="Z58" s="133">
        <v>0</v>
      </c>
      <c r="AA58" s="305">
        <v>0</v>
      </c>
      <c r="AB58" s="133">
        <v>0</v>
      </c>
    </row>
    <row r="59" spans="1:28" hidden="1">
      <c r="A59" s="573">
        <f>'Aaro Inställningar'!B55</f>
        <v>0</v>
      </c>
      <c r="D59" s="141">
        <f>'Aaro Inställningar'!C55</f>
        <v>0</v>
      </c>
      <c r="E59" s="305">
        <v>0</v>
      </c>
      <c r="F59" s="133">
        <v>0</v>
      </c>
      <c r="G59" s="305">
        <v>0</v>
      </c>
      <c r="H59" s="133">
        <v>0</v>
      </c>
      <c r="I59" s="305">
        <v>0</v>
      </c>
      <c r="J59" s="133">
        <v>0</v>
      </c>
      <c r="K59" s="305">
        <v>0</v>
      </c>
      <c r="L59" s="133">
        <v>0</v>
      </c>
      <c r="M59" s="305">
        <v>0</v>
      </c>
      <c r="N59" s="133">
        <v>0</v>
      </c>
      <c r="O59" s="305">
        <v>0</v>
      </c>
      <c r="P59" s="133">
        <v>0</v>
      </c>
      <c r="Q59" s="305">
        <v>0</v>
      </c>
      <c r="R59" s="133">
        <v>0</v>
      </c>
      <c r="S59" s="305">
        <v>0</v>
      </c>
      <c r="T59" s="133">
        <v>0</v>
      </c>
      <c r="U59" s="305">
        <v>0</v>
      </c>
      <c r="V59" s="133">
        <v>0</v>
      </c>
      <c r="W59" s="305">
        <v>0</v>
      </c>
      <c r="X59" s="133">
        <v>0</v>
      </c>
      <c r="Y59" s="305">
        <v>0</v>
      </c>
      <c r="Z59" s="133">
        <v>0</v>
      </c>
      <c r="AA59" s="305">
        <v>0</v>
      </c>
      <c r="AB59" s="133">
        <v>0</v>
      </c>
    </row>
    <row r="60" spans="1:28" hidden="1">
      <c r="A60" s="573">
        <f>'Aaro Inställningar'!B56</f>
        <v>0</v>
      </c>
      <c r="D60" s="141">
        <f>'Aaro Inställningar'!C56</f>
        <v>0</v>
      </c>
      <c r="E60" s="305">
        <v>0</v>
      </c>
      <c r="F60" s="133">
        <v>0</v>
      </c>
      <c r="G60" s="305">
        <v>0</v>
      </c>
      <c r="H60" s="133">
        <v>0</v>
      </c>
      <c r="I60" s="305">
        <v>0</v>
      </c>
      <c r="J60" s="133">
        <v>0</v>
      </c>
      <c r="K60" s="305">
        <v>0</v>
      </c>
      <c r="L60" s="133">
        <v>0</v>
      </c>
      <c r="M60" s="305">
        <v>0</v>
      </c>
      <c r="N60" s="133">
        <v>0</v>
      </c>
      <c r="O60" s="305">
        <v>0</v>
      </c>
      <c r="P60" s="133">
        <v>0</v>
      </c>
      <c r="Q60" s="305">
        <v>0</v>
      </c>
      <c r="R60" s="133">
        <v>0</v>
      </c>
      <c r="S60" s="305">
        <v>0</v>
      </c>
      <c r="T60" s="133">
        <v>0</v>
      </c>
      <c r="U60" s="305">
        <v>0</v>
      </c>
      <c r="V60" s="133">
        <v>0</v>
      </c>
      <c r="W60" s="305">
        <v>0</v>
      </c>
      <c r="X60" s="133">
        <v>0</v>
      </c>
      <c r="Y60" s="305">
        <v>0</v>
      </c>
      <c r="Z60" s="133">
        <v>0</v>
      </c>
      <c r="AA60" s="305">
        <v>0</v>
      </c>
      <c r="AB60" s="133">
        <v>0</v>
      </c>
    </row>
    <row r="61" spans="1:28">
      <c r="A61" s="573"/>
      <c r="D61" s="572" t="str">
        <f>'Aaro Inställningar'!C57</f>
        <v>Aibel</v>
      </c>
      <c r="E61" s="306">
        <f t="shared" ref="E61:AB61" si="6">SUM(E40:E60)</f>
        <v>1907.3287952000001</v>
      </c>
      <c r="F61" s="125">
        <f t="shared" si="6"/>
        <v>2603.3745699000001</v>
      </c>
      <c r="G61" s="306">
        <f t="shared" si="6"/>
        <v>-1907.3287952000001</v>
      </c>
      <c r="H61" s="125">
        <f t="shared" si="6"/>
        <v>2497.5302725000001</v>
      </c>
      <c r="I61" s="306">
        <f t="shared" si="6"/>
        <v>0</v>
      </c>
      <c r="J61" s="125">
        <f t="shared" si="6"/>
        <v>1986.0135732000001</v>
      </c>
      <c r="K61" s="306">
        <f t="shared" si="6"/>
        <v>0</v>
      </c>
      <c r="L61" s="125">
        <f t="shared" si="6"/>
        <v>2231.9245426000002</v>
      </c>
      <c r="M61" s="306">
        <f t="shared" si="6"/>
        <v>125.3647272</v>
      </c>
      <c r="N61" s="138">
        <f t="shared" si="6"/>
        <v>42.924889500000297</v>
      </c>
      <c r="O61" s="306">
        <f t="shared" si="6"/>
        <v>-125.3647272</v>
      </c>
      <c r="P61" s="138">
        <f t="shared" si="6"/>
        <v>85.111310900000404</v>
      </c>
      <c r="Q61" s="306">
        <f t="shared" si="6"/>
        <v>0</v>
      </c>
      <c r="R61" s="138">
        <f t="shared" si="6"/>
        <v>31.507482699999201</v>
      </c>
      <c r="S61" s="306">
        <f t="shared" si="6"/>
        <v>0</v>
      </c>
      <c r="T61" s="138">
        <f t="shared" si="6"/>
        <v>-137.22253619999799</v>
      </c>
      <c r="U61" s="306">
        <f t="shared" si="6"/>
        <v>20.4277152999999</v>
      </c>
      <c r="V61" s="125">
        <f t="shared" si="6"/>
        <v>-80.706655599999706</v>
      </c>
      <c r="W61" s="306">
        <f t="shared" si="6"/>
        <v>-20.4277152999998</v>
      </c>
      <c r="X61" s="125">
        <f t="shared" si="6"/>
        <v>-34.2920938999995</v>
      </c>
      <c r="Y61" s="306">
        <f t="shared" si="6"/>
        <v>0</v>
      </c>
      <c r="Z61" s="125">
        <f t="shared" si="6"/>
        <v>-103.612095400001</v>
      </c>
      <c r="AA61" s="306">
        <f t="shared" si="6"/>
        <v>0</v>
      </c>
      <c r="AB61" s="125">
        <f t="shared" si="6"/>
        <v>-258.522870399998</v>
      </c>
    </row>
    <row r="62" spans="1:28" hidden="1">
      <c r="A62" s="34"/>
      <c r="D62" s="141">
        <f>'Aaro Inställningar'!C58</f>
        <v>0</v>
      </c>
      <c r="E62" s="305">
        <v>0</v>
      </c>
      <c r="F62" s="133">
        <v>0</v>
      </c>
      <c r="G62" s="305">
        <v>0</v>
      </c>
      <c r="H62" s="133">
        <v>0</v>
      </c>
      <c r="I62" s="305">
        <v>0</v>
      </c>
      <c r="J62" s="133">
        <v>0</v>
      </c>
      <c r="K62" s="305">
        <v>0</v>
      </c>
      <c r="L62" s="133">
        <v>0</v>
      </c>
      <c r="M62" s="305">
        <v>0</v>
      </c>
      <c r="N62" s="133">
        <v>0</v>
      </c>
      <c r="O62" s="305">
        <v>0</v>
      </c>
      <c r="P62" s="133">
        <v>0</v>
      </c>
      <c r="Q62" s="305">
        <v>0</v>
      </c>
      <c r="R62" s="133">
        <v>0</v>
      </c>
      <c r="S62" s="305">
        <v>0</v>
      </c>
      <c r="T62" s="133">
        <v>0</v>
      </c>
      <c r="U62" s="305">
        <v>0</v>
      </c>
      <c r="V62" s="133">
        <v>0</v>
      </c>
      <c r="W62" s="305">
        <v>0</v>
      </c>
      <c r="X62" s="133">
        <v>0</v>
      </c>
      <c r="Y62" s="305">
        <v>0</v>
      </c>
      <c r="Z62" s="133">
        <v>0</v>
      </c>
      <c r="AA62" s="305">
        <v>0</v>
      </c>
      <c r="AB62" s="133">
        <v>0</v>
      </c>
    </row>
    <row r="63" spans="1:28" hidden="1">
      <c r="A63" s="573">
        <f>'Aaro Inställningar'!B59</f>
        <v>0</v>
      </c>
      <c r="D63" s="141">
        <f>'Aaro Inställningar'!C59</f>
        <v>0</v>
      </c>
      <c r="E63" s="305">
        <v>0</v>
      </c>
      <c r="F63" s="133">
        <v>0</v>
      </c>
      <c r="G63" s="305">
        <v>0</v>
      </c>
      <c r="H63" s="133">
        <v>0</v>
      </c>
      <c r="I63" s="305">
        <v>0</v>
      </c>
      <c r="J63" s="133">
        <v>0</v>
      </c>
      <c r="K63" s="305">
        <v>0</v>
      </c>
      <c r="L63" s="133">
        <v>0</v>
      </c>
      <c r="M63" s="305">
        <v>0</v>
      </c>
      <c r="N63" s="133">
        <v>0</v>
      </c>
      <c r="O63" s="305">
        <v>0</v>
      </c>
      <c r="P63" s="133">
        <v>0</v>
      </c>
      <c r="Q63" s="305">
        <v>0</v>
      </c>
      <c r="R63" s="133">
        <v>0</v>
      </c>
      <c r="S63" s="305">
        <v>0</v>
      </c>
      <c r="T63" s="133">
        <v>0</v>
      </c>
      <c r="U63" s="305">
        <v>0</v>
      </c>
      <c r="V63" s="133">
        <v>0</v>
      </c>
      <c r="W63" s="305">
        <v>0</v>
      </c>
      <c r="X63" s="133">
        <v>0</v>
      </c>
      <c r="Y63" s="305">
        <v>0</v>
      </c>
      <c r="Z63" s="133">
        <v>0</v>
      </c>
      <c r="AA63" s="305">
        <v>0</v>
      </c>
      <c r="AB63" s="133">
        <v>0</v>
      </c>
    </row>
    <row r="64" spans="1:28" ht="12.75" hidden="1" customHeight="1">
      <c r="A64" s="573">
        <f>'Aaro Inställningar'!B60</f>
        <v>0</v>
      </c>
      <c r="D64" s="141">
        <f>'Aaro Inställningar'!C60</f>
        <v>0</v>
      </c>
      <c r="E64" s="305">
        <v>0</v>
      </c>
      <c r="F64" s="133">
        <v>0</v>
      </c>
      <c r="G64" s="305">
        <v>0</v>
      </c>
      <c r="H64" s="133">
        <v>0</v>
      </c>
      <c r="I64" s="305">
        <v>0</v>
      </c>
      <c r="J64" s="133">
        <v>0</v>
      </c>
      <c r="K64" s="305">
        <v>0</v>
      </c>
      <c r="L64" s="133">
        <v>0</v>
      </c>
      <c r="M64" s="305">
        <v>0</v>
      </c>
      <c r="N64" s="133">
        <v>0</v>
      </c>
      <c r="O64" s="305">
        <v>0</v>
      </c>
      <c r="P64" s="133">
        <v>0</v>
      </c>
      <c r="Q64" s="305">
        <v>0</v>
      </c>
      <c r="R64" s="133">
        <v>0</v>
      </c>
      <c r="S64" s="305">
        <v>0</v>
      </c>
      <c r="T64" s="133">
        <v>0</v>
      </c>
      <c r="U64" s="305">
        <v>0</v>
      </c>
      <c r="V64" s="133">
        <v>0</v>
      </c>
      <c r="W64" s="305">
        <v>0</v>
      </c>
      <c r="X64" s="133">
        <v>0</v>
      </c>
      <c r="Y64" s="305">
        <v>0</v>
      </c>
      <c r="Z64" s="133">
        <v>0</v>
      </c>
      <c r="AA64" s="305">
        <v>0</v>
      </c>
      <c r="AB64" s="133">
        <v>0</v>
      </c>
    </row>
    <row r="65" spans="1:28" hidden="1">
      <c r="A65" s="573">
        <f>'Aaro Inställningar'!B61</f>
        <v>0</v>
      </c>
      <c r="D65" s="141">
        <f>'Aaro Inställningar'!C61</f>
        <v>0</v>
      </c>
      <c r="E65" s="305">
        <v>0</v>
      </c>
      <c r="F65" s="133">
        <v>0</v>
      </c>
      <c r="G65" s="305">
        <v>0</v>
      </c>
      <c r="H65" s="133">
        <v>0</v>
      </c>
      <c r="I65" s="305">
        <v>0</v>
      </c>
      <c r="J65" s="133">
        <v>0</v>
      </c>
      <c r="K65" s="305">
        <v>0</v>
      </c>
      <c r="L65" s="133">
        <v>0</v>
      </c>
      <c r="M65" s="305">
        <v>0</v>
      </c>
      <c r="N65" s="133">
        <v>0</v>
      </c>
      <c r="O65" s="305">
        <v>0</v>
      </c>
      <c r="P65" s="133">
        <v>0</v>
      </c>
      <c r="Q65" s="305">
        <v>0</v>
      </c>
      <c r="R65" s="133">
        <v>0</v>
      </c>
      <c r="S65" s="305">
        <v>0</v>
      </c>
      <c r="T65" s="133">
        <v>0</v>
      </c>
      <c r="U65" s="305">
        <v>0</v>
      </c>
      <c r="V65" s="133">
        <v>0</v>
      </c>
      <c r="W65" s="305">
        <v>0</v>
      </c>
      <c r="X65" s="133">
        <v>0</v>
      </c>
      <c r="Y65" s="305">
        <v>0</v>
      </c>
      <c r="Z65" s="133">
        <v>0</v>
      </c>
      <c r="AA65" s="305">
        <v>0</v>
      </c>
      <c r="AB65" s="133">
        <v>0</v>
      </c>
    </row>
    <row r="66" spans="1:28" hidden="1">
      <c r="A66" s="573">
        <f>'Aaro Inställningar'!B62</f>
        <v>0</v>
      </c>
      <c r="D66" s="141">
        <f>'Aaro Inställningar'!C62</f>
        <v>0</v>
      </c>
      <c r="E66" s="305">
        <v>0</v>
      </c>
      <c r="F66" s="133">
        <v>0</v>
      </c>
      <c r="G66" s="305">
        <v>0</v>
      </c>
      <c r="H66" s="133">
        <v>0</v>
      </c>
      <c r="I66" s="305">
        <v>0</v>
      </c>
      <c r="J66" s="133">
        <v>0</v>
      </c>
      <c r="K66" s="305">
        <v>0</v>
      </c>
      <c r="L66" s="133">
        <v>0</v>
      </c>
      <c r="M66" s="305">
        <v>0</v>
      </c>
      <c r="N66" s="133">
        <v>0</v>
      </c>
      <c r="O66" s="305">
        <v>0</v>
      </c>
      <c r="P66" s="133">
        <v>0</v>
      </c>
      <c r="Q66" s="305">
        <v>0</v>
      </c>
      <c r="R66" s="133">
        <v>0</v>
      </c>
      <c r="S66" s="305">
        <v>0</v>
      </c>
      <c r="T66" s="133">
        <v>0</v>
      </c>
      <c r="U66" s="305">
        <v>0</v>
      </c>
      <c r="V66" s="133">
        <v>0</v>
      </c>
      <c r="W66" s="305">
        <v>0</v>
      </c>
      <c r="X66" s="133">
        <v>0</v>
      </c>
      <c r="Y66" s="305">
        <v>0</v>
      </c>
      <c r="Z66" s="133">
        <v>0</v>
      </c>
      <c r="AA66" s="305">
        <v>0</v>
      </c>
      <c r="AB66" s="133">
        <v>0</v>
      </c>
    </row>
    <row r="67" spans="1:28" hidden="1">
      <c r="A67" s="573">
        <f>'Aaro Inställningar'!B63</f>
        <v>0</v>
      </c>
      <c r="D67" s="141">
        <f>'Aaro Inställningar'!C63</f>
        <v>0</v>
      </c>
      <c r="E67" s="305">
        <v>0</v>
      </c>
      <c r="F67" s="133">
        <v>0</v>
      </c>
      <c r="G67" s="305">
        <v>0</v>
      </c>
      <c r="H67" s="133">
        <v>0</v>
      </c>
      <c r="I67" s="305">
        <v>0</v>
      </c>
      <c r="J67" s="133">
        <v>0</v>
      </c>
      <c r="K67" s="305">
        <v>0</v>
      </c>
      <c r="L67" s="133">
        <v>0</v>
      </c>
      <c r="M67" s="305">
        <v>0</v>
      </c>
      <c r="N67" s="133">
        <v>0</v>
      </c>
      <c r="O67" s="305">
        <v>0</v>
      </c>
      <c r="P67" s="133">
        <v>0</v>
      </c>
      <c r="Q67" s="305">
        <v>0</v>
      </c>
      <c r="R67" s="133">
        <v>0</v>
      </c>
      <c r="S67" s="305">
        <v>0</v>
      </c>
      <c r="T67" s="133">
        <v>0</v>
      </c>
      <c r="U67" s="305">
        <v>0</v>
      </c>
      <c r="V67" s="133">
        <v>0</v>
      </c>
      <c r="W67" s="305">
        <v>0</v>
      </c>
      <c r="X67" s="133">
        <v>0</v>
      </c>
      <c r="Y67" s="305">
        <v>0</v>
      </c>
      <c r="Z67" s="133">
        <v>0</v>
      </c>
      <c r="AA67" s="305">
        <v>0</v>
      </c>
      <c r="AB67" s="133">
        <v>0</v>
      </c>
    </row>
    <row r="68" spans="1:28" hidden="1">
      <c r="A68" s="573">
        <f>'Aaro Inställningar'!B64</f>
        <v>0</v>
      </c>
      <c r="D68" s="141">
        <f>'Aaro Inställningar'!C64</f>
        <v>0</v>
      </c>
      <c r="E68" s="305">
        <v>0</v>
      </c>
      <c r="F68" s="133">
        <v>0</v>
      </c>
      <c r="G68" s="305">
        <v>0</v>
      </c>
      <c r="H68" s="133">
        <v>0</v>
      </c>
      <c r="I68" s="305">
        <v>0</v>
      </c>
      <c r="J68" s="133">
        <v>0</v>
      </c>
      <c r="K68" s="305">
        <v>0</v>
      </c>
      <c r="L68" s="133">
        <v>0</v>
      </c>
      <c r="M68" s="305">
        <v>0</v>
      </c>
      <c r="N68" s="133">
        <v>0</v>
      </c>
      <c r="O68" s="305">
        <v>0</v>
      </c>
      <c r="P68" s="133">
        <v>0</v>
      </c>
      <c r="Q68" s="305">
        <v>0</v>
      </c>
      <c r="R68" s="133">
        <v>0</v>
      </c>
      <c r="S68" s="305">
        <v>0</v>
      </c>
      <c r="T68" s="133">
        <v>0</v>
      </c>
      <c r="U68" s="305">
        <v>0</v>
      </c>
      <c r="V68" s="133">
        <v>0</v>
      </c>
      <c r="W68" s="305">
        <v>0</v>
      </c>
      <c r="X68" s="133">
        <v>0</v>
      </c>
      <c r="Y68" s="305">
        <v>0</v>
      </c>
      <c r="Z68" s="133">
        <v>0</v>
      </c>
      <c r="AA68" s="305">
        <v>0</v>
      </c>
      <c r="AB68" s="133">
        <v>0</v>
      </c>
    </row>
    <row r="69" spans="1:28" hidden="1">
      <c r="A69" s="573">
        <f>'Aaro Inställningar'!B65</f>
        <v>0</v>
      </c>
      <c r="D69" s="141">
        <f>'Aaro Inställningar'!C65</f>
        <v>0</v>
      </c>
      <c r="E69" s="305">
        <v>0</v>
      </c>
      <c r="F69" s="133">
        <v>0</v>
      </c>
      <c r="G69" s="305">
        <v>0</v>
      </c>
      <c r="H69" s="133">
        <v>0</v>
      </c>
      <c r="I69" s="305">
        <v>0</v>
      </c>
      <c r="J69" s="133">
        <v>0</v>
      </c>
      <c r="K69" s="305">
        <v>0</v>
      </c>
      <c r="L69" s="133">
        <v>0</v>
      </c>
      <c r="M69" s="305">
        <v>0</v>
      </c>
      <c r="N69" s="133">
        <v>0</v>
      </c>
      <c r="O69" s="305">
        <v>0</v>
      </c>
      <c r="P69" s="133">
        <v>0</v>
      </c>
      <c r="Q69" s="305">
        <v>0</v>
      </c>
      <c r="R69" s="133">
        <v>0</v>
      </c>
      <c r="S69" s="305">
        <v>0</v>
      </c>
      <c r="T69" s="133">
        <v>0</v>
      </c>
      <c r="U69" s="305">
        <v>0</v>
      </c>
      <c r="V69" s="133">
        <v>0</v>
      </c>
      <c r="W69" s="305">
        <v>0</v>
      </c>
      <c r="X69" s="133">
        <v>0</v>
      </c>
      <c r="Y69" s="305">
        <v>0</v>
      </c>
      <c r="Z69" s="133">
        <v>0</v>
      </c>
      <c r="AA69" s="305">
        <v>0</v>
      </c>
      <c r="AB69" s="133">
        <v>0</v>
      </c>
    </row>
    <row r="70" spans="1:28" hidden="1">
      <c r="A70" s="573">
        <f>'Aaro Inställningar'!B66</f>
        <v>0</v>
      </c>
      <c r="D70" s="141">
        <f>'Aaro Inställningar'!C66</f>
        <v>0</v>
      </c>
      <c r="E70" s="305">
        <v>0</v>
      </c>
      <c r="F70" s="133">
        <v>0</v>
      </c>
      <c r="G70" s="305">
        <v>0</v>
      </c>
      <c r="H70" s="133">
        <v>0</v>
      </c>
      <c r="I70" s="305">
        <v>0</v>
      </c>
      <c r="J70" s="133">
        <v>0</v>
      </c>
      <c r="K70" s="305">
        <v>0</v>
      </c>
      <c r="L70" s="133">
        <v>0</v>
      </c>
      <c r="M70" s="305">
        <v>0</v>
      </c>
      <c r="N70" s="133">
        <v>0</v>
      </c>
      <c r="O70" s="305">
        <v>0</v>
      </c>
      <c r="P70" s="133">
        <v>0</v>
      </c>
      <c r="Q70" s="305">
        <v>0</v>
      </c>
      <c r="R70" s="133">
        <v>0</v>
      </c>
      <c r="S70" s="305">
        <v>0</v>
      </c>
      <c r="T70" s="133">
        <v>0</v>
      </c>
      <c r="U70" s="305">
        <v>0</v>
      </c>
      <c r="V70" s="133">
        <v>0</v>
      </c>
      <c r="W70" s="305">
        <v>0</v>
      </c>
      <c r="X70" s="133">
        <v>0</v>
      </c>
      <c r="Y70" s="305">
        <v>0</v>
      </c>
      <c r="Z70" s="133">
        <v>0</v>
      </c>
      <c r="AA70" s="305">
        <v>0</v>
      </c>
      <c r="AB70" s="133">
        <v>0</v>
      </c>
    </row>
    <row r="71" spans="1:28" hidden="1">
      <c r="A71" s="573">
        <f>'Aaro Inställningar'!B67</f>
        <v>0</v>
      </c>
      <c r="D71" s="141">
        <f>'Aaro Inställningar'!C67</f>
        <v>0</v>
      </c>
      <c r="E71" s="305">
        <v>0</v>
      </c>
      <c r="F71" s="133">
        <v>0</v>
      </c>
      <c r="G71" s="305">
        <v>0</v>
      </c>
      <c r="H71" s="133">
        <v>0</v>
      </c>
      <c r="I71" s="305">
        <v>0</v>
      </c>
      <c r="J71" s="133">
        <v>0</v>
      </c>
      <c r="K71" s="305">
        <v>0</v>
      </c>
      <c r="L71" s="133">
        <v>0</v>
      </c>
      <c r="M71" s="305">
        <v>0</v>
      </c>
      <c r="N71" s="133">
        <v>0</v>
      </c>
      <c r="O71" s="305">
        <v>0</v>
      </c>
      <c r="P71" s="133">
        <v>0</v>
      </c>
      <c r="Q71" s="305">
        <v>0</v>
      </c>
      <c r="R71" s="133">
        <v>0</v>
      </c>
      <c r="S71" s="305">
        <v>0</v>
      </c>
      <c r="T71" s="133">
        <v>0</v>
      </c>
      <c r="U71" s="305">
        <v>0</v>
      </c>
      <c r="V71" s="133">
        <v>0</v>
      </c>
      <c r="W71" s="305">
        <v>0</v>
      </c>
      <c r="X71" s="133">
        <v>0</v>
      </c>
      <c r="Y71" s="305">
        <v>0</v>
      </c>
      <c r="Z71" s="133">
        <v>0</v>
      </c>
      <c r="AA71" s="305">
        <v>0</v>
      </c>
      <c r="AB71" s="133">
        <v>0</v>
      </c>
    </row>
    <row r="72" spans="1:28" hidden="1">
      <c r="A72" s="573">
        <f>'Aaro Inställningar'!B68</f>
        <v>0</v>
      </c>
      <c r="D72" s="141">
        <f>'Aaro Inställningar'!C68</f>
        <v>0</v>
      </c>
      <c r="E72" s="305">
        <v>0</v>
      </c>
      <c r="F72" s="133">
        <v>0</v>
      </c>
      <c r="G72" s="305">
        <v>0</v>
      </c>
      <c r="H72" s="133">
        <v>0</v>
      </c>
      <c r="I72" s="305">
        <v>0</v>
      </c>
      <c r="J72" s="133">
        <v>0</v>
      </c>
      <c r="K72" s="305">
        <v>0</v>
      </c>
      <c r="L72" s="133">
        <v>0</v>
      </c>
      <c r="M72" s="305">
        <v>0</v>
      </c>
      <c r="N72" s="133">
        <v>0</v>
      </c>
      <c r="O72" s="305">
        <v>0</v>
      </c>
      <c r="P72" s="133">
        <v>0</v>
      </c>
      <c r="Q72" s="305">
        <v>0</v>
      </c>
      <c r="R72" s="133">
        <v>0</v>
      </c>
      <c r="S72" s="305">
        <v>0</v>
      </c>
      <c r="T72" s="133">
        <v>0</v>
      </c>
      <c r="U72" s="305">
        <v>0</v>
      </c>
      <c r="V72" s="133">
        <v>0</v>
      </c>
      <c r="W72" s="305">
        <v>0</v>
      </c>
      <c r="X72" s="133">
        <v>0</v>
      </c>
      <c r="Y72" s="305">
        <v>0</v>
      </c>
      <c r="Z72" s="133">
        <v>0</v>
      </c>
      <c r="AA72" s="305">
        <v>0</v>
      </c>
      <c r="AB72" s="133">
        <v>0</v>
      </c>
    </row>
    <row r="73" spans="1:28" hidden="1">
      <c r="A73" s="573">
        <f>'Aaro Inställningar'!B69</f>
        <v>0</v>
      </c>
      <c r="D73" s="141">
        <f>'Aaro Inställningar'!C69</f>
        <v>0</v>
      </c>
      <c r="E73" s="305">
        <v>0</v>
      </c>
      <c r="F73" s="133">
        <v>0</v>
      </c>
      <c r="G73" s="305">
        <v>0</v>
      </c>
      <c r="H73" s="133">
        <v>0</v>
      </c>
      <c r="I73" s="305">
        <v>0</v>
      </c>
      <c r="J73" s="133">
        <v>0</v>
      </c>
      <c r="K73" s="305">
        <v>0</v>
      </c>
      <c r="L73" s="133">
        <v>0</v>
      </c>
      <c r="M73" s="305">
        <v>0</v>
      </c>
      <c r="N73" s="133">
        <v>0</v>
      </c>
      <c r="O73" s="305">
        <v>0</v>
      </c>
      <c r="P73" s="133">
        <v>0</v>
      </c>
      <c r="Q73" s="305">
        <v>0</v>
      </c>
      <c r="R73" s="133">
        <v>0</v>
      </c>
      <c r="S73" s="305">
        <v>0</v>
      </c>
      <c r="T73" s="133">
        <v>0</v>
      </c>
      <c r="U73" s="305">
        <v>0</v>
      </c>
      <c r="V73" s="133">
        <v>0</v>
      </c>
      <c r="W73" s="305">
        <v>0</v>
      </c>
      <c r="X73" s="133">
        <v>0</v>
      </c>
      <c r="Y73" s="305">
        <v>0</v>
      </c>
      <c r="Z73" s="133">
        <v>0</v>
      </c>
      <c r="AA73" s="305">
        <v>0</v>
      </c>
      <c r="AB73" s="133">
        <v>0</v>
      </c>
    </row>
    <row r="74" spans="1:28" hidden="1">
      <c r="A74" s="573">
        <f>'Aaro Inställningar'!B70</f>
        <v>0</v>
      </c>
      <c r="D74" s="141">
        <f>'Aaro Inställningar'!C70</f>
        <v>0</v>
      </c>
      <c r="E74" s="305">
        <v>0</v>
      </c>
      <c r="F74" s="133">
        <v>0</v>
      </c>
      <c r="G74" s="305">
        <v>0</v>
      </c>
      <c r="H74" s="133">
        <v>0</v>
      </c>
      <c r="I74" s="305">
        <v>0</v>
      </c>
      <c r="J74" s="133">
        <v>0</v>
      </c>
      <c r="K74" s="305">
        <v>0</v>
      </c>
      <c r="L74" s="133">
        <v>0</v>
      </c>
      <c r="M74" s="305">
        <v>0</v>
      </c>
      <c r="N74" s="133">
        <v>0</v>
      </c>
      <c r="O74" s="305">
        <v>0</v>
      </c>
      <c r="P74" s="133">
        <v>0</v>
      </c>
      <c r="Q74" s="305">
        <v>0</v>
      </c>
      <c r="R74" s="133">
        <v>0</v>
      </c>
      <c r="S74" s="305">
        <v>0</v>
      </c>
      <c r="T74" s="133">
        <v>0</v>
      </c>
      <c r="U74" s="305">
        <v>0</v>
      </c>
      <c r="V74" s="133">
        <v>0</v>
      </c>
      <c r="W74" s="305">
        <v>0</v>
      </c>
      <c r="X74" s="133">
        <v>0</v>
      </c>
      <c r="Y74" s="305">
        <v>0</v>
      </c>
      <c r="Z74" s="133">
        <v>0</v>
      </c>
      <c r="AA74" s="305">
        <v>0</v>
      </c>
      <c r="AB74" s="133">
        <v>0</v>
      </c>
    </row>
    <row r="75" spans="1:28" hidden="1">
      <c r="A75" s="573">
        <f>'Aaro Inställningar'!B71</f>
        <v>0</v>
      </c>
      <c r="D75" s="141">
        <f>'Aaro Inställningar'!C71</f>
        <v>0</v>
      </c>
      <c r="E75" s="305">
        <v>0</v>
      </c>
      <c r="F75" s="133">
        <v>0</v>
      </c>
      <c r="G75" s="305">
        <v>0</v>
      </c>
      <c r="H75" s="133">
        <v>0</v>
      </c>
      <c r="I75" s="305">
        <v>0</v>
      </c>
      <c r="J75" s="133">
        <v>0</v>
      </c>
      <c r="K75" s="305">
        <v>0</v>
      </c>
      <c r="L75" s="133">
        <v>0</v>
      </c>
      <c r="M75" s="305">
        <v>0</v>
      </c>
      <c r="N75" s="133">
        <v>0</v>
      </c>
      <c r="O75" s="305">
        <v>0</v>
      </c>
      <c r="P75" s="133">
        <v>0</v>
      </c>
      <c r="Q75" s="305">
        <v>0</v>
      </c>
      <c r="R75" s="133">
        <v>0</v>
      </c>
      <c r="S75" s="305">
        <v>0</v>
      </c>
      <c r="T75" s="133">
        <v>0</v>
      </c>
      <c r="U75" s="305">
        <v>0</v>
      </c>
      <c r="V75" s="133">
        <v>0</v>
      </c>
      <c r="W75" s="305">
        <v>0</v>
      </c>
      <c r="X75" s="133">
        <v>0</v>
      </c>
      <c r="Y75" s="305">
        <v>0</v>
      </c>
      <c r="Z75" s="133">
        <v>0</v>
      </c>
      <c r="AA75" s="305">
        <v>0</v>
      </c>
      <c r="AB75" s="133">
        <v>0</v>
      </c>
    </row>
    <row r="76" spans="1:28" hidden="1">
      <c r="A76" s="573">
        <f>'Aaro Inställningar'!B72</f>
        <v>0</v>
      </c>
      <c r="D76" s="141">
        <f>'Aaro Inställningar'!C72</f>
        <v>0</v>
      </c>
      <c r="E76" s="305">
        <v>0</v>
      </c>
      <c r="F76" s="133">
        <v>0</v>
      </c>
      <c r="G76" s="305">
        <v>0</v>
      </c>
      <c r="H76" s="133">
        <v>0</v>
      </c>
      <c r="I76" s="305">
        <v>0</v>
      </c>
      <c r="J76" s="133">
        <v>0</v>
      </c>
      <c r="K76" s="305">
        <v>0</v>
      </c>
      <c r="L76" s="133">
        <v>0</v>
      </c>
      <c r="M76" s="305">
        <v>0</v>
      </c>
      <c r="N76" s="133">
        <v>0</v>
      </c>
      <c r="O76" s="305">
        <v>0</v>
      </c>
      <c r="P76" s="133">
        <v>0</v>
      </c>
      <c r="Q76" s="305">
        <v>0</v>
      </c>
      <c r="R76" s="133">
        <v>0</v>
      </c>
      <c r="S76" s="305">
        <v>0</v>
      </c>
      <c r="T76" s="133">
        <v>0</v>
      </c>
      <c r="U76" s="305">
        <v>0</v>
      </c>
      <c r="V76" s="133">
        <v>0</v>
      </c>
      <c r="W76" s="305">
        <v>0</v>
      </c>
      <c r="X76" s="133">
        <v>0</v>
      </c>
      <c r="Y76" s="305">
        <v>0</v>
      </c>
      <c r="Z76" s="133">
        <v>0</v>
      </c>
      <c r="AA76" s="305">
        <v>0</v>
      </c>
      <c r="AB76" s="133">
        <v>0</v>
      </c>
    </row>
    <row r="77" spans="1:28" hidden="1">
      <c r="A77" s="573">
        <f>'Aaro Inställningar'!B73</f>
        <v>0</v>
      </c>
      <c r="D77" s="141">
        <f>'Aaro Inställningar'!C73</f>
        <v>0</v>
      </c>
      <c r="E77" s="305">
        <v>0</v>
      </c>
      <c r="F77" s="133">
        <v>0</v>
      </c>
      <c r="G77" s="305">
        <v>0</v>
      </c>
      <c r="H77" s="133">
        <v>0</v>
      </c>
      <c r="I77" s="305">
        <v>0</v>
      </c>
      <c r="J77" s="133">
        <v>0</v>
      </c>
      <c r="K77" s="305">
        <v>0</v>
      </c>
      <c r="L77" s="133">
        <v>0</v>
      </c>
      <c r="M77" s="305">
        <v>0</v>
      </c>
      <c r="N77" s="133">
        <v>0</v>
      </c>
      <c r="O77" s="305">
        <v>0</v>
      </c>
      <c r="P77" s="133">
        <v>0</v>
      </c>
      <c r="Q77" s="305">
        <v>0</v>
      </c>
      <c r="R77" s="133">
        <v>0</v>
      </c>
      <c r="S77" s="305">
        <v>0</v>
      </c>
      <c r="T77" s="133">
        <v>0</v>
      </c>
      <c r="U77" s="305">
        <v>0</v>
      </c>
      <c r="V77" s="133">
        <v>0</v>
      </c>
      <c r="W77" s="305">
        <v>0</v>
      </c>
      <c r="X77" s="133">
        <v>0</v>
      </c>
      <c r="Y77" s="305">
        <v>0</v>
      </c>
      <c r="Z77" s="133">
        <v>0</v>
      </c>
      <c r="AA77" s="305">
        <v>0</v>
      </c>
      <c r="AB77" s="133">
        <v>0</v>
      </c>
    </row>
    <row r="78" spans="1:28" hidden="1">
      <c r="A78" s="573">
        <f>'Aaro Inställningar'!B74</f>
        <v>0</v>
      </c>
      <c r="D78" s="141">
        <f>'Aaro Inställningar'!C74</f>
        <v>0</v>
      </c>
      <c r="E78" s="305">
        <v>0</v>
      </c>
      <c r="F78" s="133">
        <v>0</v>
      </c>
      <c r="G78" s="305">
        <v>0</v>
      </c>
      <c r="H78" s="133">
        <v>0</v>
      </c>
      <c r="I78" s="305">
        <v>0</v>
      </c>
      <c r="J78" s="133">
        <v>0</v>
      </c>
      <c r="K78" s="305">
        <v>0</v>
      </c>
      <c r="L78" s="133">
        <v>0</v>
      </c>
      <c r="M78" s="305">
        <v>0</v>
      </c>
      <c r="N78" s="133">
        <v>0</v>
      </c>
      <c r="O78" s="305">
        <v>0</v>
      </c>
      <c r="P78" s="133">
        <v>0</v>
      </c>
      <c r="Q78" s="305">
        <v>0</v>
      </c>
      <c r="R78" s="133">
        <v>0</v>
      </c>
      <c r="S78" s="305">
        <v>0</v>
      </c>
      <c r="T78" s="133">
        <v>0</v>
      </c>
      <c r="U78" s="305">
        <v>0</v>
      </c>
      <c r="V78" s="133">
        <v>0</v>
      </c>
      <c r="W78" s="305">
        <v>0</v>
      </c>
      <c r="X78" s="133">
        <v>0</v>
      </c>
      <c r="Y78" s="305">
        <v>0</v>
      </c>
      <c r="Z78" s="133">
        <v>0</v>
      </c>
      <c r="AA78" s="305">
        <v>0</v>
      </c>
      <c r="AB78" s="133">
        <v>0</v>
      </c>
    </row>
    <row r="79" spans="1:28" hidden="1">
      <c r="A79" s="573">
        <f>'Aaro Inställningar'!B75</f>
        <v>0</v>
      </c>
      <c r="D79" s="141">
        <f>'Aaro Inställningar'!C75</f>
        <v>0</v>
      </c>
      <c r="E79" s="305">
        <v>0</v>
      </c>
      <c r="F79" s="133">
        <v>0</v>
      </c>
      <c r="G79" s="305">
        <v>0</v>
      </c>
      <c r="H79" s="133">
        <v>0</v>
      </c>
      <c r="I79" s="305">
        <v>0</v>
      </c>
      <c r="J79" s="133">
        <v>0</v>
      </c>
      <c r="K79" s="305">
        <v>0</v>
      </c>
      <c r="L79" s="133">
        <v>0</v>
      </c>
      <c r="M79" s="305">
        <v>0</v>
      </c>
      <c r="N79" s="133">
        <v>0</v>
      </c>
      <c r="O79" s="305">
        <v>0</v>
      </c>
      <c r="P79" s="133">
        <v>0</v>
      </c>
      <c r="Q79" s="305">
        <v>0</v>
      </c>
      <c r="R79" s="133">
        <v>0</v>
      </c>
      <c r="S79" s="305">
        <v>0</v>
      </c>
      <c r="T79" s="133">
        <v>0</v>
      </c>
      <c r="U79" s="305">
        <v>0</v>
      </c>
      <c r="V79" s="133">
        <v>0</v>
      </c>
      <c r="W79" s="305">
        <v>0</v>
      </c>
      <c r="X79" s="133">
        <v>0</v>
      </c>
      <c r="Y79" s="305">
        <v>0</v>
      </c>
      <c r="Z79" s="133">
        <v>0</v>
      </c>
      <c r="AA79" s="305">
        <v>0</v>
      </c>
      <c r="AB79" s="133">
        <v>0</v>
      </c>
    </row>
    <row r="80" spans="1:28" hidden="1">
      <c r="A80" s="573">
        <f>'Aaro Inställningar'!B76</f>
        <v>0</v>
      </c>
      <c r="D80" s="141">
        <f>'Aaro Inställningar'!C76</f>
        <v>0</v>
      </c>
      <c r="E80" s="305">
        <v>0</v>
      </c>
      <c r="F80" s="133">
        <v>0</v>
      </c>
      <c r="G80" s="305">
        <v>0</v>
      </c>
      <c r="H80" s="133">
        <v>0</v>
      </c>
      <c r="I80" s="305">
        <v>0</v>
      </c>
      <c r="J80" s="133">
        <v>0</v>
      </c>
      <c r="K80" s="305">
        <v>0</v>
      </c>
      <c r="L80" s="133">
        <v>0</v>
      </c>
      <c r="M80" s="305">
        <v>0</v>
      </c>
      <c r="N80" s="133">
        <v>0</v>
      </c>
      <c r="O80" s="305">
        <v>0</v>
      </c>
      <c r="P80" s="133">
        <v>0</v>
      </c>
      <c r="Q80" s="305">
        <v>0</v>
      </c>
      <c r="R80" s="133">
        <v>0</v>
      </c>
      <c r="S80" s="305">
        <v>0</v>
      </c>
      <c r="T80" s="133">
        <v>0</v>
      </c>
      <c r="U80" s="305">
        <v>0</v>
      </c>
      <c r="V80" s="133">
        <v>0</v>
      </c>
      <c r="W80" s="305">
        <v>0</v>
      </c>
      <c r="X80" s="133">
        <v>0</v>
      </c>
      <c r="Y80" s="305">
        <v>0</v>
      </c>
      <c r="Z80" s="133">
        <v>0</v>
      </c>
      <c r="AA80" s="305">
        <v>0</v>
      </c>
      <c r="AB80" s="133">
        <v>0</v>
      </c>
    </row>
    <row r="81" spans="1:28" hidden="1">
      <c r="A81" s="573">
        <f>'Aaro Inställningar'!B77</f>
        <v>0</v>
      </c>
      <c r="D81" s="141">
        <f>'Aaro Inställningar'!C77</f>
        <v>0</v>
      </c>
      <c r="E81" s="305">
        <v>0</v>
      </c>
      <c r="F81" s="133">
        <v>0</v>
      </c>
      <c r="G81" s="305">
        <v>0</v>
      </c>
      <c r="H81" s="133">
        <v>0</v>
      </c>
      <c r="I81" s="305">
        <v>0</v>
      </c>
      <c r="J81" s="133">
        <v>0</v>
      </c>
      <c r="K81" s="305">
        <v>0</v>
      </c>
      <c r="L81" s="133">
        <v>0</v>
      </c>
      <c r="M81" s="305">
        <v>0</v>
      </c>
      <c r="N81" s="133">
        <v>0</v>
      </c>
      <c r="O81" s="305">
        <v>0</v>
      </c>
      <c r="P81" s="133">
        <v>0</v>
      </c>
      <c r="Q81" s="305">
        <v>0</v>
      </c>
      <c r="R81" s="133">
        <v>0</v>
      </c>
      <c r="S81" s="305">
        <v>0</v>
      </c>
      <c r="T81" s="133">
        <v>0</v>
      </c>
      <c r="U81" s="305">
        <v>0</v>
      </c>
      <c r="V81" s="133">
        <v>0</v>
      </c>
      <c r="W81" s="305">
        <v>0</v>
      </c>
      <c r="X81" s="133">
        <v>0</v>
      </c>
      <c r="Y81" s="305">
        <v>0</v>
      </c>
      <c r="Z81" s="133">
        <v>0</v>
      </c>
      <c r="AA81" s="305">
        <v>0</v>
      </c>
      <c r="AB81" s="133">
        <v>0</v>
      </c>
    </row>
    <row r="82" spans="1:28" hidden="1">
      <c r="A82" s="573">
        <f>'Aaro Inställningar'!B78</f>
        <v>0</v>
      </c>
      <c r="D82" s="141">
        <f>'Aaro Inställningar'!C78</f>
        <v>0</v>
      </c>
      <c r="E82" s="305">
        <v>0</v>
      </c>
      <c r="F82" s="133">
        <v>0</v>
      </c>
      <c r="G82" s="305">
        <v>0</v>
      </c>
      <c r="H82" s="133">
        <v>0</v>
      </c>
      <c r="I82" s="305">
        <v>0</v>
      </c>
      <c r="J82" s="133">
        <v>0</v>
      </c>
      <c r="K82" s="305">
        <v>0</v>
      </c>
      <c r="L82" s="133">
        <v>0</v>
      </c>
      <c r="M82" s="305">
        <v>0</v>
      </c>
      <c r="N82" s="133">
        <v>0</v>
      </c>
      <c r="O82" s="305">
        <v>0</v>
      </c>
      <c r="P82" s="133">
        <v>0</v>
      </c>
      <c r="Q82" s="305">
        <v>0</v>
      </c>
      <c r="R82" s="133">
        <v>0</v>
      </c>
      <c r="S82" s="305">
        <v>0</v>
      </c>
      <c r="T82" s="133">
        <v>0</v>
      </c>
      <c r="U82" s="305">
        <v>0</v>
      </c>
      <c r="V82" s="133">
        <v>0</v>
      </c>
      <c r="W82" s="305">
        <v>0</v>
      </c>
      <c r="X82" s="133">
        <v>0</v>
      </c>
      <c r="Y82" s="305">
        <v>0</v>
      </c>
      <c r="Z82" s="133">
        <v>0</v>
      </c>
      <c r="AA82" s="305">
        <v>0</v>
      </c>
      <c r="AB82" s="133">
        <v>0</v>
      </c>
    </row>
    <row r="83" spans="1:28" s="40" customFormat="1" hidden="1">
      <c r="A83" s="562">
        <f>'Aaro Inställningar'!B79</f>
        <v>0</v>
      </c>
      <c r="D83" s="141">
        <f>'Aaro Inställningar'!C79</f>
        <v>0</v>
      </c>
      <c r="E83" s="305">
        <v>0</v>
      </c>
      <c r="F83" s="133">
        <v>0</v>
      </c>
      <c r="G83" s="305">
        <v>0</v>
      </c>
      <c r="H83" s="133">
        <v>0</v>
      </c>
      <c r="I83" s="305">
        <v>0</v>
      </c>
      <c r="J83" s="133">
        <v>0</v>
      </c>
      <c r="K83" s="305">
        <v>0</v>
      </c>
      <c r="L83" s="133">
        <v>0</v>
      </c>
      <c r="M83" s="305">
        <v>0</v>
      </c>
      <c r="N83" s="133">
        <v>0</v>
      </c>
      <c r="O83" s="305">
        <v>0</v>
      </c>
      <c r="P83" s="133">
        <v>0</v>
      </c>
      <c r="Q83" s="305">
        <v>0</v>
      </c>
      <c r="R83" s="133">
        <v>0</v>
      </c>
      <c r="S83" s="305">
        <v>0</v>
      </c>
      <c r="T83" s="133">
        <v>0</v>
      </c>
      <c r="U83" s="305">
        <v>0</v>
      </c>
      <c r="V83" s="133">
        <v>0</v>
      </c>
      <c r="W83" s="305">
        <v>0</v>
      </c>
      <c r="X83" s="133">
        <v>0</v>
      </c>
      <c r="Y83" s="305">
        <v>0</v>
      </c>
      <c r="Z83" s="133">
        <v>0</v>
      </c>
      <c r="AA83" s="305">
        <v>0</v>
      </c>
      <c r="AB83" s="133">
        <v>0</v>
      </c>
    </row>
    <row r="84" spans="1:28" s="40" customFormat="1" hidden="1">
      <c r="A84" s="562">
        <f>'Aaro Inställningar'!B80</f>
        <v>0</v>
      </c>
      <c r="D84" s="36" t="str">
        <f>'Aaro Inställningar'!C80</f>
        <v>SUMMA FRÅGETECKEN</v>
      </c>
      <c r="E84" s="565">
        <f t="shared" ref="E84:AB84" si="7">SUM(E66:E83)</f>
        <v>0</v>
      </c>
      <c r="F84" s="564">
        <f t="shared" si="7"/>
        <v>0</v>
      </c>
      <c r="G84" s="565">
        <f t="shared" si="7"/>
        <v>0</v>
      </c>
      <c r="H84" s="564">
        <f t="shared" si="7"/>
        <v>0</v>
      </c>
      <c r="I84" s="565">
        <f t="shared" si="7"/>
        <v>0</v>
      </c>
      <c r="J84" s="564">
        <f t="shared" si="7"/>
        <v>0</v>
      </c>
      <c r="K84" s="565">
        <f t="shared" si="7"/>
        <v>0</v>
      </c>
      <c r="L84" s="564">
        <f t="shared" si="7"/>
        <v>0</v>
      </c>
      <c r="M84" s="565">
        <f t="shared" si="7"/>
        <v>0</v>
      </c>
      <c r="N84" s="563">
        <f t="shared" si="7"/>
        <v>0</v>
      </c>
      <c r="O84" s="565">
        <f t="shared" si="7"/>
        <v>0</v>
      </c>
      <c r="P84" s="563">
        <f t="shared" si="7"/>
        <v>0</v>
      </c>
      <c r="Q84" s="565">
        <f t="shared" si="7"/>
        <v>0</v>
      </c>
      <c r="R84" s="563">
        <f t="shared" si="7"/>
        <v>0</v>
      </c>
      <c r="S84" s="565">
        <f t="shared" si="7"/>
        <v>0</v>
      </c>
      <c r="T84" s="563">
        <f t="shared" si="7"/>
        <v>0</v>
      </c>
      <c r="U84" s="565">
        <f t="shared" si="7"/>
        <v>0</v>
      </c>
      <c r="V84" s="564">
        <f t="shared" si="7"/>
        <v>0</v>
      </c>
      <c r="W84" s="565">
        <f t="shared" si="7"/>
        <v>0</v>
      </c>
      <c r="X84" s="564">
        <f t="shared" si="7"/>
        <v>0</v>
      </c>
      <c r="Y84" s="565">
        <f t="shared" si="7"/>
        <v>0</v>
      </c>
      <c r="Z84" s="564">
        <f t="shared" si="7"/>
        <v>0</v>
      </c>
      <c r="AA84" s="565">
        <f t="shared" si="7"/>
        <v>0</v>
      </c>
      <c r="AB84" s="564">
        <f t="shared" si="7"/>
        <v>0</v>
      </c>
    </row>
    <row r="85" spans="1:28" s="40" customFormat="1" hidden="1">
      <c r="A85" s="562"/>
      <c r="D85" s="137"/>
      <c r="E85" s="558"/>
      <c r="F85" s="574"/>
      <c r="G85" s="558"/>
      <c r="H85" s="574"/>
      <c r="I85" s="558"/>
      <c r="J85" s="574"/>
      <c r="K85" s="558"/>
      <c r="L85" s="574"/>
      <c r="M85" s="558"/>
      <c r="N85" s="574"/>
      <c r="O85" s="558"/>
      <c r="P85" s="574"/>
      <c r="Q85" s="558"/>
      <c r="R85" s="574"/>
      <c r="S85" s="558"/>
      <c r="T85" s="574"/>
      <c r="U85" s="558"/>
      <c r="V85" s="574"/>
      <c r="W85" s="558"/>
      <c r="X85" s="574"/>
      <c r="Y85" s="558"/>
      <c r="Z85" s="574"/>
      <c r="AA85" s="558"/>
      <c r="AB85" s="574"/>
    </row>
    <row r="86" spans="1:28">
      <c r="A86" s="573"/>
      <c r="D86" s="1015" t="str">
        <f>'Aaro Inställningar'!C82</f>
        <v>Summa totalt</v>
      </c>
      <c r="E86" s="306">
        <f t="shared" ref="E86:AB86" si="8">E38+E61+E84</f>
        <v>9125.5972594000013</v>
      </c>
      <c r="F86" s="125">
        <f t="shared" si="8"/>
        <v>9174.2798941000001</v>
      </c>
      <c r="G86" s="306">
        <f t="shared" si="8"/>
        <v>-9125.5972594000013</v>
      </c>
      <c r="H86" s="125">
        <f t="shared" si="8"/>
        <v>9611.5597315999985</v>
      </c>
      <c r="I86" s="306">
        <f t="shared" si="8"/>
        <v>0</v>
      </c>
      <c r="J86" s="125">
        <f t="shared" si="8"/>
        <v>8897.3666207999995</v>
      </c>
      <c r="K86" s="306">
        <f t="shared" si="8"/>
        <v>0</v>
      </c>
      <c r="L86" s="125">
        <f t="shared" si="8"/>
        <v>10296.341948900001</v>
      </c>
      <c r="M86" s="306">
        <f t="shared" si="8"/>
        <v>496.5364835000002</v>
      </c>
      <c r="N86" s="138">
        <f t="shared" si="8"/>
        <v>258.97765070000014</v>
      </c>
      <c r="O86" s="306">
        <f t="shared" si="8"/>
        <v>-496.53648350000009</v>
      </c>
      <c r="P86" s="138">
        <f t="shared" si="8"/>
        <v>508.33158939999987</v>
      </c>
      <c r="Q86" s="306">
        <f t="shared" si="8"/>
        <v>0</v>
      </c>
      <c r="R86" s="138">
        <f t="shared" si="8"/>
        <v>586.35349740000026</v>
      </c>
      <c r="S86" s="306">
        <f t="shared" si="8"/>
        <v>0</v>
      </c>
      <c r="T86" s="138">
        <f t="shared" si="8"/>
        <v>640.58583090000172</v>
      </c>
      <c r="U86" s="306">
        <f t="shared" si="8"/>
        <v>207.55204760000018</v>
      </c>
      <c r="V86" s="125">
        <f t="shared" si="8"/>
        <v>-40.31795209999953</v>
      </c>
      <c r="W86" s="306">
        <f t="shared" si="8"/>
        <v>-207.55204760000007</v>
      </c>
      <c r="X86" s="125">
        <f t="shared" si="8"/>
        <v>86.442889799999946</v>
      </c>
      <c r="Y86" s="306">
        <f t="shared" si="8"/>
        <v>0</v>
      </c>
      <c r="Z86" s="138">
        <f t="shared" si="8"/>
        <v>264.84761249999985</v>
      </c>
      <c r="AA86" s="306">
        <f t="shared" si="8"/>
        <v>0</v>
      </c>
      <c r="AB86" s="125">
        <f t="shared" si="8"/>
        <v>61.519479100001888</v>
      </c>
    </row>
    <row r="87" spans="1:28" ht="13.5" customHeight="1">
      <c r="A87" s="573"/>
      <c r="D87" s="141"/>
      <c r="E87" s="305"/>
      <c r="F87" s="139">
        <f>E86/F86-1</f>
        <v>-5.3064257099139089E-3</v>
      </c>
      <c r="G87" s="307"/>
      <c r="H87" s="139">
        <f>+G86/H86-1</f>
        <v>-1.9494397906510121</v>
      </c>
      <c r="I87" s="307"/>
      <c r="J87" s="139">
        <f>I86/J86-1</f>
        <v>-1</v>
      </c>
      <c r="K87" s="307"/>
      <c r="L87" s="139">
        <f>K86/L86-1</f>
        <v>-1</v>
      </c>
      <c r="M87" s="307"/>
      <c r="N87" s="140">
        <f>M86/N86-1</f>
        <v>0.91729472469108297</v>
      </c>
      <c r="O87" s="307"/>
      <c r="P87" s="140">
        <f>O86/P86-1</f>
        <v>-1.9767964333793973</v>
      </c>
      <c r="Q87" s="307"/>
      <c r="R87" s="140">
        <f>Q86/R86-1</f>
        <v>-1</v>
      </c>
      <c r="S87" s="307"/>
      <c r="T87" s="140">
        <f>S86/T86-1</f>
        <v>-1</v>
      </c>
      <c r="U87" s="307"/>
      <c r="V87" s="139">
        <f>U86/V86-1</f>
        <v>-6.1478816951122521</v>
      </c>
      <c r="W87" s="307"/>
      <c r="X87" s="139">
        <f>W86/X86-1</f>
        <v>-3.4010308780769174</v>
      </c>
      <c r="Y87" s="307"/>
      <c r="Z87" s="140">
        <f>Y86/Z86-1</f>
        <v>-1</v>
      </c>
      <c r="AA87" s="307"/>
      <c r="AB87" s="139">
        <f>AA86/AB86-1</f>
        <v>-1</v>
      </c>
    </row>
    <row r="89" spans="1:28" ht="26.25" customHeight="1">
      <c r="D89" s="341" t="str">
        <f>VVAL</f>
        <v>Mkr</v>
      </c>
      <c r="E89" s="1050" t="s">
        <v>33</v>
      </c>
      <c r="F89" s="1050"/>
      <c r="G89" s="1050"/>
      <c r="H89" s="1050"/>
      <c r="I89" s="1050"/>
      <c r="J89" s="1050"/>
      <c r="K89" s="1050"/>
      <c r="L89" s="1050"/>
      <c r="M89" s="1051" t="s">
        <v>0</v>
      </c>
      <c r="N89" s="1051"/>
      <c r="O89" s="1051"/>
      <c r="P89" s="1051"/>
      <c r="Q89" s="1051"/>
      <c r="R89" s="1051"/>
      <c r="S89" s="1051"/>
      <c r="T89" s="1051"/>
      <c r="U89" s="1051" t="s">
        <v>20</v>
      </c>
      <c r="V89" s="1051"/>
      <c r="W89" s="1051"/>
      <c r="X89" s="1051"/>
      <c r="Y89" s="1051"/>
      <c r="Z89" s="1051"/>
      <c r="AA89" s="1051"/>
      <c r="AB89" s="1051"/>
    </row>
    <row r="90" spans="1:28" ht="17.25" customHeight="1">
      <c r="A90" s="475" t="s">
        <v>312</v>
      </c>
      <c r="D90" s="341" t="s">
        <v>84</v>
      </c>
      <c r="E90" s="342">
        <f t="shared" ref="E90:AB90" si="9">E8</f>
        <v>2015</v>
      </c>
      <c r="F90" s="342">
        <f t="shared" si="9"/>
        <v>2014</v>
      </c>
      <c r="G90" s="342">
        <f t="shared" si="9"/>
        <v>2015</v>
      </c>
      <c r="H90" s="342">
        <f t="shared" si="9"/>
        <v>2014</v>
      </c>
      <c r="I90" s="342">
        <f t="shared" si="9"/>
        <v>2015</v>
      </c>
      <c r="J90" s="342">
        <f t="shared" si="9"/>
        <v>2014</v>
      </c>
      <c r="K90" s="342">
        <f t="shared" si="9"/>
        <v>2015</v>
      </c>
      <c r="L90" s="342">
        <f t="shared" si="9"/>
        <v>2014</v>
      </c>
      <c r="M90" s="342">
        <f t="shared" si="9"/>
        <v>2015</v>
      </c>
      <c r="N90" s="342">
        <f t="shared" si="9"/>
        <v>2014</v>
      </c>
      <c r="O90" s="342">
        <f t="shared" si="9"/>
        <v>2015</v>
      </c>
      <c r="P90" s="342">
        <f t="shared" si="9"/>
        <v>2014</v>
      </c>
      <c r="Q90" s="342">
        <f t="shared" si="9"/>
        <v>2015</v>
      </c>
      <c r="R90" s="342">
        <f t="shared" si="9"/>
        <v>2014</v>
      </c>
      <c r="S90" s="342">
        <f t="shared" si="9"/>
        <v>2015</v>
      </c>
      <c r="T90" s="342">
        <f t="shared" si="9"/>
        <v>2014</v>
      </c>
      <c r="U90" s="342">
        <f t="shared" si="9"/>
        <v>2015</v>
      </c>
      <c r="V90" s="342">
        <f t="shared" si="9"/>
        <v>2014</v>
      </c>
      <c r="W90" s="342">
        <f t="shared" si="9"/>
        <v>2015</v>
      </c>
      <c r="X90" s="342">
        <f t="shared" si="9"/>
        <v>2014</v>
      </c>
      <c r="Y90" s="342">
        <f t="shared" si="9"/>
        <v>2015</v>
      </c>
      <c r="Z90" s="342">
        <f t="shared" si="9"/>
        <v>2014</v>
      </c>
      <c r="AA90" s="342">
        <f t="shared" si="9"/>
        <v>2015</v>
      </c>
      <c r="AB90" s="342">
        <f t="shared" si="9"/>
        <v>2014</v>
      </c>
    </row>
    <row r="91" spans="1:28" ht="16.5" customHeight="1">
      <c r="D91" s="341"/>
      <c r="E91" s="342" t="str">
        <f t="shared" ref="E91:AB91" si="10">E9</f>
        <v>kv 1</v>
      </c>
      <c r="F91" s="342" t="str">
        <f t="shared" si="10"/>
        <v>kv 1</v>
      </c>
      <c r="G91" s="342" t="str">
        <f t="shared" si="10"/>
        <v>kv 2</v>
      </c>
      <c r="H91" s="342" t="str">
        <f t="shared" si="10"/>
        <v>kv 2</v>
      </c>
      <c r="I91" s="342" t="str">
        <f t="shared" si="10"/>
        <v>kv 3</v>
      </c>
      <c r="J91" s="342" t="str">
        <f t="shared" si="10"/>
        <v>kv 3</v>
      </c>
      <c r="K91" s="342" t="str">
        <f t="shared" si="10"/>
        <v>kv 4</v>
      </c>
      <c r="L91" s="342" t="str">
        <f t="shared" si="10"/>
        <v>kv 4</v>
      </c>
      <c r="M91" s="342" t="str">
        <f t="shared" si="10"/>
        <v>kv 1</v>
      </c>
      <c r="N91" s="342" t="str">
        <f t="shared" si="10"/>
        <v>kv 1</v>
      </c>
      <c r="O91" s="342" t="str">
        <f t="shared" si="10"/>
        <v>kv 2</v>
      </c>
      <c r="P91" s="342" t="str">
        <f t="shared" si="10"/>
        <v>kv 2</v>
      </c>
      <c r="Q91" s="342" t="str">
        <f t="shared" si="10"/>
        <v>kv 3</v>
      </c>
      <c r="R91" s="342" t="str">
        <f t="shared" si="10"/>
        <v>kv 3</v>
      </c>
      <c r="S91" s="342" t="str">
        <f t="shared" si="10"/>
        <v>kv 4</v>
      </c>
      <c r="T91" s="342" t="str">
        <f t="shared" si="10"/>
        <v>kv 4</v>
      </c>
      <c r="U91" s="342" t="str">
        <f t="shared" si="10"/>
        <v>kv 1</v>
      </c>
      <c r="V91" s="342" t="str">
        <f t="shared" si="10"/>
        <v>kv 1</v>
      </c>
      <c r="W91" s="342" t="str">
        <f t="shared" si="10"/>
        <v>kv 2</v>
      </c>
      <c r="X91" s="342" t="str">
        <f t="shared" si="10"/>
        <v>kv 2</v>
      </c>
      <c r="Y91" s="342" t="str">
        <f t="shared" si="10"/>
        <v>kv 3</v>
      </c>
      <c r="Z91" s="342" t="str">
        <f t="shared" si="10"/>
        <v>kv 3</v>
      </c>
      <c r="AA91" s="342" t="str">
        <f t="shared" si="10"/>
        <v>kv 4</v>
      </c>
      <c r="AB91" s="342" t="str">
        <f t="shared" si="10"/>
        <v>kv 4</v>
      </c>
    </row>
    <row r="92" spans="1:28">
      <c r="A92" s="573" t="str">
        <f t="shared" ref="A92:A120" si="11">A10</f>
        <v>AHIAS</v>
      </c>
      <c r="D92" s="141" t="str">
        <f t="shared" ref="D92:D120" si="12">D10</f>
        <v>AH Industries</v>
      </c>
      <c r="E92" s="305">
        <v>166.5487545</v>
      </c>
      <c r="F92" s="133">
        <v>132.7455468</v>
      </c>
      <c r="G92" s="305">
        <v>-166.5487545</v>
      </c>
      <c r="H92" s="133">
        <v>160.71710999999999</v>
      </c>
      <c r="I92" s="305">
        <v>0</v>
      </c>
      <c r="J92" s="133">
        <v>126.43693089999999</v>
      </c>
      <c r="K92" s="305">
        <v>0</v>
      </c>
      <c r="L92" s="133">
        <v>124.9408411</v>
      </c>
      <c r="M92" s="305">
        <v>5.9960013000000201</v>
      </c>
      <c r="N92" s="133">
        <v>0.286042799999979</v>
      </c>
      <c r="O92" s="305">
        <v>-5.9960012999999996</v>
      </c>
      <c r="P92" s="133">
        <v>9.82025280000002</v>
      </c>
      <c r="Q92" s="305">
        <v>0</v>
      </c>
      <c r="R92" s="133">
        <v>-1.0532712000000299</v>
      </c>
      <c r="S92" s="305">
        <v>0</v>
      </c>
      <c r="T92" s="133">
        <v>-0.62333689999992203</v>
      </c>
      <c r="U92" s="305">
        <v>-2.0572531000000001</v>
      </c>
      <c r="V92" s="133">
        <v>-2.7352355000000101</v>
      </c>
      <c r="W92" s="305">
        <v>2.05725310000002</v>
      </c>
      <c r="X92" s="133">
        <v>5.8670817000000302</v>
      </c>
      <c r="Y92" s="305">
        <v>0</v>
      </c>
      <c r="Z92" s="133">
        <v>-4.2825114000000299</v>
      </c>
      <c r="AA92" s="305">
        <v>0</v>
      </c>
      <c r="AB92" s="133">
        <v>-5.3336444999999202</v>
      </c>
    </row>
    <row r="93" spans="1:28">
      <c r="A93" s="573" t="str">
        <f t="shared" si="11"/>
        <v>ARCUS</v>
      </c>
      <c r="D93" s="141" t="str">
        <f t="shared" si="12"/>
        <v>Arcus-Gruppen</v>
      </c>
      <c r="E93" s="305">
        <v>457.98534940000002</v>
      </c>
      <c r="F93" s="133">
        <v>417.32155419999998</v>
      </c>
      <c r="G93" s="305">
        <v>-457.98534940000002</v>
      </c>
      <c r="H93" s="133">
        <v>541.50675460000002</v>
      </c>
      <c r="I93" s="305">
        <v>0</v>
      </c>
      <c r="J93" s="133">
        <v>494.91178289999999</v>
      </c>
      <c r="K93" s="305">
        <v>0</v>
      </c>
      <c r="L93" s="133">
        <v>672.90103009999996</v>
      </c>
      <c r="M93" s="305">
        <v>-12.595233599999901</v>
      </c>
      <c r="N93" s="133">
        <v>-16.386096800000001</v>
      </c>
      <c r="O93" s="305">
        <v>12.595233599999901</v>
      </c>
      <c r="P93" s="133">
        <v>74.3987663999999</v>
      </c>
      <c r="Q93" s="305">
        <v>0</v>
      </c>
      <c r="R93" s="133">
        <v>60.296498300000302</v>
      </c>
      <c r="S93" s="305">
        <v>0</v>
      </c>
      <c r="T93" s="133">
        <v>86.476299600000104</v>
      </c>
      <c r="U93" s="305">
        <v>-21.958299999999898</v>
      </c>
      <c r="V93" s="133">
        <v>-33.978745400000001</v>
      </c>
      <c r="W93" s="305">
        <v>21.958300000000001</v>
      </c>
      <c r="X93" s="133">
        <v>59.336447699999901</v>
      </c>
      <c r="Y93" s="305">
        <v>0</v>
      </c>
      <c r="Z93" s="133">
        <v>58.972428600000299</v>
      </c>
      <c r="AA93" s="305">
        <v>0</v>
      </c>
      <c r="AB93" s="133">
        <v>13.002163599999999</v>
      </c>
    </row>
    <row r="94" spans="1:28">
      <c r="A94" s="573" t="str">
        <f t="shared" si="11"/>
        <v>BIOLIN</v>
      </c>
      <c r="D94" s="141" t="str">
        <f t="shared" si="12"/>
        <v>Biolin Scientific</v>
      </c>
      <c r="E94" s="305">
        <v>52.325530000000001</v>
      </c>
      <c r="F94" s="133">
        <v>42.481999999999999</v>
      </c>
      <c r="G94" s="305">
        <v>-52.325530000000001</v>
      </c>
      <c r="H94" s="133">
        <v>53.398000000000003</v>
      </c>
      <c r="I94" s="305">
        <v>0</v>
      </c>
      <c r="J94" s="133">
        <v>51.746000000000002</v>
      </c>
      <c r="K94" s="305">
        <v>0</v>
      </c>
      <c r="L94" s="133">
        <v>67.453000000000003</v>
      </c>
      <c r="M94" s="305">
        <v>-1.7978799999999999</v>
      </c>
      <c r="N94" s="133">
        <v>-2.1840000000000002</v>
      </c>
      <c r="O94" s="305">
        <v>1.7978799999999999</v>
      </c>
      <c r="P94" s="133">
        <v>6.2790000000000097</v>
      </c>
      <c r="Q94" s="305">
        <v>0</v>
      </c>
      <c r="R94" s="133">
        <v>10.486000000000001</v>
      </c>
      <c r="S94" s="305">
        <v>0</v>
      </c>
      <c r="T94" s="133">
        <v>16.952000000000002</v>
      </c>
      <c r="U94" s="305">
        <v>-3.9869699999999999</v>
      </c>
      <c r="V94" s="133">
        <v>-5.1449999999999996</v>
      </c>
      <c r="W94" s="305">
        <v>3.9869699999999999</v>
      </c>
      <c r="X94" s="133">
        <v>3.0590000000000099</v>
      </c>
      <c r="Y94" s="305">
        <v>0</v>
      </c>
      <c r="Z94" s="133">
        <v>6.6779999999999999</v>
      </c>
      <c r="AA94" s="305">
        <v>0</v>
      </c>
      <c r="AB94" s="133">
        <v>10.727</v>
      </c>
    </row>
    <row r="95" spans="1:28">
      <c r="A95" s="573" t="str">
        <f t="shared" si="11"/>
        <v>BISNODE</v>
      </c>
      <c r="D95" s="141" t="str">
        <f t="shared" si="12"/>
        <v>Bisnode</v>
      </c>
      <c r="E95" s="305">
        <v>611.44683339999995</v>
      </c>
      <c r="F95" s="133">
        <v>605.69600000000003</v>
      </c>
      <c r="G95" s="305">
        <v>-611.44683339999995</v>
      </c>
      <c r="H95" s="133">
        <v>600.95489999999995</v>
      </c>
      <c r="I95" s="305">
        <v>0</v>
      </c>
      <c r="J95" s="133">
        <v>576.43740000000003</v>
      </c>
      <c r="K95" s="305">
        <v>0</v>
      </c>
      <c r="L95" s="133">
        <v>668.04290000000003</v>
      </c>
      <c r="M95" s="305">
        <v>26.433499200000099</v>
      </c>
      <c r="N95" s="133">
        <v>40.661600000000099</v>
      </c>
      <c r="O95" s="305">
        <v>-26.433499200000099</v>
      </c>
      <c r="P95" s="133">
        <v>40.284299999999803</v>
      </c>
      <c r="Q95" s="305">
        <v>0</v>
      </c>
      <c r="R95" s="133">
        <v>46.043900000000299</v>
      </c>
      <c r="S95" s="305">
        <v>0</v>
      </c>
      <c r="T95" s="133">
        <v>81.321100000000101</v>
      </c>
      <c r="U95" s="305">
        <v>0.15320549999998201</v>
      </c>
      <c r="V95" s="133">
        <v>13.7886000000001</v>
      </c>
      <c r="W95" s="305">
        <v>-0.153205500000098</v>
      </c>
      <c r="X95" s="133">
        <v>-13.075300000000199</v>
      </c>
      <c r="Y95" s="305">
        <v>0</v>
      </c>
      <c r="Z95" s="133">
        <v>15.2572000000002</v>
      </c>
      <c r="AA95" s="305">
        <v>0</v>
      </c>
      <c r="AB95" s="133">
        <v>35.700000000000301</v>
      </c>
    </row>
    <row r="96" spans="1:28">
      <c r="A96" s="573" t="str">
        <f t="shared" si="11"/>
        <v>DIAB</v>
      </c>
      <c r="D96" s="141" t="str">
        <f t="shared" si="12"/>
        <v>DIAB</v>
      </c>
      <c r="E96" s="305">
        <v>354.5081361</v>
      </c>
      <c r="F96" s="133">
        <v>228.80058249999999</v>
      </c>
      <c r="G96" s="305">
        <v>-354.5081361</v>
      </c>
      <c r="H96" s="133">
        <v>275.76751130000002</v>
      </c>
      <c r="I96" s="305">
        <v>0</v>
      </c>
      <c r="J96" s="133">
        <v>282.37894540000002</v>
      </c>
      <c r="K96" s="305">
        <v>0</v>
      </c>
      <c r="L96" s="133">
        <v>324.81048049999998</v>
      </c>
      <c r="M96" s="305">
        <v>35.5309344</v>
      </c>
      <c r="N96" s="133">
        <v>-0.18253040000003701</v>
      </c>
      <c r="O96" s="305">
        <v>-35.5309344</v>
      </c>
      <c r="P96" s="133">
        <v>0.22960360000000801</v>
      </c>
      <c r="Q96" s="305">
        <v>0</v>
      </c>
      <c r="R96" s="133">
        <v>6.9121286000000302</v>
      </c>
      <c r="S96" s="305">
        <v>0</v>
      </c>
      <c r="T96" s="133">
        <v>-10.4849161000002</v>
      </c>
      <c r="U96" s="305">
        <v>26.6714973999999</v>
      </c>
      <c r="V96" s="133">
        <v>-10.3686735</v>
      </c>
      <c r="W96" s="305">
        <v>-26.6714974</v>
      </c>
      <c r="X96" s="133">
        <v>-7.1350075999999998</v>
      </c>
      <c r="Y96" s="305">
        <v>0</v>
      </c>
      <c r="Z96" s="133">
        <v>-5.8313577999999699</v>
      </c>
      <c r="AA96" s="305">
        <v>0</v>
      </c>
      <c r="AB96" s="133">
        <v>-16.558366800000201</v>
      </c>
    </row>
    <row r="97" spans="1:28">
      <c r="A97" s="573" t="str">
        <f t="shared" si="11"/>
        <v>EMGR</v>
      </c>
      <c r="D97" s="141" t="str">
        <f t="shared" si="12"/>
        <v>Euromaint</v>
      </c>
      <c r="E97" s="305">
        <v>593.44200000000001</v>
      </c>
      <c r="F97" s="133">
        <v>581.61199999999997</v>
      </c>
      <c r="G97" s="305">
        <v>-593.44200000000001</v>
      </c>
      <c r="H97" s="133">
        <v>558.40300000000002</v>
      </c>
      <c r="I97" s="305">
        <v>0</v>
      </c>
      <c r="J97" s="133">
        <v>533.02300000000002</v>
      </c>
      <c r="K97" s="305">
        <v>0</v>
      </c>
      <c r="L97" s="133">
        <v>601.23199999999997</v>
      </c>
      <c r="M97" s="305">
        <v>8.5879999999999495</v>
      </c>
      <c r="N97" s="133">
        <v>4.5619999999999301</v>
      </c>
      <c r="O97" s="305">
        <v>-8.5879999999999406</v>
      </c>
      <c r="P97" s="133">
        <v>2.24600000000004</v>
      </c>
      <c r="Q97" s="305">
        <v>0</v>
      </c>
      <c r="R97" s="133">
        <v>22.248999999999899</v>
      </c>
      <c r="S97" s="305">
        <v>0</v>
      </c>
      <c r="T97" s="133">
        <v>27.484000000000201</v>
      </c>
      <c r="U97" s="305">
        <v>0.49399999999995498</v>
      </c>
      <c r="V97" s="133">
        <v>-4.4800000000000404</v>
      </c>
      <c r="W97" s="305">
        <v>-0.49399999999995903</v>
      </c>
      <c r="X97" s="133">
        <v>-7.0890000000000599</v>
      </c>
      <c r="Y97" s="305">
        <v>0</v>
      </c>
      <c r="Z97" s="133">
        <v>13.715999999999999</v>
      </c>
      <c r="AA97" s="305">
        <v>0</v>
      </c>
      <c r="AB97" s="133">
        <v>20.424000000000198</v>
      </c>
    </row>
    <row r="98" spans="1:28">
      <c r="A98" s="573" t="str">
        <f t="shared" si="11"/>
        <v>GSHYDRO</v>
      </c>
      <c r="D98" s="141" t="str">
        <f t="shared" si="12"/>
        <v>GS-Hydro</v>
      </c>
      <c r="E98" s="305">
        <v>319.61327749999998</v>
      </c>
      <c r="F98" s="133">
        <v>285.36915160000001</v>
      </c>
      <c r="G98" s="305">
        <v>-319.61327749999998</v>
      </c>
      <c r="H98" s="133">
        <v>329.4923154</v>
      </c>
      <c r="I98" s="305">
        <v>0</v>
      </c>
      <c r="J98" s="133">
        <v>347.80190920000001</v>
      </c>
      <c r="K98" s="305">
        <v>0</v>
      </c>
      <c r="L98" s="133">
        <v>352.497387</v>
      </c>
      <c r="M98" s="305">
        <v>7.7570119000000499</v>
      </c>
      <c r="N98" s="133">
        <v>12.4917713</v>
      </c>
      <c r="O98" s="305">
        <v>-7.7570119000000703</v>
      </c>
      <c r="P98" s="133">
        <v>37.837452499999799</v>
      </c>
      <c r="Q98" s="305">
        <v>0</v>
      </c>
      <c r="R98" s="133">
        <v>21.937887100000101</v>
      </c>
      <c r="S98" s="305">
        <v>0</v>
      </c>
      <c r="T98" s="133">
        <v>28.170657899999998</v>
      </c>
      <c r="U98" s="305">
        <v>4.07078980000004</v>
      </c>
      <c r="V98" s="133">
        <v>6.5783494000000102</v>
      </c>
      <c r="W98" s="305">
        <v>-4.0707898000000604</v>
      </c>
      <c r="X98" s="133">
        <v>33.350277199999901</v>
      </c>
      <c r="Y98" s="305">
        <v>0</v>
      </c>
      <c r="Z98" s="133">
        <v>16.8145722000001</v>
      </c>
      <c r="AA98" s="305">
        <v>0</v>
      </c>
      <c r="AB98" s="133">
        <v>34.725125200000001</v>
      </c>
    </row>
    <row r="99" spans="1:28">
      <c r="A99" s="573" t="str">
        <f t="shared" si="11"/>
        <v>HAFA</v>
      </c>
      <c r="D99" s="141" t="str">
        <f t="shared" si="12"/>
        <v>Hafa Bathroom Group</v>
      </c>
      <c r="E99" s="305">
        <v>52.296999999999997</v>
      </c>
      <c r="F99" s="133">
        <v>58.457999999999998</v>
      </c>
      <c r="G99" s="305">
        <v>-52.296999999999997</v>
      </c>
      <c r="H99" s="133">
        <v>46.853000000000002</v>
      </c>
      <c r="I99" s="305">
        <v>0</v>
      </c>
      <c r="J99" s="133">
        <v>46.518999999999998</v>
      </c>
      <c r="K99" s="305">
        <v>0</v>
      </c>
      <c r="L99" s="133">
        <v>53.863</v>
      </c>
      <c r="M99" s="305">
        <v>2.3359999999999999</v>
      </c>
      <c r="N99" s="133">
        <v>2.702</v>
      </c>
      <c r="O99" s="305">
        <v>-2.3359999999999999</v>
      </c>
      <c r="P99" s="133">
        <v>-8.1109999999999793</v>
      </c>
      <c r="Q99" s="305">
        <v>0</v>
      </c>
      <c r="R99" s="133">
        <v>-0.81200000000000505</v>
      </c>
      <c r="S99" s="305">
        <v>0</v>
      </c>
      <c r="T99" s="133">
        <v>1.7729999999999999</v>
      </c>
      <c r="U99" s="305">
        <v>2.0030000000000001</v>
      </c>
      <c r="V99" s="133">
        <v>2.1539999999999901</v>
      </c>
      <c r="W99" s="305">
        <v>-2.0030000000000001</v>
      </c>
      <c r="X99" s="133">
        <v>-8.8589999999999804</v>
      </c>
      <c r="Y99" s="305">
        <v>0</v>
      </c>
      <c r="Z99" s="133">
        <v>-1.1400000000000099</v>
      </c>
      <c r="AA99" s="305">
        <v>0</v>
      </c>
      <c r="AB99" s="133">
        <v>1.4340000000000099</v>
      </c>
    </row>
    <row r="100" spans="1:28">
      <c r="A100" s="573" t="str">
        <f t="shared" si="11"/>
        <v>HENT</v>
      </c>
      <c r="D100" s="141" t="str">
        <f t="shared" si="12"/>
        <v>HENT</v>
      </c>
      <c r="E100" s="305">
        <v>936.74851679999995</v>
      </c>
      <c r="F100" s="133">
        <v>899.4260822</v>
      </c>
      <c r="G100" s="305">
        <v>-936.74851679999995</v>
      </c>
      <c r="H100" s="133">
        <v>924.90381939999997</v>
      </c>
      <c r="I100" s="305">
        <v>0</v>
      </c>
      <c r="J100" s="133">
        <v>799.1533336</v>
      </c>
      <c r="K100" s="305">
        <v>0</v>
      </c>
      <c r="L100" s="133">
        <v>926.02195759999995</v>
      </c>
      <c r="M100" s="305">
        <v>37.708156900000198</v>
      </c>
      <c r="N100" s="133">
        <v>39.152652500000201</v>
      </c>
      <c r="O100" s="305">
        <v>-37.708156900000198</v>
      </c>
      <c r="P100" s="133">
        <v>28.1347396</v>
      </c>
      <c r="Q100" s="305">
        <v>0</v>
      </c>
      <c r="R100" s="133">
        <v>29.607884099999701</v>
      </c>
      <c r="S100" s="305">
        <v>0</v>
      </c>
      <c r="T100" s="133">
        <v>19.351706000000402</v>
      </c>
      <c r="U100" s="305">
        <v>35.575743000000202</v>
      </c>
      <c r="V100" s="133">
        <v>35.4559323000001</v>
      </c>
      <c r="W100" s="305">
        <v>-35.575743000000102</v>
      </c>
      <c r="X100" s="133">
        <v>25.807700700000101</v>
      </c>
      <c r="Y100" s="305">
        <v>0</v>
      </c>
      <c r="Z100" s="133">
        <v>24.699729599999699</v>
      </c>
      <c r="AA100" s="305">
        <v>0</v>
      </c>
      <c r="AB100" s="133">
        <v>15.9262040000004</v>
      </c>
    </row>
    <row r="101" spans="1:28">
      <c r="A101" s="573" t="str">
        <f t="shared" si="11"/>
        <v>HLDISP</v>
      </c>
      <c r="D101" s="141" t="str">
        <f t="shared" si="12"/>
        <v xml:space="preserve">HL Display </v>
      </c>
      <c r="E101" s="305">
        <v>332.43674399999998</v>
      </c>
      <c r="F101" s="133">
        <v>358.45492949999999</v>
      </c>
      <c r="G101" s="305">
        <v>-332.43674399999998</v>
      </c>
      <c r="H101" s="133">
        <v>387.329094</v>
      </c>
      <c r="I101" s="305">
        <v>0</v>
      </c>
      <c r="J101" s="133">
        <v>376.18998749999997</v>
      </c>
      <c r="K101" s="305">
        <v>0</v>
      </c>
      <c r="L101" s="133">
        <v>365.31598050000002</v>
      </c>
      <c r="M101" s="305">
        <v>-11.036614500000001</v>
      </c>
      <c r="N101" s="133">
        <v>13.035208500000101</v>
      </c>
      <c r="O101" s="305">
        <v>11.036614500000001</v>
      </c>
      <c r="P101" s="133">
        <v>24.8533244999999</v>
      </c>
      <c r="Q101" s="305">
        <v>0</v>
      </c>
      <c r="R101" s="133">
        <v>17.408857500000099</v>
      </c>
      <c r="S101" s="305">
        <v>0</v>
      </c>
      <c r="T101" s="133">
        <v>3.47290199999996</v>
      </c>
      <c r="U101" s="305">
        <v>-21.956939999999999</v>
      </c>
      <c r="V101" s="133">
        <v>3.7409580000000302</v>
      </c>
      <c r="W101" s="305">
        <v>21.9569399999999</v>
      </c>
      <c r="X101" s="133">
        <v>9.5169734999999491</v>
      </c>
      <c r="Y101" s="305">
        <v>0</v>
      </c>
      <c r="Z101" s="133">
        <v>5.5345680000001103</v>
      </c>
      <c r="AA101" s="305">
        <v>0</v>
      </c>
      <c r="AB101" s="133">
        <v>-15.7670145000001</v>
      </c>
    </row>
    <row r="102" spans="1:28">
      <c r="A102" s="573" t="str">
        <f t="shared" si="11"/>
        <v>INWIDO</v>
      </c>
      <c r="D102" s="141" t="str">
        <f t="shared" si="12"/>
        <v>Inwido</v>
      </c>
      <c r="E102" s="305">
        <v>327.53261179999998</v>
      </c>
      <c r="F102" s="133">
        <v>283.70520520000002</v>
      </c>
      <c r="G102" s="305">
        <v>-327.53261179999998</v>
      </c>
      <c r="H102" s="133">
        <v>406.70199780000002</v>
      </c>
      <c r="I102" s="305">
        <v>0</v>
      </c>
      <c r="J102" s="133">
        <v>402.42019670000002</v>
      </c>
      <c r="K102" s="305">
        <v>0</v>
      </c>
      <c r="L102" s="133">
        <v>444.33731899999998</v>
      </c>
      <c r="M102" s="305">
        <v>8.9823074999999193</v>
      </c>
      <c r="N102" s="133">
        <v>-22.069740600000099</v>
      </c>
      <c r="O102" s="305">
        <v>-8.9823074999999495</v>
      </c>
      <c r="P102" s="133">
        <v>37.892673299999998</v>
      </c>
      <c r="Q102" s="305">
        <v>0</v>
      </c>
      <c r="R102" s="133">
        <v>46.8734172999999</v>
      </c>
      <c r="S102" s="305">
        <v>0</v>
      </c>
      <c r="T102" s="133">
        <v>54.9829791000003</v>
      </c>
      <c r="U102" s="305">
        <v>8.1605318999999206</v>
      </c>
      <c r="V102" s="133">
        <v>-24.6169948000001</v>
      </c>
      <c r="W102" s="305">
        <v>-8.1605318999999792</v>
      </c>
      <c r="X102" s="133">
        <v>15.758516500000001</v>
      </c>
      <c r="Y102" s="305">
        <v>0</v>
      </c>
      <c r="Z102" s="133">
        <v>43.116639499999799</v>
      </c>
      <c r="AA102" s="305">
        <v>0</v>
      </c>
      <c r="AB102" s="133">
        <v>44.771760600000299</v>
      </c>
    </row>
    <row r="103" spans="1:28">
      <c r="A103" s="573" t="str">
        <f t="shared" si="11"/>
        <v>JOTUL</v>
      </c>
      <c r="D103" s="141" t="str">
        <f t="shared" si="12"/>
        <v>Jøtul</v>
      </c>
      <c r="E103" s="305">
        <v>193.0229022</v>
      </c>
      <c r="F103" s="133">
        <v>181.52879469999999</v>
      </c>
      <c r="G103" s="305">
        <v>-193.0229022</v>
      </c>
      <c r="H103" s="133">
        <v>152.64299149999999</v>
      </c>
      <c r="I103" s="305">
        <v>0</v>
      </c>
      <c r="J103" s="133">
        <v>226.07812530000001</v>
      </c>
      <c r="K103" s="305">
        <v>0</v>
      </c>
      <c r="L103" s="133">
        <v>291.41094859999998</v>
      </c>
      <c r="M103" s="305">
        <v>-13.539048899999999</v>
      </c>
      <c r="N103" s="133">
        <v>-13.920999200000001</v>
      </c>
      <c r="O103" s="305">
        <v>13.539048899999999</v>
      </c>
      <c r="P103" s="133">
        <v>-34.949507099999998</v>
      </c>
      <c r="Q103" s="305">
        <v>0</v>
      </c>
      <c r="R103" s="133">
        <v>8.9236963000001097</v>
      </c>
      <c r="S103" s="305">
        <v>0</v>
      </c>
      <c r="T103" s="133">
        <v>19.555404399999698</v>
      </c>
      <c r="U103" s="305">
        <v>-29.253093499999999</v>
      </c>
      <c r="V103" s="133">
        <v>-18.639462000000002</v>
      </c>
      <c r="W103" s="305">
        <v>29.253093499999999</v>
      </c>
      <c r="X103" s="133">
        <v>-49.872314500000002</v>
      </c>
      <c r="Y103" s="305">
        <v>0</v>
      </c>
      <c r="Z103" s="133">
        <v>-4.55827889999986</v>
      </c>
      <c r="AA103" s="305">
        <v>0</v>
      </c>
      <c r="AB103" s="133">
        <v>-125.6352146</v>
      </c>
    </row>
    <row r="104" spans="1:28">
      <c r="A104" s="573" t="str">
        <f t="shared" si="11"/>
        <v>KVD</v>
      </c>
      <c r="D104" s="141" t="str">
        <f t="shared" si="12"/>
        <v xml:space="preserve">KVD </v>
      </c>
      <c r="E104" s="305">
        <v>75.858000000000004</v>
      </c>
      <c r="F104" s="133">
        <v>75.2</v>
      </c>
      <c r="G104" s="305">
        <v>-75.858000000000004</v>
      </c>
      <c r="H104" s="133">
        <v>84.254000000000005</v>
      </c>
      <c r="I104" s="305">
        <v>0</v>
      </c>
      <c r="J104" s="133">
        <v>72.905000000000001</v>
      </c>
      <c r="K104" s="305">
        <v>0</v>
      </c>
      <c r="L104" s="133">
        <v>83.052999999999997</v>
      </c>
      <c r="M104" s="305">
        <v>8.1629999999999896</v>
      </c>
      <c r="N104" s="133">
        <v>8.6150000000000109</v>
      </c>
      <c r="O104" s="305">
        <v>-8.1629999999999896</v>
      </c>
      <c r="P104" s="133">
        <v>11.555999999999999</v>
      </c>
      <c r="Q104" s="305">
        <v>0</v>
      </c>
      <c r="R104" s="133">
        <v>10.131</v>
      </c>
      <c r="S104" s="305">
        <v>0</v>
      </c>
      <c r="T104" s="133">
        <v>13.903</v>
      </c>
      <c r="U104" s="305">
        <v>6.0209999999999999</v>
      </c>
      <c r="V104" s="133">
        <v>5.7439999999999998</v>
      </c>
      <c r="W104" s="305">
        <v>-6.0209999999999804</v>
      </c>
      <c r="X104" s="133">
        <v>8.8520000000000092</v>
      </c>
      <c r="Y104" s="305">
        <v>0</v>
      </c>
      <c r="Z104" s="133">
        <v>7.492</v>
      </c>
      <c r="AA104" s="305">
        <v>0</v>
      </c>
      <c r="AB104" s="133">
        <v>11.359</v>
      </c>
    </row>
    <row r="105" spans="1:28">
      <c r="A105" s="573" t="str">
        <f t="shared" si="11"/>
        <v>LEDIL</v>
      </c>
      <c r="D105" s="141" t="str">
        <f t="shared" si="12"/>
        <v>Ledil</v>
      </c>
      <c r="E105" s="305">
        <v>46.424412500000003</v>
      </c>
      <c r="F105" s="133">
        <v>32.018440200000001</v>
      </c>
      <c r="G105" s="305">
        <v>-46.424412500000003</v>
      </c>
      <c r="H105" s="133">
        <v>36.447205500000003</v>
      </c>
      <c r="I105" s="305">
        <v>0</v>
      </c>
      <c r="J105" s="133">
        <v>46.776066100000001</v>
      </c>
      <c r="K105" s="305">
        <v>0</v>
      </c>
      <c r="L105" s="133">
        <v>46.341690200000002</v>
      </c>
      <c r="M105" s="305">
        <v>15.0284555</v>
      </c>
      <c r="N105" s="133">
        <v>6.6933195999999997</v>
      </c>
      <c r="O105" s="305">
        <v>-15.0284555</v>
      </c>
      <c r="P105" s="133">
        <v>11.278912</v>
      </c>
      <c r="Q105" s="305">
        <v>0</v>
      </c>
      <c r="R105" s="133">
        <v>17.562030100000001</v>
      </c>
      <c r="S105" s="305">
        <v>0</v>
      </c>
      <c r="T105" s="133">
        <v>5.2979984999999701</v>
      </c>
      <c r="U105" s="305">
        <v>5.1880246999999997</v>
      </c>
      <c r="V105" s="133">
        <v>4.7506672999999999</v>
      </c>
      <c r="W105" s="305">
        <v>-5.1880246999999899</v>
      </c>
      <c r="X105" s="133">
        <v>9.4654627999999992</v>
      </c>
      <c r="Y105" s="305">
        <v>0</v>
      </c>
      <c r="Z105" s="133">
        <v>15.951071300000001</v>
      </c>
      <c r="AA105" s="305">
        <v>0</v>
      </c>
      <c r="AB105" s="133">
        <v>3.4771312999999702</v>
      </c>
    </row>
    <row r="106" spans="1:28">
      <c r="A106" s="573" t="str">
        <f t="shared" si="11"/>
        <v>MCC</v>
      </c>
      <c r="D106" s="141" t="str">
        <f t="shared" si="12"/>
        <v>Mobile Climate Control</v>
      </c>
      <c r="E106" s="305">
        <v>290.10500000000002</v>
      </c>
      <c r="F106" s="133">
        <v>211.64500000000001</v>
      </c>
      <c r="G106" s="305">
        <v>-290.10500000000002</v>
      </c>
      <c r="H106" s="133">
        <v>281.29000000000002</v>
      </c>
      <c r="I106" s="305">
        <v>0</v>
      </c>
      <c r="J106" s="133">
        <v>281.17599999999999</v>
      </c>
      <c r="K106" s="305">
        <v>0</v>
      </c>
      <c r="L106" s="133">
        <v>246.876</v>
      </c>
      <c r="M106" s="305">
        <v>29.253</v>
      </c>
      <c r="N106" s="133">
        <v>15.763999999999999</v>
      </c>
      <c r="O106" s="305">
        <v>-29.253</v>
      </c>
      <c r="P106" s="133">
        <v>30.905000000000001</v>
      </c>
      <c r="Q106" s="305">
        <v>0</v>
      </c>
      <c r="R106" s="133">
        <v>37.365000000000002</v>
      </c>
      <c r="S106" s="305">
        <v>0</v>
      </c>
      <c r="T106" s="133">
        <v>22.2</v>
      </c>
      <c r="U106" s="305">
        <v>5.1460000000000203</v>
      </c>
      <c r="V106" s="133">
        <v>8.4820000000000206</v>
      </c>
      <c r="W106" s="305">
        <v>-5.1459999999999999</v>
      </c>
      <c r="X106" s="133">
        <v>18.826000000000001</v>
      </c>
      <c r="Y106" s="305">
        <v>0</v>
      </c>
      <c r="Z106" s="133">
        <v>17.564</v>
      </c>
      <c r="AA106" s="305">
        <v>0</v>
      </c>
      <c r="AB106" s="133">
        <v>1.91300000000002</v>
      </c>
    </row>
    <row r="107" spans="1:28">
      <c r="A107" s="573" t="str">
        <f t="shared" si="11"/>
        <v>NEBULA</v>
      </c>
      <c r="D107" s="141" t="str">
        <f t="shared" si="12"/>
        <v>Nebula</v>
      </c>
      <c r="E107" s="305">
        <v>48.178444499999998</v>
      </c>
      <c r="F107" s="133">
        <v>42.518398500000004</v>
      </c>
      <c r="G107" s="305">
        <v>-48.178444499999998</v>
      </c>
      <c r="H107" s="133">
        <v>46.514325900000003</v>
      </c>
      <c r="I107" s="305">
        <v>0</v>
      </c>
      <c r="J107" s="133">
        <v>47.568410100000001</v>
      </c>
      <c r="K107" s="305">
        <v>0</v>
      </c>
      <c r="L107" s="133">
        <v>52.430366300000003</v>
      </c>
      <c r="M107" s="305">
        <v>13.105713</v>
      </c>
      <c r="N107" s="133">
        <v>13.261675500000001</v>
      </c>
      <c r="O107" s="305">
        <v>-13.105713</v>
      </c>
      <c r="P107" s="133">
        <v>14.3792452</v>
      </c>
      <c r="Q107" s="305">
        <v>0</v>
      </c>
      <c r="R107" s="133">
        <v>17.6741624</v>
      </c>
      <c r="S107" s="305">
        <v>0</v>
      </c>
      <c r="T107" s="133">
        <v>16.690152600000001</v>
      </c>
      <c r="U107" s="305">
        <v>9.8742801</v>
      </c>
      <c r="V107" s="133">
        <v>8.8561236000000001</v>
      </c>
      <c r="W107" s="305">
        <v>-9.8742801000000107</v>
      </c>
      <c r="X107" s="133">
        <v>10.0386565</v>
      </c>
      <c r="Y107" s="305">
        <v>0</v>
      </c>
      <c r="Z107" s="133">
        <v>14.1290212</v>
      </c>
      <c r="AA107" s="305">
        <v>0</v>
      </c>
      <c r="AB107" s="133">
        <v>15.8888006</v>
      </c>
    </row>
    <row r="108" spans="1:28">
      <c r="A108" s="573" t="str">
        <f t="shared" si="11"/>
        <v>NCGHO</v>
      </c>
      <c r="D108" s="141" t="str">
        <f t="shared" si="12"/>
        <v>Nordic Cinema Group</v>
      </c>
      <c r="E108" s="305">
        <v>460.05613240000002</v>
      </c>
      <c r="F108" s="133">
        <v>416.18710950000002</v>
      </c>
      <c r="G108" s="305">
        <v>-460.05613240000002</v>
      </c>
      <c r="H108" s="133">
        <v>285.1716705</v>
      </c>
      <c r="I108" s="305">
        <v>0</v>
      </c>
      <c r="J108" s="133">
        <v>315.38292150000001</v>
      </c>
      <c r="K108" s="305">
        <v>0</v>
      </c>
      <c r="L108" s="133">
        <v>502.38634350000001</v>
      </c>
      <c r="M108" s="305">
        <v>89.165143299999997</v>
      </c>
      <c r="N108" s="133">
        <v>73.143977500000105</v>
      </c>
      <c r="O108" s="305">
        <v>-89.165143300000096</v>
      </c>
      <c r="P108" s="133">
        <v>-1.4537500000000301</v>
      </c>
      <c r="Q108" s="305">
        <v>0</v>
      </c>
      <c r="R108" s="133">
        <v>23.9502405</v>
      </c>
      <c r="S108" s="305">
        <v>0</v>
      </c>
      <c r="T108" s="133">
        <v>117.0925845</v>
      </c>
      <c r="U108" s="305">
        <v>76.899303399999994</v>
      </c>
      <c r="V108" s="133">
        <v>52.263475499999998</v>
      </c>
      <c r="W108" s="305">
        <v>-76.899303400000093</v>
      </c>
      <c r="X108" s="133">
        <v>-29.329697000000099</v>
      </c>
      <c r="Y108" s="305">
        <v>0</v>
      </c>
      <c r="Z108" s="133">
        <v>6.4895400000000203</v>
      </c>
      <c r="AA108" s="305">
        <v>0</v>
      </c>
      <c r="AB108" s="133">
        <v>91.487976499999903</v>
      </c>
    </row>
    <row r="109" spans="1:28" ht="17.25" hidden="1" customHeight="1">
      <c r="A109" s="573">
        <f t="shared" si="11"/>
        <v>0</v>
      </c>
      <c r="D109" s="141">
        <f t="shared" si="12"/>
        <v>0</v>
      </c>
      <c r="E109" s="305">
        <v>0</v>
      </c>
      <c r="F109" s="133">
        <v>0</v>
      </c>
      <c r="G109" s="305">
        <v>0</v>
      </c>
      <c r="H109" s="133">
        <v>0</v>
      </c>
      <c r="I109" s="305">
        <v>0</v>
      </c>
      <c r="J109" s="133">
        <v>0</v>
      </c>
      <c r="K109" s="305">
        <v>0</v>
      </c>
      <c r="L109" s="133">
        <v>0</v>
      </c>
      <c r="M109" s="305">
        <v>0</v>
      </c>
      <c r="N109" s="133">
        <v>0</v>
      </c>
      <c r="O109" s="305">
        <v>0</v>
      </c>
      <c r="P109" s="133">
        <v>0</v>
      </c>
      <c r="Q109" s="305">
        <v>0</v>
      </c>
      <c r="R109" s="133">
        <v>0</v>
      </c>
      <c r="S109" s="305">
        <v>0</v>
      </c>
      <c r="T109" s="133">
        <v>0</v>
      </c>
      <c r="U109" s="305">
        <v>0</v>
      </c>
      <c r="V109" s="133">
        <v>0</v>
      </c>
      <c r="W109" s="305">
        <v>0</v>
      </c>
      <c r="X109" s="133">
        <v>0</v>
      </c>
      <c r="Y109" s="305">
        <v>0</v>
      </c>
      <c r="Z109" s="133">
        <v>0</v>
      </c>
      <c r="AA109" s="305">
        <v>0</v>
      </c>
      <c r="AB109" s="133">
        <v>0</v>
      </c>
    </row>
    <row r="110" spans="1:28" ht="17.25" hidden="1" customHeight="1">
      <c r="A110" s="573">
        <f t="shared" si="11"/>
        <v>0</v>
      </c>
      <c r="D110" s="141">
        <f t="shared" si="12"/>
        <v>0</v>
      </c>
      <c r="E110" s="305">
        <v>0</v>
      </c>
      <c r="F110" s="133">
        <v>0</v>
      </c>
      <c r="G110" s="305">
        <v>0</v>
      </c>
      <c r="H110" s="133">
        <v>0</v>
      </c>
      <c r="I110" s="305">
        <v>0</v>
      </c>
      <c r="J110" s="133">
        <v>0</v>
      </c>
      <c r="K110" s="305">
        <v>0</v>
      </c>
      <c r="L110" s="133">
        <v>0</v>
      </c>
      <c r="M110" s="305">
        <v>0</v>
      </c>
      <c r="N110" s="133">
        <v>0</v>
      </c>
      <c r="O110" s="305">
        <v>0</v>
      </c>
      <c r="P110" s="133">
        <v>0</v>
      </c>
      <c r="Q110" s="305">
        <v>0</v>
      </c>
      <c r="R110" s="133">
        <v>0</v>
      </c>
      <c r="S110" s="305">
        <v>0</v>
      </c>
      <c r="T110" s="133">
        <v>0</v>
      </c>
      <c r="U110" s="305">
        <v>0</v>
      </c>
      <c r="V110" s="133">
        <v>0</v>
      </c>
      <c r="W110" s="305">
        <v>0</v>
      </c>
      <c r="X110" s="133">
        <v>0</v>
      </c>
      <c r="Y110" s="305">
        <v>0</v>
      </c>
      <c r="Z110" s="133">
        <v>0</v>
      </c>
      <c r="AA110" s="305">
        <v>0</v>
      </c>
      <c r="AB110" s="133">
        <v>0</v>
      </c>
    </row>
    <row r="111" spans="1:28" ht="17.25" hidden="1" customHeight="1">
      <c r="A111" s="573">
        <f t="shared" si="11"/>
        <v>0</v>
      </c>
      <c r="D111" s="141">
        <f t="shared" si="12"/>
        <v>0</v>
      </c>
      <c r="E111" s="305">
        <v>0</v>
      </c>
      <c r="F111" s="133">
        <v>0</v>
      </c>
      <c r="G111" s="305">
        <v>0</v>
      </c>
      <c r="H111" s="133">
        <v>0</v>
      </c>
      <c r="I111" s="305">
        <v>0</v>
      </c>
      <c r="J111" s="133">
        <v>0</v>
      </c>
      <c r="K111" s="305">
        <v>0</v>
      </c>
      <c r="L111" s="133">
        <v>0</v>
      </c>
      <c r="M111" s="305">
        <v>0</v>
      </c>
      <c r="N111" s="133">
        <v>0</v>
      </c>
      <c r="O111" s="305">
        <v>0</v>
      </c>
      <c r="P111" s="133">
        <v>0</v>
      </c>
      <c r="Q111" s="305">
        <v>0</v>
      </c>
      <c r="R111" s="133">
        <v>0</v>
      </c>
      <c r="S111" s="305">
        <v>0</v>
      </c>
      <c r="T111" s="133">
        <v>0</v>
      </c>
      <c r="U111" s="305">
        <v>0</v>
      </c>
      <c r="V111" s="133">
        <v>0</v>
      </c>
      <c r="W111" s="305">
        <v>0</v>
      </c>
      <c r="X111" s="133">
        <v>0</v>
      </c>
      <c r="Y111" s="305">
        <v>0</v>
      </c>
      <c r="Z111" s="133">
        <v>0</v>
      </c>
      <c r="AA111" s="305">
        <v>0</v>
      </c>
      <c r="AB111" s="133">
        <v>0</v>
      </c>
    </row>
    <row r="112" spans="1:28" ht="17.25" hidden="1" customHeight="1">
      <c r="A112" s="573">
        <f t="shared" si="11"/>
        <v>0</v>
      </c>
      <c r="D112" s="141">
        <f t="shared" si="12"/>
        <v>0</v>
      </c>
      <c r="E112" s="305">
        <v>0</v>
      </c>
      <c r="F112" s="133">
        <v>0</v>
      </c>
      <c r="G112" s="305">
        <v>0</v>
      </c>
      <c r="H112" s="133">
        <v>0</v>
      </c>
      <c r="I112" s="305">
        <v>0</v>
      </c>
      <c r="J112" s="133">
        <v>0</v>
      </c>
      <c r="K112" s="305">
        <v>0</v>
      </c>
      <c r="L112" s="133">
        <v>0</v>
      </c>
      <c r="M112" s="305">
        <v>0</v>
      </c>
      <c r="N112" s="133">
        <v>0</v>
      </c>
      <c r="O112" s="305">
        <v>0</v>
      </c>
      <c r="P112" s="133">
        <v>0</v>
      </c>
      <c r="Q112" s="305">
        <v>0</v>
      </c>
      <c r="R112" s="133">
        <v>0</v>
      </c>
      <c r="S112" s="305">
        <v>0</v>
      </c>
      <c r="T112" s="133">
        <v>0</v>
      </c>
      <c r="U112" s="305">
        <v>0</v>
      </c>
      <c r="V112" s="133">
        <v>0</v>
      </c>
      <c r="W112" s="305">
        <v>0</v>
      </c>
      <c r="X112" s="133">
        <v>0</v>
      </c>
      <c r="Y112" s="305">
        <v>0</v>
      </c>
      <c r="Z112" s="133">
        <v>0</v>
      </c>
      <c r="AA112" s="305">
        <v>0</v>
      </c>
      <c r="AB112" s="133">
        <v>0</v>
      </c>
    </row>
    <row r="113" spans="1:28" ht="17.25" hidden="1" customHeight="1">
      <c r="A113" s="573">
        <f t="shared" si="11"/>
        <v>0</v>
      </c>
      <c r="D113" s="141">
        <f t="shared" si="12"/>
        <v>0</v>
      </c>
      <c r="E113" s="305">
        <v>0</v>
      </c>
      <c r="F113" s="133">
        <v>0</v>
      </c>
      <c r="G113" s="305">
        <v>0</v>
      </c>
      <c r="H113" s="133">
        <v>0</v>
      </c>
      <c r="I113" s="305">
        <v>0</v>
      </c>
      <c r="J113" s="133">
        <v>0</v>
      </c>
      <c r="K113" s="305">
        <v>0</v>
      </c>
      <c r="L113" s="133">
        <v>0</v>
      </c>
      <c r="M113" s="305">
        <v>0</v>
      </c>
      <c r="N113" s="133">
        <v>0</v>
      </c>
      <c r="O113" s="305">
        <v>0</v>
      </c>
      <c r="P113" s="133">
        <v>0</v>
      </c>
      <c r="Q113" s="305">
        <v>0</v>
      </c>
      <c r="R113" s="133">
        <v>0</v>
      </c>
      <c r="S113" s="305">
        <v>0</v>
      </c>
      <c r="T113" s="133">
        <v>0</v>
      </c>
      <c r="U113" s="305">
        <v>0</v>
      </c>
      <c r="V113" s="133">
        <v>0</v>
      </c>
      <c r="W113" s="305">
        <v>0</v>
      </c>
      <c r="X113" s="133">
        <v>0</v>
      </c>
      <c r="Y113" s="305">
        <v>0</v>
      </c>
      <c r="Z113" s="133">
        <v>0</v>
      </c>
      <c r="AA113" s="305">
        <v>0</v>
      </c>
      <c r="AB113" s="133">
        <v>0</v>
      </c>
    </row>
    <row r="114" spans="1:28" ht="17.25" hidden="1" customHeight="1">
      <c r="A114" s="573">
        <f t="shared" si="11"/>
        <v>0</v>
      </c>
      <c r="D114" s="141">
        <f t="shared" si="12"/>
        <v>0</v>
      </c>
      <c r="E114" s="305">
        <v>0</v>
      </c>
      <c r="F114" s="133">
        <v>0</v>
      </c>
      <c r="G114" s="305">
        <v>0</v>
      </c>
      <c r="H114" s="133">
        <v>0</v>
      </c>
      <c r="I114" s="305">
        <v>0</v>
      </c>
      <c r="J114" s="133">
        <v>0</v>
      </c>
      <c r="K114" s="305">
        <v>0</v>
      </c>
      <c r="L114" s="133">
        <v>0</v>
      </c>
      <c r="M114" s="305">
        <v>0</v>
      </c>
      <c r="N114" s="133">
        <v>0</v>
      </c>
      <c r="O114" s="305">
        <v>0</v>
      </c>
      <c r="P114" s="133">
        <v>0</v>
      </c>
      <c r="Q114" s="305">
        <v>0</v>
      </c>
      <c r="R114" s="133">
        <v>0</v>
      </c>
      <c r="S114" s="305">
        <v>0</v>
      </c>
      <c r="T114" s="133">
        <v>0</v>
      </c>
      <c r="U114" s="305">
        <v>0</v>
      </c>
      <c r="V114" s="133">
        <v>0</v>
      </c>
      <c r="W114" s="305">
        <v>0</v>
      </c>
      <c r="X114" s="133">
        <v>0</v>
      </c>
      <c r="Y114" s="305">
        <v>0</v>
      </c>
      <c r="Z114" s="133">
        <v>0</v>
      </c>
      <c r="AA114" s="305">
        <v>0</v>
      </c>
      <c r="AB114" s="133">
        <v>0</v>
      </c>
    </row>
    <row r="115" spans="1:28" ht="17.25" hidden="1" customHeight="1">
      <c r="A115" s="573">
        <f t="shared" si="11"/>
        <v>0</v>
      </c>
      <c r="D115" s="141">
        <f t="shared" si="12"/>
        <v>0</v>
      </c>
      <c r="E115" s="305">
        <v>0</v>
      </c>
      <c r="F115" s="133">
        <v>0</v>
      </c>
      <c r="G115" s="305">
        <v>0</v>
      </c>
      <c r="H115" s="133">
        <v>0</v>
      </c>
      <c r="I115" s="305">
        <v>0</v>
      </c>
      <c r="J115" s="133">
        <v>0</v>
      </c>
      <c r="K115" s="305">
        <v>0</v>
      </c>
      <c r="L115" s="133">
        <v>0</v>
      </c>
      <c r="M115" s="305">
        <v>0</v>
      </c>
      <c r="N115" s="133">
        <v>0</v>
      </c>
      <c r="O115" s="305">
        <v>0</v>
      </c>
      <c r="P115" s="133">
        <v>0</v>
      </c>
      <c r="Q115" s="305">
        <v>0</v>
      </c>
      <c r="R115" s="133">
        <v>0</v>
      </c>
      <c r="S115" s="305">
        <v>0</v>
      </c>
      <c r="T115" s="133">
        <v>0</v>
      </c>
      <c r="U115" s="305">
        <v>0</v>
      </c>
      <c r="V115" s="133">
        <v>0</v>
      </c>
      <c r="W115" s="305">
        <v>0</v>
      </c>
      <c r="X115" s="133">
        <v>0</v>
      </c>
      <c r="Y115" s="305">
        <v>0</v>
      </c>
      <c r="Z115" s="133">
        <v>0</v>
      </c>
      <c r="AA115" s="305">
        <v>0</v>
      </c>
      <c r="AB115" s="133">
        <v>0</v>
      </c>
    </row>
    <row r="116" spans="1:28" ht="17.25" hidden="1" customHeight="1">
      <c r="A116" s="573">
        <f t="shared" si="11"/>
        <v>0</v>
      </c>
      <c r="D116" s="141">
        <f t="shared" si="12"/>
        <v>0</v>
      </c>
      <c r="E116" s="305">
        <v>0</v>
      </c>
      <c r="F116" s="133">
        <v>0</v>
      </c>
      <c r="G116" s="305">
        <v>0</v>
      </c>
      <c r="H116" s="133">
        <v>0</v>
      </c>
      <c r="I116" s="305">
        <v>0</v>
      </c>
      <c r="J116" s="133">
        <v>0</v>
      </c>
      <c r="K116" s="305">
        <v>0</v>
      </c>
      <c r="L116" s="133">
        <v>0</v>
      </c>
      <c r="M116" s="305">
        <v>0</v>
      </c>
      <c r="N116" s="133">
        <v>0</v>
      </c>
      <c r="O116" s="305">
        <v>0</v>
      </c>
      <c r="P116" s="133">
        <v>0</v>
      </c>
      <c r="Q116" s="305">
        <v>0</v>
      </c>
      <c r="R116" s="133">
        <v>0</v>
      </c>
      <c r="S116" s="305">
        <v>0</v>
      </c>
      <c r="T116" s="133">
        <v>0</v>
      </c>
      <c r="U116" s="305">
        <v>0</v>
      </c>
      <c r="V116" s="133">
        <v>0</v>
      </c>
      <c r="W116" s="305">
        <v>0</v>
      </c>
      <c r="X116" s="133">
        <v>0</v>
      </c>
      <c r="Y116" s="305">
        <v>0</v>
      </c>
      <c r="Z116" s="133">
        <v>0</v>
      </c>
      <c r="AA116" s="305">
        <v>0</v>
      </c>
      <c r="AB116" s="133">
        <v>0</v>
      </c>
    </row>
    <row r="117" spans="1:28" ht="17.25" hidden="1" customHeight="1">
      <c r="A117" s="573">
        <f t="shared" si="11"/>
        <v>0</v>
      </c>
      <c r="D117" s="141">
        <f t="shared" si="12"/>
        <v>0</v>
      </c>
      <c r="E117" s="305">
        <v>0</v>
      </c>
      <c r="F117" s="133">
        <v>0</v>
      </c>
      <c r="G117" s="305">
        <v>0</v>
      </c>
      <c r="H117" s="133">
        <v>0</v>
      </c>
      <c r="I117" s="305">
        <v>0</v>
      </c>
      <c r="J117" s="133">
        <v>0</v>
      </c>
      <c r="K117" s="305">
        <v>0</v>
      </c>
      <c r="L117" s="133">
        <v>0</v>
      </c>
      <c r="M117" s="305">
        <v>0</v>
      </c>
      <c r="N117" s="133">
        <v>0</v>
      </c>
      <c r="O117" s="305">
        <v>0</v>
      </c>
      <c r="P117" s="133">
        <v>0</v>
      </c>
      <c r="Q117" s="305">
        <v>0</v>
      </c>
      <c r="R117" s="133">
        <v>0</v>
      </c>
      <c r="S117" s="305">
        <v>0</v>
      </c>
      <c r="T117" s="133">
        <v>0</v>
      </c>
      <c r="U117" s="305">
        <v>0</v>
      </c>
      <c r="V117" s="133">
        <v>0</v>
      </c>
      <c r="W117" s="305">
        <v>0</v>
      </c>
      <c r="X117" s="133">
        <v>0</v>
      </c>
      <c r="Y117" s="305">
        <v>0</v>
      </c>
      <c r="Z117" s="133">
        <v>0</v>
      </c>
      <c r="AA117" s="305">
        <v>0</v>
      </c>
      <c r="AB117" s="133">
        <v>0</v>
      </c>
    </row>
    <row r="118" spans="1:28" ht="17.25" hidden="1" customHeight="1">
      <c r="A118" s="573">
        <f t="shared" si="11"/>
        <v>0</v>
      </c>
      <c r="D118" s="141">
        <f t="shared" si="12"/>
        <v>0</v>
      </c>
      <c r="E118" s="305">
        <v>0</v>
      </c>
      <c r="F118" s="133">
        <v>0</v>
      </c>
      <c r="G118" s="305">
        <v>0</v>
      </c>
      <c r="H118" s="133">
        <v>0</v>
      </c>
      <c r="I118" s="305">
        <v>0</v>
      </c>
      <c r="J118" s="133">
        <v>0</v>
      </c>
      <c r="K118" s="305">
        <v>0</v>
      </c>
      <c r="L118" s="133">
        <v>0</v>
      </c>
      <c r="M118" s="305">
        <v>0</v>
      </c>
      <c r="N118" s="133">
        <v>0</v>
      </c>
      <c r="O118" s="305">
        <v>0</v>
      </c>
      <c r="P118" s="133">
        <v>0</v>
      </c>
      <c r="Q118" s="305">
        <v>0</v>
      </c>
      <c r="R118" s="133">
        <v>0</v>
      </c>
      <c r="S118" s="305">
        <v>0</v>
      </c>
      <c r="T118" s="133">
        <v>0</v>
      </c>
      <c r="U118" s="305">
        <v>0</v>
      </c>
      <c r="V118" s="133">
        <v>0</v>
      </c>
      <c r="W118" s="305">
        <v>0</v>
      </c>
      <c r="X118" s="133">
        <v>0</v>
      </c>
      <c r="Y118" s="305">
        <v>0</v>
      </c>
      <c r="Z118" s="133">
        <v>0</v>
      </c>
      <c r="AA118" s="305">
        <v>0</v>
      </c>
      <c r="AB118" s="133">
        <v>0</v>
      </c>
    </row>
    <row r="119" spans="1:28" hidden="1">
      <c r="A119" s="573">
        <f t="shared" si="11"/>
        <v>0</v>
      </c>
      <c r="D119" s="141">
        <f t="shared" si="12"/>
        <v>0</v>
      </c>
      <c r="E119" s="305">
        <v>0</v>
      </c>
      <c r="F119" s="133">
        <v>0</v>
      </c>
      <c r="G119" s="305">
        <v>0</v>
      </c>
      <c r="H119" s="133">
        <v>0</v>
      </c>
      <c r="I119" s="305">
        <v>0</v>
      </c>
      <c r="J119" s="133">
        <v>0</v>
      </c>
      <c r="K119" s="305">
        <v>0</v>
      </c>
      <c r="L119" s="133">
        <v>0</v>
      </c>
      <c r="M119" s="305">
        <v>0</v>
      </c>
      <c r="N119" s="133">
        <v>0</v>
      </c>
      <c r="O119" s="305">
        <v>0</v>
      </c>
      <c r="P119" s="133">
        <v>0</v>
      </c>
      <c r="Q119" s="305">
        <v>0</v>
      </c>
      <c r="R119" s="133">
        <v>0</v>
      </c>
      <c r="S119" s="305">
        <v>0</v>
      </c>
      <c r="T119" s="133">
        <v>0</v>
      </c>
      <c r="U119" s="305">
        <v>0</v>
      </c>
      <c r="V119" s="133">
        <v>0</v>
      </c>
      <c r="W119" s="305">
        <v>0</v>
      </c>
      <c r="X119" s="133">
        <v>0</v>
      </c>
      <c r="Y119" s="305">
        <v>0</v>
      </c>
      <c r="Z119" s="133">
        <v>0</v>
      </c>
      <c r="AA119" s="305">
        <v>0</v>
      </c>
      <c r="AB119" s="133">
        <v>0</v>
      </c>
    </row>
    <row r="120" spans="1:28">
      <c r="A120" s="573" t="str">
        <f t="shared" si="11"/>
        <v>TOTAL</v>
      </c>
      <c r="D120" s="572" t="str">
        <f t="shared" si="12"/>
        <v>Summa exkl Aibel</v>
      </c>
      <c r="E120" s="306">
        <f t="shared" ref="E120:AB120" si="13">SUM(E92:E119)</f>
        <v>5318.5296451000013</v>
      </c>
      <c r="F120" s="125">
        <f t="shared" si="13"/>
        <v>4853.1687949000016</v>
      </c>
      <c r="G120" s="306">
        <f t="shared" si="13"/>
        <v>-5318.5296451000013</v>
      </c>
      <c r="H120" s="125">
        <f t="shared" si="13"/>
        <v>5172.3476958999991</v>
      </c>
      <c r="I120" s="306">
        <f t="shared" si="13"/>
        <v>0</v>
      </c>
      <c r="J120" s="125">
        <f t="shared" si="13"/>
        <v>5026.9050091999989</v>
      </c>
      <c r="K120" s="306">
        <f t="shared" si="13"/>
        <v>0</v>
      </c>
      <c r="L120" s="125">
        <f t="shared" si="13"/>
        <v>5823.9142444000008</v>
      </c>
      <c r="M120" s="306">
        <f t="shared" si="13"/>
        <v>249.07844600000033</v>
      </c>
      <c r="N120" s="138">
        <f t="shared" si="13"/>
        <v>175.62588070000027</v>
      </c>
      <c r="O120" s="306">
        <f t="shared" si="13"/>
        <v>-249.07844600000044</v>
      </c>
      <c r="P120" s="138">
        <f t="shared" si="13"/>
        <v>285.58101279999948</v>
      </c>
      <c r="Q120" s="306">
        <f t="shared" si="13"/>
        <v>0</v>
      </c>
      <c r="R120" s="138">
        <f t="shared" si="13"/>
        <v>375.55643100000049</v>
      </c>
      <c r="S120" s="306">
        <f t="shared" si="13"/>
        <v>0</v>
      </c>
      <c r="T120" s="138">
        <f t="shared" si="13"/>
        <v>503.61553160000057</v>
      </c>
      <c r="U120" s="306">
        <f t="shared" si="13"/>
        <v>101.04481920000012</v>
      </c>
      <c r="V120" s="125">
        <f t="shared" si="13"/>
        <v>41.849994900000098</v>
      </c>
      <c r="W120" s="306">
        <f t="shared" si="13"/>
        <v>-101.04481920000035</v>
      </c>
      <c r="X120" s="125">
        <f t="shared" si="13"/>
        <v>84.517797499999546</v>
      </c>
      <c r="Y120" s="306">
        <f t="shared" si="13"/>
        <v>0</v>
      </c>
      <c r="Z120" s="125">
        <f t="shared" si="13"/>
        <v>230.60262230000035</v>
      </c>
      <c r="AA120" s="306">
        <f t="shared" si="13"/>
        <v>0</v>
      </c>
      <c r="AB120" s="125">
        <f t="shared" si="13"/>
        <v>137.54192140000089</v>
      </c>
    </row>
    <row r="121" spans="1:28" ht="13.5" customHeight="1">
      <c r="A121" s="573"/>
      <c r="D121" s="141"/>
      <c r="E121" s="305"/>
      <c r="F121" s="139">
        <f>E120/F120-1</f>
        <v>9.5888041373922261E-2</v>
      </c>
      <c r="G121" s="307"/>
      <c r="H121" s="139">
        <f>+G120/H120-1</f>
        <v>-2.0282622046688541</v>
      </c>
      <c r="I121" s="305"/>
      <c r="J121" s="139">
        <f>I120/J120-1</f>
        <v>-1</v>
      </c>
      <c r="K121" s="305"/>
      <c r="L121" s="139">
        <f>K120/L120-1</f>
        <v>-1</v>
      </c>
      <c r="M121" s="307"/>
      <c r="N121" s="140">
        <f>M120/N120-1</f>
        <v>0.41823314996193472</v>
      </c>
      <c r="O121" s="307"/>
      <c r="P121" s="140">
        <f>O120/P120-1</f>
        <v>-1.8721813945468329</v>
      </c>
      <c r="Q121" s="305"/>
      <c r="R121" s="140">
        <f>Q120/R120-1</f>
        <v>-1</v>
      </c>
      <c r="S121" s="305"/>
      <c r="T121" s="140">
        <f>S120/T120-1</f>
        <v>-1</v>
      </c>
      <c r="U121" s="307"/>
      <c r="V121" s="139">
        <f>U120/V120-1</f>
        <v>1.4144523659189234</v>
      </c>
      <c r="W121" s="307"/>
      <c r="X121" s="139">
        <f>W120/X120-1</f>
        <v>-2.1955448697062994</v>
      </c>
      <c r="Y121" s="305"/>
      <c r="Z121" s="139">
        <f>Y120/Z120-1</f>
        <v>-1</v>
      </c>
      <c r="AA121" s="305"/>
      <c r="AB121" s="139">
        <f>AA120/AB120-1</f>
        <v>-1</v>
      </c>
    </row>
    <row r="122" spans="1:28">
      <c r="A122" s="573" t="str">
        <f t="shared" ref="A122:A168" si="14">A40</f>
        <v>AIBEL</v>
      </c>
      <c r="D122" s="560" t="str">
        <f t="shared" ref="D122:D168" si="15">D40</f>
        <v>Aibel</v>
      </c>
      <c r="E122" s="305">
        <v>602.77693380000005</v>
      </c>
      <c r="F122" s="133">
        <v>822.7496721</v>
      </c>
      <c r="G122" s="305">
        <v>-602.77693380000005</v>
      </c>
      <c r="H122" s="133">
        <v>789.29948709999996</v>
      </c>
      <c r="I122" s="305">
        <v>0</v>
      </c>
      <c r="J122" s="133">
        <v>627.64384159999895</v>
      </c>
      <c r="K122" s="305">
        <v>0</v>
      </c>
      <c r="L122" s="133">
        <v>705.35957700000097</v>
      </c>
      <c r="M122" s="305">
        <v>39.619265300000002</v>
      </c>
      <c r="N122" s="133">
        <v>13.5656385000001</v>
      </c>
      <c r="O122" s="305">
        <v>-39.619265300000102</v>
      </c>
      <c r="P122" s="133">
        <v>26.897897800000599</v>
      </c>
      <c r="Q122" s="305">
        <v>0</v>
      </c>
      <c r="R122" s="133">
        <v>9.9573726999985102</v>
      </c>
      <c r="S122" s="305">
        <v>0</v>
      </c>
      <c r="T122" s="133">
        <v>-43.366712699999098</v>
      </c>
      <c r="U122" s="305">
        <v>6.4558115000000704</v>
      </c>
      <c r="V122" s="133">
        <v>-25.505886199999999</v>
      </c>
      <c r="W122" s="305">
        <v>-6.4558115000000198</v>
      </c>
      <c r="X122" s="133">
        <v>-10.837398999999399</v>
      </c>
      <c r="Y122" s="305">
        <v>0</v>
      </c>
      <c r="Z122" s="133">
        <v>-32.744737700001501</v>
      </c>
      <c r="AA122" s="305">
        <v>0</v>
      </c>
      <c r="AB122" s="133">
        <v>-81.701499799999098</v>
      </c>
    </row>
    <row r="123" spans="1:28" hidden="1">
      <c r="A123" s="573">
        <f t="shared" si="14"/>
        <v>0</v>
      </c>
      <c r="D123" s="141">
        <f t="shared" si="15"/>
        <v>0</v>
      </c>
      <c r="E123" s="305">
        <v>0</v>
      </c>
      <c r="F123" s="133">
        <v>0</v>
      </c>
      <c r="G123" s="305">
        <v>0</v>
      </c>
      <c r="H123" s="133">
        <v>0</v>
      </c>
      <c r="I123" s="305">
        <v>0</v>
      </c>
      <c r="J123" s="133">
        <v>0</v>
      </c>
      <c r="K123" s="305">
        <v>0</v>
      </c>
      <c r="L123" s="133">
        <v>0</v>
      </c>
      <c r="M123" s="305">
        <v>0</v>
      </c>
      <c r="N123" s="133">
        <v>0</v>
      </c>
      <c r="O123" s="305">
        <v>0</v>
      </c>
      <c r="P123" s="133">
        <v>0</v>
      </c>
      <c r="Q123" s="305">
        <v>0</v>
      </c>
      <c r="R123" s="133">
        <v>0</v>
      </c>
      <c r="S123" s="305">
        <v>0</v>
      </c>
      <c r="T123" s="133">
        <v>0</v>
      </c>
      <c r="U123" s="305">
        <v>0</v>
      </c>
      <c r="V123" s="133">
        <v>0</v>
      </c>
      <c r="W123" s="305">
        <v>0</v>
      </c>
      <c r="X123" s="133">
        <v>0</v>
      </c>
      <c r="Y123" s="305">
        <v>0</v>
      </c>
      <c r="Z123" s="133">
        <v>0</v>
      </c>
      <c r="AA123" s="305">
        <v>0</v>
      </c>
      <c r="AB123" s="133">
        <v>0</v>
      </c>
    </row>
    <row r="124" spans="1:28" hidden="1">
      <c r="A124" s="573">
        <f t="shared" si="14"/>
        <v>0</v>
      </c>
      <c r="D124" s="141">
        <f t="shared" si="15"/>
        <v>0</v>
      </c>
      <c r="E124" s="305">
        <v>0</v>
      </c>
      <c r="F124" s="133">
        <v>0</v>
      </c>
      <c r="G124" s="305">
        <v>0</v>
      </c>
      <c r="H124" s="133">
        <v>0</v>
      </c>
      <c r="I124" s="305">
        <v>0</v>
      </c>
      <c r="J124" s="133">
        <v>0</v>
      </c>
      <c r="K124" s="305">
        <v>0</v>
      </c>
      <c r="L124" s="133">
        <v>0</v>
      </c>
      <c r="M124" s="305">
        <v>0</v>
      </c>
      <c r="N124" s="133">
        <v>0</v>
      </c>
      <c r="O124" s="305">
        <v>0</v>
      </c>
      <c r="P124" s="133">
        <v>0</v>
      </c>
      <c r="Q124" s="305">
        <v>0</v>
      </c>
      <c r="R124" s="133">
        <v>0</v>
      </c>
      <c r="S124" s="305">
        <v>0</v>
      </c>
      <c r="T124" s="133">
        <v>0</v>
      </c>
      <c r="U124" s="305">
        <v>0</v>
      </c>
      <c r="V124" s="133">
        <v>0</v>
      </c>
      <c r="W124" s="305">
        <v>0</v>
      </c>
      <c r="X124" s="133">
        <v>0</v>
      </c>
      <c r="Y124" s="305">
        <v>0</v>
      </c>
      <c r="Z124" s="133">
        <v>0</v>
      </c>
      <c r="AA124" s="305">
        <v>0</v>
      </c>
      <c r="AB124" s="133">
        <v>0</v>
      </c>
    </row>
    <row r="125" spans="1:28" hidden="1">
      <c r="A125" s="573">
        <f t="shared" si="14"/>
        <v>0</v>
      </c>
      <c r="D125" s="141">
        <f t="shared" si="15"/>
        <v>0</v>
      </c>
      <c r="E125" s="305">
        <v>0</v>
      </c>
      <c r="F125" s="133">
        <v>0</v>
      </c>
      <c r="G125" s="305">
        <v>0</v>
      </c>
      <c r="H125" s="133">
        <v>0</v>
      </c>
      <c r="I125" s="305">
        <v>0</v>
      </c>
      <c r="J125" s="133">
        <v>0</v>
      </c>
      <c r="K125" s="305">
        <v>0</v>
      </c>
      <c r="L125" s="133">
        <v>0</v>
      </c>
      <c r="M125" s="305">
        <v>0</v>
      </c>
      <c r="N125" s="133">
        <v>0</v>
      </c>
      <c r="O125" s="305">
        <v>0</v>
      </c>
      <c r="P125" s="133">
        <v>0</v>
      </c>
      <c r="Q125" s="305">
        <v>0</v>
      </c>
      <c r="R125" s="133">
        <v>0</v>
      </c>
      <c r="S125" s="305">
        <v>0</v>
      </c>
      <c r="T125" s="133">
        <v>0</v>
      </c>
      <c r="U125" s="305">
        <v>0</v>
      </c>
      <c r="V125" s="133">
        <v>0</v>
      </c>
      <c r="W125" s="305">
        <v>0</v>
      </c>
      <c r="X125" s="133">
        <v>0</v>
      </c>
      <c r="Y125" s="305">
        <v>0</v>
      </c>
      <c r="Z125" s="133">
        <v>0</v>
      </c>
      <c r="AA125" s="305">
        <v>0</v>
      </c>
      <c r="AB125" s="133">
        <v>0</v>
      </c>
    </row>
    <row r="126" spans="1:28" hidden="1">
      <c r="A126" s="573">
        <f t="shared" si="14"/>
        <v>0</v>
      </c>
      <c r="D126" s="141">
        <f t="shared" si="15"/>
        <v>0</v>
      </c>
      <c r="E126" s="305">
        <v>0</v>
      </c>
      <c r="F126" s="133">
        <v>0</v>
      </c>
      <c r="G126" s="305">
        <v>0</v>
      </c>
      <c r="H126" s="133">
        <v>0</v>
      </c>
      <c r="I126" s="305">
        <v>0</v>
      </c>
      <c r="J126" s="133">
        <v>0</v>
      </c>
      <c r="K126" s="305">
        <v>0</v>
      </c>
      <c r="L126" s="133">
        <v>0</v>
      </c>
      <c r="M126" s="305">
        <v>0</v>
      </c>
      <c r="N126" s="133">
        <v>0</v>
      </c>
      <c r="O126" s="305">
        <v>0</v>
      </c>
      <c r="P126" s="133">
        <v>0</v>
      </c>
      <c r="Q126" s="305">
        <v>0</v>
      </c>
      <c r="R126" s="133">
        <v>0</v>
      </c>
      <c r="S126" s="305">
        <v>0</v>
      </c>
      <c r="T126" s="133">
        <v>0</v>
      </c>
      <c r="U126" s="305">
        <v>0</v>
      </c>
      <c r="V126" s="133">
        <v>0</v>
      </c>
      <c r="W126" s="305">
        <v>0</v>
      </c>
      <c r="X126" s="133">
        <v>0</v>
      </c>
      <c r="Y126" s="305">
        <v>0</v>
      </c>
      <c r="Z126" s="133">
        <v>0</v>
      </c>
      <c r="AA126" s="305">
        <v>0</v>
      </c>
      <c r="AB126" s="133">
        <v>0</v>
      </c>
    </row>
    <row r="127" spans="1:28" hidden="1">
      <c r="A127" s="573">
        <f t="shared" si="14"/>
        <v>0</v>
      </c>
      <c r="D127" s="141">
        <f t="shared" si="15"/>
        <v>0</v>
      </c>
      <c r="E127" s="305">
        <v>0</v>
      </c>
      <c r="F127" s="133">
        <v>0</v>
      </c>
      <c r="G127" s="305">
        <v>0</v>
      </c>
      <c r="H127" s="133">
        <v>0</v>
      </c>
      <c r="I127" s="305">
        <v>0</v>
      </c>
      <c r="J127" s="133">
        <v>0</v>
      </c>
      <c r="K127" s="305">
        <v>0</v>
      </c>
      <c r="L127" s="133">
        <v>0</v>
      </c>
      <c r="M127" s="305">
        <v>0</v>
      </c>
      <c r="N127" s="133">
        <v>0</v>
      </c>
      <c r="O127" s="305">
        <v>0</v>
      </c>
      <c r="P127" s="133">
        <v>0</v>
      </c>
      <c r="Q127" s="305">
        <v>0</v>
      </c>
      <c r="R127" s="133">
        <v>0</v>
      </c>
      <c r="S127" s="305">
        <v>0</v>
      </c>
      <c r="T127" s="133">
        <v>0</v>
      </c>
      <c r="U127" s="305">
        <v>0</v>
      </c>
      <c r="V127" s="133">
        <v>0</v>
      </c>
      <c r="W127" s="305">
        <v>0</v>
      </c>
      <c r="X127" s="133">
        <v>0</v>
      </c>
      <c r="Y127" s="305">
        <v>0</v>
      </c>
      <c r="Z127" s="133">
        <v>0</v>
      </c>
      <c r="AA127" s="305">
        <v>0</v>
      </c>
      <c r="AB127" s="133">
        <v>0</v>
      </c>
    </row>
    <row r="128" spans="1:28" hidden="1">
      <c r="A128" s="573">
        <f t="shared" si="14"/>
        <v>0</v>
      </c>
      <c r="D128" s="141">
        <f t="shared" si="15"/>
        <v>0</v>
      </c>
      <c r="E128" s="305">
        <v>0</v>
      </c>
      <c r="F128" s="133">
        <v>0</v>
      </c>
      <c r="G128" s="305">
        <v>0</v>
      </c>
      <c r="H128" s="133">
        <v>0</v>
      </c>
      <c r="I128" s="305">
        <v>0</v>
      </c>
      <c r="J128" s="133">
        <v>0</v>
      </c>
      <c r="K128" s="305">
        <v>0</v>
      </c>
      <c r="L128" s="133">
        <v>0</v>
      </c>
      <c r="M128" s="305">
        <v>0</v>
      </c>
      <c r="N128" s="133">
        <v>0</v>
      </c>
      <c r="O128" s="305">
        <v>0</v>
      </c>
      <c r="P128" s="133">
        <v>0</v>
      </c>
      <c r="Q128" s="305">
        <v>0</v>
      </c>
      <c r="R128" s="133">
        <v>0</v>
      </c>
      <c r="S128" s="305">
        <v>0</v>
      </c>
      <c r="T128" s="133">
        <v>0</v>
      </c>
      <c r="U128" s="305">
        <v>0</v>
      </c>
      <c r="V128" s="133">
        <v>0</v>
      </c>
      <c r="W128" s="305">
        <v>0</v>
      </c>
      <c r="X128" s="133">
        <v>0</v>
      </c>
      <c r="Y128" s="305">
        <v>0</v>
      </c>
      <c r="Z128" s="133">
        <v>0</v>
      </c>
      <c r="AA128" s="305">
        <v>0</v>
      </c>
      <c r="AB128" s="133">
        <v>0</v>
      </c>
    </row>
    <row r="129" spans="1:28" hidden="1">
      <c r="A129" s="573">
        <f t="shared" si="14"/>
        <v>0</v>
      </c>
      <c r="D129" s="141">
        <f t="shared" si="15"/>
        <v>0</v>
      </c>
      <c r="E129" s="305">
        <v>0</v>
      </c>
      <c r="F129" s="133">
        <v>0</v>
      </c>
      <c r="G129" s="305">
        <v>0</v>
      </c>
      <c r="H129" s="133">
        <v>0</v>
      </c>
      <c r="I129" s="305">
        <v>0</v>
      </c>
      <c r="J129" s="133">
        <v>0</v>
      </c>
      <c r="K129" s="305">
        <v>0</v>
      </c>
      <c r="L129" s="133">
        <v>0</v>
      </c>
      <c r="M129" s="305">
        <v>0</v>
      </c>
      <c r="N129" s="133">
        <v>0</v>
      </c>
      <c r="O129" s="305">
        <v>0</v>
      </c>
      <c r="P129" s="133">
        <v>0</v>
      </c>
      <c r="Q129" s="305">
        <v>0</v>
      </c>
      <c r="R129" s="133">
        <v>0</v>
      </c>
      <c r="S129" s="305">
        <v>0</v>
      </c>
      <c r="T129" s="133">
        <v>0</v>
      </c>
      <c r="U129" s="305">
        <v>0</v>
      </c>
      <c r="V129" s="133">
        <v>0</v>
      </c>
      <c r="W129" s="305">
        <v>0</v>
      </c>
      <c r="X129" s="133">
        <v>0</v>
      </c>
      <c r="Y129" s="305">
        <v>0</v>
      </c>
      <c r="Z129" s="133">
        <v>0</v>
      </c>
      <c r="AA129" s="305">
        <v>0</v>
      </c>
      <c r="AB129" s="133">
        <v>0</v>
      </c>
    </row>
    <row r="130" spans="1:28" hidden="1">
      <c r="A130" s="573">
        <f t="shared" si="14"/>
        <v>0</v>
      </c>
      <c r="D130" s="141">
        <f t="shared" si="15"/>
        <v>0</v>
      </c>
      <c r="E130" s="305">
        <v>0</v>
      </c>
      <c r="F130" s="133">
        <v>0</v>
      </c>
      <c r="G130" s="305">
        <v>0</v>
      </c>
      <c r="H130" s="133">
        <v>0</v>
      </c>
      <c r="I130" s="305">
        <v>0</v>
      </c>
      <c r="J130" s="133">
        <v>0</v>
      </c>
      <c r="K130" s="305">
        <v>0</v>
      </c>
      <c r="L130" s="133">
        <v>0</v>
      </c>
      <c r="M130" s="305">
        <v>0</v>
      </c>
      <c r="N130" s="133">
        <v>0</v>
      </c>
      <c r="O130" s="305">
        <v>0</v>
      </c>
      <c r="P130" s="133">
        <v>0</v>
      </c>
      <c r="Q130" s="305">
        <v>0</v>
      </c>
      <c r="R130" s="133">
        <v>0</v>
      </c>
      <c r="S130" s="305">
        <v>0</v>
      </c>
      <c r="T130" s="133">
        <v>0</v>
      </c>
      <c r="U130" s="305">
        <v>0</v>
      </c>
      <c r="V130" s="133">
        <v>0</v>
      </c>
      <c r="W130" s="305">
        <v>0</v>
      </c>
      <c r="X130" s="133">
        <v>0</v>
      </c>
      <c r="Y130" s="305">
        <v>0</v>
      </c>
      <c r="Z130" s="133">
        <v>0</v>
      </c>
      <c r="AA130" s="305">
        <v>0</v>
      </c>
      <c r="AB130" s="133">
        <v>0</v>
      </c>
    </row>
    <row r="131" spans="1:28" hidden="1">
      <c r="A131" s="573">
        <f t="shared" si="14"/>
        <v>0</v>
      </c>
      <c r="D131" s="141">
        <f t="shared" si="15"/>
        <v>0</v>
      </c>
      <c r="E131" s="305">
        <v>0</v>
      </c>
      <c r="F131" s="133">
        <v>0</v>
      </c>
      <c r="G131" s="305">
        <v>0</v>
      </c>
      <c r="H131" s="133">
        <v>0</v>
      </c>
      <c r="I131" s="305">
        <v>0</v>
      </c>
      <c r="J131" s="133">
        <v>0</v>
      </c>
      <c r="K131" s="305">
        <v>0</v>
      </c>
      <c r="L131" s="133">
        <v>0</v>
      </c>
      <c r="M131" s="305">
        <v>0</v>
      </c>
      <c r="N131" s="133">
        <v>0</v>
      </c>
      <c r="O131" s="305">
        <v>0</v>
      </c>
      <c r="P131" s="133">
        <v>0</v>
      </c>
      <c r="Q131" s="305">
        <v>0</v>
      </c>
      <c r="R131" s="133">
        <v>0</v>
      </c>
      <c r="S131" s="305">
        <v>0</v>
      </c>
      <c r="T131" s="133">
        <v>0</v>
      </c>
      <c r="U131" s="305">
        <v>0</v>
      </c>
      <c r="V131" s="133">
        <v>0</v>
      </c>
      <c r="W131" s="305">
        <v>0</v>
      </c>
      <c r="X131" s="133">
        <v>0</v>
      </c>
      <c r="Y131" s="305">
        <v>0</v>
      </c>
      <c r="Z131" s="133">
        <v>0</v>
      </c>
      <c r="AA131" s="305">
        <v>0</v>
      </c>
      <c r="AB131" s="133">
        <v>0</v>
      </c>
    </row>
    <row r="132" spans="1:28" hidden="1">
      <c r="A132" s="573">
        <f t="shared" si="14"/>
        <v>0</v>
      </c>
      <c r="D132" s="141">
        <f t="shared" si="15"/>
        <v>0</v>
      </c>
      <c r="E132" s="305">
        <v>0</v>
      </c>
      <c r="F132" s="133">
        <v>0</v>
      </c>
      <c r="G132" s="305">
        <v>0</v>
      </c>
      <c r="H132" s="133">
        <v>0</v>
      </c>
      <c r="I132" s="305">
        <v>0</v>
      </c>
      <c r="J132" s="133">
        <v>0</v>
      </c>
      <c r="K132" s="305">
        <v>0</v>
      </c>
      <c r="L132" s="133">
        <v>0</v>
      </c>
      <c r="M132" s="305">
        <v>0</v>
      </c>
      <c r="N132" s="133">
        <v>0</v>
      </c>
      <c r="O132" s="305">
        <v>0</v>
      </c>
      <c r="P132" s="133">
        <v>0</v>
      </c>
      <c r="Q132" s="305">
        <v>0</v>
      </c>
      <c r="R132" s="133">
        <v>0</v>
      </c>
      <c r="S132" s="305">
        <v>0</v>
      </c>
      <c r="T132" s="133">
        <v>0</v>
      </c>
      <c r="U132" s="305">
        <v>0</v>
      </c>
      <c r="V132" s="133">
        <v>0</v>
      </c>
      <c r="W132" s="305">
        <v>0</v>
      </c>
      <c r="X132" s="133">
        <v>0</v>
      </c>
      <c r="Y132" s="305">
        <v>0</v>
      </c>
      <c r="Z132" s="133">
        <v>0</v>
      </c>
      <c r="AA132" s="305">
        <v>0</v>
      </c>
      <c r="AB132" s="133">
        <v>0</v>
      </c>
    </row>
    <row r="133" spans="1:28" hidden="1">
      <c r="A133" s="573">
        <f t="shared" si="14"/>
        <v>0</v>
      </c>
      <c r="D133" s="141">
        <f t="shared" si="15"/>
        <v>0</v>
      </c>
      <c r="E133" s="305">
        <v>0</v>
      </c>
      <c r="F133" s="133">
        <v>0</v>
      </c>
      <c r="G133" s="305">
        <v>0</v>
      </c>
      <c r="H133" s="133">
        <v>0</v>
      </c>
      <c r="I133" s="305">
        <v>0</v>
      </c>
      <c r="J133" s="133">
        <v>0</v>
      </c>
      <c r="K133" s="305">
        <v>0</v>
      </c>
      <c r="L133" s="133">
        <v>0</v>
      </c>
      <c r="M133" s="305">
        <v>0</v>
      </c>
      <c r="N133" s="133">
        <v>0</v>
      </c>
      <c r="O133" s="305">
        <v>0</v>
      </c>
      <c r="P133" s="133">
        <v>0</v>
      </c>
      <c r="Q133" s="305">
        <v>0</v>
      </c>
      <c r="R133" s="133">
        <v>0</v>
      </c>
      <c r="S133" s="305">
        <v>0</v>
      </c>
      <c r="T133" s="133">
        <v>0</v>
      </c>
      <c r="U133" s="305">
        <v>0</v>
      </c>
      <c r="V133" s="133">
        <v>0</v>
      </c>
      <c r="W133" s="305">
        <v>0</v>
      </c>
      <c r="X133" s="133">
        <v>0</v>
      </c>
      <c r="Y133" s="305">
        <v>0</v>
      </c>
      <c r="Z133" s="133">
        <v>0</v>
      </c>
      <c r="AA133" s="305">
        <v>0</v>
      </c>
      <c r="AB133" s="133">
        <v>0</v>
      </c>
    </row>
    <row r="134" spans="1:28" hidden="1">
      <c r="A134" s="573">
        <f t="shared" si="14"/>
        <v>0</v>
      </c>
      <c r="D134" s="141">
        <f t="shared" si="15"/>
        <v>0</v>
      </c>
      <c r="E134" s="305">
        <v>0</v>
      </c>
      <c r="F134" s="133">
        <v>0</v>
      </c>
      <c r="G134" s="305">
        <v>0</v>
      </c>
      <c r="H134" s="133">
        <v>0</v>
      </c>
      <c r="I134" s="305">
        <v>0</v>
      </c>
      <c r="J134" s="133">
        <v>0</v>
      </c>
      <c r="K134" s="305">
        <v>0</v>
      </c>
      <c r="L134" s="133">
        <v>0</v>
      </c>
      <c r="M134" s="305">
        <v>0</v>
      </c>
      <c r="N134" s="133">
        <v>0</v>
      </c>
      <c r="O134" s="305">
        <v>0</v>
      </c>
      <c r="P134" s="133">
        <v>0</v>
      </c>
      <c r="Q134" s="305">
        <v>0</v>
      </c>
      <c r="R134" s="133">
        <v>0</v>
      </c>
      <c r="S134" s="305">
        <v>0</v>
      </c>
      <c r="T134" s="133">
        <v>0</v>
      </c>
      <c r="U134" s="305">
        <v>0</v>
      </c>
      <c r="V134" s="133">
        <v>0</v>
      </c>
      <c r="W134" s="305">
        <v>0</v>
      </c>
      <c r="X134" s="133">
        <v>0</v>
      </c>
      <c r="Y134" s="305">
        <v>0</v>
      </c>
      <c r="Z134" s="133">
        <v>0</v>
      </c>
      <c r="AA134" s="305">
        <v>0</v>
      </c>
      <c r="AB134" s="133">
        <v>0</v>
      </c>
    </row>
    <row r="135" spans="1:28" hidden="1">
      <c r="A135" s="573">
        <f t="shared" si="14"/>
        <v>0</v>
      </c>
      <c r="D135" s="141">
        <f t="shared" si="15"/>
        <v>0</v>
      </c>
      <c r="E135" s="305">
        <v>0</v>
      </c>
      <c r="F135" s="133">
        <v>0</v>
      </c>
      <c r="G135" s="305">
        <v>0</v>
      </c>
      <c r="H135" s="133">
        <v>0</v>
      </c>
      <c r="I135" s="305">
        <v>0</v>
      </c>
      <c r="J135" s="133">
        <v>0</v>
      </c>
      <c r="K135" s="305">
        <v>0</v>
      </c>
      <c r="L135" s="133">
        <v>0</v>
      </c>
      <c r="M135" s="305">
        <v>0</v>
      </c>
      <c r="N135" s="133">
        <v>0</v>
      </c>
      <c r="O135" s="305">
        <v>0</v>
      </c>
      <c r="P135" s="133">
        <v>0</v>
      </c>
      <c r="Q135" s="305">
        <v>0</v>
      </c>
      <c r="R135" s="133">
        <v>0</v>
      </c>
      <c r="S135" s="305">
        <v>0</v>
      </c>
      <c r="T135" s="133">
        <v>0</v>
      </c>
      <c r="U135" s="305">
        <v>0</v>
      </c>
      <c r="V135" s="133">
        <v>0</v>
      </c>
      <c r="W135" s="305">
        <v>0</v>
      </c>
      <c r="X135" s="133">
        <v>0</v>
      </c>
      <c r="Y135" s="305">
        <v>0</v>
      </c>
      <c r="Z135" s="133">
        <v>0</v>
      </c>
      <c r="AA135" s="305">
        <v>0</v>
      </c>
      <c r="AB135" s="133">
        <v>0</v>
      </c>
    </row>
    <row r="136" spans="1:28" hidden="1">
      <c r="A136" s="573">
        <f t="shared" si="14"/>
        <v>0</v>
      </c>
      <c r="D136" s="141">
        <f t="shared" si="15"/>
        <v>0</v>
      </c>
      <c r="E136" s="305">
        <v>0</v>
      </c>
      <c r="F136" s="133">
        <v>0</v>
      </c>
      <c r="G136" s="305">
        <v>0</v>
      </c>
      <c r="H136" s="133">
        <v>0</v>
      </c>
      <c r="I136" s="305">
        <v>0</v>
      </c>
      <c r="J136" s="133">
        <v>0</v>
      </c>
      <c r="K136" s="305">
        <v>0</v>
      </c>
      <c r="L136" s="133">
        <v>0</v>
      </c>
      <c r="M136" s="305">
        <v>0</v>
      </c>
      <c r="N136" s="133">
        <v>0</v>
      </c>
      <c r="O136" s="305">
        <v>0</v>
      </c>
      <c r="P136" s="133">
        <v>0</v>
      </c>
      <c r="Q136" s="305">
        <v>0</v>
      </c>
      <c r="R136" s="133">
        <v>0</v>
      </c>
      <c r="S136" s="305">
        <v>0</v>
      </c>
      <c r="T136" s="133">
        <v>0</v>
      </c>
      <c r="U136" s="305">
        <v>0</v>
      </c>
      <c r="V136" s="133">
        <v>0</v>
      </c>
      <c r="W136" s="305">
        <v>0</v>
      </c>
      <c r="X136" s="133">
        <v>0</v>
      </c>
      <c r="Y136" s="305">
        <v>0</v>
      </c>
      <c r="Z136" s="133">
        <v>0</v>
      </c>
      <c r="AA136" s="305">
        <v>0</v>
      </c>
      <c r="AB136" s="133">
        <v>0</v>
      </c>
    </row>
    <row r="137" spans="1:28" hidden="1">
      <c r="A137" s="573">
        <f t="shared" si="14"/>
        <v>0</v>
      </c>
      <c r="D137" s="141">
        <f t="shared" si="15"/>
        <v>0</v>
      </c>
      <c r="E137" s="305">
        <v>0</v>
      </c>
      <c r="F137" s="133">
        <v>0</v>
      </c>
      <c r="G137" s="305">
        <v>0</v>
      </c>
      <c r="H137" s="133">
        <v>0</v>
      </c>
      <c r="I137" s="305">
        <v>0</v>
      </c>
      <c r="J137" s="133">
        <v>0</v>
      </c>
      <c r="K137" s="305">
        <v>0</v>
      </c>
      <c r="L137" s="133">
        <v>0</v>
      </c>
      <c r="M137" s="305">
        <v>0</v>
      </c>
      <c r="N137" s="133">
        <v>0</v>
      </c>
      <c r="O137" s="305">
        <v>0</v>
      </c>
      <c r="P137" s="133">
        <v>0</v>
      </c>
      <c r="Q137" s="305">
        <v>0</v>
      </c>
      <c r="R137" s="133">
        <v>0</v>
      </c>
      <c r="S137" s="305">
        <v>0</v>
      </c>
      <c r="T137" s="133">
        <v>0</v>
      </c>
      <c r="U137" s="305">
        <v>0</v>
      </c>
      <c r="V137" s="133">
        <v>0</v>
      </c>
      <c r="W137" s="305">
        <v>0</v>
      </c>
      <c r="X137" s="133">
        <v>0</v>
      </c>
      <c r="Y137" s="305">
        <v>0</v>
      </c>
      <c r="Z137" s="133">
        <v>0</v>
      </c>
      <c r="AA137" s="305">
        <v>0</v>
      </c>
      <c r="AB137" s="133">
        <v>0</v>
      </c>
    </row>
    <row r="138" spans="1:28" hidden="1">
      <c r="A138" s="573">
        <f t="shared" si="14"/>
        <v>0</v>
      </c>
      <c r="D138" s="141">
        <f t="shared" si="15"/>
        <v>0</v>
      </c>
      <c r="E138" s="305">
        <v>0</v>
      </c>
      <c r="F138" s="133">
        <v>0</v>
      </c>
      <c r="G138" s="305">
        <v>0</v>
      </c>
      <c r="H138" s="133">
        <v>0</v>
      </c>
      <c r="I138" s="305">
        <v>0</v>
      </c>
      <c r="J138" s="133">
        <v>0</v>
      </c>
      <c r="K138" s="305">
        <v>0</v>
      </c>
      <c r="L138" s="133">
        <v>0</v>
      </c>
      <c r="M138" s="305">
        <v>0</v>
      </c>
      <c r="N138" s="133">
        <v>0</v>
      </c>
      <c r="O138" s="305">
        <v>0</v>
      </c>
      <c r="P138" s="133">
        <v>0</v>
      </c>
      <c r="Q138" s="305">
        <v>0</v>
      </c>
      <c r="R138" s="133">
        <v>0</v>
      </c>
      <c r="S138" s="305">
        <v>0</v>
      </c>
      <c r="T138" s="133">
        <v>0</v>
      </c>
      <c r="U138" s="305">
        <v>0</v>
      </c>
      <c r="V138" s="133">
        <v>0</v>
      </c>
      <c r="W138" s="305">
        <v>0</v>
      </c>
      <c r="X138" s="133">
        <v>0</v>
      </c>
      <c r="Y138" s="305">
        <v>0</v>
      </c>
      <c r="Z138" s="133">
        <v>0</v>
      </c>
      <c r="AA138" s="305">
        <v>0</v>
      </c>
      <c r="AB138" s="133">
        <v>0</v>
      </c>
    </row>
    <row r="139" spans="1:28" hidden="1">
      <c r="A139" s="573">
        <f t="shared" si="14"/>
        <v>0</v>
      </c>
      <c r="D139" s="141">
        <f t="shared" si="15"/>
        <v>0</v>
      </c>
      <c r="E139" s="305">
        <v>0</v>
      </c>
      <c r="F139" s="133">
        <v>0</v>
      </c>
      <c r="G139" s="305">
        <v>0</v>
      </c>
      <c r="H139" s="133">
        <v>0</v>
      </c>
      <c r="I139" s="305">
        <v>0</v>
      </c>
      <c r="J139" s="133">
        <v>0</v>
      </c>
      <c r="K139" s="305">
        <v>0</v>
      </c>
      <c r="L139" s="133">
        <v>0</v>
      </c>
      <c r="M139" s="305">
        <v>0</v>
      </c>
      <c r="N139" s="133">
        <v>0</v>
      </c>
      <c r="O139" s="305">
        <v>0</v>
      </c>
      <c r="P139" s="133">
        <v>0</v>
      </c>
      <c r="Q139" s="305">
        <v>0</v>
      </c>
      <c r="R139" s="133">
        <v>0</v>
      </c>
      <c r="S139" s="305">
        <v>0</v>
      </c>
      <c r="T139" s="133">
        <v>0</v>
      </c>
      <c r="U139" s="305">
        <v>0</v>
      </c>
      <c r="V139" s="133">
        <v>0</v>
      </c>
      <c r="W139" s="305">
        <v>0</v>
      </c>
      <c r="X139" s="133">
        <v>0</v>
      </c>
      <c r="Y139" s="305">
        <v>0</v>
      </c>
      <c r="Z139" s="133">
        <v>0</v>
      </c>
      <c r="AA139" s="305">
        <v>0</v>
      </c>
      <c r="AB139" s="133">
        <v>0</v>
      </c>
    </row>
    <row r="140" spans="1:28" hidden="1">
      <c r="A140" s="573">
        <f t="shared" si="14"/>
        <v>0</v>
      </c>
      <c r="D140" s="141">
        <f t="shared" si="15"/>
        <v>0</v>
      </c>
      <c r="E140" s="305">
        <v>0</v>
      </c>
      <c r="F140" s="133">
        <v>0</v>
      </c>
      <c r="G140" s="305">
        <v>0</v>
      </c>
      <c r="H140" s="133">
        <v>0</v>
      </c>
      <c r="I140" s="305">
        <v>0</v>
      </c>
      <c r="J140" s="133">
        <v>0</v>
      </c>
      <c r="K140" s="305">
        <v>0</v>
      </c>
      <c r="L140" s="133">
        <v>0</v>
      </c>
      <c r="M140" s="305">
        <v>0</v>
      </c>
      <c r="N140" s="133">
        <v>0</v>
      </c>
      <c r="O140" s="305">
        <v>0</v>
      </c>
      <c r="P140" s="133">
        <v>0</v>
      </c>
      <c r="Q140" s="305">
        <v>0</v>
      </c>
      <c r="R140" s="133">
        <v>0</v>
      </c>
      <c r="S140" s="305">
        <v>0</v>
      </c>
      <c r="T140" s="133">
        <v>0</v>
      </c>
      <c r="U140" s="305">
        <v>0</v>
      </c>
      <c r="V140" s="133">
        <v>0</v>
      </c>
      <c r="W140" s="305">
        <v>0</v>
      </c>
      <c r="X140" s="133">
        <v>0</v>
      </c>
      <c r="Y140" s="305">
        <v>0</v>
      </c>
      <c r="Z140" s="133">
        <v>0</v>
      </c>
      <c r="AA140" s="305">
        <v>0</v>
      </c>
      <c r="AB140" s="133">
        <v>0</v>
      </c>
    </row>
    <row r="141" spans="1:28" hidden="1">
      <c r="A141" s="573">
        <f t="shared" si="14"/>
        <v>0</v>
      </c>
      <c r="D141" s="141">
        <f t="shared" si="15"/>
        <v>0</v>
      </c>
      <c r="E141" s="305">
        <v>0</v>
      </c>
      <c r="F141" s="133">
        <v>0</v>
      </c>
      <c r="G141" s="305">
        <v>0</v>
      </c>
      <c r="H141" s="133">
        <v>0</v>
      </c>
      <c r="I141" s="305">
        <v>0</v>
      </c>
      <c r="J141" s="133">
        <v>0</v>
      </c>
      <c r="K141" s="305">
        <v>0</v>
      </c>
      <c r="L141" s="133">
        <v>0</v>
      </c>
      <c r="M141" s="305">
        <v>0</v>
      </c>
      <c r="N141" s="133">
        <v>0</v>
      </c>
      <c r="O141" s="305">
        <v>0</v>
      </c>
      <c r="P141" s="133">
        <v>0</v>
      </c>
      <c r="Q141" s="305">
        <v>0</v>
      </c>
      <c r="R141" s="133">
        <v>0</v>
      </c>
      <c r="S141" s="305">
        <v>0</v>
      </c>
      <c r="T141" s="133">
        <v>0</v>
      </c>
      <c r="U141" s="305">
        <v>0</v>
      </c>
      <c r="V141" s="133">
        <v>0</v>
      </c>
      <c r="W141" s="305">
        <v>0</v>
      </c>
      <c r="X141" s="133">
        <v>0</v>
      </c>
      <c r="Y141" s="305">
        <v>0</v>
      </c>
      <c r="Z141" s="133">
        <v>0</v>
      </c>
      <c r="AA141" s="305">
        <v>0</v>
      </c>
      <c r="AB141" s="133">
        <v>0</v>
      </c>
    </row>
    <row r="142" spans="1:28" hidden="1">
      <c r="A142" s="573">
        <f t="shared" si="14"/>
        <v>0</v>
      </c>
      <c r="D142" s="141">
        <f t="shared" si="15"/>
        <v>0</v>
      </c>
      <c r="E142" s="305">
        <v>0</v>
      </c>
      <c r="F142" s="133">
        <v>0</v>
      </c>
      <c r="G142" s="305">
        <v>0</v>
      </c>
      <c r="H142" s="133">
        <v>0</v>
      </c>
      <c r="I142" s="305">
        <v>0</v>
      </c>
      <c r="J142" s="133">
        <v>0</v>
      </c>
      <c r="K142" s="305">
        <v>0</v>
      </c>
      <c r="L142" s="133">
        <v>0</v>
      </c>
      <c r="M142" s="305">
        <v>0</v>
      </c>
      <c r="N142" s="133">
        <v>0</v>
      </c>
      <c r="O142" s="305">
        <v>0</v>
      </c>
      <c r="P142" s="133">
        <v>0</v>
      </c>
      <c r="Q142" s="305">
        <v>0</v>
      </c>
      <c r="R142" s="133">
        <v>0</v>
      </c>
      <c r="S142" s="305">
        <v>0</v>
      </c>
      <c r="T142" s="133">
        <v>0</v>
      </c>
      <c r="U142" s="305">
        <v>0</v>
      </c>
      <c r="V142" s="133">
        <v>0</v>
      </c>
      <c r="W142" s="305">
        <v>0</v>
      </c>
      <c r="X142" s="133">
        <v>0</v>
      </c>
      <c r="Y142" s="305">
        <v>0</v>
      </c>
      <c r="Z142" s="133">
        <v>0</v>
      </c>
      <c r="AA142" s="305">
        <v>0</v>
      </c>
      <c r="AB142" s="133">
        <v>0</v>
      </c>
    </row>
    <row r="143" spans="1:28">
      <c r="A143" s="573">
        <f t="shared" si="14"/>
        <v>0</v>
      </c>
      <c r="D143" s="572" t="str">
        <f t="shared" si="15"/>
        <v>Aibel</v>
      </c>
      <c r="E143" s="306">
        <f t="shared" ref="E143:AB143" si="16">SUM(E122:E142)</f>
        <v>602.77693380000005</v>
      </c>
      <c r="F143" s="125">
        <f t="shared" si="16"/>
        <v>822.7496721</v>
      </c>
      <c r="G143" s="306">
        <f t="shared" si="16"/>
        <v>-602.77693380000005</v>
      </c>
      <c r="H143" s="125">
        <f t="shared" si="16"/>
        <v>789.29948709999996</v>
      </c>
      <c r="I143" s="306">
        <f t="shared" si="16"/>
        <v>0</v>
      </c>
      <c r="J143" s="125">
        <f t="shared" si="16"/>
        <v>627.64384159999895</v>
      </c>
      <c r="K143" s="306">
        <f t="shared" si="16"/>
        <v>0</v>
      </c>
      <c r="L143" s="125">
        <f t="shared" si="16"/>
        <v>705.35957700000097</v>
      </c>
      <c r="M143" s="306">
        <f t="shared" si="16"/>
        <v>39.619265300000002</v>
      </c>
      <c r="N143" s="138">
        <f t="shared" si="16"/>
        <v>13.5656385000001</v>
      </c>
      <c r="O143" s="306">
        <f t="shared" si="16"/>
        <v>-39.619265300000102</v>
      </c>
      <c r="P143" s="138">
        <f t="shared" si="16"/>
        <v>26.897897800000599</v>
      </c>
      <c r="Q143" s="306">
        <f t="shared" si="16"/>
        <v>0</v>
      </c>
      <c r="R143" s="138">
        <f t="shared" si="16"/>
        <v>9.9573726999985102</v>
      </c>
      <c r="S143" s="306">
        <f t="shared" si="16"/>
        <v>0</v>
      </c>
      <c r="T143" s="138">
        <f t="shared" si="16"/>
        <v>-43.366712699999098</v>
      </c>
      <c r="U143" s="306">
        <f t="shared" si="16"/>
        <v>6.4558115000000704</v>
      </c>
      <c r="V143" s="125">
        <f t="shared" si="16"/>
        <v>-25.505886199999999</v>
      </c>
      <c r="W143" s="306">
        <f t="shared" si="16"/>
        <v>-6.4558115000000198</v>
      </c>
      <c r="X143" s="125">
        <f t="shared" si="16"/>
        <v>-10.837398999999399</v>
      </c>
      <c r="Y143" s="306">
        <f t="shared" si="16"/>
        <v>0</v>
      </c>
      <c r="Z143" s="125">
        <f t="shared" si="16"/>
        <v>-32.744737700001501</v>
      </c>
      <c r="AA143" s="306">
        <f t="shared" si="16"/>
        <v>0</v>
      </c>
      <c r="AB143" s="125">
        <f t="shared" si="16"/>
        <v>-81.701499799999098</v>
      </c>
    </row>
    <row r="144" spans="1:28" hidden="1">
      <c r="A144" s="573">
        <f t="shared" si="14"/>
        <v>0</v>
      </c>
      <c r="D144" s="141">
        <f t="shared" si="15"/>
        <v>0</v>
      </c>
      <c r="E144" s="305">
        <v>0</v>
      </c>
      <c r="F144" s="133">
        <v>0</v>
      </c>
      <c r="G144" s="305">
        <v>0</v>
      </c>
      <c r="H144" s="133">
        <v>0</v>
      </c>
      <c r="I144" s="305">
        <v>0</v>
      </c>
      <c r="J144" s="133">
        <v>0</v>
      </c>
      <c r="K144" s="305">
        <v>0</v>
      </c>
      <c r="L144" s="133">
        <v>0</v>
      </c>
      <c r="M144" s="305">
        <v>0</v>
      </c>
      <c r="N144" s="133">
        <v>0</v>
      </c>
      <c r="O144" s="305">
        <v>0</v>
      </c>
      <c r="P144" s="133">
        <v>0</v>
      </c>
      <c r="Q144" s="305">
        <v>0</v>
      </c>
      <c r="R144" s="133">
        <v>0</v>
      </c>
      <c r="S144" s="305">
        <v>0</v>
      </c>
      <c r="T144" s="133">
        <v>0</v>
      </c>
      <c r="U144" s="305">
        <v>0</v>
      </c>
      <c r="V144" s="133">
        <v>0</v>
      </c>
      <c r="W144" s="305">
        <v>0</v>
      </c>
      <c r="X144" s="133">
        <v>0</v>
      </c>
      <c r="Y144" s="305">
        <v>0</v>
      </c>
      <c r="Z144" s="133">
        <v>0</v>
      </c>
      <c r="AA144" s="305">
        <v>0</v>
      </c>
      <c r="AB144" s="133">
        <v>0</v>
      </c>
    </row>
    <row r="145" spans="1:28" hidden="1">
      <c r="A145" s="573">
        <f t="shared" si="14"/>
        <v>0</v>
      </c>
      <c r="D145" s="141">
        <f t="shared" si="15"/>
        <v>0</v>
      </c>
      <c r="E145" s="305">
        <v>0</v>
      </c>
      <c r="F145" s="133">
        <v>0</v>
      </c>
      <c r="G145" s="305">
        <v>0</v>
      </c>
      <c r="H145" s="133">
        <v>0</v>
      </c>
      <c r="I145" s="305">
        <v>0</v>
      </c>
      <c r="J145" s="133">
        <v>0</v>
      </c>
      <c r="K145" s="305">
        <v>0</v>
      </c>
      <c r="L145" s="133">
        <v>0</v>
      </c>
      <c r="M145" s="305">
        <v>0</v>
      </c>
      <c r="N145" s="133">
        <v>0</v>
      </c>
      <c r="O145" s="305">
        <v>0</v>
      </c>
      <c r="P145" s="133">
        <v>0</v>
      </c>
      <c r="Q145" s="305">
        <v>0</v>
      </c>
      <c r="R145" s="133">
        <v>0</v>
      </c>
      <c r="S145" s="305">
        <v>0</v>
      </c>
      <c r="T145" s="133">
        <v>0</v>
      </c>
      <c r="U145" s="305">
        <v>0</v>
      </c>
      <c r="V145" s="133">
        <v>0</v>
      </c>
      <c r="W145" s="305">
        <v>0</v>
      </c>
      <c r="X145" s="133">
        <v>0</v>
      </c>
      <c r="Y145" s="305">
        <v>0</v>
      </c>
      <c r="Z145" s="133">
        <v>0</v>
      </c>
      <c r="AA145" s="305">
        <v>0</v>
      </c>
      <c r="AB145" s="133">
        <v>0</v>
      </c>
    </row>
    <row r="146" spans="1:28" hidden="1">
      <c r="A146" s="573">
        <f t="shared" si="14"/>
        <v>0</v>
      </c>
      <c r="D146" s="141">
        <f t="shared" si="15"/>
        <v>0</v>
      </c>
      <c r="E146" s="305">
        <v>0</v>
      </c>
      <c r="F146" s="133">
        <v>0</v>
      </c>
      <c r="G146" s="305">
        <v>0</v>
      </c>
      <c r="H146" s="133">
        <v>0</v>
      </c>
      <c r="I146" s="305">
        <v>0</v>
      </c>
      <c r="J146" s="133">
        <v>0</v>
      </c>
      <c r="K146" s="305">
        <v>0</v>
      </c>
      <c r="L146" s="133">
        <v>0</v>
      </c>
      <c r="M146" s="305">
        <v>0</v>
      </c>
      <c r="N146" s="133">
        <v>0</v>
      </c>
      <c r="O146" s="305">
        <v>0</v>
      </c>
      <c r="P146" s="133">
        <v>0</v>
      </c>
      <c r="Q146" s="305">
        <v>0</v>
      </c>
      <c r="R146" s="133">
        <v>0</v>
      </c>
      <c r="S146" s="305">
        <v>0</v>
      </c>
      <c r="T146" s="133">
        <v>0</v>
      </c>
      <c r="U146" s="305">
        <v>0</v>
      </c>
      <c r="V146" s="133">
        <v>0</v>
      </c>
      <c r="W146" s="305">
        <v>0</v>
      </c>
      <c r="X146" s="133">
        <v>0</v>
      </c>
      <c r="Y146" s="305">
        <v>0</v>
      </c>
      <c r="Z146" s="133">
        <v>0</v>
      </c>
      <c r="AA146" s="305">
        <v>0</v>
      </c>
      <c r="AB146" s="133">
        <v>0</v>
      </c>
    </row>
    <row r="147" spans="1:28" hidden="1">
      <c r="A147" s="573">
        <f t="shared" si="14"/>
        <v>0</v>
      </c>
      <c r="D147" s="141">
        <f t="shared" si="15"/>
        <v>0</v>
      </c>
      <c r="E147" s="305">
        <v>0</v>
      </c>
      <c r="F147" s="133">
        <v>0</v>
      </c>
      <c r="G147" s="305">
        <v>0</v>
      </c>
      <c r="H147" s="133">
        <v>0</v>
      </c>
      <c r="I147" s="305">
        <v>0</v>
      </c>
      <c r="J147" s="133">
        <v>0</v>
      </c>
      <c r="K147" s="305">
        <v>0</v>
      </c>
      <c r="L147" s="133">
        <v>0</v>
      </c>
      <c r="M147" s="305">
        <v>0</v>
      </c>
      <c r="N147" s="133">
        <v>0</v>
      </c>
      <c r="O147" s="305">
        <v>0</v>
      </c>
      <c r="P147" s="133">
        <v>0</v>
      </c>
      <c r="Q147" s="305">
        <v>0</v>
      </c>
      <c r="R147" s="133">
        <v>0</v>
      </c>
      <c r="S147" s="305">
        <v>0</v>
      </c>
      <c r="T147" s="133">
        <v>0</v>
      </c>
      <c r="U147" s="305">
        <v>0</v>
      </c>
      <c r="V147" s="133">
        <v>0</v>
      </c>
      <c r="W147" s="305">
        <v>0</v>
      </c>
      <c r="X147" s="133">
        <v>0</v>
      </c>
      <c r="Y147" s="305">
        <v>0</v>
      </c>
      <c r="Z147" s="133">
        <v>0</v>
      </c>
      <c r="AA147" s="305">
        <v>0</v>
      </c>
      <c r="AB147" s="133">
        <v>0</v>
      </c>
    </row>
    <row r="148" spans="1:28" hidden="1">
      <c r="A148" s="573">
        <f t="shared" si="14"/>
        <v>0</v>
      </c>
      <c r="D148" s="141">
        <f t="shared" si="15"/>
        <v>0</v>
      </c>
      <c r="E148" s="305">
        <v>0</v>
      </c>
      <c r="F148" s="133">
        <v>0</v>
      </c>
      <c r="G148" s="305">
        <v>0</v>
      </c>
      <c r="H148" s="133">
        <v>0</v>
      </c>
      <c r="I148" s="305">
        <v>0</v>
      </c>
      <c r="J148" s="133">
        <v>0</v>
      </c>
      <c r="K148" s="305">
        <v>0</v>
      </c>
      <c r="L148" s="133">
        <v>0</v>
      </c>
      <c r="M148" s="305">
        <v>0</v>
      </c>
      <c r="N148" s="133">
        <v>0</v>
      </c>
      <c r="O148" s="305">
        <v>0</v>
      </c>
      <c r="P148" s="133">
        <v>0</v>
      </c>
      <c r="Q148" s="305">
        <v>0</v>
      </c>
      <c r="R148" s="133">
        <v>0</v>
      </c>
      <c r="S148" s="305">
        <v>0</v>
      </c>
      <c r="T148" s="133">
        <v>0</v>
      </c>
      <c r="U148" s="305">
        <v>0</v>
      </c>
      <c r="V148" s="133">
        <v>0</v>
      </c>
      <c r="W148" s="305">
        <v>0</v>
      </c>
      <c r="X148" s="133">
        <v>0</v>
      </c>
      <c r="Y148" s="305">
        <v>0</v>
      </c>
      <c r="Z148" s="133">
        <v>0</v>
      </c>
      <c r="AA148" s="305">
        <v>0</v>
      </c>
      <c r="AB148" s="133">
        <v>0</v>
      </c>
    </row>
    <row r="149" spans="1:28" hidden="1">
      <c r="A149" s="573">
        <f t="shared" si="14"/>
        <v>0</v>
      </c>
      <c r="D149" s="141">
        <f t="shared" si="15"/>
        <v>0</v>
      </c>
      <c r="E149" s="305">
        <v>0</v>
      </c>
      <c r="F149" s="133">
        <v>0</v>
      </c>
      <c r="G149" s="305">
        <v>0</v>
      </c>
      <c r="H149" s="133">
        <v>0</v>
      </c>
      <c r="I149" s="305">
        <v>0</v>
      </c>
      <c r="J149" s="133">
        <v>0</v>
      </c>
      <c r="K149" s="305">
        <v>0</v>
      </c>
      <c r="L149" s="133">
        <v>0</v>
      </c>
      <c r="M149" s="305">
        <v>0</v>
      </c>
      <c r="N149" s="133">
        <v>0</v>
      </c>
      <c r="O149" s="305">
        <v>0</v>
      </c>
      <c r="P149" s="133">
        <v>0</v>
      </c>
      <c r="Q149" s="305">
        <v>0</v>
      </c>
      <c r="R149" s="133">
        <v>0</v>
      </c>
      <c r="S149" s="305">
        <v>0</v>
      </c>
      <c r="T149" s="133">
        <v>0</v>
      </c>
      <c r="U149" s="305">
        <v>0</v>
      </c>
      <c r="V149" s="133">
        <v>0</v>
      </c>
      <c r="W149" s="305">
        <v>0</v>
      </c>
      <c r="X149" s="133">
        <v>0</v>
      </c>
      <c r="Y149" s="305">
        <v>0</v>
      </c>
      <c r="Z149" s="133">
        <v>0</v>
      </c>
      <c r="AA149" s="305">
        <v>0</v>
      </c>
      <c r="AB149" s="133">
        <v>0</v>
      </c>
    </row>
    <row r="150" spans="1:28" hidden="1">
      <c r="A150" s="573">
        <f t="shared" si="14"/>
        <v>0</v>
      </c>
      <c r="D150" s="141">
        <f t="shared" si="15"/>
        <v>0</v>
      </c>
      <c r="E150" s="305">
        <v>0</v>
      </c>
      <c r="F150" s="133">
        <v>0</v>
      </c>
      <c r="G150" s="305">
        <v>0</v>
      </c>
      <c r="H150" s="133">
        <v>0</v>
      </c>
      <c r="I150" s="305">
        <v>0</v>
      </c>
      <c r="J150" s="133">
        <v>0</v>
      </c>
      <c r="K150" s="305">
        <v>0</v>
      </c>
      <c r="L150" s="133">
        <v>0</v>
      </c>
      <c r="M150" s="305">
        <v>0</v>
      </c>
      <c r="N150" s="133">
        <v>0</v>
      </c>
      <c r="O150" s="305">
        <v>0</v>
      </c>
      <c r="P150" s="133">
        <v>0</v>
      </c>
      <c r="Q150" s="305">
        <v>0</v>
      </c>
      <c r="R150" s="133">
        <v>0</v>
      </c>
      <c r="S150" s="305">
        <v>0</v>
      </c>
      <c r="T150" s="133">
        <v>0</v>
      </c>
      <c r="U150" s="305">
        <v>0</v>
      </c>
      <c r="V150" s="133">
        <v>0</v>
      </c>
      <c r="W150" s="305">
        <v>0</v>
      </c>
      <c r="X150" s="133">
        <v>0</v>
      </c>
      <c r="Y150" s="305">
        <v>0</v>
      </c>
      <c r="Z150" s="133">
        <v>0</v>
      </c>
      <c r="AA150" s="305">
        <v>0</v>
      </c>
      <c r="AB150" s="133">
        <v>0</v>
      </c>
    </row>
    <row r="151" spans="1:28" hidden="1">
      <c r="A151" s="573">
        <f t="shared" si="14"/>
        <v>0</v>
      </c>
      <c r="D151" s="141">
        <f t="shared" si="15"/>
        <v>0</v>
      </c>
      <c r="E151" s="305">
        <v>0</v>
      </c>
      <c r="F151" s="133">
        <v>0</v>
      </c>
      <c r="G151" s="305">
        <v>0</v>
      </c>
      <c r="H151" s="133">
        <v>0</v>
      </c>
      <c r="I151" s="305">
        <v>0</v>
      </c>
      <c r="J151" s="133">
        <v>0</v>
      </c>
      <c r="K151" s="305">
        <v>0</v>
      </c>
      <c r="L151" s="133">
        <v>0</v>
      </c>
      <c r="M151" s="305">
        <v>0</v>
      </c>
      <c r="N151" s="133">
        <v>0</v>
      </c>
      <c r="O151" s="305">
        <v>0</v>
      </c>
      <c r="P151" s="133">
        <v>0</v>
      </c>
      <c r="Q151" s="305">
        <v>0</v>
      </c>
      <c r="R151" s="133">
        <v>0</v>
      </c>
      <c r="S151" s="305">
        <v>0</v>
      </c>
      <c r="T151" s="133">
        <v>0</v>
      </c>
      <c r="U151" s="305">
        <v>0</v>
      </c>
      <c r="V151" s="133">
        <v>0</v>
      </c>
      <c r="W151" s="305">
        <v>0</v>
      </c>
      <c r="X151" s="133">
        <v>0</v>
      </c>
      <c r="Y151" s="305">
        <v>0</v>
      </c>
      <c r="Z151" s="133">
        <v>0</v>
      </c>
      <c r="AA151" s="305">
        <v>0</v>
      </c>
      <c r="AB151" s="133">
        <v>0</v>
      </c>
    </row>
    <row r="152" spans="1:28" hidden="1">
      <c r="A152" s="573">
        <f t="shared" si="14"/>
        <v>0</v>
      </c>
      <c r="D152" s="141">
        <f t="shared" si="15"/>
        <v>0</v>
      </c>
      <c r="E152" s="305">
        <v>0</v>
      </c>
      <c r="F152" s="133">
        <v>0</v>
      </c>
      <c r="G152" s="305">
        <v>0</v>
      </c>
      <c r="H152" s="133">
        <v>0</v>
      </c>
      <c r="I152" s="305">
        <v>0</v>
      </c>
      <c r="J152" s="133">
        <v>0</v>
      </c>
      <c r="K152" s="305">
        <v>0</v>
      </c>
      <c r="L152" s="133">
        <v>0</v>
      </c>
      <c r="M152" s="305">
        <v>0</v>
      </c>
      <c r="N152" s="133">
        <v>0</v>
      </c>
      <c r="O152" s="305">
        <v>0</v>
      </c>
      <c r="P152" s="133">
        <v>0</v>
      </c>
      <c r="Q152" s="305">
        <v>0</v>
      </c>
      <c r="R152" s="133">
        <v>0</v>
      </c>
      <c r="S152" s="305">
        <v>0</v>
      </c>
      <c r="T152" s="133">
        <v>0</v>
      </c>
      <c r="U152" s="305">
        <v>0</v>
      </c>
      <c r="V152" s="133">
        <v>0</v>
      </c>
      <c r="W152" s="305">
        <v>0</v>
      </c>
      <c r="X152" s="133">
        <v>0</v>
      </c>
      <c r="Y152" s="305">
        <v>0</v>
      </c>
      <c r="Z152" s="133">
        <v>0</v>
      </c>
      <c r="AA152" s="305">
        <v>0</v>
      </c>
      <c r="AB152" s="133">
        <v>0</v>
      </c>
    </row>
    <row r="153" spans="1:28" hidden="1">
      <c r="A153" s="573">
        <f t="shared" si="14"/>
        <v>0</v>
      </c>
      <c r="D153" s="141">
        <f t="shared" si="15"/>
        <v>0</v>
      </c>
      <c r="E153" s="305">
        <v>0</v>
      </c>
      <c r="F153" s="133">
        <v>0</v>
      </c>
      <c r="G153" s="305">
        <v>0</v>
      </c>
      <c r="H153" s="133">
        <v>0</v>
      </c>
      <c r="I153" s="305">
        <v>0</v>
      </c>
      <c r="J153" s="133">
        <v>0</v>
      </c>
      <c r="K153" s="305">
        <v>0</v>
      </c>
      <c r="L153" s="133">
        <v>0</v>
      </c>
      <c r="M153" s="305">
        <v>0</v>
      </c>
      <c r="N153" s="133">
        <v>0</v>
      </c>
      <c r="O153" s="305">
        <v>0</v>
      </c>
      <c r="P153" s="133">
        <v>0</v>
      </c>
      <c r="Q153" s="305">
        <v>0</v>
      </c>
      <c r="R153" s="133">
        <v>0</v>
      </c>
      <c r="S153" s="305">
        <v>0</v>
      </c>
      <c r="T153" s="133">
        <v>0</v>
      </c>
      <c r="U153" s="305">
        <v>0</v>
      </c>
      <c r="V153" s="133">
        <v>0</v>
      </c>
      <c r="W153" s="305">
        <v>0</v>
      </c>
      <c r="X153" s="133">
        <v>0</v>
      </c>
      <c r="Y153" s="305">
        <v>0</v>
      </c>
      <c r="Z153" s="133">
        <v>0</v>
      </c>
      <c r="AA153" s="305">
        <v>0</v>
      </c>
      <c r="AB153" s="133">
        <v>0</v>
      </c>
    </row>
    <row r="154" spans="1:28" hidden="1">
      <c r="A154" s="573">
        <f t="shared" si="14"/>
        <v>0</v>
      </c>
      <c r="D154" s="141">
        <f t="shared" si="15"/>
        <v>0</v>
      </c>
      <c r="E154" s="305">
        <v>0</v>
      </c>
      <c r="F154" s="133">
        <v>0</v>
      </c>
      <c r="G154" s="305">
        <v>0</v>
      </c>
      <c r="H154" s="133">
        <v>0</v>
      </c>
      <c r="I154" s="305">
        <v>0</v>
      </c>
      <c r="J154" s="133">
        <v>0</v>
      </c>
      <c r="K154" s="305">
        <v>0</v>
      </c>
      <c r="L154" s="133">
        <v>0</v>
      </c>
      <c r="M154" s="305">
        <v>0</v>
      </c>
      <c r="N154" s="133">
        <v>0</v>
      </c>
      <c r="O154" s="305">
        <v>0</v>
      </c>
      <c r="P154" s="133">
        <v>0</v>
      </c>
      <c r="Q154" s="305">
        <v>0</v>
      </c>
      <c r="R154" s="133">
        <v>0</v>
      </c>
      <c r="S154" s="305">
        <v>0</v>
      </c>
      <c r="T154" s="133">
        <v>0</v>
      </c>
      <c r="U154" s="305">
        <v>0</v>
      </c>
      <c r="V154" s="133">
        <v>0</v>
      </c>
      <c r="W154" s="305">
        <v>0</v>
      </c>
      <c r="X154" s="133">
        <v>0</v>
      </c>
      <c r="Y154" s="305">
        <v>0</v>
      </c>
      <c r="Z154" s="133">
        <v>0</v>
      </c>
      <c r="AA154" s="305">
        <v>0</v>
      </c>
      <c r="AB154" s="133">
        <v>0</v>
      </c>
    </row>
    <row r="155" spans="1:28" hidden="1">
      <c r="A155" s="573">
        <f t="shared" si="14"/>
        <v>0</v>
      </c>
      <c r="D155" s="141">
        <f t="shared" si="15"/>
        <v>0</v>
      </c>
      <c r="E155" s="305">
        <v>0</v>
      </c>
      <c r="F155" s="133">
        <v>0</v>
      </c>
      <c r="G155" s="305">
        <v>0</v>
      </c>
      <c r="H155" s="133">
        <v>0</v>
      </c>
      <c r="I155" s="305">
        <v>0</v>
      </c>
      <c r="J155" s="133">
        <v>0</v>
      </c>
      <c r="K155" s="305">
        <v>0</v>
      </c>
      <c r="L155" s="133">
        <v>0</v>
      </c>
      <c r="M155" s="305">
        <v>0</v>
      </c>
      <c r="N155" s="133">
        <v>0</v>
      </c>
      <c r="O155" s="305">
        <v>0</v>
      </c>
      <c r="P155" s="133">
        <v>0</v>
      </c>
      <c r="Q155" s="305">
        <v>0</v>
      </c>
      <c r="R155" s="133">
        <v>0</v>
      </c>
      <c r="S155" s="305">
        <v>0</v>
      </c>
      <c r="T155" s="133">
        <v>0</v>
      </c>
      <c r="U155" s="305">
        <v>0</v>
      </c>
      <c r="V155" s="133">
        <v>0</v>
      </c>
      <c r="W155" s="305">
        <v>0</v>
      </c>
      <c r="X155" s="133">
        <v>0</v>
      </c>
      <c r="Y155" s="305">
        <v>0</v>
      </c>
      <c r="Z155" s="133">
        <v>0</v>
      </c>
      <c r="AA155" s="305">
        <v>0</v>
      </c>
      <c r="AB155" s="133">
        <v>0</v>
      </c>
    </row>
    <row r="156" spans="1:28" hidden="1">
      <c r="A156" s="573">
        <f t="shared" si="14"/>
        <v>0</v>
      </c>
      <c r="D156" s="141">
        <f t="shared" si="15"/>
        <v>0</v>
      </c>
      <c r="E156" s="305">
        <v>0</v>
      </c>
      <c r="F156" s="133">
        <v>0</v>
      </c>
      <c r="G156" s="305">
        <v>0</v>
      </c>
      <c r="H156" s="133">
        <v>0</v>
      </c>
      <c r="I156" s="305">
        <v>0</v>
      </c>
      <c r="J156" s="133">
        <v>0</v>
      </c>
      <c r="K156" s="305">
        <v>0</v>
      </c>
      <c r="L156" s="133">
        <v>0</v>
      </c>
      <c r="M156" s="305">
        <v>0</v>
      </c>
      <c r="N156" s="133">
        <v>0</v>
      </c>
      <c r="O156" s="305">
        <v>0</v>
      </c>
      <c r="P156" s="133">
        <v>0</v>
      </c>
      <c r="Q156" s="305">
        <v>0</v>
      </c>
      <c r="R156" s="133">
        <v>0</v>
      </c>
      <c r="S156" s="305">
        <v>0</v>
      </c>
      <c r="T156" s="133">
        <v>0</v>
      </c>
      <c r="U156" s="305">
        <v>0</v>
      </c>
      <c r="V156" s="133">
        <v>0</v>
      </c>
      <c r="W156" s="305">
        <v>0</v>
      </c>
      <c r="X156" s="133">
        <v>0</v>
      </c>
      <c r="Y156" s="305">
        <v>0</v>
      </c>
      <c r="Z156" s="133">
        <v>0</v>
      </c>
      <c r="AA156" s="305">
        <v>0</v>
      </c>
      <c r="AB156" s="133">
        <v>0</v>
      </c>
    </row>
    <row r="157" spans="1:28" hidden="1">
      <c r="A157" s="573">
        <f t="shared" si="14"/>
        <v>0</v>
      </c>
      <c r="D157" s="141">
        <f t="shared" si="15"/>
        <v>0</v>
      </c>
      <c r="E157" s="305">
        <v>0</v>
      </c>
      <c r="F157" s="133">
        <v>0</v>
      </c>
      <c r="G157" s="305">
        <v>0</v>
      </c>
      <c r="H157" s="133">
        <v>0</v>
      </c>
      <c r="I157" s="305">
        <v>0</v>
      </c>
      <c r="J157" s="133">
        <v>0</v>
      </c>
      <c r="K157" s="305">
        <v>0</v>
      </c>
      <c r="L157" s="133">
        <v>0</v>
      </c>
      <c r="M157" s="305">
        <v>0</v>
      </c>
      <c r="N157" s="133">
        <v>0</v>
      </c>
      <c r="O157" s="305">
        <v>0</v>
      </c>
      <c r="P157" s="133">
        <v>0</v>
      </c>
      <c r="Q157" s="305">
        <v>0</v>
      </c>
      <c r="R157" s="133">
        <v>0</v>
      </c>
      <c r="S157" s="305">
        <v>0</v>
      </c>
      <c r="T157" s="133">
        <v>0</v>
      </c>
      <c r="U157" s="305">
        <v>0</v>
      </c>
      <c r="V157" s="133">
        <v>0</v>
      </c>
      <c r="W157" s="305">
        <v>0</v>
      </c>
      <c r="X157" s="133">
        <v>0</v>
      </c>
      <c r="Y157" s="305">
        <v>0</v>
      </c>
      <c r="Z157" s="133">
        <v>0</v>
      </c>
      <c r="AA157" s="305">
        <v>0</v>
      </c>
      <c r="AB157" s="133">
        <v>0</v>
      </c>
    </row>
    <row r="158" spans="1:28" hidden="1">
      <c r="A158" s="573">
        <f t="shared" si="14"/>
        <v>0</v>
      </c>
      <c r="D158" s="141">
        <f t="shared" si="15"/>
        <v>0</v>
      </c>
      <c r="E158" s="305">
        <v>0</v>
      </c>
      <c r="F158" s="133">
        <v>0</v>
      </c>
      <c r="G158" s="305">
        <v>0</v>
      </c>
      <c r="H158" s="133">
        <v>0</v>
      </c>
      <c r="I158" s="305">
        <v>0</v>
      </c>
      <c r="J158" s="133">
        <v>0</v>
      </c>
      <c r="K158" s="305">
        <v>0</v>
      </c>
      <c r="L158" s="133">
        <v>0</v>
      </c>
      <c r="M158" s="305">
        <v>0</v>
      </c>
      <c r="N158" s="133">
        <v>0</v>
      </c>
      <c r="O158" s="305">
        <v>0</v>
      </c>
      <c r="P158" s="133">
        <v>0</v>
      </c>
      <c r="Q158" s="305">
        <v>0</v>
      </c>
      <c r="R158" s="133">
        <v>0</v>
      </c>
      <c r="S158" s="305">
        <v>0</v>
      </c>
      <c r="T158" s="133">
        <v>0</v>
      </c>
      <c r="U158" s="305">
        <v>0</v>
      </c>
      <c r="V158" s="133">
        <v>0</v>
      </c>
      <c r="W158" s="305">
        <v>0</v>
      </c>
      <c r="X158" s="133">
        <v>0</v>
      </c>
      <c r="Y158" s="305">
        <v>0</v>
      </c>
      <c r="Z158" s="133">
        <v>0</v>
      </c>
      <c r="AA158" s="305">
        <v>0</v>
      </c>
      <c r="AB158" s="133">
        <v>0</v>
      </c>
    </row>
    <row r="159" spans="1:28" hidden="1">
      <c r="A159" s="573">
        <f t="shared" si="14"/>
        <v>0</v>
      </c>
      <c r="D159" s="141">
        <f t="shared" si="15"/>
        <v>0</v>
      </c>
      <c r="E159" s="305">
        <v>0</v>
      </c>
      <c r="F159" s="133">
        <v>0</v>
      </c>
      <c r="G159" s="305">
        <v>0</v>
      </c>
      <c r="H159" s="133">
        <v>0</v>
      </c>
      <c r="I159" s="305">
        <v>0</v>
      </c>
      <c r="J159" s="133">
        <v>0</v>
      </c>
      <c r="K159" s="305">
        <v>0</v>
      </c>
      <c r="L159" s="133">
        <v>0</v>
      </c>
      <c r="M159" s="305">
        <v>0</v>
      </c>
      <c r="N159" s="133">
        <v>0</v>
      </c>
      <c r="O159" s="305">
        <v>0</v>
      </c>
      <c r="P159" s="133">
        <v>0</v>
      </c>
      <c r="Q159" s="305">
        <v>0</v>
      </c>
      <c r="R159" s="133">
        <v>0</v>
      </c>
      <c r="S159" s="305">
        <v>0</v>
      </c>
      <c r="T159" s="133">
        <v>0</v>
      </c>
      <c r="U159" s="305">
        <v>0</v>
      </c>
      <c r="V159" s="133">
        <v>0</v>
      </c>
      <c r="W159" s="305">
        <v>0</v>
      </c>
      <c r="X159" s="133">
        <v>0</v>
      </c>
      <c r="Y159" s="305">
        <v>0</v>
      </c>
      <c r="Z159" s="133">
        <v>0</v>
      </c>
      <c r="AA159" s="305">
        <v>0</v>
      </c>
      <c r="AB159" s="133">
        <v>0</v>
      </c>
    </row>
    <row r="160" spans="1:28" hidden="1">
      <c r="A160" s="573">
        <f t="shared" si="14"/>
        <v>0</v>
      </c>
      <c r="D160" s="141">
        <f t="shared" si="15"/>
        <v>0</v>
      </c>
      <c r="E160" s="305">
        <v>0</v>
      </c>
      <c r="F160" s="133">
        <v>0</v>
      </c>
      <c r="G160" s="305">
        <v>0</v>
      </c>
      <c r="H160" s="133">
        <v>0</v>
      </c>
      <c r="I160" s="305">
        <v>0</v>
      </c>
      <c r="J160" s="133">
        <v>0</v>
      </c>
      <c r="K160" s="305">
        <v>0</v>
      </c>
      <c r="L160" s="133">
        <v>0</v>
      </c>
      <c r="M160" s="305">
        <v>0</v>
      </c>
      <c r="N160" s="133">
        <v>0</v>
      </c>
      <c r="O160" s="305">
        <v>0</v>
      </c>
      <c r="P160" s="133">
        <v>0</v>
      </c>
      <c r="Q160" s="305">
        <v>0</v>
      </c>
      <c r="R160" s="133">
        <v>0</v>
      </c>
      <c r="S160" s="305">
        <v>0</v>
      </c>
      <c r="T160" s="133">
        <v>0</v>
      </c>
      <c r="U160" s="305">
        <v>0</v>
      </c>
      <c r="V160" s="133">
        <v>0</v>
      </c>
      <c r="W160" s="305">
        <v>0</v>
      </c>
      <c r="X160" s="133">
        <v>0</v>
      </c>
      <c r="Y160" s="305">
        <v>0</v>
      </c>
      <c r="Z160" s="133">
        <v>0</v>
      </c>
      <c r="AA160" s="305">
        <v>0</v>
      </c>
      <c r="AB160" s="133">
        <v>0</v>
      </c>
    </row>
    <row r="161" spans="1:28" hidden="1">
      <c r="A161" s="573">
        <f t="shared" si="14"/>
        <v>0</v>
      </c>
      <c r="D161" s="141">
        <f t="shared" si="15"/>
        <v>0</v>
      </c>
      <c r="E161" s="305">
        <v>0</v>
      </c>
      <c r="F161" s="133">
        <v>0</v>
      </c>
      <c r="G161" s="305">
        <v>0</v>
      </c>
      <c r="H161" s="133">
        <v>0</v>
      </c>
      <c r="I161" s="305">
        <v>0</v>
      </c>
      <c r="J161" s="133">
        <v>0</v>
      </c>
      <c r="K161" s="305">
        <v>0</v>
      </c>
      <c r="L161" s="133">
        <v>0</v>
      </c>
      <c r="M161" s="305">
        <v>0</v>
      </c>
      <c r="N161" s="133">
        <v>0</v>
      </c>
      <c r="O161" s="305">
        <v>0</v>
      </c>
      <c r="P161" s="133">
        <v>0</v>
      </c>
      <c r="Q161" s="305">
        <v>0</v>
      </c>
      <c r="R161" s="133">
        <v>0</v>
      </c>
      <c r="S161" s="305">
        <v>0</v>
      </c>
      <c r="T161" s="133">
        <v>0</v>
      </c>
      <c r="U161" s="305">
        <v>0</v>
      </c>
      <c r="V161" s="133">
        <v>0</v>
      </c>
      <c r="W161" s="305">
        <v>0</v>
      </c>
      <c r="X161" s="133">
        <v>0</v>
      </c>
      <c r="Y161" s="305">
        <v>0</v>
      </c>
      <c r="Z161" s="133">
        <v>0</v>
      </c>
      <c r="AA161" s="305">
        <v>0</v>
      </c>
      <c r="AB161" s="133">
        <v>0</v>
      </c>
    </row>
    <row r="162" spans="1:28" hidden="1">
      <c r="A162" s="573">
        <f t="shared" si="14"/>
        <v>0</v>
      </c>
      <c r="D162" s="141">
        <f t="shared" si="15"/>
        <v>0</v>
      </c>
      <c r="E162" s="305">
        <v>0</v>
      </c>
      <c r="F162" s="133">
        <v>0</v>
      </c>
      <c r="G162" s="305">
        <v>0</v>
      </c>
      <c r="H162" s="133">
        <v>0</v>
      </c>
      <c r="I162" s="305">
        <v>0</v>
      </c>
      <c r="J162" s="133">
        <v>0</v>
      </c>
      <c r="K162" s="305">
        <v>0</v>
      </c>
      <c r="L162" s="133">
        <v>0</v>
      </c>
      <c r="M162" s="305">
        <v>0</v>
      </c>
      <c r="N162" s="133">
        <v>0</v>
      </c>
      <c r="O162" s="305">
        <v>0</v>
      </c>
      <c r="P162" s="133">
        <v>0</v>
      </c>
      <c r="Q162" s="305">
        <v>0</v>
      </c>
      <c r="R162" s="133">
        <v>0</v>
      </c>
      <c r="S162" s="305">
        <v>0</v>
      </c>
      <c r="T162" s="133">
        <v>0</v>
      </c>
      <c r="U162" s="305">
        <v>0</v>
      </c>
      <c r="V162" s="133">
        <v>0</v>
      </c>
      <c r="W162" s="305">
        <v>0</v>
      </c>
      <c r="X162" s="133">
        <v>0</v>
      </c>
      <c r="Y162" s="305">
        <v>0</v>
      </c>
      <c r="Z162" s="133">
        <v>0</v>
      </c>
      <c r="AA162" s="305">
        <v>0</v>
      </c>
      <c r="AB162" s="133">
        <v>0</v>
      </c>
    </row>
    <row r="163" spans="1:28" hidden="1">
      <c r="A163" s="573">
        <f t="shared" si="14"/>
        <v>0</v>
      </c>
      <c r="D163" s="141">
        <f t="shared" si="15"/>
        <v>0</v>
      </c>
      <c r="E163" s="305">
        <v>0</v>
      </c>
      <c r="F163" s="133">
        <v>0</v>
      </c>
      <c r="G163" s="305">
        <v>0</v>
      </c>
      <c r="H163" s="133">
        <v>0</v>
      </c>
      <c r="I163" s="305">
        <v>0</v>
      </c>
      <c r="J163" s="133">
        <v>0</v>
      </c>
      <c r="K163" s="305">
        <v>0</v>
      </c>
      <c r="L163" s="133">
        <v>0</v>
      </c>
      <c r="M163" s="305">
        <v>0</v>
      </c>
      <c r="N163" s="133">
        <v>0</v>
      </c>
      <c r="O163" s="305">
        <v>0</v>
      </c>
      <c r="P163" s="133">
        <v>0</v>
      </c>
      <c r="Q163" s="305">
        <v>0</v>
      </c>
      <c r="R163" s="133">
        <v>0</v>
      </c>
      <c r="S163" s="305">
        <v>0</v>
      </c>
      <c r="T163" s="133">
        <v>0</v>
      </c>
      <c r="U163" s="305">
        <v>0</v>
      </c>
      <c r="V163" s="133">
        <v>0</v>
      </c>
      <c r="W163" s="305">
        <v>0</v>
      </c>
      <c r="X163" s="133">
        <v>0</v>
      </c>
      <c r="Y163" s="305">
        <v>0</v>
      </c>
      <c r="Z163" s="133">
        <v>0</v>
      </c>
      <c r="AA163" s="305">
        <v>0</v>
      </c>
      <c r="AB163" s="133">
        <v>0</v>
      </c>
    </row>
    <row r="164" spans="1:28" hidden="1">
      <c r="A164" s="573">
        <f t="shared" si="14"/>
        <v>0</v>
      </c>
      <c r="D164" s="141">
        <f t="shared" si="15"/>
        <v>0</v>
      </c>
      <c r="E164" s="305">
        <v>0</v>
      </c>
      <c r="F164" s="133">
        <v>0</v>
      </c>
      <c r="G164" s="305">
        <v>0</v>
      </c>
      <c r="H164" s="133">
        <v>0</v>
      </c>
      <c r="I164" s="305">
        <v>0</v>
      </c>
      <c r="J164" s="133">
        <v>0</v>
      </c>
      <c r="K164" s="305">
        <v>0</v>
      </c>
      <c r="L164" s="133">
        <v>0</v>
      </c>
      <c r="M164" s="305">
        <v>0</v>
      </c>
      <c r="N164" s="133">
        <v>0</v>
      </c>
      <c r="O164" s="305">
        <v>0</v>
      </c>
      <c r="P164" s="133">
        <v>0</v>
      </c>
      <c r="Q164" s="305">
        <v>0</v>
      </c>
      <c r="R164" s="133">
        <v>0</v>
      </c>
      <c r="S164" s="305">
        <v>0</v>
      </c>
      <c r="T164" s="133">
        <v>0</v>
      </c>
      <c r="U164" s="305">
        <v>0</v>
      </c>
      <c r="V164" s="133">
        <v>0</v>
      </c>
      <c r="W164" s="305">
        <v>0</v>
      </c>
      <c r="X164" s="133">
        <v>0</v>
      </c>
      <c r="Y164" s="305">
        <v>0</v>
      </c>
      <c r="Z164" s="133">
        <v>0</v>
      </c>
      <c r="AA164" s="305">
        <v>0</v>
      </c>
      <c r="AB164" s="133">
        <v>0</v>
      </c>
    </row>
    <row r="165" spans="1:28" hidden="1">
      <c r="A165" s="573">
        <f t="shared" si="14"/>
        <v>0</v>
      </c>
      <c r="D165" s="141">
        <f t="shared" si="15"/>
        <v>0</v>
      </c>
      <c r="E165" s="305">
        <v>0</v>
      </c>
      <c r="F165" s="133">
        <v>0</v>
      </c>
      <c r="G165" s="305">
        <v>0</v>
      </c>
      <c r="H165" s="133">
        <v>0</v>
      </c>
      <c r="I165" s="305">
        <v>0</v>
      </c>
      <c r="J165" s="133">
        <v>0</v>
      </c>
      <c r="K165" s="305">
        <v>0</v>
      </c>
      <c r="L165" s="133">
        <v>0</v>
      </c>
      <c r="M165" s="305">
        <v>0</v>
      </c>
      <c r="N165" s="133">
        <v>0</v>
      </c>
      <c r="O165" s="305">
        <v>0</v>
      </c>
      <c r="P165" s="133">
        <v>0</v>
      </c>
      <c r="Q165" s="305">
        <v>0</v>
      </c>
      <c r="R165" s="133">
        <v>0</v>
      </c>
      <c r="S165" s="305">
        <v>0</v>
      </c>
      <c r="T165" s="133">
        <v>0</v>
      </c>
      <c r="U165" s="305">
        <v>0</v>
      </c>
      <c r="V165" s="133">
        <v>0</v>
      </c>
      <c r="W165" s="305">
        <v>0</v>
      </c>
      <c r="X165" s="133">
        <v>0</v>
      </c>
      <c r="Y165" s="305">
        <v>0</v>
      </c>
      <c r="Z165" s="133">
        <v>0</v>
      </c>
      <c r="AA165" s="305">
        <v>0</v>
      </c>
      <c r="AB165" s="133">
        <v>0</v>
      </c>
    </row>
    <row r="166" spans="1:28" hidden="1">
      <c r="A166" s="573">
        <f t="shared" si="14"/>
        <v>0</v>
      </c>
      <c r="D166" s="141" t="str">
        <f t="shared" si="15"/>
        <v>SUMMA FRÅGETECKEN</v>
      </c>
      <c r="E166" s="565">
        <f t="shared" ref="E166:AB166" si="17">SUM(E148:E165)</f>
        <v>0</v>
      </c>
      <c r="F166" s="564">
        <f t="shared" si="17"/>
        <v>0</v>
      </c>
      <c r="G166" s="565">
        <f t="shared" si="17"/>
        <v>0</v>
      </c>
      <c r="H166" s="564">
        <f t="shared" si="17"/>
        <v>0</v>
      </c>
      <c r="I166" s="564">
        <f t="shared" si="17"/>
        <v>0</v>
      </c>
      <c r="J166" s="564">
        <f t="shared" si="17"/>
        <v>0</v>
      </c>
      <c r="K166" s="564">
        <f t="shared" si="17"/>
        <v>0</v>
      </c>
      <c r="L166" s="564">
        <f t="shared" si="17"/>
        <v>0</v>
      </c>
      <c r="M166" s="565">
        <f t="shared" si="17"/>
        <v>0</v>
      </c>
      <c r="N166" s="563">
        <f t="shared" si="17"/>
        <v>0</v>
      </c>
      <c r="O166" s="565">
        <f t="shared" si="17"/>
        <v>0</v>
      </c>
      <c r="P166" s="563">
        <f t="shared" si="17"/>
        <v>0</v>
      </c>
      <c r="Q166" s="563">
        <f t="shared" si="17"/>
        <v>0</v>
      </c>
      <c r="R166" s="563">
        <f t="shared" si="17"/>
        <v>0</v>
      </c>
      <c r="S166" s="563">
        <f t="shared" si="17"/>
        <v>0</v>
      </c>
      <c r="T166" s="563">
        <f t="shared" si="17"/>
        <v>0</v>
      </c>
      <c r="U166" s="565">
        <f t="shared" si="17"/>
        <v>0</v>
      </c>
      <c r="V166" s="564">
        <f t="shared" si="17"/>
        <v>0</v>
      </c>
      <c r="W166" s="565">
        <f t="shared" si="17"/>
        <v>0</v>
      </c>
      <c r="X166" s="564">
        <f t="shared" si="17"/>
        <v>0</v>
      </c>
      <c r="Y166" s="564">
        <f t="shared" si="17"/>
        <v>0</v>
      </c>
      <c r="Z166" s="564">
        <f t="shared" si="17"/>
        <v>0</v>
      </c>
      <c r="AA166" s="564">
        <f t="shared" si="17"/>
        <v>0</v>
      </c>
      <c r="AB166" s="564">
        <f t="shared" si="17"/>
        <v>0</v>
      </c>
    </row>
    <row r="167" spans="1:28" hidden="1">
      <c r="A167" s="573">
        <f t="shared" si="14"/>
        <v>0</v>
      </c>
      <c r="D167" s="141">
        <f t="shared" si="15"/>
        <v>0</v>
      </c>
      <c r="E167" s="558"/>
      <c r="F167" s="574"/>
      <c r="G167" s="558"/>
      <c r="H167" s="574"/>
      <c r="I167" s="574"/>
      <c r="J167" s="574"/>
      <c r="K167" s="574"/>
      <c r="L167" s="574"/>
      <c r="M167" s="558"/>
      <c r="N167" s="574"/>
      <c r="O167" s="558"/>
      <c r="P167" s="574"/>
      <c r="Q167" s="574"/>
      <c r="R167" s="574"/>
      <c r="S167" s="574"/>
      <c r="T167" s="574"/>
      <c r="U167" s="558"/>
      <c r="V167" s="574"/>
      <c r="W167" s="558"/>
      <c r="X167" s="574"/>
      <c r="Y167" s="574"/>
      <c r="Z167" s="574"/>
      <c r="AA167" s="574"/>
      <c r="AB167" s="574"/>
    </row>
    <row r="168" spans="1:28">
      <c r="A168" s="573">
        <f t="shared" si="14"/>
        <v>0</v>
      </c>
      <c r="D168" s="1015" t="str">
        <f t="shared" si="15"/>
        <v>Summa totalt</v>
      </c>
      <c r="E168" s="306">
        <f t="shared" ref="E168:AB168" si="18">E120+E143+E166</f>
        <v>5921.3065789000011</v>
      </c>
      <c r="F168" s="125">
        <f t="shared" si="18"/>
        <v>5675.9184670000013</v>
      </c>
      <c r="G168" s="306">
        <f t="shared" si="18"/>
        <v>-5921.3065789000011</v>
      </c>
      <c r="H168" s="125">
        <f t="shared" si="18"/>
        <v>5961.6471829999991</v>
      </c>
      <c r="I168" s="306">
        <f t="shared" si="18"/>
        <v>0</v>
      </c>
      <c r="J168" s="125">
        <f t="shared" si="18"/>
        <v>5654.548850799998</v>
      </c>
      <c r="K168" s="306">
        <f t="shared" si="18"/>
        <v>0</v>
      </c>
      <c r="L168" s="125">
        <f t="shared" si="18"/>
        <v>6529.2738214000019</v>
      </c>
      <c r="M168" s="306">
        <f t="shared" si="18"/>
        <v>288.69771130000032</v>
      </c>
      <c r="N168" s="138">
        <f t="shared" si="18"/>
        <v>189.19151920000036</v>
      </c>
      <c r="O168" s="306">
        <f t="shared" si="18"/>
        <v>-288.69771130000055</v>
      </c>
      <c r="P168" s="138">
        <f t="shared" si="18"/>
        <v>312.47891060000006</v>
      </c>
      <c r="Q168" s="306">
        <f t="shared" si="18"/>
        <v>0</v>
      </c>
      <c r="R168" s="138">
        <f t="shared" si="18"/>
        <v>385.51380369999902</v>
      </c>
      <c r="S168" s="306">
        <f t="shared" si="18"/>
        <v>0</v>
      </c>
      <c r="T168" s="138">
        <f t="shared" si="18"/>
        <v>460.24881890000148</v>
      </c>
      <c r="U168" s="306">
        <f t="shared" si="18"/>
        <v>107.50063070000019</v>
      </c>
      <c r="V168" s="125">
        <f t="shared" si="18"/>
        <v>16.344108700000099</v>
      </c>
      <c r="W168" s="306">
        <f t="shared" si="18"/>
        <v>-107.50063070000037</v>
      </c>
      <c r="X168" s="125">
        <f t="shared" si="18"/>
        <v>73.680398500000152</v>
      </c>
      <c r="Y168" s="306">
        <f t="shared" si="18"/>
        <v>0</v>
      </c>
      <c r="Z168" s="125">
        <f t="shared" si="18"/>
        <v>197.85788459999884</v>
      </c>
      <c r="AA168" s="306">
        <f t="shared" si="18"/>
        <v>0</v>
      </c>
      <c r="AB168" s="125">
        <f t="shared" si="18"/>
        <v>55.84042160000179</v>
      </c>
    </row>
    <row r="169" spans="1:28" ht="13.5" customHeight="1">
      <c r="A169" s="573"/>
      <c r="D169" s="141"/>
      <c r="E169" s="305"/>
      <c r="F169" s="139">
        <f>E168/F168-1</f>
        <v>4.3233198878154244E-2</v>
      </c>
      <c r="G169" s="307"/>
      <c r="H169" s="139">
        <f>+G168/H168-1</f>
        <v>-1.9932333123947636</v>
      </c>
      <c r="I169" s="307"/>
      <c r="J169" s="139">
        <f>I168/J168-1</f>
        <v>-1</v>
      </c>
      <c r="K169" s="307"/>
      <c r="L169" s="139">
        <f>K168/L168-1</f>
        <v>-1</v>
      </c>
      <c r="M169" s="307"/>
      <c r="N169" s="140">
        <f>M168/N168-1</f>
        <v>0.52595482356061019</v>
      </c>
      <c r="O169" s="307"/>
      <c r="P169" s="140">
        <f>O168/P168-1</f>
        <v>-1.9238950262136523</v>
      </c>
      <c r="Q169" s="307"/>
      <c r="R169" s="140">
        <f>Q168/R168-1</f>
        <v>-1</v>
      </c>
      <c r="S169" s="307"/>
      <c r="T169" s="140">
        <f>S168/T168-1</f>
        <v>-1</v>
      </c>
      <c r="U169" s="307"/>
      <c r="V169" s="139">
        <f>U168/V168-1</f>
        <v>5.5773320939794981</v>
      </c>
      <c r="W169" s="307"/>
      <c r="X169" s="139">
        <f>W168/X168-1</f>
        <v>-2.4590126124250014</v>
      </c>
      <c r="Y169" s="307"/>
      <c r="Z169" s="139">
        <f>Y168/Z168-1</f>
        <v>-1</v>
      </c>
      <c r="AA169" s="307"/>
      <c r="AB169" s="139">
        <f>AA168/AB168-1</f>
        <v>-1</v>
      </c>
    </row>
    <row r="170" spans="1:28">
      <c r="D170" s="34" t="s">
        <v>21</v>
      </c>
      <c r="F170" s="105"/>
      <c r="G170" s="105"/>
      <c r="O170" s="105"/>
      <c r="V170" s="105"/>
    </row>
    <row r="171" spans="1:28">
      <c r="F171" s="105"/>
      <c r="O171" s="105"/>
      <c r="V171" s="105"/>
    </row>
    <row r="172" spans="1:28">
      <c r="F172" s="105"/>
      <c r="O172" s="105"/>
      <c r="V172" s="105"/>
    </row>
    <row r="173" spans="1:28">
      <c r="F173" s="105"/>
      <c r="O173" s="105"/>
      <c r="V173" s="105"/>
    </row>
    <row r="174" spans="1:28">
      <c r="F174" s="105"/>
      <c r="O174" s="105"/>
      <c r="V174" s="105"/>
    </row>
    <row r="175" spans="1:28">
      <c r="F175" s="105"/>
      <c r="O175" s="105"/>
      <c r="V175" s="105"/>
    </row>
    <row r="176" spans="1:28">
      <c r="F176" s="105"/>
      <c r="O176" s="105"/>
      <c r="V176" s="105"/>
    </row>
    <row r="177" spans="6:22">
      <c r="F177" s="105"/>
      <c r="O177" s="105"/>
      <c r="V177" s="105"/>
    </row>
    <row r="178" spans="6:22">
      <c r="F178" s="105"/>
      <c r="O178" s="105"/>
      <c r="V178" s="105"/>
    </row>
    <row r="179" spans="6:22">
      <c r="F179" s="105"/>
      <c r="O179" s="105"/>
      <c r="V179" s="105"/>
    </row>
    <row r="180" spans="6:22">
      <c r="F180" s="105"/>
      <c r="O180" s="105"/>
      <c r="V180" s="105"/>
    </row>
    <row r="181" spans="6:22">
      <c r="F181" s="105"/>
      <c r="O181" s="105"/>
      <c r="V181" s="105"/>
    </row>
    <row r="182" spans="6:22">
      <c r="F182" s="105"/>
      <c r="O182" s="105"/>
      <c r="V182" s="105"/>
    </row>
    <row r="183" spans="6:22">
      <c r="F183" s="105"/>
      <c r="O183" s="105"/>
      <c r="V183" s="105"/>
    </row>
    <row r="184" spans="6:22">
      <c r="F184" s="105"/>
      <c r="O184" s="105"/>
      <c r="V184" s="105"/>
    </row>
  </sheetData>
  <mergeCells count="6">
    <mergeCell ref="E7:L7"/>
    <mergeCell ref="M7:T7"/>
    <mergeCell ref="U7:AB7"/>
    <mergeCell ref="E89:L89"/>
    <mergeCell ref="M89:T89"/>
    <mergeCell ref="U89:AB89"/>
  </mergeCells>
  <pageMargins left="0.31496062992125984" right="0" top="0.55118110236220474" bottom="0.55118110236220474" header="0.31496062992125984" footer="0.31496062992125984"/>
  <pageSetup paperSize="9"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184"/>
  <sheetViews>
    <sheetView showGridLines="0" showZeros="0" topLeftCell="D4" zoomScale="77" zoomScaleNormal="77" zoomScaleSheetLayoutView="73" workbookViewId="0"/>
  </sheetViews>
  <sheetFormatPr defaultColWidth="9.109375" defaultRowHeight="13.8" outlineLevelRow="1" outlineLevelCol="1"/>
  <cols>
    <col min="1" max="1" width="9.109375" style="475" hidden="1" customWidth="1" outlineLevel="1"/>
    <col min="2" max="2" width="9.109375" style="34" hidden="1" customWidth="1" outlineLevel="1"/>
    <col min="3" max="3" width="6.109375" style="34" hidden="1" customWidth="1" outlineLevel="1"/>
    <col min="4" max="4" width="24.88671875" style="34" customWidth="1" collapsed="1"/>
    <col min="5" max="5" width="12.6640625" style="34" customWidth="1"/>
    <col min="6" max="6" width="11.33203125" style="34" customWidth="1"/>
    <col min="7" max="7" width="11.5546875" style="34" customWidth="1"/>
    <col min="8" max="9" width="10.6640625" style="34" customWidth="1"/>
    <col min="10" max="10" width="9.5546875" style="34" customWidth="1"/>
    <col min="11" max="11" width="10.6640625" style="34" customWidth="1"/>
    <col min="12" max="12" width="9.5546875" style="34" customWidth="1"/>
    <col min="13" max="13" width="11.109375" style="34" customWidth="1"/>
    <col min="14" max="14" width="12.109375" style="34" customWidth="1"/>
    <col min="15" max="15" width="10.5546875" style="34" customWidth="1"/>
    <col min="16" max="16" width="10.88671875" style="34" customWidth="1"/>
    <col min="17" max="17" width="10.6640625" style="34" customWidth="1"/>
    <col min="18" max="18" width="9.5546875" style="34" customWidth="1"/>
    <col min="19" max="19" width="10.6640625" style="34" customWidth="1"/>
    <col min="20" max="20" width="9.5546875" style="34" customWidth="1"/>
    <col min="21" max="21" width="11" style="34" customWidth="1"/>
    <col min="22" max="22" width="11.44140625" style="34" customWidth="1"/>
    <col min="23" max="23" width="10.6640625" style="34" customWidth="1"/>
    <col min="24" max="24" width="11.88671875" style="34" customWidth="1"/>
    <col min="25" max="25" width="10.6640625" style="34" customWidth="1"/>
    <col min="26" max="26" width="9.5546875" style="34" customWidth="1"/>
    <col min="27" max="27" width="10.6640625" style="34" customWidth="1"/>
    <col min="28" max="28" width="9.5546875" style="34" customWidth="1"/>
    <col min="29" max="16384" width="9.109375" style="34"/>
  </cols>
  <sheetData>
    <row r="1" spans="1:28" s="475" customFormat="1" hidden="1" outlineLevel="1">
      <c r="A1" s="475" t="str">
        <f>'Meny Aaro'!D11</f>
        <v>MSEK</v>
      </c>
      <c r="D1" s="571"/>
      <c r="E1" s="691" t="s">
        <v>305</v>
      </c>
      <c r="F1" s="691" t="s">
        <v>305</v>
      </c>
      <c r="G1" s="691" t="s">
        <v>305</v>
      </c>
      <c r="H1" s="691" t="s">
        <v>305</v>
      </c>
      <c r="I1" s="691" t="s">
        <v>305</v>
      </c>
      <c r="J1" s="691" t="s">
        <v>305</v>
      </c>
      <c r="K1" s="691" t="s">
        <v>305</v>
      </c>
      <c r="L1" s="691" t="s">
        <v>305</v>
      </c>
      <c r="M1" s="691" t="s">
        <v>309</v>
      </c>
      <c r="N1" s="691" t="s">
        <v>309</v>
      </c>
      <c r="O1" s="691" t="s">
        <v>309</v>
      </c>
      <c r="P1" s="691" t="s">
        <v>309</v>
      </c>
      <c r="Q1" s="691" t="s">
        <v>309</v>
      </c>
      <c r="R1" s="691" t="s">
        <v>309</v>
      </c>
      <c r="S1" s="691" t="s">
        <v>309</v>
      </c>
      <c r="T1" s="691" t="s">
        <v>309</v>
      </c>
      <c r="U1" s="691" t="s">
        <v>311</v>
      </c>
      <c r="V1" s="691" t="s">
        <v>311</v>
      </c>
      <c r="W1" s="691" t="s">
        <v>311</v>
      </c>
      <c r="X1" s="691" t="s">
        <v>311</v>
      </c>
      <c r="Y1" s="691" t="s">
        <v>311</v>
      </c>
      <c r="Z1" s="691" t="s">
        <v>311</v>
      </c>
      <c r="AA1" s="691" t="s">
        <v>311</v>
      </c>
      <c r="AB1" s="691" t="s">
        <v>311</v>
      </c>
    </row>
    <row r="2" spans="1:28" s="475" customFormat="1" ht="18" hidden="1" outlineLevel="1">
      <c r="A2" s="475">
        <v>100</v>
      </c>
      <c r="E2" s="692" t="str">
        <f>'Meny Aaro'!T60</f>
        <v>1503PQ</v>
      </c>
      <c r="F2" s="692" t="str">
        <f>'Meny Aaro'!U60</f>
        <v>1403PQ</v>
      </c>
      <c r="G2" s="692" t="str">
        <f>'Meny Aaro'!V60</f>
        <v>1506PQ</v>
      </c>
      <c r="H2" s="692" t="str">
        <f>'Meny Aaro'!W60</f>
        <v>1406PQ</v>
      </c>
      <c r="I2" s="692" t="str">
        <f>'Meny Aaro'!X60</f>
        <v>1509PQ</v>
      </c>
      <c r="J2" s="692" t="str">
        <f>'Meny Aaro'!Y60</f>
        <v>1409PQ</v>
      </c>
      <c r="K2" s="692" t="str">
        <f>'Meny Aaro'!Z60</f>
        <v>1512PQ</v>
      </c>
      <c r="L2" s="692" t="str">
        <f>'Meny Aaro'!AA60</f>
        <v>1412PQ</v>
      </c>
      <c r="M2" s="692" t="str">
        <f t="shared" ref="M2:T2" si="0">E2</f>
        <v>1503PQ</v>
      </c>
      <c r="N2" s="692" t="str">
        <f t="shared" si="0"/>
        <v>1403PQ</v>
      </c>
      <c r="O2" s="692" t="str">
        <f t="shared" si="0"/>
        <v>1506PQ</v>
      </c>
      <c r="P2" s="692" t="str">
        <f t="shared" si="0"/>
        <v>1406PQ</v>
      </c>
      <c r="Q2" s="692" t="str">
        <f t="shared" si="0"/>
        <v>1509PQ</v>
      </c>
      <c r="R2" s="692" t="str">
        <f t="shared" si="0"/>
        <v>1409PQ</v>
      </c>
      <c r="S2" s="692" t="str">
        <f t="shared" si="0"/>
        <v>1512PQ</v>
      </c>
      <c r="T2" s="692" t="str">
        <f t="shared" si="0"/>
        <v>1412PQ</v>
      </c>
      <c r="U2" s="692" t="str">
        <f t="shared" ref="U2:AB2" si="1">E2</f>
        <v>1503PQ</v>
      </c>
      <c r="V2" s="692" t="str">
        <f t="shared" si="1"/>
        <v>1403PQ</v>
      </c>
      <c r="W2" s="692" t="str">
        <f t="shared" si="1"/>
        <v>1506PQ</v>
      </c>
      <c r="X2" s="692" t="str">
        <f t="shared" si="1"/>
        <v>1406PQ</v>
      </c>
      <c r="Y2" s="692" t="str">
        <f t="shared" si="1"/>
        <v>1509PQ</v>
      </c>
      <c r="Z2" s="692" t="str">
        <f t="shared" si="1"/>
        <v>1409PQ</v>
      </c>
      <c r="AA2" s="692" t="str">
        <f t="shared" si="1"/>
        <v>1512PQ</v>
      </c>
      <c r="AB2" s="692" t="str">
        <f t="shared" si="1"/>
        <v>1412PQ</v>
      </c>
    </row>
    <row r="3" spans="1:28" s="475" customFormat="1" hidden="1" outlineLevel="1">
      <c r="A3" s="475" t="s">
        <v>307</v>
      </c>
    </row>
    <row r="4" spans="1:28" s="475" customFormat="1" collapsed="1">
      <c r="A4" s="475" t="s">
        <v>10</v>
      </c>
    </row>
    <row r="5" spans="1:28" ht="28.2">
      <c r="D5" s="134" t="str">
        <f>"Kvartalsrapport - Operativ"</f>
        <v>Kvartalsrapport - Operativ</v>
      </c>
      <c r="E5" s="63"/>
      <c r="F5" s="690"/>
      <c r="G5" s="693"/>
      <c r="H5" s="63"/>
      <c r="J5" s="475"/>
      <c r="M5" s="475"/>
    </row>
    <row r="7" spans="1:28" ht="20.100000000000001" customHeight="1">
      <c r="D7" s="341" t="str">
        <f>VVAL</f>
        <v>Mkr</v>
      </c>
      <c r="E7" s="1050" t="s">
        <v>33</v>
      </c>
      <c r="F7" s="1050"/>
      <c r="G7" s="1050"/>
      <c r="H7" s="1050"/>
      <c r="I7" s="1050"/>
      <c r="J7" s="1050"/>
      <c r="K7" s="1050"/>
      <c r="L7" s="1050"/>
      <c r="M7" s="1051" t="s">
        <v>115</v>
      </c>
      <c r="N7" s="1051"/>
      <c r="O7" s="1051"/>
      <c r="P7" s="1051"/>
      <c r="Q7" s="1051"/>
      <c r="R7" s="1051"/>
      <c r="S7" s="1051"/>
      <c r="T7" s="1051"/>
      <c r="U7" s="1051" t="s">
        <v>414</v>
      </c>
      <c r="V7" s="1051"/>
      <c r="W7" s="1051"/>
      <c r="X7" s="1051"/>
      <c r="Y7" s="1051"/>
      <c r="Z7" s="1051"/>
      <c r="AA7" s="1051"/>
      <c r="AB7" s="1051"/>
    </row>
    <row r="8" spans="1:28" ht="20.100000000000001" customHeight="1">
      <c r="D8" s="676">
        <v>1</v>
      </c>
      <c r="E8" s="342">
        <f>VÅR</f>
        <v>2015</v>
      </c>
      <c r="F8" s="342">
        <f>VFGÅR</f>
        <v>2014</v>
      </c>
      <c r="G8" s="342">
        <f>VÅR</f>
        <v>2015</v>
      </c>
      <c r="H8" s="342">
        <f>VFGÅR</f>
        <v>2014</v>
      </c>
      <c r="I8" s="342">
        <f>VÅR</f>
        <v>2015</v>
      </c>
      <c r="J8" s="342">
        <f>VFGÅR</f>
        <v>2014</v>
      </c>
      <c r="K8" s="342">
        <f>VÅR</f>
        <v>2015</v>
      </c>
      <c r="L8" s="342">
        <f>VFGÅR</f>
        <v>2014</v>
      </c>
      <c r="M8" s="342">
        <f t="shared" ref="M8:T9" si="2">E8</f>
        <v>2015</v>
      </c>
      <c r="N8" s="342">
        <f t="shared" si="2"/>
        <v>2014</v>
      </c>
      <c r="O8" s="342">
        <f t="shared" si="2"/>
        <v>2015</v>
      </c>
      <c r="P8" s="342">
        <f t="shared" si="2"/>
        <v>2014</v>
      </c>
      <c r="Q8" s="342">
        <f t="shared" si="2"/>
        <v>2015</v>
      </c>
      <c r="R8" s="342">
        <f t="shared" si="2"/>
        <v>2014</v>
      </c>
      <c r="S8" s="342">
        <f t="shared" si="2"/>
        <v>2015</v>
      </c>
      <c r="T8" s="342">
        <f t="shared" si="2"/>
        <v>2014</v>
      </c>
      <c r="U8" s="342">
        <f t="shared" ref="U8:AB8" si="3">E8</f>
        <v>2015</v>
      </c>
      <c r="V8" s="342">
        <f t="shared" si="3"/>
        <v>2014</v>
      </c>
      <c r="W8" s="342">
        <f t="shared" si="3"/>
        <v>2015</v>
      </c>
      <c r="X8" s="342">
        <f t="shared" si="3"/>
        <v>2014</v>
      </c>
      <c r="Y8" s="342">
        <f t="shared" si="3"/>
        <v>2015</v>
      </c>
      <c r="Z8" s="342">
        <f t="shared" si="3"/>
        <v>2014</v>
      </c>
      <c r="AA8" s="342">
        <f t="shared" si="3"/>
        <v>2015</v>
      </c>
      <c r="AB8" s="342">
        <f t="shared" si="3"/>
        <v>2014</v>
      </c>
    </row>
    <row r="9" spans="1:28" ht="20.100000000000001" customHeight="1">
      <c r="D9" s="341"/>
      <c r="E9" s="342" t="s">
        <v>22</v>
      </c>
      <c r="F9" s="342" t="s">
        <v>22</v>
      </c>
      <c r="G9" s="342" t="s">
        <v>23</v>
      </c>
      <c r="H9" s="342" t="s">
        <v>23</v>
      </c>
      <c r="I9" s="342" t="s">
        <v>30</v>
      </c>
      <c r="J9" s="342" t="s">
        <v>30</v>
      </c>
      <c r="K9" s="342" t="s">
        <v>31</v>
      </c>
      <c r="L9" s="342" t="s">
        <v>31</v>
      </c>
      <c r="M9" s="342" t="str">
        <f t="shared" si="2"/>
        <v>kv 1</v>
      </c>
      <c r="N9" s="342" t="str">
        <f t="shared" si="2"/>
        <v>kv 1</v>
      </c>
      <c r="O9" s="342" t="str">
        <f t="shared" si="2"/>
        <v>kv 2</v>
      </c>
      <c r="P9" s="342" t="str">
        <f t="shared" si="2"/>
        <v>kv 2</v>
      </c>
      <c r="Q9" s="342" t="str">
        <f t="shared" si="2"/>
        <v>kv 3</v>
      </c>
      <c r="R9" s="342" t="str">
        <f t="shared" si="2"/>
        <v>kv 3</v>
      </c>
      <c r="S9" s="342" t="str">
        <f t="shared" si="2"/>
        <v>kv 4</v>
      </c>
      <c r="T9" s="342" t="str">
        <f t="shared" si="2"/>
        <v>kv 4</v>
      </c>
      <c r="U9" s="342" t="str">
        <f t="shared" ref="U9:AB9" si="4">M9</f>
        <v>kv 1</v>
      </c>
      <c r="V9" s="342" t="str">
        <f t="shared" si="4"/>
        <v>kv 1</v>
      </c>
      <c r="W9" s="342" t="str">
        <f t="shared" si="4"/>
        <v>kv 2</v>
      </c>
      <c r="X9" s="342" t="str">
        <f t="shared" si="4"/>
        <v>kv 2</v>
      </c>
      <c r="Y9" s="342" t="str">
        <f t="shared" si="4"/>
        <v>kv 3</v>
      </c>
      <c r="Z9" s="342" t="str">
        <f t="shared" si="4"/>
        <v>kv 3</v>
      </c>
      <c r="AA9" s="342" t="str">
        <f t="shared" si="4"/>
        <v>kv 4</v>
      </c>
      <c r="AB9" s="342" t="str">
        <f t="shared" si="4"/>
        <v>kv 4</v>
      </c>
    </row>
    <row r="10" spans="1:28" ht="19.5" customHeight="1">
      <c r="A10" s="573" t="str">
        <f>'Aaro Inställningar'!B6</f>
        <v>AHIAS</v>
      </c>
      <c r="D10" s="141" t="str">
        <f>'Aaro Inställningar'!C6</f>
        <v>AH Industries</v>
      </c>
      <c r="E10" s="305">
        <v>238.62254730000001</v>
      </c>
      <c r="F10" s="133">
        <v>190.19103809999999</v>
      </c>
      <c r="G10" s="305">
        <v>-238.62254730000001</v>
      </c>
      <c r="H10" s="133">
        <v>230.26726489999999</v>
      </c>
      <c r="I10" s="305">
        <v>0</v>
      </c>
      <c r="J10" s="133">
        <v>181.1523756</v>
      </c>
      <c r="K10" s="305">
        <v>0</v>
      </c>
      <c r="L10" s="133">
        <v>179.00885450000001</v>
      </c>
      <c r="M10" s="305">
        <v>8.5907642000000006</v>
      </c>
      <c r="N10" s="133">
        <v>0.40982779999998098</v>
      </c>
      <c r="O10" s="305">
        <v>-8.5907642000000006</v>
      </c>
      <c r="P10" s="133">
        <v>12.2707786</v>
      </c>
      <c r="Q10" s="305">
        <v>0</v>
      </c>
      <c r="R10" s="133">
        <v>-0.85543949999997904</v>
      </c>
      <c r="S10" s="305">
        <v>0</v>
      </c>
      <c r="T10" s="133">
        <v>-0.46997770000003602</v>
      </c>
      <c r="U10" s="305">
        <v>-2.94752739999999</v>
      </c>
      <c r="V10" s="133">
        <v>-3.9189053000000098</v>
      </c>
      <c r="W10" s="305">
        <v>2.9475273999999798</v>
      </c>
      <c r="X10" s="133">
        <v>6.6068770999999904</v>
      </c>
      <c r="Y10" s="305">
        <v>0</v>
      </c>
      <c r="Z10" s="133">
        <v>-5.4821298999999799</v>
      </c>
      <c r="AA10" s="305">
        <v>0</v>
      </c>
      <c r="AB10" s="133">
        <v>-7.2186660000000504</v>
      </c>
    </row>
    <row r="11" spans="1:28">
      <c r="A11" s="573" t="str">
        <f>'Aaro Inställningar'!B7</f>
        <v>ARCUS</v>
      </c>
      <c r="D11" s="141" t="str">
        <f>'Aaro Inställningar'!C7</f>
        <v>Arcus-Gruppen</v>
      </c>
      <c r="E11" s="305">
        <v>548.6865239</v>
      </c>
      <c r="F11" s="133">
        <v>499.96951480000001</v>
      </c>
      <c r="G11" s="305">
        <v>-548.6865239</v>
      </c>
      <c r="H11" s="133">
        <v>648.74882839999998</v>
      </c>
      <c r="I11" s="305">
        <v>0</v>
      </c>
      <c r="J11" s="133">
        <v>592.92600990000005</v>
      </c>
      <c r="K11" s="305">
        <v>0</v>
      </c>
      <c r="L11" s="133">
        <v>806.16493000000003</v>
      </c>
      <c r="M11" s="305">
        <v>-14.2638567</v>
      </c>
      <c r="N11" s="133">
        <v>-17.030854399999999</v>
      </c>
      <c r="O11" s="305">
        <v>14.2638567</v>
      </c>
      <c r="P11" s="133">
        <v>55.936726899999897</v>
      </c>
      <c r="Q11" s="305">
        <v>0</v>
      </c>
      <c r="R11" s="133">
        <v>73.706839200000204</v>
      </c>
      <c r="S11" s="305">
        <v>0</v>
      </c>
      <c r="T11" s="133">
        <v>126.3844673</v>
      </c>
      <c r="U11" s="305">
        <v>-23.977840400000002</v>
      </c>
      <c r="V11" s="133">
        <v>-39.1759865</v>
      </c>
      <c r="W11" s="305">
        <v>23.977840400000002</v>
      </c>
      <c r="X11" s="133">
        <v>37.677652599999902</v>
      </c>
      <c r="Y11" s="305">
        <v>0</v>
      </c>
      <c r="Z11" s="133">
        <v>64.499521200000203</v>
      </c>
      <c r="AA11" s="305">
        <v>0</v>
      </c>
      <c r="AB11" s="133">
        <v>37.874839699999498</v>
      </c>
    </row>
    <row r="12" spans="1:28">
      <c r="A12" s="573" t="str">
        <f>'Aaro Inställningar'!B8</f>
        <v>BIOLIN</v>
      </c>
      <c r="D12" s="141" t="str">
        <f>'Aaro Inställningar'!C8</f>
        <v>Biolin Scientific</v>
      </c>
      <c r="E12" s="305">
        <v>52.325530000000001</v>
      </c>
      <c r="F12" s="133">
        <v>42.481999999999999</v>
      </c>
      <c r="G12" s="305">
        <v>-52.325530000000001</v>
      </c>
      <c r="H12" s="133">
        <v>53.398000000000003</v>
      </c>
      <c r="I12" s="305">
        <v>0</v>
      </c>
      <c r="J12" s="133">
        <v>51.746000000000002</v>
      </c>
      <c r="K12" s="305">
        <v>0</v>
      </c>
      <c r="L12" s="133">
        <v>67.453000000000003</v>
      </c>
      <c r="M12" s="305">
        <v>-1.29888</v>
      </c>
      <c r="N12" s="133">
        <v>-2.1840000000000002</v>
      </c>
      <c r="O12" s="305">
        <v>1.29888000000001</v>
      </c>
      <c r="P12" s="133">
        <v>6.2790000000000097</v>
      </c>
      <c r="Q12" s="305">
        <v>0</v>
      </c>
      <c r="R12" s="133">
        <v>10.486000000000001</v>
      </c>
      <c r="S12" s="305">
        <v>0</v>
      </c>
      <c r="T12" s="133">
        <v>16.952000000000002</v>
      </c>
      <c r="U12" s="305">
        <v>-3.4879699999999998</v>
      </c>
      <c r="V12" s="133">
        <v>-5.1449999999999996</v>
      </c>
      <c r="W12" s="305">
        <v>3.4879700000000202</v>
      </c>
      <c r="X12" s="133">
        <v>3.0590000000000201</v>
      </c>
      <c r="Y12" s="305">
        <v>0</v>
      </c>
      <c r="Z12" s="133">
        <v>6.6779999999999902</v>
      </c>
      <c r="AA12" s="305">
        <v>0</v>
      </c>
      <c r="AB12" s="133">
        <v>10.727</v>
      </c>
    </row>
    <row r="13" spans="1:28">
      <c r="A13" s="573" t="str">
        <f>'Aaro Inställningar'!B9</f>
        <v>BISNODE</v>
      </c>
      <c r="D13" s="141" t="str">
        <f>'Aaro Inställningar'!C9</f>
        <v>Bisnode</v>
      </c>
      <c r="E13" s="305">
        <v>873.49547629999995</v>
      </c>
      <c r="F13" s="133">
        <v>865.28</v>
      </c>
      <c r="G13" s="305">
        <v>-873.49547629999995</v>
      </c>
      <c r="H13" s="133">
        <v>858.50699999999995</v>
      </c>
      <c r="I13" s="305">
        <v>0</v>
      </c>
      <c r="J13" s="133">
        <v>823.48199999999997</v>
      </c>
      <c r="K13" s="305">
        <v>0</v>
      </c>
      <c r="L13" s="133">
        <v>954.34699999999998</v>
      </c>
      <c r="M13" s="305">
        <v>49.462141899999999</v>
      </c>
      <c r="N13" s="133">
        <v>58.887999999999899</v>
      </c>
      <c r="O13" s="305">
        <v>-49.462141899999999</v>
      </c>
      <c r="P13" s="133">
        <v>69.249000000000194</v>
      </c>
      <c r="Q13" s="305">
        <v>0</v>
      </c>
      <c r="R13" s="133">
        <v>78.276999999999703</v>
      </c>
      <c r="S13" s="305">
        <v>0</v>
      </c>
      <c r="T13" s="133">
        <v>139.173</v>
      </c>
      <c r="U13" s="305">
        <v>11.918864999999901</v>
      </c>
      <c r="V13" s="133">
        <v>20.498000000000001</v>
      </c>
      <c r="W13" s="305">
        <v>-11.918865</v>
      </c>
      <c r="X13" s="133">
        <v>-6.9790000000001298</v>
      </c>
      <c r="Y13" s="305">
        <v>0</v>
      </c>
      <c r="Z13" s="133">
        <v>34.295999999999601</v>
      </c>
      <c r="AA13" s="305">
        <v>0</v>
      </c>
      <c r="AB13" s="133">
        <v>74.000000000000398</v>
      </c>
    </row>
    <row r="14" spans="1:28">
      <c r="A14" s="573" t="str">
        <f>'Aaro Inställningar'!B10</f>
        <v>DIAB</v>
      </c>
      <c r="D14" s="141" t="str">
        <f>'Aaro Inställningar'!C10</f>
        <v>DIAB</v>
      </c>
      <c r="E14" s="305">
        <v>369.01600000000002</v>
      </c>
      <c r="F14" s="133">
        <v>238.16399999999999</v>
      </c>
      <c r="G14" s="305">
        <v>-369.01600000000002</v>
      </c>
      <c r="H14" s="133">
        <v>287.053</v>
      </c>
      <c r="I14" s="305">
        <v>0</v>
      </c>
      <c r="J14" s="133">
        <v>293.935</v>
      </c>
      <c r="K14" s="305">
        <v>0</v>
      </c>
      <c r="L14" s="133">
        <v>338.10300000000001</v>
      </c>
      <c r="M14" s="305">
        <v>36.984999999999999</v>
      </c>
      <c r="N14" s="133">
        <v>-0.18999999999999601</v>
      </c>
      <c r="O14" s="305">
        <v>-36.984999999999999</v>
      </c>
      <c r="P14" s="133">
        <v>7.4389999999999104</v>
      </c>
      <c r="Q14" s="305">
        <v>0</v>
      </c>
      <c r="R14" s="133">
        <v>12.6950000000001</v>
      </c>
      <c r="S14" s="305">
        <v>0</v>
      </c>
      <c r="T14" s="133">
        <v>-0.213999999999999</v>
      </c>
      <c r="U14" s="305">
        <v>27.763000000000002</v>
      </c>
      <c r="V14" s="133">
        <v>-10.792999999999999</v>
      </c>
      <c r="W14" s="305">
        <v>-27.762999999999899</v>
      </c>
      <c r="X14" s="133">
        <v>-0.22700000000009099</v>
      </c>
      <c r="Y14" s="305">
        <v>0</v>
      </c>
      <c r="Z14" s="133">
        <v>-0.56999999999992201</v>
      </c>
      <c r="AA14" s="305">
        <v>0</v>
      </c>
      <c r="AB14" s="133">
        <v>-6.5360000000000298</v>
      </c>
    </row>
    <row r="15" spans="1:28">
      <c r="A15" s="573" t="str">
        <f>'Aaro Inställningar'!B11</f>
        <v>EMGR</v>
      </c>
      <c r="D15" s="141" t="str">
        <f>'Aaro Inställningar'!C11</f>
        <v>Euromaint</v>
      </c>
      <c r="E15" s="305">
        <v>593.44200000000001</v>
      </c>
      <c r="F15" s="133">
        <v>581.61199999999997</v>
      </c>
      <c r="G15" s="305">
        <v>-593.44200000000001</v>
      </c>
      <c r="H15" s="133">
        <v>558.40300000000002</v>
      </c>
      <c r="I15" s="305">
        <v>0</v>
      </c>
      <c r="J15" s="133">
        <v>533.02300000000002</v>
      </c>
      <c r="K15" s="305">
        <v>0</v>
      </c>
      <c r="L15" s="133">
        <v>601.23199999999997</v>
      </c>
      <c r="M15" s="305">
        <v>8.5879999999999406</v>
      </c>
      <c r="N15" s="133">
        <v>12.962</v>
      </c>
      <c r="O15" s="305">
        <v>-8.5880000000000205</v>
      </c>
      <c r="P15" s="133">
        <v>14.646000000000001</v>
      </c>
      <c r="Q15" s="305">
        <v>0</v>
      </c>
      <c r="R15" s="133">
        <v>21.848999999999901</v>
      </c>
      <c r="S15" s="305">
        <v>0</v>
      </c>
      <c r="T15" s="133">
        <v>27.184000000000101</v>
      </c>
      <c r="U15" s="305">
        <v>0.49399999999995697</v>
      </c>
      <c r="V15" s="133">
        <v>3.9200000000000101</v>
      </c>
      <c r="W15" s="305">
        <v>-0.49400000000004202</v>
      </c>
      <c r="X15" s="133">
        <v>5.3110000000000097</v>
      </c>
      <c r="Y15" s="305">
        <v>0</v>
      </c>
      <c r="Z15" s="133">
        <v>13.315999999999899</v>
      </c>
      <c r="AA15" s="305">
        <v>0</v>
      </c>
      <c r="AB15" s="133">
        <v>20.124000000000201</v>
      </c>
    </row>
    <row r="16" spans="1:28">
      <c r="A16" s="573" t="str">
        <f>'Aaro Inställningar'!B12</f>
        <v>GSHYDRO</v>
      </c>
      <c r="D16" s="141" t="str">
        <f>'Aaro Inställningar'!C12</f>
        <v>GS-Hydro</v>
      </c>
      <c r="E16" s="305">
        <v>319.61327749999998</v>
      </c>
      <c r="F16" s="133">
        <v>285.36915160000001</v>
      </c>
      <c r="G16" s="305">
        <v>-319.61327749999998</v>
      </c>
      <c r="H16" s="133">
        <v>329.4923154</v>
      </c>
      <c r="I16" s="305">
        <v>0</v>
      </c>
      <c r="J16" s="133">
        <v>347.80190920000001</v>
      </c>
      <c r="K16" s="305">
        <v>0</v>
      </c>
      <c r="L16" s="133">
        <v>352.497387</v>
      </c>
      <c r="M16" s="305">
        <v>10.280151200000001</v>
      </c>
      <c r="N16" s="133">
        <v>12.4917713</v>
      </c>
      <c r="O16" s="305">
        <v>-10.280151200000001</v>
      </c>
      <c r="P16" s="133">
        <v>37.837452499999898</v>
      </c>
      <c r="Q16" s="305">
        <v>0</v>
      </c>
      <c r="R16" s="133">
        <v>24.225336000000102</v>
      </c>
      <c r="S16" s="305">
        <v>0</v>
      </c>
      <c r="T16" s="133">
        <v>28.1846994</v>
      </c>
      <c r="U16" s="305">
        <v>6.5939291000000404</v>
      </c>
      <c r="V16" s="133">
        <v>6.5783494000000102</v>
      </c>
      <c r="W16" s="305">
        <v>-6.5939291000000102</v>
      </c>
      <c r="X16" s="133">
        <v>33.350277199999901</v>
      </c>
      <c r="Y16" s="305">
        <v>0</v>
      </c>
      <c r="Z16" s="133">
        <v>19.102021100000101</v>
      </c>
      <c r="AA16" s="305">
        <v>0</v>
      </c>
      <c r="AB16" s="133">
        <v>34.739166699999998</v>
      </c>
    </row>
    <row r="17" spans="1:28">
      <c r="A17" s="573" t="str">
        <f>'Aaro Inställningar'!B13</f>
        <v>HAFA</v>
      </c>
      <c r="D17" s="141" t="str">
        <f>'Aaro Inställningar'!C13</f>
        <v>Hafa Bathroom Group</v>
      </c>
      <c r="E17" s="305">
        <v>52.296999999999997</v>
      </c>
      <c r="F17" s="133">
        <v>58.457999999999998</v>
      </c>
      <c r="G17" s="305">
        <v>-52.296999999999997</v>
      </c>
      <c r="H17" s="133">
        <v>46.853000000000002</v>
      </c>
      <c r="I17" s="305">
        <v>0</v>
      </c>
      <c r="J17" s="133">
        <v>46.518999999999998</v>
      </c>
      <c r="K17" s="305">
        <v>0</v>
      </c>
      <c r="L17" s="133">
        <v>53.863</v>
      </c>
      <c r="M17" s="305">
        <v>1.4359999999999999</v>
      </c>
      <c r="N17" s="133">
        <v>2.702</v>
      </c>
      <c r="O17" s="305">
        <v>-1.4359999999999999</v>
      </c>
      <c r="P17" s="133">
        <v>-2.2109999999999799</v>
      </c>
      <c r="Q17" s="305">
        <v>0</v>
      </c>
      <c r="R17" s="133">
        <v>-0.81200000000000006</v>
      </c>
      <c r="S17" s="305">
        <v>0</v>
      </c>
      <c r="T17" s="133">
        <v>1.7729999999999999</v>
      </c>
      <c r="U17" s="305">
        <v>1.103</v>
      </c>
      <c r="V17" s="133">
        <v>2.1539999999999999</v>
      </c>
      <c r="W17" s="305">
        <v>-1.10299999999999</v>
      </c>
      <c r="X17" s="133">
        <v>-2.9589999999999801</v>
      </c>
      <c r="Y17" s="305">
        <v>0</v>
      </c>
      <c r="Z17" s="133">
        <v>-1.1399999999999999</v>
      </c>
      <c r="AA17" s="305">
        <v>0</v>
      </c>
      <c r="AB17" s="133">
        <v>1.4339999999999999</v>
      </c>
    </row>
    <row r="18" spans="1:28">
      <c r="A18" s="573" t="str">
        <f>'Aaro Inställningar'!B14</f>
        <v>HENT</v>
      </c>
      <c r="D18" s="141" t="str">
        <f>'Aaro Inställningar'!C14</f>
        <v>HENT</v>
      </c>
      <c r="E18" s="305">
        <v>1284.0456196</v>
      </c>
      <c r="F18" s="133">
        <v>1232.8859883</v>
      </c>
      <c r="G18" s="305">
        <v>-1284.0456196</v>
      </c>
      <c r="H18" s="133">
        <v>1267.8095311</v>
      </c>
      <c r="I18" s="305">
        <v>0</v>
      </c>
      <c r="J18" s="133">
        <v>1095.4373762</v>
      </c>
      <c r="K18" s="305">
        <v>0</v>
      </c>
      <c r="L18" s="133">
        <v>1269.3422161000001</v>
      </c>
      <c r="M18" s="305">
        <v>51.688359100000298</v>
      </c>
      <c r="N18" s="133">
        <v>42.986854699999903</v>
      </c>
      <c r="O18" s="305">
        <v>-51.688359100000298</v>
      </c>
      <c r="P18" s="133">
        <v>38.728558099999901</v>
      </c>
      <c r="Q18" s="305">
        <v>0</v>
      </c>
      <c r="R18" s="133">
        <v>40.730725399999798</v>
      </c>
      <c r="S18" s="305">
        <v>0</v>
      </c>
      <c r="T18" s="133">
        <v>26.9548789000008</v>
      </c>
      <c r="U18" s="305">
        <v>48.765358400000302</v>
      </c>
      <c r="V18" s="133">
        <v>37.919585199999901</v>
      </c>
      <c r="W18" s="305">
        <v>-48.765358400000402</v>
      </c>
      <c r="X18" s="133">
        <v>35.538775400000098</v>
      </c>
      <c r="Y18" s="305">
        <v>0</v>
      </c>
      <c r="Z18" s="133">
        <v>34.002885099999801</v>
      </c>
      <c r="AA18" s="305">
        <v>0</v>
      </c>
      <c r="AB18" s="133">
        <v>22.259381200000899</v>
      </c>
    </row>
    <row r="19" spans="1:28">
      <c r="A19" s="573" t="str">
        <f>'Aaro Inställningar'!B15</f>
        <v>HLDISP</v>
      </c>
      <c r="D19" s="141" t="str">
        <f>'Aaro Inställningar'!C15</f>
        <v xml:space="preserve">HL Display </v>
      </c>
      <c r="E19" s="305">
        <v>337.32799999999997</v>
      </c>
      <c r="F19" s="133">
        <v>363.72899999999998</v>
      </c>
      <c r="G19" s="305">
        <v>-337.32799999999997</v>
      </c>
      <c r="H19" s="133">
        <v>393.02800000000002</v>
      </c>
      <c r="I19" s="305">
        <v>0</v>
      </c>
      <c r="J19" s="133">
        <v>381.72500000000002</v>
      </c>
      <c r="K19" s="305">
        <v>0</v>
      </c>
      <c r="L19" s="133">
        <v>370.69099999999997</v>
      </c>
      <c r="M19" s="305">
        <v>0.90099999999997404</v>
      </c>
      <c r="N19" s="133">
        <v>16.427</v>
      </c>
      <c r="O19" s="305">
        <v>-0.90099999999998204</v>
      </c>
      <c r="P19" s="133">
        <v>25.219000000000001</v>
      </c>
      <c r="Q19" s="305">
        <v>0</v>
      </c>
      <c r="R19" s="133">
        <v>25.765000000000001</v>
      </c>
      <c r="S19" s="305">
        <v>0</v>
      </c>
      <c r="T19" s="133">
        <v>9.8239999999999892</v>
      </c>
      <c r="U19" s="305">
        <v>-10.18</v>
      </c>
      <c r="V19" s="133">
        <v>10.795999999999999</v>
      </c>
      <c r="W19" s="305">
        <v>10.180000000000099</v>
      </c>
      <c r="X19" s="133">
        <v>9.6569999999999805</v>
      </c>
      <c r="Y19" s="305">
        <v>0</v>
      </c>
      <c r="Z19" s="133">
        <v>13.715999999999999</v>
      </c>
      <c r="AA19" s="305">
        <v>0</v>
      </c>
      <c r="AB19" s="133">
        <v>-5.0990000000000499</v>
      </c>
    </row>
    <row r="20" spans="1:28">
      <c r="A20" s="573" t="str">
        <f>'Aaro Inställningar'!B16</f>
        <v>INWIDO</v>
      </c>
      <c r="D20" s="141" t="str">
        <f>'Aaro Inställningar'!C16</f>
        <v>Inwido</v>
      </c>
      <c r="E20" s="305">
        <v>1047.434</v>
      </c>
      <c r="F20" s="133">
        <v>907.27599999999995</v>
      </c>
      <c r="G20" s="305">
        <v>-1047.434</v>
      </c>
      <c r="H20" s="133">
        <v>1300.614</v>
      </c>
      <c r="I20" s="305">
        <v>0</v>
      </c>
      <c r="J20" s="133">
        <v>1286.921</v>
      </c>
      <c r="K20" s="305">
        <v>0</v>
      </c>
      <c r="L20" s="133">
        <v>1420.97</v>
      </c>
      <c r="M20" s="305">
        <v>28.724999999999898</v>
      </c>
      <c r="N20" s="133">
        <v>4.2819999999999796</v>
      </c>
      <c r="O20" s="305">
        <v>-28.724999999999898</v>
      </c>
      <c r="P20" s="133">
        <v>150.24</v>
      </c>
      <c r="Q20" s="305">
        <v>0</v>
      </c>
      <c r="R20" s="133">
        <v>170.80300000000099</v>
      </c>
      <c r="S20" s="305">
        <v>0</v>
      </c>
      <c r="T20" s="133">
        <v>176.213999999999</v>
      </c>
      <c r="U20" s="305">
        <v>26.097000000000001</v>
      </c>
      <c r="V20" s="133">
        <v>-3.8639999999998098</v>
      </c>
      <c r="W20" s="305">
        <v>-26.096999999999898</v>
      </c>
      <c r="X20" s="133">
        <v>136.16900000000001</v>
      </c>
      <c r="Y20" s="305">
        <v>0</v>
      </c>
      <c r="Z20" s="133">
        <v>153.42800000000099</v>
      </c>
      <c r="AA20" s="305">
        <v>0</v>
      </c>
      <c r="AB20" s="133">
        <v>143.587999999999</v>
      </c>
    </row>
    <row r="21" spans="1:28">
      <c r="A21" s="573" t="str">
        <f>'Aaro Inställningar'!B17</f>
        <v>JOTUL</v>
      </c>
      <c r="D21" s="141" t="str">
        <f>'Aaro Inställningar'!C17</f>
        <v>Jøtul</v>
      </c>
      <c r="E21" s="305">
        <v>208.51561219999999</v>
      </c>
      <c r="F21" s="133">
        <v>196.09894639999999</v>
      </c>
      <c r="G21" s="305">
        <v>-208.51561219999999</v>
      </c>
      <c r="H21" s="133">
        <v>164.8946651</v>
      </c>
      <c r="I21" s="305">
        <v>0</v>
      </c>
      <c r="J21" s="133">
        <v>244.22396599999999</v>
      </c>
      <c r="K21" s="305">
        <v>0</v>
      </c>
      <c r="L21" s="133">
        <v>314.80063580000001</v>
      </c>
      <c r="M21" s="305">
        <v>-13.2297457</v>
      </c>
      <c r="N21" s="133">
        <v>-15.0383481</v>
      </c>
      <c r="O21" s="305">
        <v>13.2297457</v>
      </c>
      <c r="P21" s="133">
        <v>-36.565525999999998</v>
      </c>
      <c r="Q21" s="305">
        <v>0</v>
      </c>
      <c r="R21" s="133">
        <v>9.6518528000001194</v>
      </c>
      <c r="S21" s="305">
        <v>0</v>
      </c>
      <c r="T21" s="133">
        <v>24.6084388999998</v>
      </c>
      <c r="U21" s="305">
        <v>-30.205055900000001</v>
      </c>
      <c r="V21" s="133">
        <v>-20.135531700000001</v>
      </c>
      <c r="W21" s="305">
        <v>30.205055900000001</v>
      </c>
      <c r="X21" s="133">
        <v>-52.6860912</v>
      </c>
      <c r="Y21" s="305">
        <v>0</v>
      </c>
      <c r="Z21" s="133">
        <v>-4.9122340999998899</v>
      </c>
      <c r="AA21" s="305">
        <v>0</v>
      </c>
      <c r="AB21" s="133">
        <v>-23.293599600000199</v>
      </c>
    </row>
    <row r="22" spans="1:28">
      <c r="A22" s="573" t="str">
        <f>'Aaro Inställningar'!B18</f>
        <v>KVD</v>
      </c>
      <c r="D22" s="141" t="str">
        <f>'Aaro Inställningar'!C18</f>
        <v xml:space="preserve">KVD </v>
      </c>
      <c r="E22" s="305">
        <v>75.858000000000004</v>
      </c>
      <c r="F22" s="133">
        <v>75.2</v>
      </c>
      <c r="G22" s="305">
        <v>-75.858000000000004</v>
      </c>
      <c r="H22" s="133">
        <v>84.254000000000005</v>
      </c>
      <c r="I22" s="305">
        <v>0</v>
      </c>
      <c r="J22" s="133">
        <v>72.905000000000001</v>
      </c>
      <c r="K22" s="305">
        <v>0</v>
      </c>
      <c r="L22" s="133">
        <v>83.052999999999997</v>
      </c>
      <c r="M22" s="305">
        <v>9.4760000000000204</v>
      </c>
      <c r="N22" s="133">
        <v>8.8789999999999907</v>
      </c>
      <c r="O22" s="305">
        <v>-9.4760000000000009</v>
      </c>
      <c r="P22" s="133">
        <v>15.423</v>
      </c>
      <c r="Q22" s="305">
        <v>0</v>
      </c>
      <c r="R22" s="133">
        <v>11.321</v>
      </c>
      <c r="S22" s="305">
        <v>0</v>
      </c>
      <c r="T22" s="133">
        <v>14.807</v>
      </c>
      <c r="U22" s="305">
        <v>7.3340000000000103</v>
      </c>
      <c r="V22" s="133">
        <v>6.0079999999999902</v>
      </c>
      <c r="W22" s="305">
        <v>-7.3339999999999996</v>
      </c>
      <c r="X22" s="133">
        <v>12.718999999999999</v>
      </c>
      <c r="Y22" s="305">
        <v>0</v>
      </c>
      <c r="Z22" s="133">
        <v>8.6819999999999897</v>
      </c>
      <c r="AA22" s="305">
        <v>0</v>
      </c>
      <c r="AB22" s="133">
        <v>12.263</v>
      </c>
    </row>
    <row r="23" spans="1:28">
      <c r="A23" s="573" t="str">
        <f>'Aaro Inställningar'!B19</f>
        <v>LEDIL</v>
      </c>
      <c r="D23" s="141" t="str">
        <f>'Aaro Inställningar'!C19</f>
        <v>Ledil</v>
      </c>
      <c r="E23" s="305">
        <v>69.916283800000002</v>
      </c>
      <c r="F23" s="133">
        <v>48.220542299999998</v>
      </c>
      <c r="G23" s="305">
        <v>-69.916283800000002</v>
      </c>
      <c r="H23" s="133">
        <v>54.890369700000001</v>
      </c>
      <c r="I23" s="305">
        <v>0</v>
      </c>
      <c r="J23" s="133">
        <v>70.445882800000007</v>
      </c>
      <c r="K23" s="305">
        <v>0</v>
      </c>
      <c r="L23" s="133">
        <v>69.791702000000001</v>
      </c>
      <c r="M23" s="305">
        <v>22.633216099999999</v>
      </c>
      <c r="N23" s="133">
        <v>10.080300899999999</v>
      </c>
      <c r="O23" s="305">
        <v>-22.633216099999999</v>
      </c>
      <c r="P23" s="133">
        <v>16.986313500000001</v>
      </c>
      <c r="Q23" s="305">
        <v>0</v>
      </c>
      <c r="R23" s="133">
        <v>26.448840300000001</v>
      </c>
      <c r="S23" s="305">
        <v>0</v>
      </c>
      <c r="T23" s="133">
        <v>20.759917300000001</v>
      </c>
      <c r="U23" s="305">
        <v>7.8132900999999997</v>
      </c>
      <c r="V23" s="133">
        <v>7.1546199000000001</v>
      </c>
      <c r="W23" s="305">
        <v>-7.8132900999999899</v>
      </c>
      <c r="X23" s="133">
        <v>14.2552153</v>
      </c>
      <c r="Y23" s="305">
        <v>0</v>
      </c>
      <c r="Z23" s="133">
        <v>24.022697300000001</v>
      </c>
      <c r="AA23" s="305">
        <v>0</v>
      </c>
      <c r="AB23" s="133">
        <v>18.017647499999999</v>
      </c>
    </row>
    <row r="24" spans="1:28">
      <c r="A24" s="573" t="str">
        <f>'Aaro Inställningar'!B20</f>
        <v>MCC</v>
      </c>
      <c r="D24" s="141" t="str">
        <f>'Aaro Inställningar'!C20</f>
        <v>Mobile Climate Control</v>
      </c>
      <c r="E24" s="305">
        <v>290.10500000000002</v>
      </c>
      <c r="F24" s="133">
        <v>211.64500000000001</v>
      </c>
      <c r="G24" s="305">
        <v>-290.10500000000002</v>
      </c>
      <c r="H24" s="133">
        <v>281.29000000000002</v>
      </c>
      <c r="I24" s="305">
        <v>0</v>
      </c>
      <c r="J24" s="133">
        <v>281.17599999999999</v>
      </c>
      <c r="K24" s="305">
        <v>0</v>
      </c>
      <c r="L24" s="133">
        <v>246.876</v>
      </c>
      <c r="M24" s="305">
        <v>30.074999999999999</v>
      </c>
      <c r="N24" s="133">
        <v>15.763999999999999</v>
      </c>
      <c r="O24" s="305">
        <v>-30.074999999999999</v>
      </c>
      <c r="P24" s="133">
        <v>30.904999999999902</v>
      </c>
      <c r="Q24" s="305">
        <v>0</v>
      </c>
      <c r="R24" s="133">
        <v>37.365000000000002</v>
      </c>
      <c r="S24" s="305">
        <v>0</v>
      </c>
      <c r="T24" s="133">
        <v>23.349</v>
      </c>
      <c r="U24" s="305">
        <v>5.9680000000000204</v>
      </c>
      <c r="V24" s="133">
        <v>8.4820000000000295</v>
      </c>
      <c r="W24" s="305">
        <v>-5.9680000000000204</v>
      </c>
      <c r="X24" s="133">
        <v>18.826000000000001</v>
      </c>
      <c r="Y24" s="305">
        <v>0</v>
      </c>
      <c r="Z24" s="133">
        <v>17.564</v>
      </c>
      <c r="AA24" s="305">
        <v>0</v>
      </c>
      <c r="AB24" s="133">
        <v>3.0619999999999998</v>
      </c>
    </row>
    <row r="25" spans="1:28">
      <c r="A25" s="573" t="str">
        <f>'Aaro Inställningar'!B21</f>
        <v>NEBULA</v>
      </c>
      <c r="D25" s="141" t="str">
        <f>'Aaro Inställningar'!C21</f>
        <v>Nebula</v>
      </c>
      <c r="E25" s="305">
        <v>66.413453599999997</v>
      </c>
      <c r="F25" s="133">
        <v>58.611142700000002</v>
      </c>
      <c r="G25" s="305">
        <v>-66.413453599999997</v>
      </c>
      <c r="H25" s="133">
        <v>64.119484499999999</v>
      </c>
      <c r="I25" s="305">
        <v>0</v>
      </c>
      <c r="J25" s="133">
        <v>65.572527899999997</v>
      </c>
      <c r="K25" s="305">
        <v>0</v>
      </c>
      <c r="L25" s="133">
        <v>72.274680900000007</v>
      </c>
      <c r="M25" s="305">
        <v>18.169257399999999</v>
      </c>
      <c r="N25" s="133">
        <v>18.7243584</v>
      </c>
      <c r="O25" s="305">
        <v>-18.169257399999999</v>
      </c>
      <c r="P25" s="133">
        <v>19.825875799999999</v>
      </c>
      <c r="Q25" s="305">
        <v>0</v>
      </c>
      <c r="R25" s="133">
        <v>25.236137299999999</v>
      </c>
      <c r="S25" s="305">
        <v>0</v>
      </c>
      <c r="T25" s="133">
        <v>23.542908499999999</v>
      </c>
      <c r="U25" s="305">
        <v>13.714762800000001</v>
      </c>
      <c r="V25" s="133">
        <v>12.6513539</v>
      </c>
      <c r="W25" s="305">
        <v>-13.714762800000001</v>
      </c>
      <c r="X25" s="133">
        <v>13.8424221</v>
      </c>
      <c r="Y25" s="305">
        <v>0</v>
      </c>
      <c r="Z25" s="133">
        <v>20.349199299999999</v>
      </c>
      <c r="AA25" s="305">
        <v>0</v>
      </c>
      <c r="AB25" s="133">
        <v>22.438253499999998</v>
      </c>
    </row>
    <row r="26" spans="1:28">
      <c r="A26" s="573" t="str">
        <f>'Aaro Inställningar'!B22</f>
        <v>NCGHO</v>
      </c>
      <c r="D26" s="141" t="str">
        <f>'Aaro Inställningar'!C22</f>
        <v>Nordic Cinema Group</v>
      </c>
      <c r="E26" s="305">
        <v>791.15413999999998</v>
      </c>
      <c r="F26" s="133">
        <v>715.71299999999997</v>
      </c>
      <c r="G26" s="305">
        <v>-791.15413999999998</v>
      </c>
      <c r="H26" s="133">
        <v>490.40699999999998</v>
      </c>
      <c r="I26" s="305">
        <v>0</v>
      </c>
      <c r="J26" s="133">
        <v>542.36099999999999</v>
      </c>
      <c r="K26" s="305">
        <v>0</v>
      </c>
      <c r="L26" s="133">
        <v>863.94899999999996</v>
      </c>
      <c r="M26" s="305">
        <v>160.79844600000001</v>
      </c>
      <c r="N26" s="133">
        <v>125.785</v>
      </c>
      <c r="O26" s="305">
        <v>-160.79844600000001</v>
      </c>
      <c r="P26" s="133">
        <v>-2.5000000000001101</v>
      </c>
      <c r="Q26" s="305">
        <v>0</v>
      </c>
      <c r="R26" s="133">
        <v>41.187000000000097</v>
      </c>
      <c r="S26" s="305">
        <v>0</v>
      </c>
      <c r="T26" s="133">
        <v>204.61600000000001</v>
      </c>
      <c r="U26" s="305">
        <v>139.70499799999999</v>
      </c>
      <c r="V26" s="133">
        <v>89.877000000000095</v>
      </c>
      <c r="W26" s="305">
        <v>-139.70499799999999</v>
      </c>
      <c r="X26" s="133">
        <v>-50.438000000000102</v>
      </c>
      <c r="Y26" s="305">
        <v>0</v>
      </c>
      <c r="Z26" s="133">
        <v>11.1600000000001</v>
      </c>
      <c r="AA26" s="305">
        <v>0</v>
      </c>
      <c r="AB26" s="133">
        <v>160.584</v>
      </c>
    </row>
    <row r="27" spans="1:28" hidden="1">
      <c r="A27" s="573">
        <f>'Aaro Inställningar'!B23</f>
        <v>0</v>
      </c>
      <c r="D27" s="141">
        <f>'Aaro Inställningar'!C23</f>
        <v>0</v>
      </c>
      <c r="E27" s="305">
        <v>0</v>
      </c>
      <c r="F27" s="133">
        <v>0</v>
      </c>
      <c r="G27" s="305">
        <v>0</v>
      </c>
      <c r="H27" s="133">
        <v>0</v>
      </c>
      <c r="I27" s="305">
        <v>0</v>
      </c>
      <c r="J27" s="133">
        <v>0</v>
      </c>
      <c r="K27" s="305">
        <v>0</v>
      </c>
      <c r="L27" s="133">
        <v>0</v>
      </c>
      <c r="M27" s="305">
        <v>0</v>
      </c>
      <c r="N27" s="133">
        <v>0</v>
      </c>
      <c r="O27" s="305">
        <v>0</v>
      </c>
      <c r="P27" s="133">
        <v>0</v>
      </c>
      <c r="Q27" s="305">
        <v>0</v>
      </c>
      <c r="R27" s="133">
        <v>0</v>
      </c>
      <c r="S27" s="305">
        <v>0</v>
      </c>
      <c r="T27" s="133">
        <v>0</v>
      </c>
      <c r="U27" s="305">
        <v>0</v>
      </c>
      <c r="V27" s="133">
        <v>0</v>
      </c>
      <c r="W27" s="305">
        <v>0</v>
      </c>
      <c r="X27" s="133">
        <v>0</v>
      </c>
      <c r="Y27" s="305">
        <v>0</v>
      </c>
      <c r="Z27" s="133">
        <v>0</v>
      </c>
      <c r="AA27" s="305">
        <v>0</v>
      </c>
      <c r="AB27" s="133">
        <v>0</v>
      </c>
    </row>
    <row r="28" spans="1:28" hidden="1">
      <c r="A28" s="573">
        <f>'Aaro Inställningar'!B24</f>
        <v>0</v>
      </c>
      <c r="D28" s="141">
        <f>'Aaro Inställningar'!C24</f>
        <v>0</v>
      </c>
      <c r="E28" s="305">
        <v>0</v>
      </c>
      <c r="F28" s="133">
        <v>0</v>
      </c>
      <c r="G28" s="305">
        <v>0</v>
      </c>
      <c r="H28" s="133">
        <v>0</v>
      </c>
      <c r="I28" s="305">
        <v>0</v>
      </c>
      <c r="J28" s="133">
        <v>0</v>
      </c>
      <c r="K28" s="305">
        <v>0</v>
      </c>
      <c r="L28" s="133">
        <v>0</v>
      </c>
      <c r="M28" s="305">
        <v>0</v>
      </c>
      <c r="N28" s="133">
        <v>0</v>
      </c>
      <c r="O28" s="305">
        <v>0</v>
      </c>
      <c r="P28" s="133">
        <v>0</v>
      </c>
      <c r="Q28" s="305">
        <v>0</v>
      </c>
      <c r="R28" s="133">
        <v>0</v>
      </c>
      <c r="S28" s="305">
        <v>0</v>
      </c>
      <c r="T28" s="133">
        <v>0</v>
      </c>
      <c r="U28" s="305">
        <v>0</v>
      </c>
      <c r="V28" s="133">
        <v>0</v>
      </c>
      <c r="W28" s="305">
        <v>0</v>
      </c>
      <c r="X28" s="133">
        <v>0</v>
      </c>
      <c r="Y28" s="305">
        <v>0</v>
      </c>
      <c r="Z28" s="133">
        <v>0</v>
      </c>
      <c r="AA28" s="305">
        <v>0</v>
      </c>
      <c r="AB28" s="133">
        <v>0</v>
      </c>
    </row>
    <row r="29" spans="1:28" hidden="1">
      <c r="A29" s="573">
        <f>'Aaro Inställningar'!B25</f>
        <v>0</v>
      </c>
      <c r="D29" s="141">
        <f>'Aaro Inställningar'!C25</f>
        <v>0</v>
      </c>
      <c r="E29" s="305">
        <v>0</v>
      </c>
      <c r="F29" s="133">
        <v>0</v>
      </c>
      <c r="G29" s="305">
        <v>0</v>
      </c>
      <c r="H29" s="133">
        <v>0</v>
      </c>
      <c r="I29" s="305">
        <v>0</v>
      </c>
      <c r="J29" s="133">
        <v>0</v>
      </c>
      <c r="K29" s="305">
        <v>0</v>
      </c>
      <c r="L29" s="133">
        <v>0</v>
      </c>
      <c r="M29" s="305">
        <v>0</v>
      </c>
      <c r="N29" s="133">
        <v>0</v>
      </c>
      <c r="O29" s="305">
        <v>0</v>
      </c>
      <c r="P29" s="133">
        <v>0</v>
      </c>
      <c r="Q29" s="305">
        <v>0</v>
      </c>
      <c r="R29" s="133">
        <v>0</v>
      </c>
      <c r="S29" s="305">
        <v>0</v>
      </c>
      <c r="T29" s="133">
        <v>0</v>
      </c>
      <c r="U29" s="305">
        <v>0</v>
      </c>
      <c r="V29" s="133">
        <v>0</v>
      </c>
      <c r="W29" s="305">
        <v>0</v>
      </c>
      <c r="X29" s="133">
        <v>0</v>
      </c>
      <c r="Y29" s="305">
        <v>0</v>
      </c>
      <c r="Z29" s="133">
        <v>0</v>
      </c>
      <c r="AA29" s="305">
        <v>0</v>
      </c>
      <c r="AB29" s="133">
        <v>0</v>
      </c>
    </row>
    <row r="30" spans="1:28" hidden="1">
      <c r="A30" s="573">
        <f>'Aaro Inställningar'!B26</f>
        <v>0</v>
      </c>
      <c r="D30" s="141">
        <f>'Aaro Inställningar'!C26</f>
        <v>0</v>
      </c>
      <c r="E30" s="305">
        <v>0</v>
      </c>
      <c r="F30" s="133">
        <v>0</v>
      </c>
      <c r="G30" s="305">
        <v>0</v>
      </c>
      <c r="H30" s="133">
        <v>0</v>
      </c>
      <c r="I30" s="305">
        <v>0</v>
      </c>
      <c r="J30" s="133">
        <v>0</v>
      </c>
      <c r="K30" s="305">
        <v>0</v>
      </c>
      <c r="L30" s="133">
        <v>0</v>
      </c>
      <c r="M30" s="305">
        <v>0</v>
      </c>
      <c r="N30" s="133">
        <v>0</v>
      </c>
      <c r="O30" s="305">
        <v>0</v>
      </c>
      <c r="P30" s="133">
        <v>0</v>
      </c>
      <c r="Q30" s="305">
        <v>0</v>
      </c>
      <c r="R30" s="133">
        <v>0</v>
      </c>
      <c r="S30" s="305">
        <v>0</v>
      </c>
      <c r="T30" s="133">
        <v>0</v>
      </c>
      <c r="U30" s="305">
        <v>0</v>
      </c>
      <c r="V30" s="133">
        <v>0</v>
      </c>
      <c r="W30" s="305">
        <v>0</v>
      </c>
      <c r="X30" s="133">
        <v>0</v>
      </c>
      <c r="Y30" s="305">
        <v>0</v>
      </c>
      <c r="Z30" s="133">
        <v>0</v>
      </c>
      <c r="AA30" s="305">
        <v>0</v>
      </c>
      <c r="AB30" s="133">
        <v>0</v>
      </c>
    </row>
    <row r="31" spans="1:28" hidden="1">
      <c r="A31" s="573">
        <f>'Aaro Inställningar'!B27</f>
        <v>0</v>
      </c>
      <c r="D31" s="141">
        <f>'Aaro Inställningar'!C27</f>
        <v>0</v>
      </c>
      <c r="E31" s="305">
        <v>0</v>
      </c>
      <c r="F31" s="133">
        <v>0</v>
      </c>
      <c r="G31" s="305">
        <v>0</v>
      </c>
      <c r="H31" s="133">
        <v>0</v>
      </c>
      <c r="I31" s="305">
        <v>0</v>
      </c>
      <c r="J31" s="133">
        <v>0</v>
      </c>
      <c r="K31" s="305">
        <v>0</v>
      </c>
      <c r="L31" s="133">
        <v>0</v>
      </c>
      <c r="M31" s="305">
        <v>0</v>
      </c>
      <c r="N31" s="133">
        <v>0</v>
      </c>
      <c r="O31" s="305">
        <v>0</v>
      </c>
      <c r="P31" s="133">
        <v>0</v>
      </c>
      <c r="Q31" s="305">
        <v>0</v>
      </c>
      <c r="R31" s="133">
        <v>0</v>
      </c>
      <c r="S31" s="305">
        <v>0</v>
      </c>
      <c r="T31" s="133">
        <v>0</v>
      </c>
      <c r="U31" s="305">
        <v>0</v>
      </c>
      <c r="V31" s="133">
        <v>0</v>
      </c>
      <c r="W31" s="305">
        <v>0</v>
      </c>
      <c r="X31" s="133">
        <v>0</v>
      </c>
      <c r="Y31" s="305">
        <v>0</v>
      </c>
      <c r="Z31" s="133">
        <v>0</v>
      </c>
      <c r="AA31" s="305">
        <v>0</v>
      </c>
      <c r="AB31" s="133">
        <v>0</v>
      </c>
    </row>
    <row r="32" spans="1:28" hidden="1">
      <c r="A32" s="573">
        <f>'Aaro Inställningar'!B28</f>
        <v>0</v>
      </c>
      <c r="D32" s="141">
        <f>'Aaro Inställningar'!C28</f>
        <v>0</v>
      </c>
      <c r="E32" s="305">
        <v>0</v>
      </c>
      <c r="F32" s="133">
        <v>0</v>
      </c>
      <c r="G32" s="305">
        <v>0</v>
      </c>
      <c r="H32" s="133">
        <v>0</v>
      </c>
      <c r="I32" s="305">
        <v>0</v>
      </c>
      <c r="J32" s="133">
        <v>0</v>
      </c>
      <c r="K32" s="305">
        <v>0</v>
      </c>
      <c r="L32" s="133">
        <v>0</v>
      </c>
      <c r="M32" s="305">
        <v>0</v>
      </c>
      <c r="N32" s="133">
        <v>0</v>
      </c>
      <c r="O32" s="305">
        <v>0</v>
      </c>
      <c r="P32" s="133">
        <v>0</v>
      </c>
      <c r="Q32" s="305">
        <v>0</v>
      </c>
      <c r="R32" s="133">
        <v>0</v>
      </c>
      <c r="S32" s="305">
        <v>0</v>
      </c>
      <c r="T32" s="133">
        <v>0</v>
      </c>
      <c r="U32" s="305">
        <v>0</v>
      </c>
      <c r="V32" s="133">
        <v>0</v>
      </c>
      <c r="W32" s="305">
        <v>0</v>
      </c>
      <c r="X32" s="133">
        <v>0</v>
      </c>
      <c r="Y32" s="305">
        <v>0</v>
      </c>
      <c r="Z32" s="133">
        <v>0</v>
      </c>
      <c r="AA32" s="305">
        <v>0</v>
      </c>
      <c r="AB32" s="133">
        <v>0</v>
      </c>
    </row>
    <row r="33" spans="1:28" hidden="1">
      <c r="A33" s="573">
        <f>'Aaro Inställningar'!B29</f>
        <v>0</v>
      </c>
      <c r="D33" s="141">
        <f>'Aaro Inställningar'!C29</f>
        <v>0</v>
      </c>
      <c r="E33" s="305">
        <v>0</v>
      </c>
      <c r="F33" s="133">
        <v>0</v>
      </c>
      <c r="G33" s="305">
        <v>0</v>
      </c>
      <c r="H33" s="133">
        <v>0</v>
      </c>
      <c r="I33" s="305">
        <v>0</v>
      </c>
      <c r="J33" s="133">
        <v>0</v>
      </c>
      <c r="K33" s="305">
        <v>0</v>
      </c>
      <c r="L33" s="133">
        <v>0</v>
      </c>
      <c r="M33" s="305">
        <v>0</v>
      </c>
      <c r="N33" s="133">
        <v>0</v>
      </c>
      <c r="O33" s="305">
        <v>0</v>
      </c>
      <c r="P33" s="133">
        <v>0</v>
      </c>
      <c r="Q33" s="305">
        <v>0</v>
      </c>
      <c r="R33" s="133">
        <v>0</v>
      </c>
      <c r="S33" s="305">
        <v>0</v>
      </c>
      <c r="T33" s="133">
        <v>0</v>
      </c>
      <c r="U33" s="305">
        <v>0</v>
      </c>
      <c r="V33" s="133">
        <v>0</v>
      </c>
      <c r="W33" s="305">
        <v>0</v>
      </c>
      <c r="X33" s="133">
        <v>0</v>
      </c>
      <c r="Y33" s="305">
        <v>0</v>
      </c>
      <c r="Z33" s="133">
        <v>0</v>
      </c>
      <c r="AA33" s="305">
        <v>0</v>
      </c>
      <c r="AB33" s="133">
        <v>0</v>
      </c>
    </row>
    <row r="34" spans="1:28" hidden="1">
      <c r="A34" s="573">
        <f>'Aaro Inställningar'!B30</f>
        <v>0</v>
      </c>
      <c r="D34" s="141">
        <f>'Aaro Inställningar'!C30</f>
        <v>0</v>
      </c>
      <c r="E34" s="305">
        <v>0</v>
      </c>
      <c r="F34" s="133">
        <v>0</v>
      </c>
      <c r="G34" s="305">
        <v>0</v>
      </c>
      <c r="H34" s="133">
        <v>0</v>
      </c>
      <c r="I34" s="305">
        <v>0</v>
      </c>
      <c r="J34" s="133">
        <v>0</v>
      </c>
      <c r="K34" s="305">
        <v>0</v>
      </c>
      <c r="L34" s="133">
        <v>0</v>
      </c>
      <c r="M34" s="305">
        <v>0</v>
      </c>
      <c r="N34" s="133">
        <v>0</v>
      </c>
      <c r="O34" s="305">
        <v>0</v>
      </c>
      <c r="P34" s="133">
        <v>0</v>
      </c>
      <c r="Q34" s="305">
        <v>0</v>
      </c>
      <c r="R34" s="133">
        <v>0</v>
      </c>
      <c r="S34" s="305">
        <v>0</v>
      </c>
      <c r="T34" s="133">
        <v>0</v>
      </c>
      <c r="U34" s="305">
        <v>0</v>
      </c>
      <c r="V34" s="133">
        <v>0</v>
      </c>
      <c r="W34" s="305">
        <v>0</v>
      </c>
      <c r="X34" s="133">
        <v>0</v>
      </c>
      <c r="Y34" s="305">
        <v>0</v>
      </c>
      <c r="Z34" s="133">
        <v>0</v>
      </c>
      <c r="AA34" s="305">
        <v>0</v>
      </c>
      <c r="AB34" s="133">
        <v>0</v>
      </c>
    </row>
    <row r="35" spans="1:28" hidden="1">
      <c r="A35" s="573">
        <f>'Aaro Inställningar'!B31</f>
        <v>0</v>
      </c>
      <c r="D35" s="141">
        <f>'Aaro Inställningar'!C31</f>
        <v>0</v>
      </c>
      <c r="E35" s="305">
        <v>0</v>
      </c>
      <c r="F35" s="133">
        <v>0</v>
      </c>
      <c r="G35" s="305">
        <v>0</v>
      </c>
      <c r="H35" s="133">
        <v>0</v>
      </c>
      <c r="I35" s="305">
        <v>0</v>
      </c>
      <c r="J35" s="133">
        <v>0</v>
      </c>
      <c r="K35" s="305">
        <v>0</v>
      </c>
      <c r="L35" s="133">
        <v>0</v>
      </c>
      <c r="M35" s="305">
        <v>0</v>
      </c>
      <c r="N35" s="133">
        <v>0</v>
      </c>
      <c r="O35" s="305">
        <v>0</v>
      </c>
      <c r="P35" s="133">
        <v>0</v>
      </c>
      <c r="Q35" s="305">
        <v>0</v>
      </c>
      <c r="R35" s="133">
        <v>0</v>
      </c>
      <c r="S35" s="305">
        <v>0</v>
      </c>
      <c r="T35" s="133">
        <v>0</v>
      </c>
      <c r="U35" s="305">
        <v>0</v>
      </c>
      <c r="V35" s="133">
        <v>0</v>
      </c>
      <c r="W35" s="305">
        <v>0</v>
      </c>
      <c r="X35" s="133">
        <v>0</v>
      </c>
      <c r="Y35" s="305">
        <v>0</v>
      </c>
      <c r="Z35" s="133">
        <v>0</v>
      </c>
      <c r="AA35" s="305">
        <v>0</v>
      </c>
      <c r="AB35" s="133">
        <v>0</v>
      </c>
    </row>
    <row r="36" spans="1:28" hidden="1">
      <c r="A36" s="573">
        <f>'Aaro Inställningar'!B32</f>
        <v>0</v>
      </c>
      <c r="D36" s="141">
        <f>'Aaro Inställningar'!C32</f>
        <v>0</v>
      </c>
      <c r="E36" s="305">
        <v>0</v>
      </c>
      <c r="F36" s="133">
        <v>0</v>
      </c>
      <c r="G36" s="305">
        <v>0</v>
      </c>
      <c r="H36" s="133">
        <v>0</v>
      </c>
      <c r="I36" s="305">
        <v>0</v>
      </c>
      <c r="J36" s="133">
        <v>0</v>
      </c>
      <c r="K36" s="305">
        <v>0</v>
      </c>
      <c r="L36" s="133">
        <v>0</v>
      </c>
      <c r="M36" s="305">
        <v>0</v>
      </c>
      <c r="N36" s="133">
        <v>0</v>
      </c>
      <c r="O36" s="305">
        <v>0</v>
      </c>
      <c r="P36" s="133">
        <v>0</v>
      </c>
      <c r="Q36" s="305">
        <v>0</v>
      </c>
      <c r="R36" s="133">
        <v>0</v>
      </c>
      <c r="S36" s="305">
        <v>0</v>
      </c>
      <c r="T36" s="133">
        <v>0</v>
      </c>
      <c r="U36" s="305">
        <v>0</v>
      </c>
      <c r="V36" s="133">
        <v>0</v>
      </c>
      <c r="W36" s="305">
        <v>0</v>
      </c>
      <c r="X36" s="133">
        <v>0</v>
      </c>
      <c r="Y36" s="305">
        <v>0</v>
      </c>
      <c r="Z36" s="133">
        <v>0</v>
      </c>
      <c r="AA36" s="305">
        <v>0</v>
      </c>
      <c r="AB36" s="133">
        <v>0</v>
      </c>
    </row>
    <row r="37" spans="1:28" hidden="1">
      <c r="A37" s="573">
        <f>'Aaro Inställningar'!B33</f>
        <v>0</v>
      </c>
      <c r="D37" s="141">
        <f>'Aaro Inställningar'!C33</f>
        <v>0</v>
      </c>
      <c r="E37" s="305">
        <v>0</v>
      </c>
      <c r="F37" s="133">
        <v>0</v>
      </c>
      <c r="G37" s="305">
        <v>0</v>
      </c>
      <c r="H37" s="133">
        <v>0</v>
      </c>
      <c r="I37" s="305">
        <v>0</v>
      </c>
      <c r="J37" s="133">
        <v>0</v>
      </c>
      <c r="K37" s="305">
        <v>0</v>
      </c>
      <c r="L37" s="133">
        <v>0</v>
      </c>
      <c r="M37" s="305">
        <v>0</v>
      </c>
      <c r="N37" s="133">
        <v>0</v>
      </c>
      <c r="O37" s="305">
        <v>0</v>
      </c>
      <c r="P37" s="133">
        <v>0</v>
      </c>
      <c r="Q37" s="305">
        <v>0</v>
      </c>
      <c r="R37" s="133">
        <v>0</v>
      </c>
      <c r="S37" s="305">
        <v>0</v>
      </c>
      <c r="T37" s="133">
        <v>0</v>
      </c>
      <c r="U37" s="305">
        <v>0</v>
      </c>
      <c r="V37" s="133">
        <v>0</v>
      </c>
      <c r="W37" s="305">
        <v>0</v>
      </c>
      <c r="X37" s="133">
        <v>0</v>
      </c>
      <c r="Y37" s="305">
        <v>0</v>
      </c>
      <c r="Z37" s="133">
        <v>0</v>
      </c>
      <c r="AA37" s="305">
        <v>0</v>
      </c>
      <c r="AB37" s="133">
        <v>0</v>
      </c>
    </row>
    <row r="38" spans="1:28">
      <c r="A38" s="573" t="str">
        <f>'Aaro Inställningar'!B34</f>
        <v>TOTAL</v>
      </c>
      <c r="D38" s="572" t="str">
        <f>'Aaro Inställningar'!C34</f>
        <v>Summa exkl Aibel</v>
      </c>
      <c r="E38" s="306">
        <f t="shared" ref="E38:AB38" si="5">SUM(E10:E37)</f>
        <v>7218.2684642000013</v>
      </c>
      <c r="F38" s="125">
        <f t="shared" si="5"/>
        <v>6570.9053241999991</v>
      </c>
      <c r="G38" s="306">
        <f t="shared" si="5"/>
        <v>-7218.2684642000013</v>
      </c>
      <c r="H38" s="125">
        <f t="shared" si="5"/>
        <v>7114.0294590999983</v>
      </c>
      <c r="I38" s="306">
        <f t="shared" si="5"/>
        <v>0</v>
      </c>
      <c r="J38" s="125">
        <f t="shared" si="5"/>
        <v>6911.3530475999996</v>
      </c>
      <c r="K38" s="306">
        <f t="shared" si="5"/>
        <v>0</v>
      </c>
      <c r="L38" s="125">
        <f t="shared" si="5"/>
        <v>8064.4174063</v>
      </c>
      <c r="M38" s="306">
        <f t="shared" si="5"/>
        <v>409.01585350000016</v>
      </c>
      <c r="N38" s="138">
        <f t="shared" si="5"/>
        <v>295.93891059999976</v>
      </c>
      <c r="O38" s="306">
        <f t="shared" si="5"/>
        <v>-409.01585350000022</v>
      </c>
      <c r="P38" s="138">
        <f t="shared" si="5"/>
        <v>459.7091793999997</v>
      </c>
      <c r="Q38" s="306">
        <f t="shared" si="5"/>
        <v>0</v>
      </c>
      <c r="R38" s="138">
        <f t="shared" si="5"/>
        <v>608.08029150000118</v>
      </c>
      <c r="S38" s="306">
        <f t="shared" si="5"/>
        <v>0</v>
      </c>
      <c r="T38" s="138">
        <f t="shared" si="5"/>
        <v>863.64333259999967</v>
      </c>
      <c r="U38" s="306">
        <f t="shared" si="5"/>
        <v>226.47180970000022</v>
      </c>
      <c r="V38" s="125">
        <f t="shared" si="5"/>
        <v>123.00648490000022</v>
      </c>
      <c r="W38" s="306">
        <f t="shared" si="5"/>
        <v>-226.47180970000014</v>
      </c>
      <c r="X38" s="125">
        <f t="shared" si="5"/>
        <v>213.72312849999963</v>
      </c>
      <c r="Y38" s="306">
        <f t="shared" si="5"/>
        <v>0</v>
      </c>
      <c r="Z38" s="125">
        <f t="shared" si="5"/>
        <v>408.71196000000094</v>
      </c>
      <c r="AA38" s="306">
        <f t="shared" si="5"/>
        <v>0</v>
      </c>
      <c r="AB38" s="125">
        <f t="shared" si="5"/>
        <v>518.96402299999954</v>
      </c>
    </row>
    <row r="39" spans="1:28" ht="13.5" customHeight="1">
      <c r="A39" s="573"/>
      <c r="D39" s="36"/>
      <c r="E39" s="305"/>
      <c r="F39" s="139">
        <f>E38/F38-1</f>
        <v>9.8519626757644474E-2</v>
      </c>
      <c r="G39" s="307"/>
      <c r="H39" s="139">
        <f>+G38/H38-1</f>
        <v>-2.0146525967736419</v>
      </c>
      <c r="I39" s="307"/>
      <c r="J39" s="139">
        <f>I38/J38-1</f>
        <v>-1</v>
      </c>
      <c r="K39" s="307"/>
      <c r="L39" s="139">
        <f>K38/L38-1</f>
        <v>-1</v>
      </c>
      <c r="M39" s="307"/>
      <c r="N39" s="140">
        <f>M38/N38-1</f>
        <v>0.38209555705514742</v>
      </c>
      <c r="O39" s="307"/>
      <c r="P39" s="140">
        <f>O38/P38-1</f>
        <v>-1.8897274012101235</v>
      </c>
      <c r="Q39" s="307"/>
      <c r="R39" s="140">
        <f>Q38/R38-1</f>
        <v>-1</v>
      </c>
      <c r="S39" s="307"/>
      <c r="T39" s="140">
        <f>S38/T38-1</f>
        <v>-1</v>
      </c>
      <c r="U39" s="307"/>
      <c r="V39" s="139">
        <f>U38/V38-1</f>
        <v>0.84113715536309752</v>
      </c>
      <c r="W39" s="307"/>
      <c r="X39" s="139">
        <f>W38/X38-1</f>
        <v>-2.0596504519163474</v>
      </c>
      <c r="Y39" s="307"/>
      <c r="Z39" s="139">
        <f>Y38/Z38-1</f>
        <v>-1</v>
      </c>
      <c r="AA39" s="307"/>
      <c r="AB39" s="139">
        <f>AA38/AB38-1</f>
        <v>-1</v>
      </c>
    </row>
    <row r="40" spans="1:28">
      <c r="A40" s="573" t="str">
        <f>'Aaro Inställningar'!B36</f>
        <v>AIBEL</v>
      </c>
      <c r="D40" s="36" t="str">
        <f>'Aaro Inställningar'!C36</f>
        <v>Aibel</v>
      </c>
      <c r="E40" s="305">
        <v>1907.3287952000001</v>
      </c>
      <c r="F40" s="133">
        <v>2603.3745699000001</v>
      </c>
      <c r="G40" s="305">
        <v>-1907.3287952000001</v>
      </c>
      <c r="H40" s="133">
        <v>2497.5302725000001</v>
      </c>
      <c r="I40" s="305">
        <v>0</v>
      </c>
      <c r="J40" s="133">
        <v>1986.0135732000001</v>
      </c>
      <c r="K40" s="305">
        <v>0</v>
      </c>
      <c r="L40" s="133">
        <v>2231.9245426000002</v>
      </c>
      <c r="M40" s="305">
        <v>140.39852920000001</v>
      </c>
      <c r="N40" s="133">
        <v>107.02696950000001</v>
      </c>
      <c r="O40" s="305">
        <v>-140.39852920000001</v>
      </c>
      <c r="P40" s="133">
        <v>144.24881690000001</v>
      </c>
      <c r="Q40" s="305">
        <v>0</v>
      </c>
      <c r="R40" s="133">
        <v>56.544521699999201</v>
      </c>
      <c r="S40" s="305">
        <v>0</v>
      </c>
      <c r="T40" s="133">
        <v>176.41534280000201</v>
      </c>
      <c r="U40" s="305">
        <v>35.461517299999798</v>
      </c>
      <c r="V40" s="133">
        <v>-16.6045756</v>
      </c>
      <c r="W40" s="305">
        <v>-35.461517299999997</v>
      </c>
      <c r="X40" s="133">
        <v>24.8454121000009</v>
      </c>
      <c r="Y40" s="305">
        <v>0</v>
      </c>
      <c r="Z40" s="133">
        <v>-78.575056400000705</v>
      </c>
      <c r="AA40" s="305">
        <v>0</v>
      </c>
      <c r="AB40" s="133">
        <v>55.115008600001602</v>
      </c>
    </row>
    <row r="41" spans="1:28" hidden="1">
      <c r="A41" s="573">
        <f>'Aaro Inställningar'!B37</f>
        <v>0</v>
      </c>
      <c r="D41" s="141">
        <f>'Aaro Inställningar'!C37</f>
        <v>0</v>
      </c>
      <c r="E41" s="305">
        <v>0</v>
      </c>
      <c r="F41" s="133">
        <v>0</v>
      </c>
      <c r="G41" s="305">
        <v>0</v>
      </c>
      <c r="H41" s="133">
        <v>0</v>
      </c>
      <c r="I41" s="305">
        <v>0</v>
      </c>
      <c r="J41" s="133">
        <v>0</v>
      </c>
      <c r="K41" s="305">
        <v>0</v>
      </c>
      <c r="L41" s="133">
        <v>0</v>
      </c>
      <c r="M41" s="305">
        <v>0</v>
      </c>
      <c r="N41" s="133">
        <v>0</v>
      </c>
      <c r="O41" s="305">
        <v>0</v>
      </c>
      <c r="P41" s="133">
        <v>0</v>
      </c>
      <c r="Q41" s="305">
        <v>0</v>
      </c>
      <c r="R41" s="133">
        <v>0</v>
      </c>
      <c r="S41" s="305">
        <v>0</v>
      </c>
      <c r="T41" s="133">
        <v>0</v>
      </c>
      <c r="U41" s="305">
        <v>0</v>
      </c>
      <c r="V41" s="133">
        <v>0</v>
      </c>
      <c r="W41" s="305">
        <v>0</v>
      </c>
      <c r="X41" s="133">
        <v>0</v>
      </c>
      <c r="Y41" s="305">
        <v>0</v>
      </c>
      <c r="Z41" s="133">
        <v>0</v>
      </c>
      <c r="AA41" s="305">
        <v>0</v>
      </c>
      <c r="AB41" s="133">
        <v>0</v>
      </c>
    </row>
    <row r="42" spans="1:28" hidden="1">
      <c r="A42" s="573">
        <f>'Aaro Inställningar'!B38</f>
        <v>0</v>
      </c>
      <c r="D42" s="141">
        <f>'Aaro Inställningar'!C38</f>
        <v>0</v>
      </c>
      <c r="E42" s="305">
        <v>0</v>
      </c>
      <c r="F42" s="133">
        <v>0</v>
      </c>
      <c r="G42" s="305">
        <v>0</v>
      </c>
      <c r="H42" s="133">
        <v>0</v>
      </c>
      <c r="I42" s="305">
        <v>0</v>
      </c>
      <c r="J42" s="133">
        <v>0</v>
      </c>
      <c r="K42" s="305">
        <v>0</v>
      </c>
      <c r="L42" s="133">
        <v>0</v>
      </c>
      <c r="M42" s="305">
        <v>0</v>
      </c>
      <c r="N42" s="133">
        <v>0</v>
      </c>
      <c r="O42" s="305">
        <v>0</v>
      </c>
      <c r="P42" s="133">
        <v>0</v>
      </c>
      <c r="Q42" s="305">
        <v>0</v>
      </c>
      <c r="R42" s="133">
        <v>0</v>
      </c>
      <c r="S42" s="305">
        <v>0</v>
      </c>
      <c r="T42" s="133">
        <v>0</v>
      </c>
      <c r="U42" s="305">
        <v>0</v>
      </c>
      <c r="V42" s="133">
        <v>0</v>
      </c>
      <c r="W42" s="305">
        <v>0</v>
      </c>
      <c r="X42" s="133">
        <v>0</v>
      </c>
      <c r="Y42" s="305">
        <v>0</v>
      </c>
      <c r="Z42" s="133">
        <v>0</v>
      </c>
      <c r="AA42" s="305">
        <v>0</v>
      </c>
      <c r="AB42" s="133">
        <v>0</v>
      </c>
    </row>
    <row r="43" spans="1:28" hidden="1">
      <c r="A43" s="573">
        <f>'Aaro Inställningar'!B39</f>
        <v>0</v>
      </c>
      <c r="D43" s="141">
        <f>'Aaro Inställningar'!C39</f>
        <v>0</v>
      </c>
      <c r="E43" s="305">
        <v>0</v>
      </c>
      <c r="F43" s="133">
        <v>0</v>
      </c>
      <c r="G43" s="305">
        <v>0</v>
      </c>
      <c r="H43" s="133">
        <v>0</v>
      </c>
      <c r="I43" s="305">
        <v>0</v>
      </c>
      <c r="J43" s="133">
        <v>0</v>
      </c>
      <c r="K43" s="305">
        <v>0</v>
      </c>
      <c r="L43" s="133">
        <v>0</v>
      </c>
      <c r="M43" s="305">
        <v>0</v>
      </c>
      <c r="N43" s="133">
        <v>0</v>
      </c>
      <c r="O43" s="305">
        <v>0</v>
      </c>
      <c r="P43" s="133">
        <v>0</v>
      </c>
      <c r="Q43" s="305">
        <v>0</v>
      </c>
      <c r="R43" s="133">
        <v>0</v>
      </c>
      <c r="S43" s="305">
        <v>0</v>
      </c>
      <c r="T43" s="133">
        <v>0</v>
      </c>
      <c r="U43" s="305">
        <v>0</v>
      </c>
      <c r="V43" s="133">
        <v>0</v>
      </c>
      <c r="W43" s="305">
        <v>0</v>
      </c>
      <c r="X43" s="133">
        <v>0</v>
      </c>
      <c r="Y43" s="305">
        <v>0</v>
      </c>
      <c r="Z43" s="133">
        <v>0</v>
      </c>
      <c r="AA43" s="305">
        <v>0</v>
      </c>
      <c r="AB43" s="133">
        <v>0</v>
      </c>
    </row>
    <row r="44" spans="1:28" hidden="1">
      <c r="A44" s="573">
        <f>'Aaro Inställningar'!B40</f>
        <v>0</v>
      </c>
      <c r="D44" s="141">
        <f>'Aaro Inställningar'!C40</f>
        <v>0</v>
      </c>
      <c r="E44" s="305">
        <v>0</v>
      </c>
      <c r="F44" s="133">
        <v>0</v>
      </c>
      <c r="G44" s="305">
        <v>0</v>
      </c>
      <c r="H44" s="133">
        <v>0</v>
      </c>
      <c r="I44" s="305">
        <v>0</v>
      </c>
      <c r="J44" s="133">
        <v>0</v>
      </c>
      <c r="K44" s="305">
        <v>0</v>
      </c>
      <c r="L44" s="133">
        <v>0</v>
      </c>
      <c r="M44" s="305">
        <v>0</v>
      </c>
      <c r="N44" s="133">
        <v>0</v>
      </c>
      <c r="O44" s="305">
        <v>0</v>
      </c>
      <c r="P44" s="133">
        <v>0</v>
      </c>
      <c r="Q44" s="305">
        <v>0</v>
      </c>
      <c r="R44" s="133">
        <v>0</v>
      </c>
      <c r="S44" s="305">
        <v>0</v>
      </c>
      <c r="T44" s="133">
        <v>0</v>
      </c>
      <c r="U44" s="305">
        <v>0</v>
      </c>
      <c r="V44" s="133">
        <v>0</v>
      </c>
      <c r="W44" s="305">
        <v>0</v>
      </c>
      <c r="X44" s="133">
        <v>0</v>
      </c>
      <c r="Y44" s="305">
        <v>0</v>
      </c>
      <c r="Z44" s="133">
        <v>0</v>
      </c>
      <c r="AA44" s="305">
        <v>0</v>
      </c>
      <c r="AB44" s="133">
        <v>0</v>
      </c>
    </row>
    <row r="45" spans="1:28" hidden="1">
      <c r="A45" s="573">
        <f>'Aaro Inställningar'!B41</f>
        <v>0</v>
      </c>
      <c r="D45" s="141">
        <f>'Aaro Inställningar'!C41</f>
        <v>0</v>
      </c>
      <c r="E45" s="305">
        <v>0</v>
      </c>
      <c r="F45" s="133">
        <v>0</v>
      </c>
      <c r="G45" s="305">
        <v>0</v>
      </c>
      <c r="H45" s="133">
        <v>0</v>
      </c>
      <c r="I45" s="305">
        <v>0</v>
      </c>
      <c r="J45" s="133">
        <v>0</v>
      </c>
      <c r="K45" s="305">
        <v>0</v>
      </c>
      <c r="L45" s="133">
        <v>0</v>
      </c>
      <c r="M45" s="305">
        <v>0</v>
      </c>
      <c r="N45" s="133">
        <v>0</v>
      </c>
      <c r="O45" s="305">
        <v>0</v>
      </c>
      <c r="P45" s="133">
        <v>0</v>
      </c>
      <c r="Q45" s="305">
        <v>0</v>
      </c>
      <c r="R45" s="133">
        <v>0</v>
      </c>
      <c r="S45" s="305">
        <v>0</v>
      </c>
      <c r="T45" s="133">
        <v>0</v>
      </c>
      <c r="U45" s="305">
        <v>0</v>
      </c>
      <c r="V45" s="133">
        <v>0</v>
      </c>
      <c r="W45" s="305">
        <v>0</v>
      </c>
      <c r="X45" s="133">
        <v>0</v>
      </c>
      <c r="Y45" s="305">
        <v>0</v>
      </c>
      <c r="Z45" s="133">
        <v>0</v>
      </c>
      <c r="AA45" s="305">
        <v>0</v>
      </c>
      <c r="AB45" s="133">
        <v>0</v>
      </c>
    </row>
    <row r="46" spans="1:28" hidden="1">
      <c r="A46" s="573">
        <f>'Aaro Inställningar'!B42</f>
        <v>0</v>
      </c>
      <c r="D46" s="141">
        <f>'Aaro Inställningar'!C42</f>
        <v>0</v>
      </c>
      <c r="E46" s="305">
        <v>0</v>
      </c>
      <c r="F46" s="133">
        <v>0</v>
      </c>
      <c r="G46" s="305">
        <v>0</v>
      </c>
      <c r="H46" s="133">
        <v>0</v>
      </c>
      <c r="I46" s="305">
        <v>0</v>
      </c>
      <c r="J46" s="133">
        <v>0</v>
      </c>
      <c r="K46" s="305">
        <v>0</v>
      </c>
      <c r="L46" s="133">
        <v>0</v>
      </c>
      <c r="M46" s="305">
        <v>0</v>
      </c>
      <c r="N46" s="133">
        <v>0</v>
      </c>
      <c r="O46" s="305">
        <v>0</v>
      </c>
      <c r="P46" s="133">
        <v>0</v>
      </c>
      <c r="Q46" s="305">
        <v>0</v>
      </c>
      <c r="R46" s="133">
        <v>0</v>
      </c>
      <c r="S46" s="305">
        <v>0</v>
      </c>
      <c r="T46" s="133">
        <v>0</v>
      </c>
      <c r="U46" s="305">
        <v>0</v>
      </c>
      <c r="V46" s="133">
        <v>0</v>
      </c>
      <c r="W46" s="305">
        <v>0</v>
      </c>
      <c r="X46" s="133">
        <v>0</v>
      </c>
      <c r="Y46" s="305">
        <v>0</v>
      </c>
      <c r="Z46" s="133">
        <v>0</v>
      </c>
      <c r="AA46" s="305">
        <v>0</v>
      </c>
      <c r="AB46" s="133">
        <v>0</v>
      </c>
    </row>
    <row r="47" spans="1:28" hidden="1">
      <c r="A47" s="573">
        <f>'Aaro Inställningar'!B43</f>
        <v>0</v>
      </c>
      <c r="D47" s="141">
        <f>'Aaro Inställningar'!C43</f>
        <v>0</v>
      </c>
      <c r="E47" s="305">
        <v>0</v>
      </c>
      <c r="F47" s="133">
        <v>0</v>
      </c>
      <c r="G47" s="305">
        <v>0</v>
      </c>
      <c r="H47" s="133">
        <v>0</v>
      </c>
      <c r="I47" s="305">
        <v>0</v>
      </c>
      <c r="J47" s="133">
        <v>0</v>
      </c>
      <c r="K47" s="305">
        <v>0</v>
      </c>
      <c r="L47" s="133">
        <v>0</v>
      </c>
      <c r="M47" s="305">
        <v>0</v>
      </c>
      <c r="N47" s="133">
        <v>0</v>
      </c>
      <c r="O47" s="305">
        <v>0</v>
      </c>
      <c r="P47" s="133">
        <v>0</v>
      </c>
      <c r="Q47" s="305">
        <v>0</v>
      </c>
      <c r="R47" s="133">
        <v>0</v>
      </c>
      <c r="S47" s="305">
        <v>0</v>
      </c>
      <c r="T47" s="133">
        <v>0</v>
      </c>
      <c r="U47" s="305">
        <v>0</v>
      </c>
      <c r="V47" s="133">
        <v>0</v>
      </c>
      <c r="W47" s="305">
        <v>0</v>
      </c>
      <c r="X47" s="133">
        <v>0</v>
      </c>
      <c r="Y47" s="305">
        <v>0</v>
      </c>
      <c r="Z47" s="133">
        <v>0</v>
      </c>
      <c r="AA47" s="305">
        <v>0</v>
      </c>
      <c r="AB47" s="133">
        <v>0</v>
      </c>
    </row>
    <row r="48" spans="1:28" hidden="1">
      <c r="A48" s="573">
        <f>'Aaro Inställningar'!B44</f>
        <v>0</v>
      </c>
      <c r="D48" s="141">
        <f>'Aaro Inställningar'!C44</f>
        <v>0</v>
      </c>
      <c r="E48" s="305">
        <v>0</v>
      </c>
      <c r="F48" s="133">
        <v>0</v>
      </c>
      <c r="G48" s="305">
        <v>0</v>
      </c>
      <c r="H48" s="133">
        <v>0</v>
      </c>
      <c r="I48" s="305">
        <v>0</v>
      </c>
      <c r="J48" s="133">
        <v>0</v>
      </c>
      <c r="K48" s="305">
        <v>0</v>
      </c>
      <c r="L48" s="133">
        <v>0</v>
      </c>
      <c r="M48" s="305">
        <v>0</v>
      </c>
      <c r="N48" s="133">
        <v>0</v>
      </c>
      <c r="O48" s="305">
        <v>0</v>
      </c>
      <c r="P48" s="133">
        <v>0</v>
      </c>
      <c r="Q48" s="305">
        <v>0</v>
      </c>
      <c r="R48" s="133">
        <v>0</v>
      </c>
      <c r="S48" s="305">
        <v>0</v>
      </c>
      <c r="T48" s="133">
        <v>0</v>
      </c>
      <c r="U48" s="305">
        <v>0</v>
      </c>
      <c r="V48" s="133">
        <v>0</v>
      </c>
      <c r="W48" s="305">
        <v>0</v>
      </c>
      <c r="X48" s="133">
        <v>0</v>
      </c>
      <c r="Y48" s="305">
        <v>0</v>
      </c>
      <c r="Z48" s="133">
        <v>0</v>
      </c>
      <c r="AA48" s="305">
        <v>0</v>
      </c>
      <c r="AB48" s="133">
        <v>0</v>
      </c>
    </row>
    <row r="49" spans="1:28" hidden="1">
      <c r="A49" s="573">
        <f>'Aaro Inställningar'!B45</f>
        <v>0</v>
      </c>
      <c r="D49" s="141">
        <f>'Aaro Inställningar'!C45</f>
        <v>0</v>
      </c>
      <c r="E49" s="305">
        <v>0</v>
      </c>
      <c r="F49" s="133">
        <v>0</v>
      </c>
      <c r="G49" s="305">
        <v>0</v>
      </c>
      <c r="H49" s="133">
        <v>0</v>
      </c>
      <c r="I49" s="305">
        <v>0</v>
      </c>
      <c r="J49" s="133">
        <v>0</v>
      </c>
      <c r="K49" s="305">
        <v>0</v>
      </c>
      <c r="L49" s="133">
        <v>0</v>
      </c>
      <c r="M49" s="305">
        <v>0</v>
      </c>
      <c r="N49" s="133">
        <v>0</v>
      </c>
      <c r="O49" s="305">
        <v>0</v>
      </c>
      <c r="P49" s="133">
        <v>0</v>
      </c>
      <c r="Q49" s="305">
        <v>0</v>
      </c>
      <c r="R49" s="133">
        <v>0</v>
      </c>
      <c r="S49" s="305">
        <v>0</v>
      </c>
      <c r="T49" s="133">
        <v>0</v>
      </c>
      <c r="U49" s="305">
        <v>0</v>
      </c>
      <c r="V49" s="133">
        <v>0</v>
      </c>
      <c r="W49" s="305">
        <v>0</v>
      </c>
      <c r="X49" s="133">
        <v>0</v>
      </c>
      <c r="Y49" s="305">
        <v>0</v>
      </c>
      <c r="Z49" s="133">
        <v>0</v>
      </c>
      <c r="AA49" s="305">
        <v>0</v>
      </c>
      <c r="AB49" s="133">
        <v>0</v>
      </c>
    </row>
    <row r="50" spans="1:28" hidden="1">
      <c r="A50" s="573">
        <f>'Aaro Inställningar'!B46</f>
        <v>0</v>
      </c>
      <c r="D50" s="141">
        <f>'Aaro Inställningar'!C46</f>
        <v>0</v>
      </c>
      <c r="E50" s="305">
        <v>0</v>
      </c>
      <c r="F50" s="133">
        <v>0</v>
      </c>
      <c r="G50" s="305">
        <v>0</v>
      </c>
      <c r="H50" s="133">
        <v>0</v>
      </c>
      <c r="I50" s="305">
        <v>0</v>
      </c>
      <c r="J50" s="133">
        <v>0</v>
      </c>
      <c r="K50" s="305">
        <v>0</v>
      </c>
      <c r="L50" s="133">
        <v>0</v>
      </c>
      <c r="M50" s="305">
        <v>0</v>
      </c>
      <c r="N50" s="133">
        <v>0</v>
      </c>
      <c r="O50" s="305">
        <v>0</v>
      </c>
      <c r="P50" s="133">
        <v>0</v>
      </c>
      <c r="Q50" s="305">
        <v>0</v>
      </c>
      <c r="R50" s="133">
        <v>0</v>
      </c>
      <c r="S50" s="305">
        <v>0</v>
      </c>
      <c r="T50" s="133">
        <v>0</v>
      </c>
      <c r="U50" s="305">
        <v>0</v>
      </c>
      <c r="V50" s="133">
        <v>0</v>
      </c>
      <c r="W50" s="305">
        <v>0</v>
      </c>
      <c r="X50" s="133">
        <v>0</v>
      </c>
      <c r="Y50" s="305">
        <v>0</v>
      </c>
      <c r="Z50" s="133">
        <v>0</v>
      </c>
      <c r="AA50" s="305">
        <v>0</v>
      </c>
      <c r="AB50" s="133">
        <v>0</v>
      </c>
    </row>
    <row r="51" spans="1:28" hidden="1">
      <c r="A51" s="573">
        <f>'Aaro Inställningar'!B47</f>
        <v>0</v>
      </c>
      <c r="D51" s="141">
        <f>'Aaro Inställningar'!C47</f>
        <v>0</v>
      </c>
      <c r="E51" s="305">
        <v>0</v>
      </c>
      <c r="F51" s="133">
        <v>0</v>
      </c>
      <c r="G51" s="305">
        <v>0</v>
      </c>
      <c r="H51" s="133">
        <v>0</v>
      </c>
      <c r="I51" s="305">
        <v>0</v>
      </c>
      <c r="J51" s="133">
        <v>0</v>
      </c>
      <c r="K51" s="305">
        <v>0</v>
      </c>
      <c r="L51" s="133">
        <v>0</v>
      </c>
      <c r="M51" s="305">
        <v>0</v>
      </c>
      <c r="N51" s="133">
        <v>0</v>
      </c>
      <c r="O51" s="305">
        <v>0</v>
      </c>
      <c r="P51" s="133">
        <v>0</v>
      </c>
      <c r="Q51" s="305">
        <v>0</v>
      </c>
      <c r="R51" s="133">
        <v>0</v>
      </c>
      <c r="S51" s="305">
        <v>0</v>
      </c>
      <c r="T51" s="133">
        <v>0</v>
      </c>
      <c r="U51" s="305">
        <v>0</v>
      </c>
      <c r="V51" s="133">
        <v>0</v>
      </c>
      <c r="W51" s="305">
        <v>0</v>
      </c>
      <c r="X51" s="133">
        <v>0</v>
      </c>
      <c r="Y51" s="305">
        <v>0</v>
      </c>
      <c r="Z51" s="133">
        <v>0</v>
      </c>
      <c r="AA51" s="305">
        <v>0</v>
      </c>
      <c r="AB51" s="133">
        <v>0</v>
      </c>
    </row>
    <row r="52" spans="1:28" hidden="1">
      <c r="A52" s="573">
        <f>'Aaro Inställningar'!B48</f>
        <v>0</v>
      </c>
      <c r="D52" s="141">
        <f>'Aaro Inställningar'!C48</f>
        <v>0</v>
      </c>
      <c r="E52" s="305">
        <v>0</v>
      </c>
      <c r="F52" s="133">
        <v>0</v>
      </c>
      <c r="G52" s="305">
        <v>0</v>
      </c>
      <c r="H52" s="133">
        <v>0</v>
      </c>
      <c r="I52" s="305">
        <v>0</v>
      </c>
      <c r="J52" s="133">
        <v>0</v>
      </c>
      <c r="K52" s="305">
        <v>0</v>
      </c>
      <c r="L52" s="133">
        <v>0</v>
      </c>
      <c r="M52" s="305">
        <v>0</v>
      </c>
      <c r="N52" s="133">
        <v>0</v>
      </c>
      <c r="O52" s="305">
        <v>0</v>
      </c>
      <c r="P52" s="133">
        <v>0</v>
      </c>
      <c r="Q52" s="305">
        <v>0</v>
      </c>
      <c r="R52" s="133">
        <v>0</v>
      </c>
      <c r="S52" s="305">
        <v>0</v>
      </c>
      <c r="T52" s="133">
        <v>0</v>
      </c>
      <c r="U52" s="305">
        <v>0</v>
      </c>
      <c r="V52" s="133">
        <v>0</v>
      </c>
      <c r="W52" s="305">
        <v>0</v>
      </c>
      <c r="X52" s="133">
        <v>0</v>
      </c>
      <c r="Y52" s="305">
        <v>0</v>
      </c>
      <c r="Z52" s="133">
        <v>0</v>
      </c>
      <c r="AA52" s="305">
        <v>0</v>
      </c>
      <c r="AB52" s="133">
        <v>0</v>
      </c>
    </row>
    <row r="53" spans="1:28" hidden="1">
      <c r="A53" s="573">
        <f>'Aaro Inställningar'!B49</f>
        <v>0</v>
      </c>
      <c r="D53" s="141">
        <f>'Aaro Inställningar'!C49</f>
        <v>0</v>
      </c>
      <c r="E53" s="305">
        <v>0</v>
      </c>
      <c r="F53" s="133">
        <v>0</v>
      </c>
      <c r="G53" s="305">
        <v>0</v>
      </c>
      <c r="H53" s="133">
        <v>0</v>
      </c>
      <c r="I53" s="305">
        <v>0</v>
      </c>
      <c r="J53" s="133">
        <v>0</v>
      </c>
      <c r="K53" s="305">
        <v>0</v>
      </c>
      <c r="L53" s="133">
        <v>0</v>
      </c>
      <c r="M53" s="305">
        <v>0</v>
      </c>
      <c r="N53" s="133">
        <v>0</v>
      </c>
      <c r="O53" s="305">
        <v>0</v>
      </c>
      <c r="P53" s="133">
        <v>0</v>
      </c>
      <c r="Q53" s="305">
        <v>0</v>
      </c>
      <c r="R53" s="133">
        <v>0</v>
      </c>
      <c r="S53" s="305">
        <v>0</v>
      </c>
      <c r="T53" s="133">
        <v>0</v>
      </c>
      <c r="U53" s="305">
        <v>0</v>
      </c>
      <c r="V53" s="133">
        <v>0</v>
      </c>
      <c r="W53" s="305">
        <v>0</v>
      </c>
      <c r="X53" s="133">
        <v>0</v>
      </c>
      <c r="Y53" s="305">
        <v>0</v>
      </c>
      <c r="Z53" s="133">
        <v>0</v>
      </c>
      <c r="AA53" s="305">
        <v>0</v>
      </c>
      <c r="AB53" s="133">
        <v>0</v>
      </c>
    </row>
    <row r="54" spans="1:28" hidden="1">
      <c r="A54" s="573">
        <f>'Aaro Inställningar'!B50</f>
        <v>0</v>
      </c>
      <c r="D54" s="141">
        <f>'Aaro Inställningar'!C50</f>
        <v>0</v>
      </c>
      <c r="E54" s="305">
        <v>0</v>
      </c>
      <c r="F54" s="133">
        <v>0</v>
      </c>
      <c r="G54" s="305">
        <v>0</v>
      </c>
      <c r="H54" s="133">
        <v>0</v>
      </c>
      <c r="I54" s="305">
        <v>0</v>
      </c>
      <c r="J54" s="133">
        <v>0</v>
      </c>
      <c r="K54" s="305">
        <v>0</v>
      </c>
      <c r="L54" s="133">
        <v>0</v>
      </c>
      <c r="M54" s="305">
        <v>0</v>
      </c>
      <c r="N54" s="133">
        <v>0</v>
      </c>
      <c r="O54" s="305">
        <v>0</v>
      </c>
      <c r="P54" s="133">
        <v>0</v>
      </c>
      <c r="Q54" s="305">
        <v>0</v>
      </c>
      <c r="R54" s="133">
        <v>0</v>
      </c>
      <c r="S54" s="305">
        <v>0</v>
      </c>
      <c r="T54" s="133">
        <v>0</v>
      </c>
      <c r="U54" s="305">
        <v>0</v>
      </c>
      <c r="V54" s="133">
        <v>0</v>
      </c>
      <c r="W54" s="305">
        <v>0</v>
      </c>
      <c r="X54" s="133">
        <v>0</v>
      </c>
      <c r="Y54" s="305">
        <v>0</v>
      </c>
      <c r="Z54" s="133">
        <v>0</v>
      </c>
      <c r="AA54" s="305">
        <v>0</v>
      </c>
      <c r="AB54" s="133">
        <v>0</v>
      </c>
    </row>
    <row r="55" spans="1:28" hidden="1">
      <c r="A55" s="573">
        <f>'Aaro Inställningar'!B51</f>
        <v>0</v>
      </c>
      <c r="D55" s="141">
        <f>'Aaro Inställningar'!C51</f>
        <v>0</v>
      </c>
      <c r="E55" s="305">
        <v>0</v>
      </c>
      <c r="F55" s="133">
        <v>0</v>
      </c>
      <c r="G55" s="305">
        <v>0</v>
      </c>
      <c r="H55" s="133">
        <v>0</v>
      </c>
      <c r="I55" s="305">
        <v>0</v>
      </c>
      <c r="J55" s="133">
        <v>0</v>
      </c>
      <c r="K55" s="305">
        <v>0</v>
      </c>
      <c r="L55" s="133">
        <v>0</v>
      </c>
      <c r="M55" s="305">
        <v>0</v>
      </c>
      <c r="N55" s="133">
        <v>0</v>
      </c>
      <c r="O55" s="305">
        <v>0</v>
      </c>
      <c r="P55" s="133">
        <v>0</v>
      </c>
      <c r="Q55" s="305">
        <v>0</v>
      </c>
      <c r="R55" s="133">
        <v>0</v>
      </c>
      <c r="S55" s="305">
        <v>0</v>
      </c>
      <c r="T55" s="133">
        <v>0</v>
      </c>
      <c r="U55" s="305">
        <v>0</v>
      </c>
      <c r="V55" s="133">
        <v>0</v>
      </c>
      <c r="W55" s="305">
        <v>0</v>
      </c>
      <c r="X55" s="133">
        <v>0</v>
      </c>
      <c r="Y55" s="305">
        <v>0</v>
      </c>
      <c r="Z55" s="133">
        <v>0</v>
      </c>
      <c r="AA55" s="305">
        <v>0</v>
      </c>
      <c r="AB55" s="133">
        <v>0</v>
      </c>
    </row>
    <row r="56" spans="1:28" hidden="1">
      <c r="A56" s="573">
        <f>'Aaro Inställningar'!B52</f>
        <v>0</v>
      </c>
      <c r="D56" s="141">
        <f>'Aaro Inställningar'!C52</f>
        <v>0</v>
      </c>
      <c r="E56" s="305">
        <v>0</v>
      </c>
      <c r="F56" s="133">
        <v>0</v>
      </c>
      <c r="G56" s="305">
        <v>0</v>
      </c>
      <c r="H56" s="133">
        <v>0</v>
      </c>
      <c r="I56" s="305">
        <v>0</v>
      </c>
      <c r="J56" s="133">
        <v>0</v>
      </c>
      <c r="K56" s="305">
        <v>0</v>
      </c>
      <c r="L56" s="133">
        <v>0</v>
      </c>
      <c r="M56" s="305">
        <v>0</v>
      </c>
      <c r="N56" s="133">
        <v>0</v>
      </c>
      <c r="O56" s="305">
        <v>0</v>
      </c>
      <c r="P56" s="133">
        <v>0</v>
      </c>
      <c r="Q56" s="305">
        <v>0</v>
      </c>
      <c r="R56" s="133">
        <v>0</v>
      </c>
      <c r="S56" s="305">
        <v>0</v>
      </c>
      <c r="T56" s="133">
        <v>0</v>
      </c>
      <c r="U56" s="305">
        <v>0</v>
      </c>
      <c r="V56" s="133">
        <v>0</v>
      </c>
      <c r="W56" s="305">
        <v>0</v>
      </c>
      <c r="X56" s="133">
        <v>0</v>
      </c>
      <c r="Y56" s="305">
        <v>0</v>
      </c>
      <c r="Z56" s="133">
        <v>0</v>
      </c>
      <c r="AA56" s="305">
        <v>0</v>
      </c>
      <c r="AB56" s="133">
        <v>0</v>
      </c>
    </row>
    <row r="57" spans="1:28" hidden="1">
      <c r="A57" s="573">
        <f>'Aaro Inställningar'!B53</f>
        <v>0</v>
      </c>
      <c r="D57" s="141">
        <f>'Aaro Inställningar'!C53</f>
        <v>0</v>
      </c>
      <c r="E57" s="305">
        <v>0</v>
      </c>
      <c r="F57" s="133">
        <v>0</v>
      </c>
      <c r="G57" s="305">
        <v>0</v>
      </c>
      <c r="H57" s="133">
        <v>0</v>
      </c>
      <c r="I57" s="305">
        <v>0</v>
      </c>
      <c r="J57" s="133">
        <v>0</v>
      </c>
      <c r="K57" s="305">
        <v>0</v>
      </c>
      <c r="L57" s="133">
        <v>0</v>
      </c>
      <c r="M57" s="305">
        <v>0</v>
      </c>
      <c r="N57" s="133">
        <v>0</v>
      </c>
      <c r="O57" s="305">
        <v>0</v>
      </c>
      <c r="P57" s="133">
        <v>0</v>
      </c>
      <c r="Q57" s="305">
        <v>0</v>
      </c>
      <c r="R57" s="133">
        <v>0</v>
      </c>
      <c r="S57" s="305">
        <v>0</v>
      </c>
      <c r="T57" s="133">
        <v>0</v>
      </c>
      <c r="U57" s="305">
        <v>0</v>
      </c>
      <c r="V57" s="133">
        <v>0</v>
      </c>
      <c r="W57" s="305">
        <v>0</v>
      </c>
      <c r="X57" s="133">
        <v>0</v>
      </c>
      <c r="Y57" s="305">
        <v>0</v>
      </c>
      <c r="Z57" s="133">
        <v>0</v>
      </c>
      <c r="AA57" s="305">
        <v>0</v>
      </c>
      <c r="AB57" s="133">
        <v>0</v>
      </c>
    </row>
    <row r="58" spans="1:28" hidden="1">
      <c r="A58" s="573">
        <f>'Aaro Inställningar'!B54</f>
        <v>0</v>
      </c>
      <c r="D58" s="141">
        <f>'Aaro Inställningar'!C54</f>
        <v>0</v>
      </c>
      <c r="E58" s="305">
        <v>0</v>
      </c>
      <c r="F58" s="133">
        <v>0</v>
      </c>
      <c r="G58" s="305">
        <v>0</v>
      </c>
      <c r="H58" s="133">
        <v>0</v>
      </c>
      <c r="I58" s="305">
        <v>0</v>
      </c>
      <c r="J58" s="133">
        <v>0</v>
      </c>
      <c r="K58" s="305">
        <v>0</v>
      </c>
      <c r="L58" s="133">
        <v>0</v>
      </c>
      <c r="M58" s="305">
        <v>0</v>
      </c>
      <c r="N58" s="133">
        <v>0</v>
      </c>
      <c r="O58" s="305">
        <v>0</v>
      </c>
      <c r="P58" s="133">
        <v>0</v>
      </c>
      <c r="Q58" s="305">
        <v>0</v>
      </c>
      <c r="R58" s="133">
        <v>0</v>
      </c>
      <c r="S58" s="305">
        <v>0</v>
      </c>
      <c r="T58" s="133">
        <v>0</v>
      </c>
      <c r="U58" s="305">
        <v>0</v>
      </c>
      <c r="V58" s="133">
        <v>0</v>
      </c>
      <c r="W58" s="305">
        <v>0</v>
      </c>
      <c r="X58" s="133">
        <v>0</v>
      </c>
      <c r="Y58" s="305">
        <v>0</v>
      </c>
      <c r="Z58" s="133">
        <v>0</v>
      </c>
      <c r="AA58" s="305">
        <v>0</v>
      </c>
      <c r="AB58" s="133">
        <v>0</v>
      </c>
    </row>
    <row r="59" spans="1:28" hidden="1">
      <c r="A59" s="573">
        <f>'Aaro Inställningar'!B55</f>
        <v>0</v>
      </c>
      <c r="D59" s="141">
        <f>'Aaro Inställningar'!C55</f>
        <v>0</v>
      </c>
      <c r="E59" s="305">
        <v>0</v>
      </c>
      <c r="F59" s="133">
        <v>0</v>
      </c>
      <c r="G59" s="305">
        <v>0</v>
      </c>
      <c r="H59" s="133">
        <v>0</v>
      </c>
      <c r="I59" s="305">
        <v>0</v>
      </c>
      <c r="J59" s="133">
        <v>0</v>
      </c>
      <c r="K59" s="305">
        <v>0</v>
      </c>
      <c r="L59" s="133">
        <v>0</v>
      </c>
      <c r="M59" s="305">
        <v>0</v>
      </c>
      <c r="N59" s="133">
        <v>0</v>
      </c>
      <c r="O59" s="305">
        <v>0</v>
      </c>
      <c r="P59" s="133">
        <v>0</v>
      </c>
      <c r="Q59" s="305">
        <v>0</v>
      </c>
      <c r="R59" s="133">
        <v>0</v>
      </c>
      <c r="S59" s="305">
        <v>0</v>
      </c>
      <c r="T59" s="133">
        <v>0</v>
      </c>
      <c r="U59" s="305">
        <v>0</v>
      </c>
      <c r="V59" s="133">
        <v>0</v>
      </c>
      <c r="W59" s="305">
        <v>0</v>
      </c>
      <c r="X59" s="133">
        <v>0</v>
      </c>
      <c r="Y59" s="305">
        <v>0</v>
      </c>
      <c r="Z59" s="133">
        <v>0</v>
      </c>
      <c r="AA59" s="305">
        <v>0</v>
      </c>
      <c r="AB59" s="133">
        <v>0</v>
      </c>
    </row>
    <row r="60" spans="1:28" hidden="1">
      <c r="A60" s="573">
        <f>'Aaro Inställningar'!B56</f>
        <v>0</v>
      </c>
      <c r="D60" s="141">
        <f>'Aaro Inställningar'!C56</f>
        <v>0</v>
      </c>
      <c r="E60" s="305">
        <v>0</v>
      </c>
      <c r="F60" s="133">
        <v>0</v>
      </c>
      <c r="G60" s="305">
        <v>0</v>
      </c>
      <c r="H60" s="133">
        <v>0</v>
      </c>
      <c r="I60" s="305">
        <v>0</v>
      </c>
      <c r="J60" s="133">
        <v>0</v>
      </c>
      <c r="K60" s="305">
        <v>0</v>
      </c>
      <c r="L60" s="133">
        <v>0</v>
      </c>
      <c r="M60" s="305">
        <v>0</v>
      </c>
      <c r="N60" s="133">
        <v>0</v>
      </c>
      <c r="O60" s="305">
        <v>0</v>
      </c>
      <c r="P60" s="133">
        <v>0</v>
      </c>
      <c r="Q60" s="305">
        <v>0</v>
      </c>
      <c r="R60" s="133">
        <v>0</v>
      </c>
      <c r="S60" s="305">
        <v>0</v>
      </c>
      <c r="T60" s="133">
        <v>0</v>
      </c>
      <c r="U60" s="305">
        <v>0</v>
      </c>
      <c r="V60" s="133">
        <v>0</v>
      </c>
      <c r="W60" s="305">
        <v>0</v>
      </c>
      <c r="X60" s="133">
        <v>0</v>
      </c>
      <c r="Y60" s="305">
        <v>0</v>
      </c>
      <c r="Z60" s="133">
        <v>0</v>
      </c>
      <c r="AA60" s="305">
        <v>0</v>
      </c>
      <c r="AB60" s="133">
        <v>0</v>
      </c>
    </row>
    <row r="61" spans="1:28">
      <c r="A61" s="573"/>
      <c r="D61" s="572" t="str">
        <f>'Aaro Inställningar'!C57</f>
        <v>Aibel</v>
      </c>
      <c r="E61" s="306">
        <f t="shared" ref="E61:AB61" si="6">SUM(E40:E60)</f>
        <v>1907.3287952000001</v>
      </c>
      <c r="F61" s="125">
        <f t="shared" si="6"/>
        <v>2603.3745699000001</v>
      </c>
      <c r="G61" s="306">
        <f t="shared" si="6"/>
        <v>-1907.3287952000001</v>
      </c>
      <c r="H61" s="125">
        <f t="shared" si="6"/>
        <v>2497.5302725000001</v>
      </c>
      <c r="I61" s="306">
        <f t="shared" si="6"/>
        <v>0</v>
      </c>
      <c r="J61" s="125">
        <f t="shared" si="6"/>
        <v>1986.0135732000001</v>
      </c>
      <c r="K61" s="306">
        <f t="shared" si="6"/>
        <v>0</v>
      </c>
      <c r="L61" s="125">
        <f t="shared" si="6"/>
        <v>2231.9245426000002</v>
      </c>
      <c r="M61" s="306">
        <f t="shared" si="6"/>
        <v>140.39852920000001</v>
      </c>
      <c r="N61" s="138">
        <f t="shared" si="6"/>
        <v>107.02696950000001</v>
      </c>
      <c r="O61" s="306">
        <f t="shared" si="6"/>
        <v>-140.39852920000001</v>
      </c>
      <c r="P61" s="138">
        <f t="shared" si="6"/>
        <v>144.24881690000001</v>
      </c>
      <c r="Q61" s="306">
        <f t="shared" si="6"/>
        <v>0</v>
      </c>
      <c r="R61" s="138">
        <f t="shared" si="6"/>
        <v>56.544521699999201</v>
      </c>
      <c r="S61" s="306">
        <f t="shared" si="6"/>
        <v>0</v>
      </c>
      <c r="T61" s="138">
        <f t="shared" si="6"/>
        <v>176.41534280000201</v>
      </c>
      <c r="U61" s="306">
        <f t="shared" si="6"/>
        <v>35.461517299999798</v>
      </c>
      <c r="V61" s="125">
        <f t="shared" si="6"/>
        <v>-16.6045756</v>
      </c>
      <c r="W61" s="306">
        <f t="shared" si="6"/>
        <v>-35.461517299999997</v>
      </c>
      <c r="X61" s="125">
        <f t="shared" si="6"/>
        <v>24.8454121000009</v>
      </c>
      <c r="Y61" s="306">
        <f t="shared" si="6"/>
        <v>0</v>
      </c>
      <c r="Z61" s="125">
        <f t="shared" si="6"/>
        <v>-78.575056400000705</v>
      </c>
      <c r="AA61" s="306">
        <f t="shared" si="6"/>
        <v>0</v>
      </c>
      <c r="AB61" s="125">
        <f t="shared" si="6"/>
        <v>55.115008600001602</v>
      </c>
    </row>
    <row r="62" spans="1:28" hidden="1">
      <c r="A62" s="34"/>
      <c r="D62" s="141">
        <f>'Aaro Inställningar'!C58</f>
        <v>0</v>
      </c>
      <c r="E62" s="305">
        <v>0</v>
      </c>
      <c r="F62" s="133">
        <v>0</v>
      </c>
      <c r="G62" s="305">
        <v>0</v>
      </c>
      <c r="H62" s="133">
        <v>0</v>
      </c>
      <c r="I62" s="305">
        <v>0</v>
      </c>
      <c r="J62" s="133">
        <v>0</v>
      </c>
      <c r="K62" s="305">
        <v>0</v>
      </c>
      <c r="L62" s="133">
        <v>0</v>
      </c>
      <c r="M62" s="305">
        <v>0</v>
      </c>
      <c r="N62" s="133">
        <v>0</v>
      </c>
      <c r="O62" s="305">
        <v>0</v>
      </c>
      <c r="P62" s="133">
        <v>0</v>
      </c>
      <c r="Q62" s="305">
        <v>0</v>
      </c>
      <c r="R62" s="133">
        <v>0</v>
      </c>
      <c r="S62" s="305">
        <v>0</v>
      </c>
      <c r="T62" s="133">
        <v>0</v>
      </c>
      <c r="U62" s="305">
        <v>0</v>
      </c>
      <c r="V62" s="133">
        <v>0</v>
      </c>
      <c r="W62" s="305">
        <v>0</v>
      </c>
      <c r="X62" s="133">
        <v>0</v>
      </c>
      <c r="Y62" s="305">
        <v>0</v>
      </c>
      <c r="Z62" s="133">
        <v>0</v>
      </c>
      <c r="AA62" s="305">
        <v>0</v>
      </c>
      <c r="AB62" s="133">
        <v>0</v>
      </c>
    </row>
    <row r="63" spans="1:28" hidden="1">
      <c r="A63" s="573">
        <f>'Aaro Inställningar'!B59</f>
        <v>0</v>
      </c>
      <c r="D63" s="141">
        <f>'Aaro Inställningar'!C59</f>
        <v>0</v>
      </c>
      <c r="E63" s="305">
        <v>0</v>
      </c>
      <c r="F63" s="133">
        <v>0</v>
      </c>
      <c r="G63" s="305">
        <v>0</v>
      </c>
      <c r="H63" s="133">
        <v>0</v>
      </c>
      <c r="I63" s="305">
        <v>0</v>
      </c>
      <c r="J63" s="133">
        <v>0</v>
      </c>
      <c r="K63" s="305">
        <v>0</v>
      </c>
      <c r="L63" s="133">
        <v>0</v>
      </c>
      <c r="M63" s="305">
        <v>0</v>
      </c>
      <c r="N63" s="133">
        <v>0</v>
      </c>
      <c r="O63" s="305">
        <v>0</v>
      </c>
      <c r="P63" s="133">
        <v>0</v>
      </c>
      <c r="Q63" s="305">
        <v>0</v>
      </c>
      <c r="R63" s="133">
        <v>0</v>
      </c>
      <c r="S63" s="305">
        <v>0</v>
      </c>
      <c r="T63" s="133">
        <v>0</v>
      </c>
      <c r="U63" s="305">
        <v>0</v>
      </c>
      <c r="V63" s="133">
        <v>0</v>
      </c>
      <c r="W63" s="305">
        <v>0</v>
      </c>
      <c r="X63" s="133">
        <v>0</v>
      </c>
      <c r="Y63" s="305">
        <v>0</v>
      </c>
      <c r="Z63" s="133">
        <v>0</v>
      </c>
      <c r="AA63" s="305">
        <v>0</v>
      </c>
      <c r="AB63" s="133">
        <v>0</v>
      </c>
    </row>
    <row r="64" spans="1:28" ht="12.75" hidden="1" customHeight="1">
      <c r="A64" s="573">
        <f>'Aaro Inställningar'!B60</f>
        <v>0</v>
      </c>
      <c r="D64" s="141">
        <f>'Aaro Inställningar'!C60</f>
        <v>0</v>
      </c>
      <c r="E64" s="305">
        <v>0</v>
      </c>
      <c r="F64" s="133">
        <v>0</v>
      </c>
      <c r="G64" s="305">
        <v>0</v>
      </c>
      <c r="H64" s="133">
        <v>0</v>
      </c>
      <c r="I64" s="305">
        <v>0</v>
      </c>
      <c r="J64" s="133">
        <v>0</v>
      </c>
      <c r="K64" s="305">
        <v>0</v>
      </c>
      <c r="L64" s="133">
        <v>0</v>
      </c>
      <c r="M64" s="305">
        <v>0</v>
      </c>
      <c r="N64" s="133">
        <v>0</v>
      </c>
      <c r="O64" s="305">
        <v>0</v>
      </c>
      <c r="P64" s="133">
        <v>0</v>
      </c>
      <c r="Q64" s="305">
        <v>0</v>
      </c>
      <c r="R64" s="133">
        <v>0</v>
      </c>
      <c r="S64" s="305">
        <v>0</v>
      </c>
      <c r="T64" s="133">
        <v>0</v>
      </c>
      <c r="U64" s="305">
        <v>0</v>
      </c>
      <c r="V64" s="133">
        <v>0</v>
      </c>
      <c r="W64" s="305">
        <v>0</v>
      </c>
      <c r="X64" s="133">
        <v>0</v>
      </c>
      <c r="Y64" s="305">
        <v>0</v>
      </c>
      <c r="Z64" s="133">
        <v>0</v>
      </c>
      <c r="AA64" s="305">
        <v>0</v>
      </c>
      <c r="AB64" s="133">
        <v>0</v>
      </c>
    </row>
    <row r="65" spans="1:28" hidden="1">
      <c r="A65" s="573">
        <f>'Aaro Inställningar'!B61</f>
        <v>0</v>
      </c>
      <c r="D65" s="141">
        <f>'Aaro Inställningar'!C61</f>
        <v>0</v>
      </c>
      <c r="E65" s="305">
        <v>0</v>
      </c>
      <c r="F65" s="133">
        <v>0</v>
      </c>
      <c r="G65" s="305">
        <v>0</v>
      </c>
      <c r="H65" s="133">
        <v>0</v>
      </c>
      <c r="I65" s="305">
        <v>0</v>
      </c>
      <c r="J65" s="133">
        <v>0</v>
      </c>
      <c r="K65" s="305">
        <v>0</v>
      </c>
      <c r="L65" s="133">
        <v>0</v>
      </c>
      <c r="M65" s="305">
        <v>0</v>
      </c>
      <c r="N65" s="133">
        <v>0</v>
      </c>
      <c r="O65" s="305">
        <v>0</v>
      </c>
      <c r="P65" s="133">
        <v>0</v>
      </c>
      <c r="Q65" s="305">
        <v>0</v>
      </c>
      <c r="R65" s="133">
        <v>0</v>
      </c>
      <c r="S65" s="305">
        <v>0</v>
      </c>
      <c r="T65" s="133">
        <v>0</v>
      </c>
      <c r="U65" s="305">
        <v>0</v>
      </c>
      <c r="V65" s="133">
        <v>0</v>
      </c>
      <c r="W65" s="305">
        <v>0</v>
      </c>
      <c r="X65" s="133">
        <v>0</v>
      </c>
      <c r="Y65" s="305">
        <v>0</v>
      </c>
      <c r="Z65" s="133">
        <v>0</v>
      </c>
      <c r="AA65" s="305">
        <v>0</v>
      </c>
      <c r="AB65" s="133">
        <v>0</v>
      </c>
    </row>
    <row r="66" spans="1:28" hidden="1">
      <c r="A66" s="573">
        <f>'Aaro Inställningar'!B62</f>
        <v>0</v>
      </c>
      <c r="D66" s="141">
        <f>'Aaro Inställningar'!C62</f>
        <v>0</v>
      </c>
      <c r="E66" s="305">
        <v>0</v>
      </c>
      <c r="F66" s="133">
        <v>0</v>
      </c>
      <c r="G66" s="305">
        <v>0</v>
      </c>
      <c r="H66" s="133">
        <v>0</v>
      </c>
      <c r="I66" s="305">
        <v>0</v>
      </c>
      <c r="J66" s="133">
        <v>0</v>
      </c>
      <c r="K66" s="305">
        <v>0</v>
      </c>
      <c r="L66" s="133">
        <v>0</v>
      </c>
      <c r="M66" s="305">
        <v>0</v>
      </c>
      <c r="N66" s="133">
        <v>0</v>
      </c>
      <c r="O66" s="305">
        <v>0</v>
      </c>
      <c r="P66" s="133">
        <v>0</v>
      </c>
      <c r="Q66" s="305">
        <v>0</v>
      </c>
      <c r="R66" s="133">
        <v>0</v>
      </c>
      <c r="S66" s="305">
        <v>0</v>
      </c>
      <c r="T66" s="133">
        <v>0</v>
      </c>
      <c r="U66" s="305">
        <v>0</v>
      </c>
      <c r="V66" s="133">
        <v>0</v>
      </c>
      <c r="W66" s="305">
        <v>0</v>
      </c>
      <c r="X66" s="133">
        <v>0</v>
      </c>
      <c r="Y66" s="305">
        <v>0</v>
      </c>
      <c r="Z66" s="133">
        <v>0</v>
      </c>
      <c r="AA66" s="305">
        <v>0</v>
      </c>
      <c r="AB66" s="133">
        <v>0</v>
      </c>
    </row>
    <row r="67" spans="1:28" hidden="1">
      <c r="A67" s="573">
        <f>'Aaro Inställningar'!B63</f>
        <v>0</v>
      </c>
      <c r="D67" s="141">
        <f>'Aaro Inställningar'!C63</f>
        <v>0</v>
      </c>
      <c r="E67" s="305">
        <v>0</v>
      </c>
      <c r="F67" s="133">
        <v>0</v>
      </c>
      <c r="G67" s="305">
        <v>0</v>
      </c>
      <c r="H67" s="133">
        <v>0</v>
      </c>
      <c r="I67" s="305">
        <v>0</v>
      </c>
      <c r="J67" s="133">
        <v>0</v>
      </c>
      <c r="K67" s="305">
        <v>0</v>
      </c>
      <c r="L67" s="133">
        <v>0</v>
      </c>
      <c r="M67" s="305">
        <v>0</v>
      </c>
      <c r="N67" s="133">
        <v>0</v>
      </c>
      <c r="O67" s="305">
        <v>0</v>
      </c>
      <c r="P67" s="133">
        <v>0</v>
      </c>
      <c r="Q67" s="305">
        <v>0</v>
      </c>
      <c r="R67" s="133">
        <v>0</v>
      </c>
      <c r="S67" s="305">
        <v>0</v>
      </c>
      <c r="T67" s="133">
        <v>0</v>
      </c>
      <c r="U67" s="305">
        <v>0</v>
      </c>
      <c r="V67" s="133">
        <v>0</v>
      </c>
      <c r="W67" s="305">
        <v>0</v>
      </c>
      <c r="X67" s="133">
        <v>0</v>
      </c>
      <c r="Y67" s="305">
        <v>0</v>
      </c>
      <c r="Z67" s="133">
        <v>0</v>
      </c>
      <c r="AA67" s="305">
        <v>0</v>
      </c>
      <c r="AB67" s="133">
        <v>0</v>
      </c>
    </row>
    <row r="68" spans="1:28" hidden="1">
      <c r="A68" s="573">
        <f>'Aaro Inställningar'!B64</f>
        <v>0</v>
      </c>
      <c r="D68" s="141">
        <f>'Aaro Inställningar'!C64</f>
        <v>0</v>
      </c>
      <c r="E68" s="305">
        <v>0</v>
      </c>
      <c r="F68" s="133">
        <v>0</v>
      </c>
      <c r="G68" s="305">
        <v>0</v>
      </c>
      <c r="H68" s="133">
        <v>0</v>
      </c>
      <c r="I68" s="305">
        <v>0</v>
      </c>
      <c r="J68" s="133">
        <v>0</v>
      </c>
      <c r="K68" s="305">
        <v>0</v>
      </c>
      <c r="L68" s="133">
        <v>0</v>
      </c>
      <c r="M68" s="305">
        <v>0</v>
      </c>
      <c r="N68" s="133">
        <v>0</v>
      </c>
      <c r="O68" s="305">
        <v>0</v>
      </c>
      <c r="P68" s="133">
        <v>0</v>
      </c>
      <c r="Q68" s="305">
        <v>0</v>
      </c>
      <c r="R68" s="133">
        <v>0</v>
      </c>
      <c r="S68" s="305">
        <v>0</v>
      </c>
      <c r="T68" s="133">
        <v>0</v>
      </c>
      <c r="U68" s="305">
        <v>0</v>
      </c>
      <c r="V68" s="133">
        <v>0</v>
      </c>
      <c r="W68" s="305">
        <v>0</v>
      </c>
      <c r="X68" s="133">
        <v>0</v>
      </c>
      <c r="Y68" s="305">
        <v>0</v>
      </c>
      <c r="Z68" s="133">
        <v>0</v>
      </c>
      <c r="AA68" s="305">
        <v>0</v>
      </c>
      <c r="AB68" s="133">
        <v>0</v>
      </c>
    </row>
    <row r="69" spans="1:28" hidden="1">
      <c r="A69" s="573">
        <f>'Aaro Inställningar'!B65</f>
        <v>0</v>
      </c>
      <c r="D69" s="141">
        <f>'Aaro Inställningar'!C65</f>
        <v>0</v>
      </c>
      <c r="E69" s="305">
        <v>0</v>
      </c>
      <c r="F69" s="133">
        <v>0</v>
      </c>
      <c r="G69" s="305">
        <v>0</v>
      </c>
      <c r="H69" s="133">
        <v>0</v>
      </c>
      <c r="I69" s="305">
        <v>0</v>
      </c>
      <c r="J69" s="133">
        <v>0</v>
      </c>
      <c r="K69" s="305">
        <v>0</v>
      </c>
      <c r="L69" s="133">
        <v>0</v>
      </c>
      <c r="M69" s="305">
        <v>0</v>
      </c>
      <c r="N69" s="133">
        <v>0</v>
      </c>
      <c r="O69" s="305">
        <v>0</v>
      </c>
      <c r="P69" s="133">
        <v>0</v>
      </c>
      <c r="Q69" s="305">
        <v>0</v>
      </c>
      <c r="R69" s="133">
        <v>0</v>
      </c>
      <c r="S69" s="305">
        <v>0</v>
      </c>
      <c r="T69" s="133">
        <v>0</v>
      </c>
      <c r="U69" s="305">
        <v>0</v>
      </c>
      <c r="V69" s="133">
        <v>0</v>
      </c>
      <c r="W69" s="305">
        <v>0</v>
      </c>
      <c r="X69" s="133">
        <v>0</v>
      </c>
      <c r="Y69" s="305">
        <v>0</v>
      </c>
      <c r="Z69" s="133">
        <v>0</v>
      </c>
      <c r="AA69" s="305">
        <v>0</v>
      </c>
      <c r="AB69" s="133">
        <v>0</v>
      </c>
    </row>
    <row r="70" spans="1:28" hidden="1">
      <c r="A70" s="573">
        <f>'Aaro Inställningar'!B66</f>
        <v>0</v>
      </c>
      <c r="D70" s="141">
        <f>'Aaro Inställningar'!C66</f>
        <v>0</v>
      </c>
      <c r="E70" s="305">
        <v>0</v>
      </c>
      <c r="F70" s="133">
        <v>0</v>
      </c>
      <c r="G70" s="305">
        <v>0</v>
      </c>
      <c r="H70" s="133">
        <v>0</v>
      </c>
      <c r="I70" s="305">
        <v>0</v>
      </c>
      <c r="J70" s="133">
        <v>0</v>
      </c>
      <c r="K70" s="305">
        <v>0</v>
      </c>
      <c r="L70" s="133">
        <v>0</v>
      </c>
      <c r="M70" s="305">
        <v>0</v>
      </c>
      <c r="N70" s="133">
        <v>0</v>
      </c>
      <c r="O70" s="305">
        <v>0</v>
      </c>
      <c r="P70" s="133">
        <v>0</v>
      </c>
      <c r="Q70" s="305">
        <v>0</v>
      </c>
      <c r="R70" s="133">
        <v>0</v>
      </c>
      <c r="S70" s="305">
        <v>0</v>
      </c>
      <c r="T70" s="133">
        <v>0</v>
      </c>
      <c r="U70" s="305">
        <v>0</v>
      </c>
      <c r="V70" s="133">
        <v>0</v>
      </c>
      <c r="W70" s="305">
        <v>0</v>
      </c>
      <c r="X70" s="133">
        <v>0</v>
      </c>
      <c r="Y70" s="305">
        <v>0</v>
      </c>
      <c r="Z70" s="133">
        <v>0</v>
      </c>
      <c r="AA70" s="305">
        <v>0</v>
      </c>
      <c r="AB70" s="133">
        <v>0</v>
      </c>
    </row>
    <row r="71" spans="1:28" hidden="1">
      <c r="A71" s="573">
        <f>'Aaro Inställningar'!B67</f>
        <v>0</v>
      </c>
      <c r="D71" s="141">
        <f>'Aaro Inställningar'!C67</f>
        <v>0</v>
      </c>
      <c r="E71" s="305">
        <v>0</v>
      </c>
      <c r="F71" s="133">
        <v>0</v>
      </c>
      <c r="G71" s="305">
        <v>0</v>
      </c>
      <c r="H71" s="133">
        <v>0</v>
      </c>
      <c r="I71" s="305">
        <v>0</v>
      </c>
      <c r="J71" s="133">
        <v>0</v>
      </c>
      <c r="K71" s="305">
        <v>0</v>
      </c>
      <c r="L71" s="133">
        <v>0</v>
      </c>
      <c r="M71" s="305">
        <v>0</v>
      </c>
      <c r="N71" s="133">
        <v>0</v>
      </c>
      <c r="O71" s="305">
        <v>0</v>
      </c>
      <c r="P71" s="133">
        <v>0</v>
      </c>
      <c r="Q71" s="305">
        <v>0</v>
      </c>
      <c r="R71" s="133">
        <v>0</v>
      </c>
      <c r="S71" s="305">
        <v>0</v>
      </c>
      <c r="T71" s="133">
        <v>0</v>
      </c>
      <c r="U71" s="305">
        <v>0</v>
      </c>
      <c r="V71" s="133">
        <v>0</v>
      </c>
      <c r="W71" s="305">
        <v>0</v>
      </c>
      <c r="X71" s="133">
        <v>0</v>
      </c>
      <c r="Y71" s="305">
        <v>0</v>
      </c>
      <c r="Z71" s="133">
        <v>0</v>
      </c>
      <c r="AA71" s="305">
        <v>0</v>
      </c>
      <c r="AB71" s="133">
        <v>0</v>
      </c>
    </row>
    <row r="72" spans="1:28" hidden="1">
      <c r="A72" s="573">
        <f>'Aaro Inställningar'!B68</f>
        <v>0</v>
      </c>
      <c r="D72" s="141">
        <f>'Aaro Inställningar'!C68</f>
        <v>0</v>
      </c>
      <c r="E72" s="305">
        <v>0</v>
      </c>
      <c r="F72" s="133">
        <v>0</v>
      </c>
      <c r="G72" s="305">
        <v>0</v>
      </c>
      <c r="H72" s="133">
        <v>0</v>
      </c>
      <c r="I72" s="305">
        <v>0</v>
      </c>
      <c r="J72" s="133">
        <v>0</v>
      </c>
      <c r="K72" s="305">
        <v>0</v>
      </c>
      <c r="L72" s="133">
        <v>0</v>
      </c>
      <c r="M72" s="305">
        <v>0</v>
      </c>
      <c r="N72" s="133">
        <v>0</v>
      </c>
      <c r="O72" s="305">
        <v>0</v>
      </c>
      <c r="P72" s="133">
        <v>0</v>
      </c>
      <c r="Q72" s="305">
        <v>0</v>
      </c>
      <c r="R72" s="133">
        <v>0</v>
      </c>
      <c r="S72" s="305">
        <v>0</v>
      </c>
      <c r="T72" s="133">
        <v>0</v>
      </c>
      <c r="U72" s="305">
        <v>0</v>
      </c>
      <c r="V72" s="133">
        <v>0</v>
      </c>
      <c r="W72" s="305">
        <v>0</v>
      </c>
      <c r="X72" s="133">
        <v>0</v>
      </c>
      <c r="Y72" s="305">
        <v>0</v>
      </c>
      <c r="Z72" s="133">
        <v>0</v>
      </c>
      <c r="AA72" s="305">
        <v>0</v>
      </c>
      <c r="AB72" s="133">
        <v>0</v>
      </c>
    </row>
    <row r="73" spans="1:28" hidden="1">
      <c r="A73" s="573">
        <f>'Aaro Inställningar'!B69</f>
        <v>0</v>
      </c>
      <c r="D73" s="141">
        <f>'Aaro Inställningar'!C69</f>
        <v>0</v>
      </c>
      <c r="E73" s="305">
        <v>0</v>
      </c>
      <c r="F73" s="133">
        <v>0</v>
      </c>
      <c r="G73" s="305">
        <v>0</v>
      </c>
      <c r="H73" s="133">
        <v>0</v>
      </c>
      <c r="I73" s="305">
        <v>0</v>
      </c>
      <c r="J73" s="133">
        <v>0</v>
      </c>
      <c r="K73" s="305">
        <v>0</v>
      </c>
      <c r="L73" s="133">
        <v>0</v>
      </c>
      <c r="M73" s="305">
        <v>0</v>
      </c>
      <c r="N73" s="133">
        <v>0</v>
      </c>
      <c r="O73" s="305">
        <v>0</v>
      </c>
      <c r="P73" s="133">
        <v>0</v>
      </c>
      <c r="Q73" s="305">
        <v>0</v>
      </c>
      <c r="R73" s="133">
        <v>0</v>
      </c>
      <c r="S73" s="305">
        <v>0</v>
      </c>
      <c r="T73" s="133">
        <v>0</v>
      </c>
      <c r="U73" s="305">
        <v>0</v>
      </c>
      <c r="V73" s="133">
        <v>0</v>
      </c>
      <c r="W73" s="305">
        <v>0</v>
      </c>
      <c r="X73" s="133">
        <v>0</v>
      </c>
      <c r="Y73" s="305">
        <v>0</v>
      </c>
      <c r="Z73" s="133">
        <v>0</v>
      </c>
      <c r="AA73" s="305">
        <v>0</v>
      </c>
      <c r="AB73" s="133">
        <v>0</v>
      </c>
    </row>
    <row r="74" spans="1:28" hidden="1">
      <c r="A74" s="573">
        <f>'Aaro Inställningar'!B70</f>
        <v>0</v>
      </c>
      <c r="D74" s="141">
        <f>'Aaro Inställningar'!C70</f>
        <v>0</v>
      </c>
      <c r="E74" s="305">
        <v>0</v>
      </c>
      <c r="F74" s="133">
        <v>0</v>
      </c>
      <c r="G74" s="305">
        <v>0</v>
      </c>
      <c r="H74" s="133">
        <v>0</v>
      </c>
      <c r="I74" s="305">
        <v>0</v>
      </c>
      <c r="J74" s="133">
        <v>0</v>
      </c>
      <c r="K74" s="305">
        <v>0</v>
      </c>
      <c r="L74" s="133">
        <v>0</v>
      </c>
      <c r="M74" s="305">
        <v>0</v>
      </c>
      <c r="N74" s="133">
        <v>0</v>
      </c>
      <c r="O74" s="305">
        <v>0</v>
      </c>
      <c r="P74" s="133">
        <v>0</v>
      </c>
      <c r="Q74" s="305">
        <v>0</v>
      </c>
      <c r="R74" s="133">
        <v>0</v>
      </c>
      <c r="S74" s="305">
        <v>0</v>
      </c>
      <c r="T74" s="133">
        <v>0</v>
      </c>
      <c r="U74" s="305">
        <v>0</v>
      </c>
      <c r="V74" s="133">
        <v>0</v>
      </c>
      <c r="W74" s="305">
        <v>0</v>
      </c>
      <c r="X74" s="133">
        <v>0</v>
      </c>
      <c r="Y74" s="305">
        <v>0</v>
      </c>
      <c r="Z74" s="133">
        <v>0</v>
      </c>
      <c r="AA74" s="305">
        <v>0</v>
      </c>
      <c r="AB74" s="133">
        <v>0</v>
      </c>
    </row>
    <row r="75" spans="1:28" hidden="1">
      <c r="A75" s="573">
        <f>'Aaro Inställningar'!B71</f>
        <v>0</v>
      </c>
      <c r="D75" s="141">
        <f>'Aaro Inställningar'!C71</f>
        <v>0</v>
      </c>
      <c r="E75" s="305">
        <v>0</v>
      </c>
      <c r="F75" s="133">
        <v>0</v>
      </c>
      <c r="G75" s="305">
        <v>0</v>
      </c>
      <c r="H75" s="133">
        <v>0</v>
      </c>
      <c r="I75" s="305">
        <v>0</v>
      </c>
      <c r="J75" s="133">
        <v>0</v>
      </c>
      <c r="K75" s="305">
        <v>0</v>
      </c>
      <c r="L75" s="133">
        <v>0</v>
      </c>
      <c r="M75" s="305">
        <v>0</v>
      </c>
      <c r="N75" s="133">
        <v>0</v>
      </c>
      <c r="O75" s="305">
        <v>0</v>
      </c>
      <c r="P75" s="133">
        <v>0</v>
      </c>
      <c r="Q75" s="305">
        <v>0</v>
      </c>
      <c r="R75" s="133">
        <v>0</v>
      </c>
      <c r="S75" s="305">
        <v>0</v>
      </c>
      <c r="T75" s="133">
        <v>0</v>
      </c>
      <c r="U75" s="305">
        <v>0</v>
      </c>
      <c r="V75" s="133">
        <v>0</v>
      </c>
      <c r="W75" s="305">
        <v>0</v>
      </c>
      <c r="X75" s="133">
        <v>0</v>
      </c>
      <c r="Y75" s="305">
        <v>0</v>
      </c>
      <c r="Z75" s="133">
        <v>0</v>
      </c>
      <c r="AA75" s="305">
        <v>0</v>
      </c>
      <c r="AB75" s="133">
        <v>0</v>
      </c>
    </row>
    <row r="76" spans="1:28" hidden="1">
      <c r="A76" s="573">
        <f>'Aaro Inställningar'!B72</f>
        <v>0</v>
      </c>
      <c r="D76" s="141">
        <f>'Aaro Inställningar'!C72</f>
        <v>0</v>
      </c>
      <c r="E76" s="305">
        <v>0</v>
      </c>
      <c r="F76" s="133">
        <v>0</v>
      </c>
      <c r="G76" s="305">
        <v>0</v>
      </c>
      <c r="H76" s="133">
        <v>0</v>
      </c>
      <c r="I76" s="305">
        <v>0</v>
      </c>
      <c r="J76" s="133">
        <v>0</v>
      </c>
      <c r="K76" s="305">
        <v>0</v>
      </c>
      <c r="L76" s="133">
        <v>0</v>
      </c>
      <c r="M76" s="305">
        <v>0</v>
      </c>
      <c r="N76" s="133">
        <v>0</v>
      </c>
      <c r="O76" s="305">
        <v>0</v>
      </c>
      <c r="P76" s="133">
        <v>0</v>
      </c>
      <c r="Q76" s="305">
        <v>0</v>
      </c>
      <c r="R76" s="133">
        <v>0</v>
      </c>
      <c r="S76" s="305">
        <v>0</v>
      </c>
      <c r="T76" s="133">
        <v>0</v>
      </c>
      <c r="U76" s="305">
        <v>0</v>
      </c>
      <c r="V76" s="133">
        <v>0</v>
      </c>
      <c r="W76" s="305">
        <v>0</v>
      </c>
      <c r="X76" s="133">
        <v>0</v>
      </c>
      <c r="Y76" s="305">
        <v>0</v>
      </c>
      <c r="Z76" s="133">
        <v>0</v>
      </c>
      <c r="AA76" s="305">
        <v>0</v>
      </c>
      <c r="AB76" s="133">
        <v>0</v>
      </c>
    </row>
    <row r="77" spans="1:28" hidden="1">
      <c r="A77" s="573">
        <f>'Aaro Inställningar'!B73</f>
        <v>0</v>
      </c>
      <c r="D77" s="141">
        <f>'Aaro Inställningar'!C73</f>
        <v>0</v>
      </c>
      <c r="E77" s="305">
        <v>0</v>
      </c>
      <c r="F77" s="133">
        <v>0</v>
      </c>
      <c r="G77" s="305">
        <v>0</v>
      </c>
      <c r="H77" s="133">
        <v>0</v>
      </c>
      <c r="I77" s="305">
        <v>0</v>
      </c>
      <c r="J77" s="133">
        <v>0</v>
      </c>
      <c r="K77" s="305">
        <v>0</v>
      </c>
      <c r="L77" s="133">
        <v>0</v>
      </c>
      <c r="M77" s="305">
        <v>0</v>
      </c>
      <c r="N77" s="133">
        <v>0</v>
      </c>
      <c r="O77" s="305">
        <v>0</v>
      </c>
      <c r="P77" s="133">
        <v>0</v>
      </c>
      <c r="Q77" s="305">
        <v>0</v>
      </c>
      <c r="R77" s="133">
        <v>0</v>
      </c>
      <c r="S77" s="305">
        <v>0</v>
      </c>
      <c r="T77" s="133">
        <v>0</v>
      </c>
      <c r="U77" s="305">
        <v>0</v>
      </c>
      <c r="V77" s="133">
        <v>0</v>
      </c>
      <c r="W77" s="305">
        <v>0</v>
      </c>
      <c r="X77" s="133">
        <v>0</v>
      </c>
      <c r="Y77" s="305">
        <v>0</v>
      </c>
      <c r="Z77" s="133">
        <v>0</v>
      </c>
      <c r="AA77" s="305">
        <v>0</v>
      </c>
      <c r="AB77" s="133">
        <v>0</v>
      </c>
    </row>
    <row r="78" spans="1:28" hidden="1">
      <c r="A78" s="573">
        <f>'Aaro Inställningar'!B74</f>
        <v>0</v>
      </c>
      <c r="D78" s="141">
        <f>'Aaro Inställningar'!C74</f>
        <v>0</v>
      </c>
      <c r="E78" s="305">
        <v>0</v>
      </c>
      <c r="F78" s="133">
        <v>0</v>
      </c>
      <c r="G78" s="305">
        <v>0</v>
      </c>
      <c r="H78" s="133">
        <v>0</v>
      </c>
      <c r="I78" s="305">
        <v>0</v>
      </c>
      <c r="J78" s="133">
        <v>0</v>
      </c>
      <c r="K78" s="305">
        <v>0</v>
      </c>
      <c r="L78" s="133">
        <v>0</v>
      </c>
      <c r="M78" s="305">
        <v>0</v>
      </c>
      <c r="N78" s="133">
        <v>0</v>
      </c>
      <c r="O78" s="305">
        <v>0</v>
      </c>
      <c r="P78" s="133">
        <v>0</v>
      </c>
      <c r="Q78" s="305">
        <v>0</v>
      </c>
      <c r="R78" s="133">
        <v>0</v>
      </c>
      <c r="S78" s="305">
        <v>0</v>
      </c>
      <c r="T78" s="133">
        <v>0</v>
      </c>
      <c r="U78" s="305">
        <v>0</v>
      </c>
      <c r="V78" s="133">
        <v>0</v>
      </c>
      <c r="W78" s="305">
        <v>0</v>
      </c>
      <c r="X78" s="133">
        <v>0</v>
      </c>
      <c r="Y78" s="305">
        <v>0</v>
      </c>
      <c r="Z78" s="133">
        <v>0</v>
      </c>
      <c r="AA78" s="305">
        <v>0</v>
      </c>
      <c r="AB78" s="133">
        <v>0</v>
      </c>
    </row>
    <row r="79" spans="1:28" hidden="1">
      <c r="A79" s="573">
        <f>'Aaro Inställningar'!B75</f>
        <v>0</v>
      </c>
      <c r="D79" s="141">
        <f>'Aaro Inställningar'!C75</f>
        <v>0</v>
      </c>
      <c r="E79" s="305">
        <v>0</v>
      </c>
      <c r="F79" s="133">
        <v>0</v>
      </c>
      <c r="G79" s="305">
        <v>0</v>
      </c>
      <c r="H79" s="133">
        <v>0</v>
      </c>
      <c r="I79" s="305">
        <v>0</v>
      </c>
      <c r="J79" s="133">
        <v>0</v>
      </c>
      <c r="K79" s="305">
        <v>0</v>
      </c>
      <c r="L79" s="133">
        <v>0</v>
      </c>
      <c r="M79" s="305">
        <v>0</v>
      </c>
      <c r="N79" s="133">
        <v>0</v>
      </c>
      <c r="O79" s="305">
        <v>0</v>
      </c>
      <c r="P79" s="133">
        <v>0</v>
      </c>
      <c r="Q79" s="305">
        <v>0</v>
      </c>
      <c r="R79" s="133">
        <v>0</v>
      </c>
      <c r="S79" s="305">
        <v>0</v>
      </c>
      <c r="T79" s="133">
        <v>0</v>
      </c>
      <c r="U79" s="305">
        <v>0</v>
      </c>
      <c r="V79" s="133">
        <v>0</v>
      </c>
      <c r="W79" s="305">
        <v>0</v>
      </c>
      <c r="X79" s="133">
        <v>0</v>
      </c>
      <c r="Y79" s="305">
        <v>0</v>
      </c>
      <c r="Z79" s="133">
        <v>0</v>
      </c>
      <c r="AA79" s="305">
        <v>0</v>
      </c>
      <c r="AB79" s="133">
        <v>0</v>
      </c>
    </row>
    <row r="80" spans="1:28" hidden="1">
      <c r="A80" s="573">
        <f>'Aaro Inställningar'!B76</f>
        <v>0</v>
      </c>
      <c r="D80" s="141">
        <f>'Aaro Inställningar'!C76</f>
        <v>0</v>
      </c>
      <c r="E80" s="305">
        <v>0</v>
      </c>
      <c r="F80" s="133">
        <v>0</v>
      </c>
      <c r="G80" s="305">
        <v>0</v>
      </c>
      <c r="H80" s="133">
        <v>0</v>
      </c>
      <c r="I80" s="305">
        <v>0</v>
      </c>
      <c r="J80" s="133">
        <v>0</v>
      </c>
      <c r="K80" s="305">
        <v>0</v>
      </c>
      <c r="L80" s="133">
        <v>0</v>
      </c>
      <c r="M80" s="305">
        <v>0</v>
      </c>
      <c r="N80" s="133">
        <v>0</v>
      </c>
      <c r="O80" s="305">
        <v>0</v>
      </c>
      <c r="P80" s="133">
        <v>0</v>
      </c>
      <c r="Q80" s="305">
        <v>0</v>
      </c>
      <c r="R80" s="133">
        <v>0</v>
      </c>
      <c r="S80" s="305">
        <v>0</v>
      </c>
      <c r="T80" s="133">
        <v>0</v>
      </c>
      <c r="U80" s="305">
        <v>0</v>
      </c>
      <c r="V80" s="133">
        <v>0</v>
      </c>
      <c r="W80" s="305">
        <v>0</v>
      </c>
      <c r="X80" s="133">
        <v>0</v>
      </c>
      <c r="Y80" s="305">
        <v>0</v>
      </c>
      <c r="Z80" s="133">
        <v>0</v>
      </c>
      <c r="AA80" s="305">
        <v>0</v>
      </c>
      <c r="AB80" s="133">
        <v>0</v>
      </c>
    </row>
    <row r="81" spans="1:28" hidden="1">
      <c r="A81" s="573">
        <f>'Aaro Inställningar'!B77</f>
        <v>0</v>
      </c>
      <c r="D81" s="141">
        <f>'Aaro Inställningar'!C77</f>
        <v>0</v>
      </c>
      <c r="E81" s="305">
        <v>0</v>
      </c>
      <c r="F81" s="133">
        <v>0</v>
      </c>
      <c r="G81" s="305">
        <v>0</v>
      </c>
      <c r="H81" s="133">
        <v>0</v>
      </c>
      <c r="I81" s="305">
        <v>0</v>
      </c>
      <c r="J81" s="133">
        <v>0</v>
      </c>
      <c r="K81" s="305">
        <v>0</v>
      </c>
      <c r="L81" s="133">
        <v>0</v>
      </c>
      <c r="M81" s="305">
        <v>0</v>
      </c>
      <c r="N81" s="133">
        <v>0</v>
      </c>
      <c r="O81" s="305">
        <v>0</v>
      </c>
      <c r="P81" s="133">
        <v>0</v>
      </c>
      <c r="Q81" s="305">
        <v>0</v>
      </c>
      <c r="R81" s="133">
        <v>0</v>
      </c>
      <c r="S81" s="305">
        <v>0</v>
      </c>
      <c r="T81" s="133">
        <v>0</v>
      </c>
      <c r="U81" s="305">
        <v>0</v>
      </c>
      <c r="V81" s="133">
        <v>0</v>
      </c>
      <c r="W81" s="305">
        <v>0</v>
      </c>
      <c r="X81" s="133">
        <v>0</v>
      </c>
      <c r="Y81" s="305">
        <v>0</v>
      </c>
      <c r="Z81" s="133">
        <v>0</v>
      </c>
      <c r="AA81" s="305">
        <v>0</v>
      </c>
      <c r="AB81" s="133">
        <v>0</v>
      </c>
    </row>
    <row r="82" spans="1:28" hidden="1">
      <c r="A82" s="573">
        <f>'Aaro Inställningar'!B78</f>
        <v>0</v>
      </c>
      <c r="D82" s="141">
        <f>'Aaro Inställningar'!C78</f>
        <v>0</v>
      </c>
      <c r="E82" s="305">
        <v>0</v>
      </c>
      <c r="F82" s="133">
        <v>0</v>
      </c>
      <c r="G82" s="305">
        <v>0</v>
      </c>
      <c r="H82" s="133">
        <v>0</v>
      </c>
      <c r="I82" s="305">
        <v>0</v>
      </c>
      <c r="J82" s="133">
        <v>0</v>
      </c>
      <c r="K82" s="305">
        <v>0</v>
      </c>
      <c r="L82" s="133">
        <v>0</v>
      </c>
      <c r="M82" s="305">
        <v>0</v>
      </c>
      <c r="N82" s="133">
        <v>0</v>
      </c>
      <c r="O82" s="305">
        <v>0</v>
      </c>
      <c r="P82" s="133">
        <v>0</v>
      </c>
      <c r="Q82" s="305">
        <v>0</v>
      </c>
      <c r="R82" s="133">
        <v>0</v>
      </c>
      <c r="S82" s="305">
        <v>0</v>
      </c>
      <c r="T82" s="133">
        <v>0</v>
      </c>
      <c r="U82" s="305">
        <v>0</v>
      </c>
      <c r="V82" s="133">
        <v>0</v>
      </c>
      <c r="W82" s="305">
        <v>0</v>
      </c>
      <c r="X82" s="133">
        <v>0</v>
      </c>
      <c r="Y82" s="305">
        <v>0</v>
      </c>
      <c r="Z82" s="133">
        <v>0</v>
      </c>
      <c r="AA82" s="305">
        <v>0</v>
      </c>
      <c r="AB82" s="133">
        <v>0</v>
      </c>
    </row>
    <row r="83" spans="1:28" s="40" customFormat="1" hidden="1">
      <c r="A83" s="562">
        <f>'Aaro Inställningar'!B79</f>
        <v>0</v>
      </c>
      <c r="D83" s="141">
        <f>'Aaro Inställningar'!C79</f>
        <v>0</v>
      </c>
      <c r="E83" s="305">
        <v>0</v>
      </c>
      <c r="F83" s="133">
        <v>0</v>
      </c>
      <c r="G83" s="305">
        <v>0</v>
      </c>
      <c r="H83" s="133">
        <v>0</v>
      </c>
      <c r="I83" s="305">
        <v>0</v>
      </c>
      <c r="J83" s="133">
        <v>0</v>
      </c>
      <c r="K83" s="305">
        <v>0</v>
      </c>
      <c r="L83" s="133">
        <v>0</v>
      </c>
      <c r="M83" s="305">
        <v>0</v>
      </c>
      <c r="N83" s="133">
        <v>0</v>
      </c>
      <c r="O83" s="305">
        <v>0</v>
      </c>
      <c r="P83" s="133">
        <v>0</v>
      </c>
      <c r="Q83" s="305">
        <v>0</v>
      </c>
      <c r="R83" s="133">
        <v>0</v>
      </c>
      <c r="S83" s="305">
        <v>0</v>
      </c>
      <c r="T83" s="133">
        <v>0</v>
      </c>
      <c r="U83" s="305">
        <v>0</v>
      </c>
      <c r="V83" s="133">
        <v>0</v>
      </c>
      <c r="W83" s="305">
        <v>0</v>
      </c>
      <c r="X83" s="133">
        <v>0</v>
      </c>
      <c r="Y83" s="305">
        <v>0</v>
      </c>
      <c r="Z83" s="133">
        <v>0</v>
      </c>
      <c r="AA83" s="305">
        <v>0</v>
      </c>
      <c r="AB83" s="133">
        <v>0</v>
      </c>
    </row>
    <row r="84" spans="1:28" s="40" customFormat="1" hidden="1">
      <c r="A84" s="562">
        <f>'Aaro Inställningar'!B80</f>
        <v>0</v>
      </c>
      <c r="D84" s="36" t="str">
        <f>'Aaro Inställningar'!C80</f>
        <v>SUMMA FRÅGETECKEN</v>
      </c>
      <c r="E84" s="565">
        <f t="shared" ref="E84:AB84" si="7">SUM(E66:E83)</f>
        <v>0</v>
      </c>
      <c r="F84" s="564">
        <f t="shared" si="7"/>
        <v>0</v>
      </c>
      <c r="G84" s="565">
        <f t="shared" si="7"/>
        <v>0</v>
      </c>
      <c r="H84" s="564">
        <f t="shared" si="7"/>
        <v>0</v>
      </c>
      <c r="I84" s="565">
        <f t="shared" si="7"/>
        <v>0</v>
      </c>
      <c r="J84" s="564">
        <f t="shared" si="7"/>
        <v>0</v>
      </c>
      <c r="K84" s="565">
        <f t="shared" si="7"/>
        <v>0</v>
      </c>
      <c r="L84" s="564">
        <f t="shared" si="7"/>
        <v>0</v>
      </c>
      <c r="M84" s="565">
        <f t="shared" si="7"/>
        <v>0</v>
      </c>
      <c r="N84" s="563">
        <f t="shared" si="7"/>
        <v>0</v>
      </c>
      <c r="O84" s="565">
        <f t="shared" si="7"/>
        <v>0</v>
      </c>
      <c r="P84" s="563">
        <f t="shared" si="7"/>
        <v>0</v>
      </c>
      <c r="Q84" s="565">
        <f t="shared" si="7"/>
        <v>0</v>
      </c>
      <c r="R84" s="563">
        <f t="shared" si="7"/>
        <v>0</v>
      </c>
      <c r="S84" s="565">
        <f t="shared" si="7"/>
        <v>0</v>
      </c>
      <c r="T84" s="563">
        <f t="shared" si="7"/>
        <v>0</v>
      </c>
      <c r="U84" s="565">
        <f t="shared" si="7"/>
        <v>0</v>
      </c>
      <c r="V84" s="564">
        <f t="shared" si="7"/>
        <v>0</v>
      </c>
      <c r="W84" s="565">
        <f t="shared" si="7"/>
        <v>0</v>
      </c>
      <c r="X84" s="564">
        <f t="shared" si="7"/>
        <v>0</v>
      </c>
      <c r="Y84" s="565">
        <f t="shared" si="7"/>
        <v>0</v>
      </c>
      <c r="Z84" s="564">
        <f t="shared" si="7"/>
        <v>0</v>
      </c>
      <c r="AA84" s="565">
        <f t="shared" si="7"/>
        <v>0</v>
      </c>
      <c r="AB84" s="564">
        <f t="shared" si="7"/>
        <v>0</v>
      </c>
    </row>
    <row r="85" spans="1:28" s="40" customFormat="1" hidden="1">
      <c r="A85" s="562"/>
      <c r="D85" s="137"/>
      <c r="E85" s="558"/>
      <c r="F85" s="574"/>
      <c r="G85" s="558"/>
      <c r="H85" s="574"/>
      <c r="I85" s="558"/>
      <c r="J85" s="574"/>
      <c r="K85" s="558"/>
      <c r="L85" s="574"/>
      <c r="M85" s="558"/>
      <c r="N85" s="574"/>
      <c r="O85" s="558"/>
      <c r="P85" s="574"/>
      <c r="Q85" s="558"/>
      <c r="R85" s="574"/>
      <c r="S85" s="558"/>
      <c r="T85" s="574"/>
      <c r="U85" s="558"/>
      <c r="V85" s="574"/>
      <c r="W85" s="558"/>
      <c r="X85" s="574"/>
      <c r="Y85" s="558"/>
      <c r="Z85" s="574"/>
      <c r="AA85" s="558"/>
      <c r="AB85" s="574"/>
    </row>
    <row r="86" spans="1:28">
      <c r="A86" s="573"/>
      <c r="D86" s="1015" t="str">
        <f>'Aaro Inställningar'!C82</f>
        <v>Summa totalt</v>
      </c>
      <c r="E86" s="306">
        <f t="shared" ref="E86:AB86" si="8">E38+E61+E84</f>
        <v>9125.5972594000013</v>
      </c>
      <c r="F86" s="125">
        <f t="shared" si="8"/>
        <v>9174.2798941000001</v>
      </c>
      <c r="G86" s="306">
        <f t="shared" si="8"/>
        <v>-9125.5972594000013</v>
      </c>
      <c r="H86" s="125">
        <f t="shared" si="8"/>
        <v>9611.5597315999985</v>
      </c>
      <c r="I86" s="306">
        <f t="shared" si="8"/>
        <v>0</v>
      </c>
      <c r="J86" s="125">
        <f t="shared" si="8"/>
        <v>8897.3666207999995</v>
      </c>
      <c r="K86" s="306">
        <f t="shared" si="8"/>
        <v>0</v>
      </c>
      <c r="L86" s="125">
        <f t="shared" si="8"/>
        <v>10296.341948900001</v>
      </c>
      <c r="M86" s="306">
        <f t="shared" si="8"/>
        <v>549.41438270000015</v>
      </c>
      <c r="N86" s="138">
        <f t="shared" si="8"/>
        <v>402.96588009999977</v>
      </c>
      <c r="O86" s="306">
        <f t="shared" si="8"/>
        <v>-549.41438270000026</v>
      </c>
      <c r="P86" s="138">
        <f t="shared" si="8"/>
        <v>603.95799629999965</v>
      </c>
      <c r="Q86" s="306">
        <f t="shared" si="8"/>
        <v>0</v>
      </c>
      <c r="R86" s="138">
        <f t="shared" si="8"/>
        <v>664.6248132000004</v>
      </c>
      <c r="S86" s="306">
        <f t="shared" si="8"/>
        <v>0</v>
      </c>
      <c r="T86" s="138">
        <f t="shared" si="8"/>
        <v>1040.0586754000017</v>
      </c>
      <c r="U86" s="306">
        <f t="shared" si="8"/>
        <v>261.93332700000002</v>
      </c>
      <c r="V86" s="125">
        <f t="shared" si="8"/>
        <v>106.40190930000021</v>
      </c>
      <c r="W86" s="306">
        <f t="shared" si="8"/>
        <v>-261.93332700000013</v>
      </c>
      <c r="X86" s="125">
        <f t="shared" si="8"/>
        <v>238.56854060000052</v>
      </c>
      <c r="Y86" s="306">
        <f t="shared" si="8"/>
        <v>0</v>
      </c>
      <c r="Z86" s="138">
        <f t="shared" si="8"/>
        <v>330.13690360000021</v>
      </c>
      <c r="AA86" s="306">
        <f t="shared" si="8"/>
        <v>0</v>
      </c>
      <c r="AB86" s="125">
        <f t="shared" si="8"/>
        <v>574.07903160000114</v>
      </c>
    </row>
    <row r="87" spans="1:28" ht="13.5" customHeight="1">
      <c r="A87" s="573"/>
      <c r="D87" s="141"/>
      <c r="E87" s="305"/>
      <c r="F87" s="139">
        <f>E86/F86-1</f>
        <v>-5.3064257099139089E-3</v>
      </c>
      <c r="G87" s="307"/>
      <c r="H87" s="139">
        <f>+G86/H86-1</f>
        <v>-1.9494397906510121</v>
      </c>
      <c r="I87" s="307"/>
      <c r="J87" s="139">
        <f>I86/J86-1</f>
        <v>-1</v>
      </c>
      <c r="K87" s="307"/>
      <c r="L87" s="139">
        <f>K86/L86-1</f>
        <v>-1</v>
      </c>
      <c r="M87" s="307"/>
      <c r="N87" s="140">
        <f>M86/N86-1</f>
        <v>0.36342655751315167</v>
      </c>
      <c r="O87" s="307"/>
      <c r="P87" s="140">
        <f>O86/P86-1</f>
        <v>-1.9096897235666264</v>
      </c>
      <c r="Q87" s="307"/>
      <c r="R87" s="140">
        <f>Q86/R86-1</f>
        <v>-1</v>
      </c>
      <c r="S87" s="307"/>
      <c r="T87" s="140">
        <f>S86/T86-1</f>
        <v>-1</v>
      </c>
      <c r="U87" s="307"/>
      <c r="V87" s="139">
        <f>U86/V86-1</f>
        <v>1.4617352143698752</v>
      </c>
      <c r="W87" s="307"/>
      <c r="X87" s="139">
        <f>W86/X86-1</f>
        <v>-2.0979374159779707</v>
      </c>
      <c r="Y87" s="307"/>
      <c r="Z87" s="140">
        <f>Y86/Z86-1</f>
        <v>-1</v>
      </c>
      <c r="AA87" s="307"/>
      <c r="AB87" s="139">
        <f>AA86/AB86-1</f>
        <v>-1</v>
      </c>
    </row>
    <row r="89" spans="1:28" ht="26.25" customHeight="1">
      <c r="D89" s="341" t="str">
        <f>VVAL</f>
        <v>Mkr</v>
      </c>
      <c r="E89" s="1050" t="s">
        <v>33</v>
      </c>
      <c r="F89" s="1050"/>
      <c r="G89" s="1050"/>
      <c r="H89" s="1050"/>
      <c r="I89" s="1050"/>
      <c r="J89" s="1050"/>
      <c r="K89" s="1050"/>
      <c r="L89" s="1050"/>
      <c r="M89" s="1051" t="str">
        <f>M7</f>
        <v>Operativ EBITA</v>
      </c>
      <c r="N89" s="1051"/>
      <c r="O89" s="1051"/>
      <c r="P89" s="1051"/>
      <c r="Q89" s="1051"/>
      <c r="R89" s="1051"/>
      <c r="S89" s="1051"/>
      <c r="T89" s="1051"/>
      <c r="U89" s="1051" t="str">
        <f>U7</f>
        <v>Operativ EBT*</v>
      </c>
      <c r="V89" s="1051"/>
      <c r="W89" s="1051"/>
      <c r="X89" s="1051"/>
      <c r="Y89" s="1051"/>
      <c r="Z89" s="1051"/>
      <c r="AA89" s="1051"/>
      <c r="AB89" s="1051"/>
    </row>
    <row r="90" spans="1:28" ht="17.25" customHeight="1">
      <c r="A90" s="475" t="s">
        <v>312</v>
      </c>
      <c r="D90" s="341" t="s">
        <v>84</v>
      </c>
      <c r="E90" s="342">
        <f t="shared" ref="E90:L91" si="9">E8</f>
        <v>2015</v>
      </c>
      <c r="F90" s="342">
        <f t="shared" si="9"/>
        <v>2014</v>
      </c>
      <c r="G90" s="342">
        <f t="shared" si="9"/>
        <v>2015</v>
      </c>
      <c r="H90" s="342">
        <f t="shared" si="9"/>
        <v>2014</v>
      </c>
      <c r="I90" s="342">
        <f t="shared" si="9"/>
        <v>2015</v>
      </c>
      <c r="J90" s="342">
        <f t="shared" si="9"/>
        <v>2014</v>
      </c>
      <c r="K90" s="342">
        <f t="shared" si="9"/>
        <v>2015</v>
      </c>
      <c r="L90" s="342">
        <f t="shared" si="9"/>
        <v>2014</v>
      </c>
      <c r="M90" s="342">
        <f>M8</f>
        <v>2015</v>
      </c>
      <c r="N90" s="342">
        <f t="shared" ref="N90:T91" si="10">N8</f>
        <v>2014</v>
      </c>
      <c r="O90" s="342">
        <f t="shared" si="10"/>
        <v>2015</v>
      </c>
      <c r="P90" s="342">
        <f t="shared" si="10"/>
        <v>2014</v>
      </c>
      <c r="Q90" s="342">
        <f t="shared" si="10"/>
        <v>2015</v>
      </c>
      <c r="R90" s="342">
        <f t="shared" si="10"/>
        <v>2014</v>
      </c>
      <c r="S90" s="342">
        <f t="shared" si="10"/>
        <v>2015</v>
      </c>
      <c r="T90" s="342">
        <f t="shared" si="10"/>
        <v>2014</v>
      </c>
      <c r="U90" s="342">
        <f>U8</f>
        <v>2015</v>
      </c>
      <c r="V90" s="342">
        <f t="shared" ref="V90:AB91" si="11">V8</f>
        <v>2014</v>
      </c>
      <c r="W90" s="342">
        <f t="shared" si="11"/>
        <v>2015</v>
      </c>
      <c r="X90" s="342">
        <f t="shared" si="11"/>
        <v>2014</v>
      </c>
      <c r="Y90" s="342">
        <f t="shared" si="11"/>
        <v>2015</v>
      </c>
      <c r="Z90" s="342">
        <f t="shared" si="11"/>
        <v>2014</v>
      </c>
      <c r="AA90" s="342">
        <f t="shared" si="11"/>
        <v>2015</v>
      </c>
      <c r="AB90" s="342">
        <f t="shared" si="11"/>
        <v>2014</v>
      </c>
    </row>
    <row r="91" spans="1:28" ht="16.5" customHeight="1">
      <c r="D91" s="341"/>
      <c r="E91" s="342" t="str">
        <f t="shared" si="9"/>
        <v>kv 1</v>
      </c>
      <c r="F91" s="342" t="str">
        <f t="shared" si="9"/>
        <v>kv 1</v>
      </c>
      <c r="G91" s="342" t="str">
        <f t="shared" si="9"/>
        <v>kv 2</v>
      </c>
      <c r="H91" s="342" t="str">
        <f t="shared" si="9"/>
        <v>kv 2</v>
      </c>
      <c r="I91" s="342" t="str">
        <f t="shared" si="9"/>
        <v>kv 3</v>
      </c>
      <c r="J91" s="342" t="str">
        <f t="shared" si="9"/>
        <v>kv 3</v>
      </c>
      <c r="K91" s="342" t="str">
        <f t="shared" si="9"/>
        <v>kv 4</v>
      </c>
      <c r="L91" s="342" t="str">
        <f t="shared" si="9"/>
        <v>kv 4</v>
      </c>
      <c r="M91" s="342" t="str">
        <f>M9</f>
        <v>kv 1</v>
      </c>
      <c r="N91" s="342" t="str">
        <f t="shared" si="10"/>
        <v>kv 1</v>
      </c>
      <c r="O91" s="342" t="str">
        <f t="shared" si="10"/>
        <v>kv 2</v>
      </c>
      <c r="P91" s="342" t="str">
        <f t="shared" si="10"/>
        <v>kv 2</v>
      </c>
      <c r="Q91" s="342" t="str">
        <f t="shared" si="10"/>
        <v>kv 3</v>
      </c>
      <c r="R91" s="342" t="str">
        <f t="shared" si="10"/>
        <v>kv 3</v>
      </c>
      <c r="S91" s="342" t="str">
        <f t="shared" si="10"/>
        <v>kv 4</v>
      </c>
      <c r="T91" s="342" t="str">
        <f t="shared" si="10"/>
        <v>kv 4</v>
      </c>
      <c r="U91" s="342" t="str">
        <f>U9</f>
        <v>kv 1</v>
      </c>
      <c r="V91" s="342" t="str">
        <f t="shared" si="11"/>
        <v>kv 1</v>
      </c>
      <c r="W91" s="342" t="str">
        <f t="shared" si="11"/>
        <v>kv 2</v>
      </c>
      <c r="X91" s="342" t="str">
        <f t="shared" si="11"/>
        <v>kv 2</v>
      </c>
      <c r="Y91" s="342" t="str">
        <f t="shared" si="11"/>
        <v>kv 3</v>
      </c>
      <c r="Z91" s="342" t="str">
        <f t="shared" si="11"/>
        <v>kv 3</v>
      </c>
      <c r="AA91" s="342" t="str">
        <f t="shared" si="11"/>
        <v>kv 4</v>
      </c>
      <c r="AB91" s="342" t="str">
        <f t="shared" si="11"/>
        <v>kv 4</v>
      </c>
    </row>
    <row r="92" spans="1:28">
      <c r="A92" s="573" t="str">
        <f t="shared" ref="A92:A120" si="12">A10</f>
        <v>AHIAS</v>
      </c>
      <c r="D92" s="141" t="str">
        <f t="shared" ref="D92:D120" si="13">D10</f>
        <v>AH Industries</v>
      </c>
      <c r="E92" s="305">
        <v>166.5487545</v>
      </c>
      <c r="F92" s="133">
        <v>132.7455468</v>
      </c>
      <c r="G92" s="305">
        <v>-166.5487545</v>
      </c>
      <c r="H92" s="133">
        <v>160.71710999999999</v>
      </c>
      <c r="I92" s="305">
        <v>0</v>
      </c>
      <c r="J92" s="133">
        <v>126.43693089999999</v>
      </c>
      <c r="K92" s="305">
        <v>0</v>
      </c>
      <c r="L92" s="133">
        <v>124.9408411</v>
      </c>
      <c r="M92" s="305">
        <v>5.9960013000000201</v>
      </c>
      <c r="N92" s="133">
        <v>0.286042799999979</v>
      </c>
      <c r="O92" s="305">
        <v>-5.9960012999999996</v>
      </c>
      <c r="P92" s="133">
        <v>8.5645003000000202</v>
      </c>
      <c r="Q92" s="305">
        <v>0</v>
      </c>
      <c r="R92" s="133">
        <v>-0.59706160000003405</v>
      </c>
      <c r="S92" s="305">
        <v>0</v>
      </c>
      <c r="T92" s="133">
        <v>-0.32802509999992902</v>
      </c>
      <c r="U92" s="305">
        <v>-2.0572531000000001</v>
      </c>
      <c r="V92" s="133">
        <v>-2.7352355000000101</v>
      </c>
      <c r="W92" s="305">
        <v>2.05725310000002</v>
      </c>
      <c r="X92" s="133">
        <v>4.6113292000000303</v>
      </c>
      <c r="Y92" s="305">
        <v>0</v>
      </c>
      <c r="Z92" s="133">
        <v>-3.8263018000000302</v>
      </c>
      <c r="AA92" s="305">
        <v>0</v>
      </c>
      <c r="AB92" s="133">
        <v>-5.0383326999999296</v>
      </c>
    </row>
    <row r="93" spans="1:28">
      <c r="A93" s="573" t="str">
        <f t="shared" si="12"/>
        <v>ARCUS</v>
      </c>
      <c r="D93" s="141" t="str">
        <f t="shared" si="13"/>
        <v>Arcus-Gruppen</v>
      </c>
      <c r="E93" s="305">
        <v>457.98534940000002</v>
      </c>
      <c r="F93" s="133">
        <v>417.32155419999998</v>
      </c>
      <c r="G93" s="305">
        <v>-457.98534940000002</v>
      </c>
      <c r="H93" s="133">
        <v>541.50675460000002</v>
      </c>
      <c r="I93" s="305">
        <v>0</v>
      </c>
      <c r="J93" s="133">
        <v>494.91178289999999</v>
      </c>
      <c r="K93" s="305">
        <v>0</v>
      </c>
      <c r="L93" s="133">
        <v>672.90103009999996</v>
      </c>
      <c r="M93" s="305">
        <v>-11.905955599999899</v>
      </c>
      <c r="N93" s="133">
        <v>-14.215552000000001</v>
      </c>
      <c r="O93" s="305">
        <v>11.905955599999899</v>
      </c>
      <c r="P93" s="133">
        <v>46.690050099999901</v>
      </c>
      <c r="Q93" s="305">
        <v>0</v>
      </c>
      <c r="R93" s="133">
        <v>61.522656600000303</v>
      </c>
      <c r="S93" s="305">
        <v>0</v>
      </c>
      <c r="T93" s="133">
        <v>105.49235640000001</v>
      </c>
      <c r="U93" s="305">
        <v>-20.0141595999999</v>
      </c>
      <c r="V93" s="133">
        <v>-32.699961000000002</v>
      </c>
      <c r="W93" s="305">
        <v>20.0141595999999</v>
      </c>
      <c r="X93" s="133">
        <v>31.4493104999999</v>
      </c>
      <c r="Y93" s="305">
        <v>0</v>
      </c>
      <c r="Z93" s="133">
        <v>53.837363300000298</v>
      </c>
      <c r="AA93" s="305">
        <v>0</v>
      </c>
      <c r="AB93" s="133">
        <v>31.613901300000101</v>
      </c>
    </row>
    <row r="94" spans="1:28">
      <c r="A94" s="573" t="str">
        <f t="shared" si="12"/>
        <v>BIOLIN</v>
      </c>
      <c r="D94" s="141" t="str">
        <f t="shared" si="13"/>
        <v>Biolin Scientific</v>
      </c>
      <c r="E94" s="305">
        <v>52.325530000000001</v>
      </c>
      <c r="F94" s="133">
        <v>42.481999999999999</v>
      </c>
      <c r="G94" s="305">
        <v>-52.325530000000001</v>
      </c>
      <c r="H94" s="133">
        <v>53.398000000000003</v>
      </c>
      <c r="I94" s="305">
        <v>0</v>
      </c>
      <c r="J94" s="133">
        <v>51.746000000000002</v>
      </c>
      <c r="K94" s="305">
        <v>0</v>
      </c>
      <c r="L94" s="133">
        <v>67.453000000000003</v>
      </c>
      <c r="M94" s="305">
        <v>-1.29888</v>
      </c>
      <c r="N94" s="133">
        <v>-2.1840000000000002</v>
      </c>
      <c r="O94" s="305">
        <v>1.29888</v>
      </c>
      <c r="P94" s="133">
        <v>6.2790000000000097</v>
      </c>
      <c r="Q94" s="305">
        <v>0</v>
      </c>
      <c r="R94" s="133">
        <v>10.486000000000001</v>
      </c>
      <c r="S94" s="305">
        <v>0</v>
      </c>
      <c r="T94" s="133">
        <v>16.952000000000002</v>
      </c>
      <c r="U94" s="305">
        <v>-3.4879699999999998</v>
      </c>
      <c r="V94" s="133">
        <v>-5.1449999999999996</v>
      </c>
      <c r="W94" s="305">
        <v>3.4879699999999998</v>
      </c>
      <c r="X94" s="133">
        <v>3.0590000000000099</v>
      </c>
      <c r="Y94" s="305">
        <v>0</v>
      </c>
      <c r="Z94" s="133">
        <v>6.6779999999999999</v>
      </c>
      <c r="AA94" s="305">
        <v>0</v>
      </c>
      <c r="AB94" s="133">
        <v>10.727</v>
      </c>
    </row>
    <row r="95" spans="1:28">
      <c r="A95" s="573" t="str">
        <f t="shared" si="12"/>
        <v>BISNODE</v>
      </c>
      <c r="D95" s="141" t="str">
        <f t="shared" si="13"/>
        <v>Bisnode</v>
      </c>
      <c r="E95" s="305">
        <v>611.44683339999995</v>
      </c>
      <c r="F95" s="133">
        <v>605.69600000000003</v>
      </c>
      <c r="G95" s="305">
        <v>-611.44683339999995</v>
      </c>
      <c r="H95" s="133">
        <v>600.95489999999995</v>
      </c>
      <c r="I95" s="305">
        <v>0</v>
      </c>
      <c r="J95" s="133">
        <v>576.43740000000003</v>
      </c>
      <c r="K95" s="305">
        <v>0</v>
      </c>
      <c r="L95" s="133">
        <v>668.04290000000003</v>
      </c>
      <c r="M95" s="305">
        <v>34.623499200000097</v>
      </c>
      <c r="N95" s="133">
        <v>41.221600000000102</v>
      </c>
      <c r="O95" s="305">
        <v>-34.623499200000097</v>
      </c>
      <c r="P95" s="133">
        <v>48.4742999999999</v>
      </c>
      <c r="Q95" s="305">
        <v>0</v>
      </c>
      <c r="R95" s="133">
        <v>54.793900000000299</v>
      </c>
      <c r="S95" s="305">
        <v>0</v>
      </c>
      <c r="T95" s="133">
        <v>97.421100000000095</v>
      </c>
      <c r="U95" s="305">
        <v>8.3432055000000407</v>
      </c>
      <c r="V95" s="133">
        <v>14.348600000000101</v>
      </c>
      <c r="W95" s="305">
        <v>-8.3432055000000993</v>
      </c>
      <c r="X95" s="133">
        <v>-4.88530000000019</v>
      </c>
      <c r="Y95" s="305">
        <v>0</v>
      </c>
      <c r="Z95" s="133">
        <v>24.0072000000002</v>
      </c>
      <c r="AA95" s="305">
        <v>0</v>
      </c>
      <c r="AB95" s="133">
        <v>51.800000000000097</v>
      </c>
    </row>
    <row r="96" spans="1:28">
      <c r="A96" s="573" t="str">
        <f t="shared" si="12"/>
        <v>DIAB</v>
      </c>
      <c r="D96" s="141" t="str">
        <f t="shared" si="13"/>
        <v>DIAB</v>
      </c>
      <c r="E96" s="305">
        <v>354.5081361</v>
      </c>
      <c r="F96" s="133">
        <v>228.80058249999999</v>
      </c>
      <c r="G96" s="305">
        <v>-354.5081361</v>
      </c>
      <c r="H96" s="133">
        <v>275.76751130000002</v>
      </c>
      <c r="I96" s="305">
        <v>0</v>
      </c>
      <c r="J96" s="133">
        <v>282.37894540000002</v>
      </c>
      <c r="K96" s="305">
        <v>0</v>
      </c>
      <c r="L96" s="133">
        <v>324.81048049999998</v>
      </c>
      <c r="M96" s="305">
        <v>35.5309344</v>
      </c>
      <c r="N96" s="133">
        <v>-0.18253040000003701</v>
      </c>
      <c r="O96" s="305">
        <v>-35.5309344</v>
      </c>
      <c r="P96" s="133">
        <v>7.1465356000000098</v>
      </c>
      <c r="Q96" s="305">
        <v>0</v>
      </c>
      <c r="R96" s="133">
        <v>12.195896100000001</v>
      </c>
      <c r="S96" s="305">
        <v>0</v>
      </c>
      <c r="T96" s="133">
        <v>-0.205586600000219</v>
      </c>
      <c r="U96" s="305">
        <v>26.6714973999999</v>
      </c>
      <c r="V96" s="133">
        <v>-10.3686735</v>
      </c>
      <c r="W96" s="305">
        <v>-26.6714974</v>
      </c>
      <c r="X96" s="133">
        <v>-0.21807559999999701</v>
      </c>
      <c r="Y96" s="305">
        <v>0</v>
      </c>
      <c r="Z96" s="133">
        <v>-0.54759029999997499</v>
      </c>
      <c r="AA96" s="305">
        <v>0</v>
      </c>
      <c r="AB96" s="133">
        <v>-6.27903730000022</v>
      </c>
    </row>
    <row r="97" spans="1:28">
      <c r="A97" s="573" t="str">
        <f t="shared" si="12"/>
        <v>EMGR</v>
      </c>
      <c r="D97" s="141" t="str">
        <f t="shared" si="13"/>
        <v>Euromaint</v>
      </c>
      <c r="E97" s="305">
        <v>593.44200000000001</v>
      </c>
      <c r="F97" s="133">
        <v>581.61199999999997</v>
      </c>
      <c r="G97" s="305">
        <v>-593.44200000000001</v>
      </c>
      <c r="H97" s="133">
        <v>558.40300000000002</v>
      </c>
      <c r="I97" s="305">
        <v>0</v>
      </c>
      <c r="J97" s="133">
        <v>533.02300000000002</v>
      </c>
      <c r="K97" s="305">
        <v>0</v>
      </c>
      <c r="L97" s="133">
        <v>601.23199999999997</v>
      </c>
      <c r="M97" s="305">
        <v>8.5879999999999495</v>
      </c>
      <c r="N97" s="133">
        <v>12.9619999999999</v>
      </c>
      <c r="O97" s="305">
        <v>-8.5879999999999406</v>
      </c>
      <c r="P97" s="133">
        <v>14.646000000000001</v>
      </c>
      <c r="Q97" s="305">
        <v>0</v>
      </c>
      <c r="R97" s="133">
        <v>21.848999999999901</v>
      </c>
      <c r="S97" s="305">
        <v>0</v>
      </c>
      <c r="T97" s="133">
        <v>27.1840000000002</v>
      </c>
      <c r="U97" s="305">
        <v>0.49399999999995498</v>
      </c>
      <c r="V97" s="133">
        <v>3.91999999999996</v>
      </c>
      <c r="W97" s="305">
        <v>-0.49399999999995903</v>
      </c>
      <c r="X97" s="133">
        <v>5.3110000000000399</v>
      </c>
      <c r="Y97" s="305">
        <v>0</v>
      </c>
      <c r="Z97" s="133">
        <v>13.316000000000001</v>
      </c>
      <c r="AA97" s="305">
        <v>0</v>
      </c>
      <c r="AB97" s="133">
        <v>20.124000000000201</v>
      </c>
    </row>
    <row r="98" spans="1:28">
      <c r="A98" s="573" t="str">
        <f t="shared" si="12"/>
        <v>GSHYDRO</v>
      </c>
      <c r="D98" s="141" t="str">
        <f t="shared" si="13"/>
        <v>GS-Hydro</v>
      </c>
      <c r="E98" s="305">
        <v>319.61327749999998</v>
      </c>
      <c r="F98" s="133">
        <v>285.36915160000001</v>
      </c>
      <c r="G98" s="305">
        <v>-319.61327749999998</v>
      </c>
      <c r="H98" s="133">
        <v>329.4923154</v>
      </c>
      <c r="I98" s="305">
        <v>0</v>
      </c>
      <c r="J98" s="133">
        <v>347.80190920000001</v>
      </c>
      <c r="K98" s="305">
        <v>0</v>
      </c>
      <c r="L98" s="133">
        <v>352.497387</v>
      </c>
      <c r="M98" s="305">
        <v>10.2801512000001</v>
      </c>
      <c r="N98" s="133">
        <v>12.4917713</v>
      </c>
      <c r="O98" s="305">
        <v>-10.2801512000001</v>
      </c>
      <c r="P98" s="133">
        <v>37.837452499999799</v>
      </c>
      <c r="Q98" s="305">
        <v>0</v>
      </c>
      <c r="R98" s="133">
        <v>24.225335999999999</v>
      </c>
      <c r="S98" s="305">
        <v>0</v>
      </c>
      <c r="T98" s="133">
        <v>28.1846993999999</v>
      </c>
      <c r="U98" s="305">
        <v>6.5939291000000404</v>
      </c>
      <c r="V98" s="133">
        <v>6.5783494000000102</v>
      </c>
      <c r="W98" s="305">
        <v>-6.5939291000000804</v>
      </c>
      <c r="X98" s="133">
        <v>33.350277199999901</v>
      </c>
      <c r="Y98" s="305">
        <v>0</v>
      </c>
      <c r="Z98" s="133">
        <v>19.102021100000101</v>
      </c>
      <c r="AA98" s="305">
        <v>0</v>
      </c>
      <c r="AB98" s="133">
        <v>34.739166699999998</v>
      </c>
    </row>
    <row r="99" spans="1:28">
      <c r="A99" s="573" t="str">
        <f t="shared" si="12"/>
        <v>HAFA</v>
      </c>
      <c r="D99" s="141" t="str">
        <f t="shared" si="13"/>
        <v>Hafa Bathroom Group</v>
      </c>
      <c r="E99" s="305">
        <v>52.296999999999997</v>
      </c>
      <c r="F99" s="133">
        <v>58.457999999999998</v>
      </c>
      <c r="G99" s="305">
        <v>-52.296999999999997</v>
      </c>
      <c r="H99" s="133">
        <v>46.853000000000002</v>
      </c>
      <c r="I99" s="305">
        <v>0</v>
      </c>
      <c r="J99" s="133">
        <v>46.518999999999998</v>
      </c>
      <c r="K99" s="305">
        <v>0</v>
      </c>
      <c r="L99" s="133">
        <v>53.863</v>
      </c>
      <c r="M99" s="305">
        <v>1.4359999999999999</v>
      </c>
      <c r="N99" s="133">
        <v>2.702</v>
      </c>
      <c r="O99" s="305">
        <v>-1.4359999999999999</v>
      </c>
      <c r="P99" s="133">
        <v>-2.2109999999999799</v>
      </c>
      <c r="Q99" s="305">
        <v>0</v>
      </c>
      <c r="R99" s="133">
        <v>-0.81200000000000505</v>
      </c>
      <c r="S99" s="305">
        <v>0</v>
      </c>
      <c r="T99" s="133">
        <v>1.7729999999999999</v>
      </c>
      <c r="U99" s="305">
        <v>1.103</v>
      </c>
      <c r="V99" s="133">
        <v>2.1539999999999901</v>
      </c>
      <c r="W99" s="305">
        <v>-1.103</v>
      </c>
      <c r="X99" s="133">
        <v>-2.9589999999999801</v>
      </c>
      <c r="Y99" s="305">
        <v>0</v>
      </c>
      <c r="Z99" s="133">
        <v>-1.1400000000000099</v>
      </c>
      <c r="AA99" s="305">
        <v>0</v>
      </c>
      <c r="AB99" s="133">
        <v>1.4340000000000099</v>
      </c>
    </row>
    <row r="100" spans="1:28">
      <c r="A100" s="573" t="str">
        <f t="shared" si="12"/>
        <v>HENT</v>
      </c>
      <c r="D100" s="141" t="str">
        <f t="shared" si="13"/>
        <v>HENT</v>
      </c>
      <c r="E100" s="305">
        <v>936.74851679999995</v>
      </c>
      <c r="F100" s="133">
        <v>899.4260822</v>
      </c>
      <c r="G100" s="305">
        <v>-936.74851679999995</v>
      </c>
      <c r="H100" s="133">
        <v>924.90381939999997</v>
      </c>
      <c r="I100" s="305">
        <v>0</v>
      </c>
      <c r="J100" s="133">
        <v>799.1533336</v>
      </c>
      <c r="K100" s="305">
        <v>0</v>
      </c>
      <c r="L100" s="133">
        <v>926.02195759999995</v>
      </c>
      <c r="M100" s="305">
        <v>37.708156900000198</v>
      </c>
      <c r="N100" s="133">
        <v>31.360156800000102</v>
      </c>
      <c r="O100" s="305">
        <v>-37.708156900000198</v>
      </c>
      <c r="P100" s="133">
        <v>28.253606600000101</v>
      </c>
      <c r="Q100" s="305">
        <v>0</v>
      </c>
      <c r="R100" s="133">
        <v>29.7142452999997</v>
      </c>
      <c r="S100" s="305">
        <v>0</v>
      </c>
      <c r="T100" s="133">
        <v>19.6643657000003</v>
      </c>
      <c r="U100" s="305">
        <v>35.575743000000202</v>
      </c>
      <c r="V100" s="133">
        <v>27.6634366000001</v>
      </c>
      <c r="W100" s="305">
        <v>-35.575743000000102</v>
      </c>
      <c r="X100" s="133">
        <v>25.926567700000099</v>
      </c>
      <c r="Y100" s="305">
        <v>0</v>
      </c>
      <c r="Z100" s="133">
        <v>24.806090799999701</v>
      </c>
      <c r="AA100" s="305">
        <v>0</v>
      </c>
      <c r="AB100" s="133">
        <v>16.238863700000302</v>
      </c>
    </row>
    <row r="101" spans="1:28">
      <c r="A101" s="573" t="str">
        <f t="shared" si="12"/>
        <v>HLDISP</v>
      </c>
      <c r="D101" s="141" t="str">
        <f t="shared" si="13"/>
        <v xml:space="preserve">HL Display </v>
      </c>
      <c r="E101" s="305">
        <v>332.43674399999998</v>
      </c>
      <c r="F101" s="133">
        <v>358.45492949999999</v>
      </c>
      <c r="G101" s="305">
        <v>-332.43674399999998</v>
      </c>
      <c r="H101" s="133">
        <v>387.329094</v>
      </c>
      <c r="I101" s="305">
        <v>0</v>
      </c>
      <c r="J101" s="133">
        <v>376.18998749999997</v>
      </c>
      <c r="K101" s="305">
        <v>0</v>
      </c>
      <c r="L101" s="133">
        <v>365.31598050000002</v>
      </c>
      <c r="M101" s="305">
        <v>0.88793550000005395</v>
      </c>
      <c r="N101" s="133">
        <v>16.1888085000001</v>
      </c>
      <c r="O101" s="305">
        <v>-0.88793550000004695</v>
      </c>
      <c r="P101" s="133">
        <v>24.8533244999999</v>
      </c>
      <c r="Q101" s="305">
        <v>0</v>
      </c>
      <c r="R101" s="133">
        <v>25.391407500000099</v>
      </c>
      <c r="S101" s="305">
        <v>0</v>
      </c>
      <c r="T101" s="133">
        <v>9.6815519999999395</v>
      </c>
      <c r="U101" s="305">
        <v>-10.032389999999999</v>
      </c>
      <c r="V101" s="133">
        <v>10.639457999999999</v>
      </c>
      <c r="W101" s="305">
        <v>10.032389999999999</v>
      </c>
      <c r="X101" s="133">
        <v>9.5169734999999491</v>
      </c>
      <c r="Y101" s="305">
        <v>0</v>
      </c>
      <c r="Z101" s="133">
        <v>13.517118000000099</v>
      </c>
      <c r="AA101" s="305">
        <v>0</v>
      </c>
      <c r="AB101" s="133">
        <v>-5.0250645000001404</v>
      </c>
    </row>
    <row r="102" spans="1:28">
      <c r="A102" s="573" t="str">
        <f t="shared" si="12"/>
        <v>INWIDO</v>
      </c>
      <c r="D102" s="141" t="str">
        <f t="shared" si="13"/>
        <v>Inwido</v>
      </c>
      <c r="E102" s="305">
        <v>327.53261179999998</v>
      </c>
      <c r="F102" s="133">
        <v>283.70520520000002</v>
      </c>
      <c r="G102" s="305">
        <v>-327.53261179999998</v>
      </c>
      <c r="H102" s="133">
        <v>406.70199780000002</v>
      </c>
      <c r="I102" s="305">
        <v>0</v>
      </c>
      <c r="J102" s="133">
        <v>402.42019670000002</v>
      </c>
      <c r="K102" s="305">
        <v>0</v>
      </c>
      <c r="L102" s="133">
        <v>444.33731899999998</v>
      </c>
      <c r="M102" s="305">
        <v>8.9823074999999193</v>
      </c>
      <c r="N102" s="133">
        <v>1.3389813999999201</v>
      </c>
      <c r="O102" s="305">
        <v>-8.9823074999999495</v>
      </c>
      <c r="P102" s="133">
        <v>46.980048000000103</v>
      </c>
      <c r="Q102" s="305">
        <v>0</v>
      </c>
      <c r="R102" s="133">
        <v>53.4100980999999</v>
      </c>
      <c r="S102" s="305">
        <v>0</v>
      </c>
      <c r="T102" s="133">
        <v>55.1021178000004</v>
      </c>
      <c r="U102" s="305">
        <v>8.1605318999999206</v>
      </c>
      <c r="V102" s="133">
        <v>-1.20827280000005</v>
      </c>
      <c r="W102" s="305">
        <v>-8.1605318999999792</v>
      </c>
      <c r="X102" s="133">
        <v>42.580046300000099</v>
      </c>
      <c r="Y102" s="305">
        <v>0</v>
      </c>
      <c r="Z102" s="133">
        <v>47.976935599999798</v>
      </c>
      <c r="AA102" s="305">
        <v>0</v>
      </c>
      <c r="AB102" s="133">
        <v>44.899967600000402</v>
      </c>
    </row>
    <row r="103" spans="1:28">
      <c r="A103" s="573" t="str">
        <f t="shared" si="12"/>
        <v>JOTUL</v>
      </c>
      <c r="D103" s="141" t="str">
        <f t="shared" si="13"/>
        <v>Jøtul</v>
      </c>
      <c r="E103" s="305">
        <v>193.0229022</v>
      </c>
      <c r="F103" s="133">
        <v>181.52879469999999</v>
      </c>
      <c r="G103" s="305">
        <v>-193.0229022</v>
      </c>
      <c r="H103" s="133">
        <v>152.64299149999999</v>
      </c>
      <c r="I103" s="305">
        <v>0</v>
      </c>
      <c r="J103" s="133">
        <v>226.07812530000001</v>
      </c>
      <c r="K103" s="305">
        <v>0</v>
      </c>
      <c r="L103" s="133">
        <v>291.41094859999998</v>
      </c>
      <c r="M103" s="305">
        <v>-12.2467755</v>
      </c>
      <c r="N103" s="133">
        <v>-13.920999200000001</v>
      </c>
      <c r="O103" s="305">
        <v>12.2467755</v>
      </c>
      <c r="P103" s="133">
        <v>-33.848707300000001</v>
      </c>
      <c r="Q103" s="305">
        <v>0</v>
      </c>
      <c r="R103" s="133">
        <v>8.93472010000011</v>
      </c>
      <c r="S103" s="305">
        <v>0</v>
      </c>
      <c r="T103" s="133">
        <v>22.7800319999998</v>
      </c>
      <c r="U103" s="305">
        <v>-27.960820099999999</v>
      </c>
      <c r="V103" s="133">
        <v>-18.639462000000002</v>
      </c>
      <c r="W103" s="305">
        <v>27.960820099999999</v>
      </c>
      <c r="X103" s="133">
        <v>-48.771514699999997</v>
      </c>
      <c r="Y103" s="305">
        <v>0</v>
      </c>
      <c r="Z103" s="133">
        <v>-4.54725509999985</v>
      </c>
      <c r="AA103" s="305">
        <v>0</v>
      </c>
      <c r="AB103" s="133">
        <v>-21.5628850000002</v>
      </c>
    </row>
    <row r="104" spans="1:28">
      <c r="A104" s="573" t="str">
        <f t="shared" si="12"/>
        <v>KVD</v>
      </c>
      <c r="D104" s="141" t="str">
        <f t="shared" si="13"/>
        <v xml:space="preserve">KVD </v>
      </c>
      <c r="E104" s="305">
        <v>75.858000000000004</v>
      </c>
      <c r="F104" s="133">
        <v>75.2</v>
      </c>
      <c r="G104" s="305">
        <v>-75.858000000000004</v>
      </c>
      <c r="H104" s="133">
        <v>84.254000000000005</v>
      </c>
      <c r="I104" s="305">
        <v>0</v>
      </c>
      <c r="J104" s="133">
        <v>72.905000000000001</v>
      </c>
      <c r="K104" s="305">
        <v>0</v>
      </c>
      <c r="L104" s="133">
        <v>83.052999999999997</v>
      </c>
      <c r="M104" s="305">
        <v>9.4759999999999902</v>
      </c>
      <c r="N104" s="133">
        <v>8.8790000000000102</v>
      </c>
      <c r="O104" s="305">
        <v>-9.4760000000000009</v>
      </c>
      <c r="P104" s="133">
        <v>15.423</v>
      </c>
      <c r="Q104" s="305">
        <v>0</v>
      </c>
      <c r="R104" s="133">
        <v>11.321</v>
      </c>
      <c r="S104" s="305">
        <v>0</v>
      </c>
      <c r="T104" s="133">
        <v>14.807</v>
      </c>
      <c r="U104" s="305">
        <v>7.3339999999999996</v>
      </c>
      <c r="V104" s="133">
        <v>6.0080000000000098</v>
      </c>
      <c r="W104" s="305">
        <v>-7.3339999999999899</v>
      </c>
      <c r="X104" s="133">
        <v>12.718999999999999</v>
      </c>
      <c r="Y104" s="305">
        <v>0</v>
      </c>
      <c r="Z104" s="133">
        <v>8.6820000000000004</v>
      </c>
      <c r="AA104" s="305">
        <v>0</v>
      </c>
      <c r="AB104" s="133">
        <v>12.263</v>
      </c>
    </row>
    <row r="105" spans="1:28">
      <c r="A105" s="573" t="str">
        <f t="shared" si="12"/>
        <v>LEDIL</v>
      </c>
      <c r="D105" s="141" t="str">
        <f t="shared" si="13"/>
        <v>Ledil</v>
      </c>
      <c r="E105" s="305">
        <v>46.424412500000003</v>
      </c>
      <c r="F105" s="133">
        <v>32.018440200000001</v>
      </c>
      <c r="G105" s="305">
        <v>-46.424412500000003</v>
      </c>
      <c r="H105" s="133">
        <v>36.447205500000003</v>
      </c>
      <c r="I105" s="305">
        <v>0</v>
      </c>
      <c r="J105" s="133">
        <v>46.776066100000001</v>
      </c>
      <c r="K105" s="305">
        <v>0</v>
      </c>
      <c r="L105" s="133">
        <v>46.341690200000002</v>
      </c>
      <c r="M105" s="305">
        <v>15.0284555</v>
      </c>
      <c r="N105" s="133">
        <v>6.6933195999999997</v>
      </c>
      <c r="O105" s="305">
        <v>-15.0284555</v>
      </c>
      <c r="P105" s="133">
        <v>11.278912</v>
      </c>
      <c r="Q105" s="305">
        <v>0</v>
      </c>
      <c r="R105" s="133">
        <v>17.562030100000001</v>
      </c>
      <c r="S105" s="305">
        <v>0</v>
      </c>
      <c r="T105" s="133">
        <v>13.7845852</v>
      </c>
      <c r="U105" s="305">
        <v>5.1880246999999997</v>
      </c>
      <c r="V105" s="133">
        <v>4.7506672999999999</v>
      </c>
      <c r="W105" s="305">
        <v>-5.1880246999999899</v>
      </c>
      <c r="X105" s="133">
        <v>9.4654627999999992</v>
      </c>
      <c r="Y105" s="305">
        <v>0</v>
      </c>
      <c r="Z105" s="133">
        <v>15.951071300000001</v>
      </c>
      <c r="AA105" s="305">
        <v>0</v>
      </c>
      <c r="AB105" s="133">
        <v>11.963718</v>
      </c>
    </row>
    <row r="106" spans="1:28">
      <c r="A106" s="573" t="str">
        <f t="shared" si="12"/>
        <v>MCC</v>
      </c>
      <c r="D106" s="141" t="str">
        <f t="shared" si="13"/>
        <v>Mobile Climate Control</v>
      </c>
      <c r="E106" s="305">
        <v>290.10500000000002</v>
      </c>
      <c r="F106" s="133">
        <v>211.64500000000001</v>
      </c>
      <c r="G106" s="305">
        <v>-290.10500000000002</v>
      </c>
      <c r="H106" s="133">
        <v>281.29000000000002</v>
      </c>
      <c r="I106" s="305">
        <v>0</v>
      </c>
      <c r="J106" s="133">
        <v>281.17599999999999</v>
      </c>
      <c r="K106" s="305">
        <v>0</v>
      </c>
      <c r="L106" s="133">
        <v>246.876</v>
      </c>
      <c r="M106" s="305">
        <v>30.074999999999999</v>
      </c>
      <c r="N106" s="133">
        <v>15.763999999999999</v>
      </c>
      <c r="O106" s="305">
        <v>-30.074999999999999</v>
      </c>
      <c r="P106" s="133">
        <v>30.905000000000001</v>
      </c>
      <c r="Q106" s="305">
        <v>0</v>
      </c>
      <c r="R106" s="133">
        <v>37.365000000000002</v>
      </c>
      <c r="S106" s="305">
        <v>0</v>
      </c>
      <c r="T106" s="133">
        <v>23.349</v>
      </c>
      <c r="U106" s="305">
        <v>5.9680000000000204</v>
      </c>
      <c r="V106" s="133">
        <v>8.4820000000000206</v>
      </c>
      <c r="W106" s="305">
        <v>-5.9680000000000097</v>
      </c>
      <c r="X106" s="133">
        <v>18.826000000000001</v>
      </c>
      <c r="Y106" s="305">
        <v>0</v>
      </c>
      <c r="Z106" s="133">
        <v>17.564</v>
      </c>
      <c r="AA106" s="305">
        <v>0</v>
      </c>
      <c r="AB106" s="133">
        <v>3.0620000000000198</v>
      </c>
    </row>
    <row r="107" spans="1:28">
      <c r="A107" s="573" t="str">
        <f t="shared" si="12"/>
        <v>NEBULA</v>
      </c>
      <c r="D107" s="141" t="str">
        <f t="shared" si="13"/>
        <v>Nebula</v>
      </c>
      <c r="E107" s="305">
        <v>48.178444499999998</v>
      </c>
      <c r="F107" s="133">
        <v>42.518398500000004</v>
      </c>
      <c r="G107" s="305">
        <v>-48.178444499999998</v>
      </c>
      <c r="H107" s="133">
        <v>46.514325900000003</v>
      </c>
      <c r="I107" s="305">
        <v>0</v>
      </c>
      <c r="J107" s="133">
        <v>47.568410100000001</v>
      </c>
      <c r="K107" s="305">
        <v>0</v>
      </c>
      <c r="L107" s="133">
        <v>52.430366300000003</v>
      </c>
      <c r="M107" s="305">
        <v>13.180560699999999</v>
      </c>
      <c r="N107" s="133">
        <v>13.5832487</v>
      </c>
      <c r="O107" s="305">
        <v>-13.180560699999999</v>
      </c>
      <c r="P107" s="133">
        <v>14.3823246</v>
      </c>
      <c r="Q107" s="305">
        <v>0</v>
      </c>
      <c r="R107" s="133">
        <v>18.3071017</v>
      </c>
      <c r="S107" s="305">
        <v>0</v>
      </c>
      <c r="T107" s="133">
        <v>17.0787792</v>
      </c>
      <c r="U107" s="305">
        <v>9.9491277999999994</v>
      </c>
      <c r="V107" s="133">
        <v>9.1776967999999997</v>
      </c>
      <c r="W107" s="305">
        <v>-9.9491277999999994</v>
      </c>
      <c r="X107" s="133">
        <v>10.041735900000001</v>
      </c>
      <c r="Y107" s="305">
        <v>0</v>
      </c>
      <c r="Z107" s="133">
        <v>14.761960500000001</v>
      </c>
      <c r="AA107" s="305">
        <v>0</v>
      </c>
      <c r="AB107" s="133">
        <v>16.277427200000002</v>
      </c>
    </row>
    <row r="108" spans="1:28">
      <c r="A108" s="573" t="str">
        <f t="shared" si="12"/>
        <v>NCGHO</v>
      </c>
      <c r="D108" s="141" t="str">
        <f t="shared" si="13"/>
        <v>Nordic Cinema Group</v>
      </c>
      <c r="E108" s="305">
        <v>460.05613240000002</v>
      </c>
      <c r="F108" s="133">
        <v>416.18710950000002</v>
      </c>
      <c r="G108" s="305">
        <v>-460.05613240000002</v>
      </c>
      <c r="H108" s="133">
        <v>285.1716705</v>
      </c>
      <c r="I108" s="305">
        <v>0</v>
      </c>
      <c r="J108" s="133">
        <v>315.38292150000001</v>
      </c>
      <c r="K108" s="305">
        <v>0</v>
      </c>
      <c r="L108" s="133">
        <v>502.38634350000001</v>
      </c>
      <c r="M108" s="305">
        <v>93.504296299999993</v>
      </c>
      <c r="N108" s="133">
        <v>73.143977500000105</v>
      </c>
      <c r="O108" s="305">
        <v>-93.504296300000107</v>
      </c>
      <c r="P108" s="133">
        <v>-1.4537500000000301</v>
      </c>
      <c r="Q108" s="305">
        <v>0</v>
      </c>
      <c r="R108" s="133">
        <v>23.9502405</v>
      </c>
      <c r="S108" s="305">
        <v>0</v>
      </c>
      <c r="T108" s="133">
        <v>118.98420400000001</v>
      </c>
      <c r="U108" s="305">
        <v>81.238456400000004</v>
      </c>
      <c r="V108" s="133">
        <v>52.263475499999998</v>
      </c>
      <c r="W108" s="305">
        <v>-81.238456400000103</v>
      </c>
      <c r="X108" s="133">
        <v>-29.329697000000099</v>
      </c>
      <c r="Y108" s="305">
        <v>0</v>
      </c>
      <c r="Z108" s="133">
        <v>6.4895400000000203</v>
      </c>
      <c r="AA108" s="305">
        <v>0</v>
      </c>
      <c r="AB108" s="133">
        <v>93.379595999999907</v>
      </c>
    </row>
    <row r="109" spans="1:28" ht="17.25" hidden="1" customHeight="1">
      <c r="A109" s="573">
        <f t="shared" si="12"/>
        <v>0</v>
      </c>
      <c r="D109" s="141">
        <f t="shared" si="13"/>
        <v>0</v>
      </c>
      <c r="E109" s="305">
        <v>0</v>
      </c>
      <c r="F109" s="133">
        <v>0</v>
      </c>
      <c r="G109" s="305">
        <v>0</v>
      </c>
      <c r="H109" s="133">
        <v>0</v>
      </c>
      <c r="I109" s="305">
        <v>0</v>
      </c>
      <c r="J109" s="133">
        <v>0</v>
      </c>
      <c r="K109" s="305">
        <v>0</v>
      </c>
      <c r="L109" s="133">
        <v>0</v>
      </c>
      <c r="M109" s="305">
        <v>0</v>
      </c>
      <c r="N109" s="133">
        <v>0</v>
      </c>
      <c r="O109" s="305">
        <v>0</v>
      </c>
      <c r="P109" s="133">
        <v>0</v>
      </c>
      <c r="Q109" s="305">
        <v>0</v>
      </c>
      <c r="R109" s="133">
        <v>0</v>
      </c>
      <c r="S109" s="305">
        <v>0</v>
      </c>
      <c r="T109" s="133">
        <v>0</v>
      </c>
      <c r="U109" s="305">
        <v>0</v>
      </c>
      <c r="V109" s="133">
        <v>0</v>
      </c>
      <c r="W109" s="305">
        <v>0</v>
      </c>
      <c r="X109" s="133">
        <v>0</v>
      </c>
      <c r="Y109" s="305">
        <v>0</v>
      </c>
      <c r="Z109" s="133">
        <v>0</v>
      </c>
      <c r="AA109" s="305">
        <v>0</v>
      </c>
      <c r="AB109" s="133">
        <v>0</v>
      </c>
    </row>
    <row r="110" spans="1:28" ht="17.25" hidden="1" customHeight="1">
      <c r="A110" s="573">
        <f t="shared" si="12"/>
        <v>0</v>
      </c>
      <c r="D110" s="141">
        <f t="shared" si="13"/>
        <v>0</v>
      </c>
      <c r="E110" s="305">
        <v>0</v>
      </c>
      <c r="F110" s="133">
        <v>0</v>
      </c>
      <c r="G110" s="305">
        <v>0</v>
      </c>
      <c r="H110" s="133">
        <v>0</v>
      </c>
      <c r="I110" s="305">
        <v>0</v>
      </c>
      <c r="J110" s="133">
        <v>0</v>
      </c>
      <c r="K110" s="305">
        <v>0</v>
      </c>
      <c r="L110" s="133">
        <v>0</v>
      </c>
      <c r="M110" s="305">
        <v>0</v>
      </c>
      <c r="N110" s="133">
        <v>0</v>
      </c>
      <c r="O110" s="305">
        <v>0</v>
      </c>
      <c r="P110" s="133">
        <v>0</v>
      </c>
      <c r="Q110" s="305">
        <v>0</v>
      </c>
      <c r="R110" s="133">
        <v>0</v>
      </c>
      <c r="S110" s="305">
        <v>0</v>
      </c>
      <c r="T110" s="133">
        <v>0</v>
      </c>
      <c r="U110" s="305">
        <v>0</v>
      </c>
      <c r="V110" s="133">
        <v>0</v>
      </c>
      <c r="W110" s="305">
        <v>0</v>
      </c>
      <c r="X110" s="133">
        <v>0</v>
      </c>
      <c r="Y110" s="305">
        <v>0</v>
      </c>
      <c r="Z110" s="133">
        <v>0</v>
      </c>
      <c r="AA110" s="305">
        <v>0</v>
      </c>
      <c r="AB110" s="133">
        <v>0</v>
      </c>
    </row>
    <row r="111" spans="1:28" ht="17.25" hidden="1" customHeight="1">
      <c r="A111" s="573">
        <f t="shared" si="12"/>
        <v>0</v>
      </c>
      <c r="D111" s="141">
        <f t="shared" si="13"/>
        <v>0</v>
      </c>
      <c r="E111" s="305">
        <v>0</v>
      </c>
      <c r="F111" s="133">
        <v>0</v>
      </c>
      <c r="G111" s="305">
        <v>0</v>
      </c>
      <c r="H111" s="133">
        <v>0</v>
      </c>
      <c r="I111" s="305">
        <v>0</v>
      </c>
      <c r="J111" s="133">
        <v>0</v>
      </c>
      <c r="K111" s="305">
        <v>0</v>
      </c>
      <c r="L111" s="133">
        <v>0</v>
      </c>
      <c r="M111" s="305">
        <v>0</v>
      </c>
      <c r="N111" s="133">
        <v>0</v>
      </c>
      <c r="O111" s="305">
        <v>0</v>
      </c>
      <c r="P111" s="133">
        <v>0</v>
      </c>
      <c r="Q111" s="305">
        <v>0</v>
      </c>
      <c r="R111" s="133">
        <v>0</v>
      </c>
      <c r="S111" s="305">
        <v>0</v>
      </c>
      <c r="T111" s="133">
        <v>0</v>
      </c>
      <c r="U111" s="305">
        <v>0</v>
      </c>
      <c r="V111" s="133">
        <v>0</v>
      </c>
      <c r="W111" s="305">
        <v>0</v>
      </c>
      <c r="X111" s="133">
        <v>0</v>
      </c>
      <c r="Y111" s="305">
        <v>0</v>
      </c>
      <c r="Z111" s="133">
        <v>0</v>
      </c>
      <c r="AA111" s="305">
        <v>0</v>
      </c>
      <c r="AB111" s="133">
        <v>0</v>
      </c>
    </row>
    <row r="112" spans="1:28" ht="17.25" hidden="1" customHeight="1">
      <c r="A112" s="573">
        <f t="shared" si="12"/>
        <v>0</v>
      </c>
      <c r="D112" s="141">
        <f t="shared" si="13"/>
        <v>0</v>
      </c>
      <c r="E112" s="305">
        <v>0</v>
      </c>
      <c r="F112" s="133">
        <v>0</v>
      </c>
      <c r="G112" s="305">
        <v>0</v>
      </c>
      <c r="H112" s="133">
        <v>0</v>
      </c>
      <c r="I112" s="305">
        <v>0</v>
      </c>
      <c r="J112" s="133">
        <v>0</v>
      </c>
      <c r="K112" s="305">
        <v>0</v>
      </c>
      <c r="L112" s="133">
        <v>0</v>
      </c>
      <c r="M112" s="305">
        <v>0</v>
      </c>
      <c r="N112" s="133">
        <v>0</v>
      </c>
      <c r="O112" s="305">
        <v>0</v>
      </c>
      <c r="P112" s="133">
        <v>0</v>
      </c>
      <c r="Q112" s="305">
        <v>0</v>
      </c>
      <c r="R112" s="133">
        <v>0</v>
      </c>
      <c r="S112" s="305">
        <v>0</v>
      </c>
      <c r="T112" s="133">
        <v>0</v>
      </c>
      <c r="U112" s="305">
        <v>0</v>
      </c>
      <c r="V112" s="133">
        <v>0</v>
      </c>
      <c r="W112" s="305">
        <v>0</v>
      </c>
      <c r="X112" s="133">
        <v>0</v>
      </c>
      <c r="Y112" s="305">
        <v>0</v>
      </c>
      <c r="Z112" s="133">
        <v>0</v>
      </c>
      <c r="AA112" s="305">
        <v>0</v>
      </c>
      <c r="AB112" s="133">
        <v>0</v>
      </c>
    </row>
    <row r="113" spans="1:28" ht="17.25" hidden="1" customHeight="1">
      <c r="A113" s="573">
        <f t="shared" si="12"/>
        <v>0</v>
      </c>
      <c r="D113" s="141">
        <f t="shared" si="13"/>
        <v>0</v>
      </c>
      <c r="E113" s="305">
        <v>0</v>
      </c>
      <c r="F113" s="133">
        <v>0</v>
      </c>
      <c r="G113" s="305">
        <v>0</v>
      </c>
      <c r="H113" s="133">
        <v>0</v>
      </c>
      <c r="I113" s="305">
        <v>0</v>
      </c>
      <c r="J113" s="133">
        <v>0</v>
      </c>
      <c r="K113" s="305">
        <v>0</v>
      </c>
      <c r="L113" s="133">
        <v>0</v>
      </c>
      <c r="M113" s="305">
        <v>0</v>
      </c>
      <c r="N113" s="133">
        <v>0</v>
      </c>
      <c r="O113" s="305">
        <v>0</v>
      </c>
      <c r="P113" s="133">
        <v>0</v>
      </c>
      <c r="Q113" s="305">
        <v>0</v>
      </c>
      <c r="R113" s="133">
        <v>0</v>
      </c>
      <c r="S113" s="305">
        <v>0</v>
      </c>
      <c r="T113" s="133">
        <v>0</v>
      </c>
      <c r="U113" s="305">
        <v>0</v>
      </c>
      <c r="V113" s="133">
        <v>0</v>
      </c>
      <c r="W113" s="305">
        <v>0</v>
      </c>
      <c r="X113" s="133">
        <v>0</v>
      </c>
      <c r="Y113" s="305">
        <v>0</v>
      </c>
      <c r="Z113" s="133">
        <v>0</v>
      </c>
      <c r="AA113" s="305">
        <v>0</v>
      </c>
      <c r="AB113" s="133">
        <v>0</v>
      </c>
    </row>
    <row r="114" spans="1:28" ht="17.25" hidden="1" customHeight="1">
      <c r="A114" s="573">
        <f t="shared" si="12"/>
        <v>0</v>
      </c>
      <c r="D114" s="141">
        <f t="shared" si="13"/>
        <v>0</v>
      </c>
      <c r="E114" s="305">
        <v>0</v>
      </c>
      <c r="F114" s="133">
        <v>0</v>
      </c>
      <c r="G114" s="305">
        <v>0</v>
      </c>
      <c r="H114" s="133">
        <v>0</v>
      </c>
      <c r="I114" s="305">
        <v>0</v>
      </c>
      <c r="J114" s="133">
        <v>0</v>
      </c>
      <c r="K114" s="305">
        <v>0</v>
      </c>
      <c r="L114" s="133">
        <v>0</v>
      </c>
      <c r="M114" s="305">
        <v>0</v>
      </c>
      <c r="N114" s="133">
        <v>0</v>
      </c>
      <c r="O114" s="305">
        <v>0</v>
      </c>
      <c r="P114" s="133">
        <v>0</v>
      </c>
      <c r="Q114" s="305">
        <v>0</v>
      </c>
      <c r="R114" s="133">
        <v>0</v>
      </c>
      <c r="S114" s="305">
        <v>0</v>
      </c>
      <c r="T114" s="133">
        <v>0</v>
      </c>
      <c r="U114" s="305">
        <v>0</v>
      </c>
      <c r="V114" s="133">
        <v>0</v>
      </c>
      <c r="W114" s="305">
        <v>0</v>
      </c>
      <c r="X114" s="133">
        <v>0</v>
      </c>
      <c r="Y114" s="305">
        <v>0</v>
      </c>
      <c r="Z114" s="133">
        <v>0</v>
      </c>
      <c r="AA114" s="305">
        <v>0</v>
      </c>
      <c r="AB114" s="133">
        <v>0</v>
      </c>
    </row>
    <row r="115" spans="1:28" ht="17.25" hidden="1" customHeight="1">
      <c r="A115" s="573">
        <f t="shared" si="12"/>
        <v>0</v>
      </c>
      <c r="D115" s="141">
        <f t="shared" si="13"/>
        <v>0</v>
      </c>
      <c r="E115" s="305">
        <v>0</v>
      </c>
      <c r="F115" s="133">
        <v>0</v>
      </c>
      <c r="G115" s="305">
        <v>0</v>
      </c>
      <c r="H115" s="133">
        <v>0</v>
      </c>
      <c r="I115" s="305">
        <v>0</v>
      </c>
      <c r="J115" s="133">
        <v>0</v>
      </c>
      <c r="K115" s="305">
        <v>0</v>
      </c>
      <c r="L115" s="133">
        <v>0</v>
      </c>
      <c r="M115" s="305">
        <v>0</v>
      </c>
      <c r="N115" s="133">
        <v>0</v>
      </c>
      <c r="O115" s="305">
        <v>0</v>
      </c>
      <c r="P115" s="133">
        <v>0</v>
      </c>
      <c r="Q115" s="305">
        <v>0</v>
      </c>
      <c r="R115" s="133">
        <v>0</v>
      </c>
      <c r="S115" s="305">
        <v>0</v>
      </c>
      <c r="T115" s="133">
        <v>0</v>
      </c>
      <c r="U115" s="305">
        <v>0</v>
      </c>
      <c r="V115" s="133">
        <v>0</v>
      </c>
      <c r="W115" s="305">
        <v>0</v>
      </c>
      <c r="X115" s="133">
        <v>0</v>
      </c>
      <c r="Y115" s="305">
        <v>0</v>
      </c>
      <c r="Z115" s="133">
        <v>0</v>
      </c>
      <c r="AA115" s="305">
        <v>0</v>
      </c>
      <c r="AB115" s="133">
        <v>0</v>
      </c>
    </row>
    <row r="116" spans="1:28" ht="17.25" hidden="1" customHeight="1">
      <c r="A116" s="573">
        <f t="shared" si="12"/>
        <v>0</v>
      </c>
      <c r="D116" s="141">
        <f t="shared" si="13"/>
        <v>0</v>
      </c>
      <c r="E116" s="305">
        <v>0</v>
      </c>
      <c r="F116" s="133">
        <v>0</v>
      </c>
      <c r="G116" s="305">
        <v>0</v>
      </c>
      <c r="H116" s="133">
        <v>0</v>
      </c>
      <c r="I116" s="305">
        <v>0</v>
      </c>
      <c r="J116" s="133">
        <v>0</v>
      </c>
      <c r="K116" s="305">
        <v>0</v>
      </c>
      <c r="L116" s="133">
        <v>0</v>
      </c>
      <c r="M116" s="305">
        <v>0</v>
      </c>
      <c r="N116" s="133">
        <v>0</v>
      </c>
      <c r="O116" s="305">
        <v>0</v>
      </c>
      <c r="P116" s="133">
        <v>0</v>
      </c>
      <c r="Q116" s="305">
        <v>0</v>
      </c>
      <c r="R116" s="133">
        <v>0</v>
      </c>
      <c r="S116" s="305">
        <v>0</v>
      </c>
      <c r="T116" s="133">
        <v>0</v>
      </c>
      <c r="U116" s="305">
        <v>0</v>
      </c>
      <c r="V116" s="133">
        <v>0</v>
      </c>
      <c r="W116" s="305">
        <v>0</v>
      </c>
      <c r="X116" s="133">
        <v>0</v>
      </c>
      <c r="Y116" s="305">
        <v>0</v>
      </c>
      <c r="Z116" s="133">
        <v>0</v>
      </c>
      <c r="AA116" s="305">
        <v>0</v>
      </c>
      <c r="AB116" s="133">
        <v>0</v>
      </c>
    </row>
    <row r="117" spans="1:28" ht="17.25" hidden="1" customHeight="1">
      <c r="A117" s="573">
        <f t="shared" si="12"/>
        <v>0</v>
      </c>
      <c r="D117" s="141">
        <f t="shared" si="13"/>
        <v>0</v>
      </c>
      <c r="E117" s="305">
        <v>0</v>
      </c>
      <c r="F117" s="133">
        <v>0</v>
      </c>
      <c r="G117" s="305">
        <v>0</v>
      </c>
      <c r="H117" s="133">
        <v>0</v>
      </c>
      <c r="I117" s="305">
        <v>0</v>
      </c>
      <c r="J117" s="133">
        <v>0</v>
      </c>
      <c r="K117" s="305">
        <v>0</v>
      </c>
      <c r="L117" s="133">
        <v>0</v>
      </c>
      <c r="M117" s="305">
        <v>0</v>
      </c>
      <c r="N117" s="133">
        <v>0</v>
      </c>
      <c r="O117" s="305">
        <v>0</v>
      </c>
      <c r="P117" s="133">
        <v>0</v>
      </c>
      <c r="Q117" s="305">
        <v>0</v>
      </c>
      <c r="R117" s="133">
        <v>0</v>
      </c>
      <c r="S117" s="305">
        <v>0</v>
      </c>
      <c r="T117" s="133">
        <v>0</v>
      </c>
      <c r="U117" s="305">
        <v>0</v>
      </c>
      <c r="V117" s="133">
        <v>0</v>
      </c>
      <c r="W117" s="305">
        <v>0</v>
      </c>
      <c r="X117" s="133">
        <v>0</v>
      </c>
      <c r="Y117" s="305">
        <v>0</v>
      </c>
      <c r="Z117" s="133">
        <v>0</v>
      </c>
      <c r="AA117" s="305">
        <v>0</v>
      </c>
      <c r="AB117" s="133">
        <v>0</v>
      </c>
    </row>
    <row r="118" spans="1:28" ht="17.25" hidden="1" customHeight="1">
      <c r="A118" s="573">
        <f t="shared" si="12"/>
        <v>0</v>
      </c>
      <c r="D118" s="141">
        <f t="shared" si="13"/>
        <v>0</v>
      </c>
      <c r="E118" s="305">
        <v>0</v>
      </c>
      <c r="F118" s="133">
        <v>0</v>
      </c>
      <c r="G118" s="305">
        <v>0</v>
      </c>
      <c r="H118" s="133">
        <v>0</v>
      </c>
      <c r="I118" s="305">
        <v>0</v>
      </c>
      <c r="J118" s="133">
        <v>0</v>
      </c>
      <c r="K118" s="305">
        <v>0</v>
      </c>
      <c r="L118" s="133">
        <v>0</v>
      </c>
      <c r="M118" s="305">
        <v>0</v>
      </c>
      <c r="N118" s="133">
        <v>0</v>
      </c>
      <c r="O118" s="305">
        <v>0</v>
      </c>
      <c r="P118" s="133">
        <v>0</v>
      </c>
      <c r="Q118" s="305">
        <v>0</v>
      </c>
      <c r="R118" s="133">
        <v>0</v>
      </c>
      <c r="S118" s="305">
        <v>0</v>
      </c>
      <c r="T118" s="133">
        <v>0</v>
      </c>
      <c r="U118" s="305">
        <v>0</v>
      </c>
      <c r="V118" s="133">
        <v>0</v>
      </c>
      <c r="W118" s="305">
        <v>0</v>
      </c>
      <c r="X118" s="133">
        <v>0</v>
      </c>
      <c r="Y118" s="305">
        <v>0</v>
      </c>
      <c r="Z118" s="133">
        <v>0</v>
      </c>
      <c r="AA118" s="305">
        <v>0</v>
      </c>
      <c r="AB118" s="133">
        <v>0</v>
      </c>
    </row>
    <row r="119" spans="1:28" hidden="1">
      <c r="A119" s="573">
        <f t="shared" si="12"/>
        <v>0</v>
      </c>
      <c r="D119" s="141">
        <f t="shared" si="13"/>
        <v>0</v>
      </c>
      <c r="E119" s="305">
        <v>0</v>
      </c>
      <c r="F119" s="133">
        <v>0</v>
      </c>
      <c r="G119" s="305">
        <v>0</v>
      </c>
      <c r="H119" s="133">
        <v>0</v>
      </c>
      <c r="I119" s="305">
        <v>0</v>
      </c>
      <c r="J119" s="133">
        <v>0</v>
      </c>
      <c r="K119" s="305">
        <v>0</v>
      </c>
      <c r="L119" s="133">
        <v>0</v>
      </c>
      <c r="M119" s="305">
        <v>0</v>
      </c>
      <c r="N119" s="133">
        <v>0</v>
      </c>
      <c r="O119" s="305">
        <v>0</v>
      </c>
      <c r="P119" s="133">
        <v>0</v>
      </c>
      <c r="Q119" s="305">
        <v>0</v>
      </c>
      <c r="R119" s="133">
        <v>0</v>
      </c>
      <c r="S119" s="305">
        <v>0</v>
      </c>
      <c r="T119" s="133">
        <v>0</v>
      </c>
      <c r="U119" s="305">
        <v>0</v>
      </c>
      <c r="V119" s="133">
        <v>0</v>
      </c>
      <c r="W119" s="305">
        <v>0</v>
      </c>
      <c r="X119" s="133">
        <v>0</v>
      </c>
      <c r="Y119" s="305">
        <v>0</v>
      </c>
      <c r="Z119" s="133">
        <v>0</v>
      </c>
      <c r="AA119" s="305">
        <v>0</v>
      </c>
      <c r="AB119" s="133">
        <v>0</v>
      </c>
    </row>
    <row r="120" spans="1:28">
      <c r="A120" s="573" t="str">
        <f t="shared" si="12"/>
        <v>TOTAL</v>
      </c>
      <c r="D120" s="572" t="str">
        <f t="shared" si="13"/>
        <v>Summa exkl Aibel</v>
      </c>
      <c r="E120" s="306">
        <f t="shared" ref="E120:AB120" si="14">SUM(E92:E119)</f>
        <v>5318.5296451000013</v>
      </c>
      <c r="F120" s="125">
        <f t="shared" si="14"/>
        <v>4853.1687949000016</v>
      </c>
      <c r="G120" s="306">
        <f t="shared" si="14"/>
        <v>-5318.5296451000013</v>
      </c>
      <c r="H120" s="125">
        <f t="shared" si="14"/>
        <v>5172.3476958999991</v>
      </c>
      <c r="I120" s="306">
        <f t="shared" si="14"/>
        <v>0</v>
      </c>
      <c r="J120" s="125">
        <f t="shared" si="14"/>
        <v>5026.9050091999989</v>
      </c>
      <c r="K120" s="306">
        <f t="shared" si="14"/>
        <v>0</v>
      </c>
      <c r="L120" s="125">
        <f t="shared" si="14"/>
        <v>5823.9142444000008</v>
      </c>
      <c r="M120" s="306">
        <f t="shared" si="14"/>
        <v>279.84568740000043</v>
      </c>
      <c r="N120" s="138">
        <f t="shared" si="14"/>
        <v>206.11182500000018</v>
      </c>
      <c r="O120" s="306">
        <f t="shared" si="14"/>
        <v>-279.84568740000054</v>
      </c>
      <c r="P120" s="138">
        <f t="shared" si="14"/>
        <v>304.20059689999977</v>
      </c>
      <c r="Q120" s="306">
        <f t="shared" si="14"/>
        <v>0</v>
      </c>
      <c r="R120" s="138">
        <f t="shared" si="14"/>
        <v>409.61957040000033</v>
      </c>
      <c r="S120" s="306">
        <f t="shared" si="14"/>
        <v>0</v>
      </c>
      <c r="T120" s="138">
        <f t="shared" si="14"/>
        <v>571.70518000000038</v>
      </c>
      <c r="U120" s="306">
        <f t="shared" si="14"/>
        <v>133.06692300000017</v>
      </c>
      <c r="V120" s="125">
        <f t="shared" si="14"/>
        <v>75.189078800000118</v>
      </c>
      <c r="W120" s="306">
        <f t="shared" si="14"/>
        <v>-133.0669230000004</v>
      </c>
      <c r="X120" s="125">
        <f t="shared" si="14"/>
        <v>120.69311579999976</v>
      </c>
      <c r="Y120" s="306">
        <f t="shared" si="14"/>
        <v>0</v>
      </c>
      <c r="Z120" s="125">
        <f t="shared" si="14"/>
        <v>256.62815340000031</v>
      </c>
      <c r="AA120" s="306">
        <f t="shared" si="14"/>
        <v>0</v>
      </c>
      <c r="AB120" s="125">
        <f t="shared" si="14"/>
        <v>310.61732100000052</v>
      </c>
    </row>
    <row r="121" spans="1:28" ht="13.5" customHeight="1">
      <c r="A121" s="573"/>
      <c r="D121" s="141"/>
      <c r="E121" s="305"/>
      <c r="F121" s="139">
        <f>E120/F120-1</f>
        <v>9.5888041373922261E-2</v>
      </c>
      <c r="G121" s="307"/>
      <c r="H121" s="139">
        <f>+G120/H120-1</f>
        <v>-2.0282622046688541</v>
      </c>
      <c r="I121" s="305"/>
      <c r="J121" s="139">
        <f>I120/J120-1</f>
        <v>-1</v>
      </c>
      <c r="K121" s="305"/>
      <c r="L121" s="139">
        <f>K120/L120-1</f>
        <v>-1</v>
      </c>
      <c r="M121" s="307"/>
      <c r="N121" s="140">
        <f>M120/N120-1</f>
        <v>0.35773717689414553</v>
      </c>
      <c r="O121" s="307"/>
      <c r="P121" s="140">
        <f>O120/P120-1</f>
        <v>-1.9199379956903719</v>
      </c>
      <c r="Q121" s="305"/>
      <c r="R121" s="140">
        <f>Q120/R120-1</f>
        <v>-1</v>
      </c>
      <c r="S121" s="305"/>
      <c r="T121" s="140">
        <f>S120/T120-1</f>
        <v>-1</v>
      </c>
      <c r="U121" s="307"/>
      <c r="V121" s="139">
        <f>U120/V120-1</f>
        <v>0.76976397535010044</v>
      </c>
      <c r="W121" s="307"/>
      <c r="X121" s="139">
        <f>W120/X120-1</f>
        <v>-2.1025228913677667</v>
      </c>
      <c r="Y121" s="305"/>
      <c r="Z121" s="139">
        <f>Y120/Z120-1</f>
        <v>-1</v>
      </c>
      <c r="AA121" s="305"/>
      <c r="AB121" s="139">
        <f>AA120/AB120-1</f>
        <v>-1</v>
      </c>
    </row>
    <row r="122" spans="1:28">
      <c r="A122" s="573" t="str">
        <f t="shared" ref="A122:A168" si="15">A40</f>
        <v>AIBEL</v>
      </c>
      <c r="D122" s="560" t="str">
        <f t="shared" ref="D122:D168" si="16">D40</f>
        <v>Aibel</v>
      </c>
      <c r="E122" s="305">
        <v>602.77693380000005</v>
      </c>
      <c r="F122" s="133">
        <v>822.7496721</v>
      </c>
      <c r="G122" s="305">
        <v>-602.77693380000005</v>
      </c>
      <c r="H122" s="133">
        <v>789.29948709999996</v>
      </c>
      <c r="I122" s="305">
        <v>0</v>
      </c>
      <c r="J122" s="133">
        <v>627.64384159999895</v>
      </c>
      <c r="K122" s="305">
        <v>0</v>
      </c>
      <c r="L122" s="133">
        <v>705.35957700000097</v>
      </c>
      <c r="M122" s="305">
        <v>44.370427800000002</v>
      </c>
      <c r="N122" s="133">
        <v>33.823947100000098</v>
      </c>
      <c r="O122" s="305">
        <v>-44.370427800000002</v>
      </c>
      <c r="P122" s="133">
        <v>45.587242100000601</v>
      </c>
      <c r="Q122" s="305">
        <v>0</v>
      </c>
      <c r="R122" s="133">
        <v>17.869878199998499</v>
      </c>
      <c r="S122" s="305">
        <v>0</v>
      </c>
      <c r="T122" s="133">
        <v>55.752893500000901</v>
      </c>
      <c r="U122" s="305">
        <v>11.2069740000001</v>
      </c>
      <c r="V122" s="133">
        <v>-5.2475775999999401</v>
      </c>
      <c r="W122" s="305">
        <v>-11.206974000000001</v>
      </c>
      <c r="X122" s="133">
        <v>7.8519453000005797</v>
      </c>
      <c r="Y122" s="305">
        <v>0</v>
      </c>
      <c r="Z122" s="133">
        <v>-24.832232200001499</v>
      </c>
      <c r="AA122" s="305">
        <v>0</v>
      </c>
      <c r="AB122" s="133">
        <v>17.418106400001001</v>
      </c>
    </row>
    <row r="123" spans="1:28" hidden="1">
      <c r="A123" s="573">
        <f t="shared" si="15"/>
        <v>0</v>
      </c>
      <c r="D123" s="141">
        <f t="shared" si="16"/>
        <v>0</v>
      </c>
      <c r="E123" s="305">
        <v>0</v>
      </c>
      <c r="F123" s="133">
        <v>0</v>
      </c>
      <c r="G123" s="305">
        <v>0</v>
      </c>
      <c r="H123" s="133">
        <v>0</v>
      </c>
      <c r="I123" s="305">
        <v>0</v>
      </c>
      <c r="J123" s="133">
        <v>0</v>
      </c>
      <c r="K123" s="305">
        <v>0</v>
      </c>
      <c r="L123" s="133">
        <v>0</v>
      </c>
      <c r="M123" s="305">
        <v>0</v>
      </c>
      <c r="N123" s="133">
        <v>0</v>
      </c>
      <c r="O123" s="305">
        <v>0</v>
      </c>
      <c r="P123" s="133">
        <v>0</v>
      </c>
      <c r="Q123" s="305">
        <v>0</v>
      </c>
      <c r="R123" s="133">
        <v>0</v>
      </c>
      <c r="S123" s="305">
        <v>0</v>
      </c>
      <c r="T123" s="133">
        <v>0</v>
      </c>
      <c r="U123" s="305">
        <v>0</v>
      </c>
      <c r="V123" s="133">
        <v>0</v>
      </c>
      <c r="W123" s="305">
        <v>0</v>
      </c>
      <c r="X123" s="133">
        <v>0</v>
      </c>
      <c r="Y123" s="305">
        <v>0</v>
      </c>
      <c r="Z123" s="133">
        <v>0</v>
      </c>
      <c r="AA123" s="305">
        <v>0</v>
      </c>
      <c r="AB123" s="133">
        <v>0</v>
      </c>
    </row>
    <row r="124" spans="1:28" hidden="1">
      <c r="A124" s="573">
        <f t="shared" si="15"/>
        <v>0</v>
      </c>
      <c r="D124" s="141">
        <f t="shared" si="16"/>
        <v>0</v>
      </c>
      <c r="E124" s="305">
        <v>0</v>
      </c>
      <c r="F124" s="133">
        <v>0</v>
      </c>
      <c r="G124" s="305">
        <v>0</v>
      </c>
      <c r="H124" s="133">
        <v>0</v>
      </c>
      <c r="I124" s="305">
        <v>0</v>
      </c>
      <c r="J124" s="133">
        <v>0</v>
      </c>
      <c r="K124" s="305">
        <v>0</v>
      </c>
      <c r="L124" s="133">
        <v>0</v>
      </c>
      <c r="M124" s="305">
        <v>0</v>
      </c>
      <c r="N124" s="133">
        <v>0</v>
      </c>
      <c r="O124" s="305">
        <v>0</v>
      </c>
      <c r="P124" s="133">
        <v>0</v>
      </c>
      <c r="Q124" s="305">
        <v>0</v>
      </c>
      <c r="R124" s="133">
        <v>0</v>
      </c>
      <c r="S124" s="305">
        <v>0</v>
      </c>
      <c r="T124" s="133">
        <v>0</v>
      </c>
      <c r="U124" s="305">
        <v>0</v>
      </c>
      <c r="V124" s="133">
        <v>0</v>
      </c>
      <c r="W124" s="305">
        <v>0</v>
      </c>
      <c r="X124" s="133">
        <v>0</v>
      </c>
      <c r="Y124" s="305">
        <v>0</v>
      </c>
      <c r="Z124" s="133">
        <v>0</v>
      </c>
      <c r="AA124" s="305">
        <v>0</v>
      </c>
      <c r="AB124" s="133">
        <v>0</v>
      </c>
    </row>
    <row r="125" spans="1:28" hidden="1">
      <c r="A125" s="573">
        <f t="shared" si="15"/>
        <v>0</v>
      </c>
      <c r="D125" s="141">
        <f t="shared" si="16"/>
        <v>0</v>
      </c>
      <c r="E125" s="305">
        <v>0</v>
      </c>
      <c r="F125" s="133">
        <v>0</v>
      </c>
      <c r="G125" s="305">
        <v>0</v>
      </c>
      <c r="H125" s="133">
        <v>0</v>
      </c>
      <c r="I125" s="305">
        <v>0</v>
      </c>
      <c r="J125" s="133">
        <v>0</v>
      </c>
      <c r="K125" s="305">
        <v>0</v>
      </c>
      <c r="L125" s="133">
        <v>0</v>
      </c>
      <c r="M125" s="305">
        <v>0</v>
      </c>
      <c r="N125" s="133">
        <v>0</v>
      </c>
      <c r="O125" s="305">
        <v>0</v>
      </c>
      <c r="P125" s="133">
        <v>0</v>
      </c>
      <c r="Q125" s="305">
        <v>0</v>
      </c>
      <c r="R125" s="133">
        <v>0</v>
      </c>
      <c r="S125" s="305">
        <v>0</v>
      </c>
      <c r="T125" s="133">
        <v>0</v>
      </c>
      <c r="U125" s="305">
        <v>0</v>
      </c>
      <c r="V125" s="133">
        <v>0</v>
      </c>
      <c r="W125" s="305">
        <v>0</v>
      </c>
      <c r="X125" s="133">
        <v>0</v>
      </c>
      <c r="Y125" s="305">
        <v>0</v>
      </c>
      <c r="Z125" s="133">
        <v>0</v>
      </c>
      <c r="AA125" s="305">
        <v>0</v>
      </c>
      <c r="AB125" s="133">
        <v>0</v>
      </c>
    </row>
    <row r="126" spans="1:28" hidden="1">
      <c r="A126" s="573">
        <f t="shared" si="15"/>
        <v>0</v>
      </c>
      <c r="D126" s="141">
        <f t="shared" si="16"/>
        <v>0</v>
      </c>
      <c r="E126" s="305">
        <v>0</v>
      </c>
      <c r="F126" s="133">
        <v>0</v>
      </c>
      <c r="G126" s="305">
        <v>0</v>
      </c>
      <c r="H126" s="133">
        <v>0</v>
      </c>
      <c r="I126" s="305">
        <v>0</v>
      </c>
      <c r="J126" s="133">
        <v>0</v>
      </c>
      <c r="K126" s="305">
        <v>0</v>
      </c>
      <c r="L126" s="133">
        <v>0</v>
      </c>
      <c r="M126" s="305">
        <v>0</v>
      </c>
      <c r="N126" s="133">
        <v>0</v>
      </c>
      <c r="O126" s="305">
        <v>0</v>
      </c>
      <c r="P126" s="133">
        <v>0</v>
      </c>
      <c r="Q126" s="305">
        <v>0</v>
      </c>
      <c r="R126" s="133">
        <v>0</v>
      </c>
      <c r="S126" s="305">
        <v>0</v>
      </c>
      <c r="T126" s="133">
        <v>0</v>
      </c>
      <c r="U126" s="305">
        <v>0</v>
      </c>
      <c r="V126" s="133">
        <v>0</v>
      </c>
      <c r="W126" s="305">
        <v>0</v>
      </c>
      <c r="X126" s="133">
        <v>0</v>
      </c>
      <c r="Y126" s="305">
        <v>0</v>
      </c>
      <c r="Z126" s="133">
        <v>0</v>
      </c>
      <c r="AA126" s="305">
        <v>0</v>
      </c>
      <c r="AB126" s="133">
        <v>0</v>
      </c>
    </row>
    <row r="127" spans="1:28" hidden="1">
      <c r="A127" s="573">
        <f t="shared" si="15"/>
        <v>0</v>
      </c>
      <c r="D127" s="141">
        <f t="shared" si="16"/>
        <v>0</v>
      </c>
      <c r="E127" s="305">
        <v>0</v>
      </c>
      <c r="F127" s="133">
        <v>0</v>
      </c>
      <c r="G127" s="305">
        <v>0</v>
      </c>
      <c r="H127" s="133">
        <v>0</v>
      </c>
      <c r="I127" s="305">
        <v>0</v>
      </c>
      <c r="J127" s="133">
        <v>0</v>
      </c>
      <c r="K127" s="305">
        <v>0</v>
      </c>
      <c r="L127" s="133">
        <v>0</v>
      </c>
      <c r="M127" s="305">
        <v>0</v>
      </c>
      <c r="N127" s="133">
        <v>0</v>
      </c>
      <c r="O127" s="305">
        <v>0</v>
      </c>
      <c r="P127" s="133">
        <v>0</v>
      </c>
      <c r="Q127" s="305">
        <v>0</v>
      </c>
      <c r="R127" s="133">
        <v>0</v>
      </c>
      <c r="S127" s="305">
        <v>0</v>
      </c>
      <c r="T127" s="133">
        <v>0</v>
      </c>
      <c r="U127" s="305">
        <v>0</v>
      </c>
      <c r="V127" s="133">
        <v>0</v>
      </c>
      <c r="W127" s="305">
        <v>0</v>
      </c>
      <c r="X127" s="133">
        <v>0</v>
      </c>
      <c r="Y127" s="305">
        <v>0</v>
      </c>
      <c r="Z127" s="133">
        <v>0</v>
      </c>
      <c r="AA127" s="305">
        <v>0</v>
      </c>
      <c r="AB127" s="133">
        <v>0</v>
      </c>
    </row>
    <row r="128" spans="1:28" hidden="1">
      <c r="A128" s="573">
        <f t="shared" si="15"/>
        <v>0</v>
      </c>
      <c r="D128" s="141">
        <f t="shared" si="16"/>
        <v>0</v>
      </c>
      <c r="E128" s="305">
        <v>0</v>
      </c>
      <c r="F128" s="133">
        <v>0</v>
      </c>
      <c r="G128" s="305">
        <v>0</v>
      </c>
      <c r="H128" s="133">
        <v>0</v>
      </c>
      <c r="I128" s="305">
        <v>0</v>
      </c>
      <c r="J128" s="133">
        <v>0</v>
      </c>
      <c r="K128" s="305">
        <v>0</v>
      </c>
      <c r="L128" s="133">
        <v>0</v>
      </c>
      <c r="M128" s="305">
        <v>0</v>
      </c>
      <c r="N128" s="133">
        <v>0</v>
      </c>
      <c r="O128" s="305">
        <v>0</v>
      </c>
      <c r="P128" s="133">
        <v>0</v>
      </c>
      <c r="Q128" s="305">
        <v>0</v>
      </c>
      <c r="R128" s="133">
        <v>0</v>
      </c>
      <c r="S128" s="305">
        <v>0</v>
      </c>
      <c r="T128" s="133">
        <v>0</v>
      </c>
      <c r="U128" s="305">
        <v>0</v>
      </c>
      <c r="V128" s="133">
        <v>0</v>
      </c>
      <c r="W128" s="305">
        <v>0</v>
      </c>
      <c r="X128" s="133">
        <v>0</v>
      </c>
      <c r="Y128" s="305">
        <v>0</v>
      </c>
      <c r="Z128" s="133">
        <v>0</v>
      </c>
      <c r="AA128" s="305">
        <v>0</v>
      </c>
      <c r="AB128" s="133">
        <v>0</v>
      </c>
    </row>
    <row r="129" spans="1:28" hidden="1">
      <c r="A129" s="573">
        <f t="shared" si="15"/>
        <v>0</v>
      </c>
      <c r="D129" s="141">
        <f t="shared" si="16"/>
        <v>0</v>
      </c>
      <c r="E129" s="305">
        <v>0</v>
      </c>
      <c r="F129" s="133">
        <v>0</v>
      </c>
      <c r="G129" s="305">
        <v>0</v>
      </c>
      <c r="H129" s="133">
        <v>0</v>
      </c>
      <c r="I129" s="305">
        <v>0</v>
      </c>
      <c r="J129" s="133">
        <v>0</v>
      </c>
      <c r="K129" s="305">
        <v>0</v>
      </c>
      <c r="L129" s="133">
        <v>0</v>
      </c>
      <c r="M129" s="305">
        <v>0</v>
      </c>
      <c r="N129" s="133">
        <v>0</v>
      </c>
      <c r="O129" s="305">
        <v>0</v>
      </c>
      <c r="P129" s="133">
        <v>0</v>
      </c>
      <c r="Q129" s="305">
        <v>0</v>
      </c>
      <c r="R129" s="133">
        <v>0</v>
      </c>
      <c r="S129" s="305">
        <v>0</v>
      </c>
      <c r="T129" s="133">
        <v>0</v>
      </c>
      <c r="U129" s="305">
        <v>0</v>
      </c>
      <c r="V129" s="133">
        <v>0</v>
      </c>
      <c r="W129" s="305">
        <v>0</v>
      </c>
      <c r="X129" s="133">
        <v>0</v>
      </c>
      <c r="Y129" s="305">
        <v>0</v>
      </c>
      <c r="Z129" s="133">
        <v>0</v>
      </c>
      <c r="AA129" s="305">
        <v>0</v>
      </c>
      <c r="AB129" s="133">
        <v>0</v>
      </c>
    </row>
    <row r="130" spans="1:28" hidden="1">
      <c r="A130" s="573">
        <f t="shared" si="15"/>
        <v>0</v>
      </c>
      <c r="D130" s="141">
        <f t="shared" si="16"/>
        <v>0</v>
      </c>
      <c r="E130" s="305">
        <v>0</v>
      </c>
      <c r="F130" s="133">
        <v>0</v>
      </c>
      <c r="G130" s="305">
        <v>0</v>
      </c>
      <c r="H130" s="133">
        <v>0</v>
      </c>
      <c r="I130" s="305">
        <v>0</v>
      </c>
      <c r="J130" s="133">
        <v>0</v>
      </c>
      <c r="K130" s="305">
        <v>0</v>
      </c>
      <c r="L130" s="133">
        <v>0</v>
      </c>
      <c r="M130" s="305">
        <v>0</v>
      </c>
      <c r="N130" s="133">
        <v>0</v>
      </c>
      <c r="O130" s="305">
        <v>0</v>
      </c>
      <c r="P130" s="133">
        <v>0</v>
      </c>
      <c r="Q130" s="305">
        <v>0</v>
      </c>
      <c r="R130" s="133">
        <v>0</v>
      </c>
      <c r="S130" s="305">
        <v>0</v>
      </c>
      <c r="T130" s="133">
        <v>0</v>
      </c>
      <c r="U130" s="305">
        <v>0</v>
      </c>
      <c r="V130" s="133">
        <v>0</v>
      </c>
      <c r="W130" s="305">
        <v>0</v>
      </c>
      <c r="X130" s="133">
        <v>0</v>
      </c>
      <c r="Y130" s="305">
        <v>0</v>
      </c>
      <c r="Z130" s="133">
        <v>0</v>
      </c>
      <c r="AA130" s="305">
        <v>0</v>
      </c>
      <c r="AB130" s="133">
        <v>0</v>
      </c>
    </row>
    <row r="131" spans="1:28" hidden="1">
      <c r="A131" s="573">
        <f t="shared" si="15"/>
        <v>0</v>
      </c>
      <c r="D131" s="141">
        <f t="shared" si="16"/>
        <v>0</v>
      </c>
      <c r="E131" s="305">
        <v>0</v>
      </c>
      <c r="F131" s="133">
        <v>0</v>
      </c>
      <c r="G131" s="305">
        <v>0</v>
      </c>
      <c r="H131" s="133">
        <v>0</v>
      </c>
      <c r="I131" s="305">
        <v>0</v>
      </c>
      <c r="J131" s="133">
        <v>0</v>
      </c>
      <c r="K131" s="305">
        <v>0</v>
      </c>
      <c r="L131" s="133">
        <v>0</v>
      </c>
      <c r="M131" s="305">
        <v>0</v>
      </c>
      <c r="N131" s="133">
        <v>0</v>
      </c>
      <c r="O131" s="305">
        <v>0</v>
      </c>
      <c r="P131" s="133">
        <v>0</v>
      </c>
      <c r="Q131" s="305">
        <v>0</v>
      </c>
      <c r="R131" s="133">
        <v>0</v>
      </c>
      <c r="S131" s="305">
        <v>0</v>
      </c>
      <c r="T131" s="133">
        <v>0</v>
      </c>
      <c r="U131" s="305">
        <v>0</v>
      </c>
      <c r="V131" s="133">
        <v>0</v>
      </c>
      <c r="W131" s="305">
        <v>0</v>
      </c>
      <c r="X131" s="133">
        <v>0</v>
      </c>
      <c r="Y131" s="305">
        <v>0</v>
      </c>
      <c r="Z131" s="133">
        <v>0</v>
      </c>
      <c r="AA131" s="305">
        <v>0</v>
      </c>
      <c r="AB131" s="133">
        <v>0</v>
      </c>
    </row>
    <row r="132" spans="1:28" hidden="1">
      <c r="A132" s="573">
        <f t="shared" si="15"/>
        <v>0</v>
      </c>
      <c r="D132" s="141">
        <f t="shared" si="16"/>
        <v>0</v>
      </c>
      <c r="E132" s="305">
        <v>0</v>
      </c>
      <c r="F132" s="133">
        <v>0</v>
      </c>
      <c r="G132" s="305">
        <v>0</v>
      </c>
      <c r="H132" s="133">
        <v>0</v>
      </c>
      <c r="I132" s="305">
        <v>0</v>
      </c>
      <c r="J132" s="133">
        <v>0</v>
      </c>
      <c r="K132" s="305">
        <v>0</v>
      </c>
      <c r="L132" s="133">
        <v>0</v>
      </c>
      <c r="M132" s="305">
        <v>0</v>
      </c>
      <c r="N132" s="133">
        <v>0</v>
      </c>
      <c r="O132" s="305">
        <v>0</v>
      </c>
      <c r="P132" s="133">
        <v>0</v>
      </c>
      <c r="Q132" s="305">
        <v>0</v>
      </c>
      <c r="R132" s="133">
        <v>0</v>
      </c>
      <c r="S132" s="305">
        <v>0</v>
      </c>
      <c r="T132" s="133">
        <v>0</v>
      </c>
      <c r="U132" s="305">
        <v>0</v>
      </c>
      <c r="V132" s="133">
        <v>0</v>
      </c>
      <c r="W132" s="305">
        <v>0</v>
      </c>
      <c r="X132" s="133">
        <v>0</v>
      </c>
      <c r="Y132" s="305">
        <v>0</v>
      </c>
      <c r="Z132" s="133">
        <v>0</v>
      </c>
      <c r="AA132" s="305">
        <v>0</v>
      </c>
      <c r="AB132" s="133">
        <v>0</v>
      </c>
    </row>
    <row r="133" spans="1:28" hidden="1">
      <c r="A133" s="573">
        <f t="shared" si="15"/>
        <v>0</v>
      </c>
      <c r="D133" s="141">
        <f t="shared" si="16"/>
        <v>0</v>
      </c>
      <c r="E133" s="305">
        <v>0</v>
      </c>
      <c r="F133" s="133">
        <v>0</v>
      </c>
      <c r="G133" s="305">
        <v>0</v>
      </c>
      <c r="H133" s="133">
        <v>0</v>
      </c>
      <c r="I133" s="305">
        <v>0</v>
      </c>
      <c r="J133" s="133">
        <v>0</v>
      </c>
      <c r="K133" s="305">
        <v>0</v>
      </c>
      <c r="L133" s="133">
        <v>0</v>
      </c>
      <c r="M133" s="305">
        <v>0</v>
      </c>
      <c r="N133" s="133">
        <v>0</v>
      </c>
      <c r="O133" s="305">
        <v>0</v>
      </c>
      <c r="P133" s="133">
        <v>0</v>
      </c>
      <c r="Q133" s="305">
        <v>0</v>
      </c>
      <c r="R133" s="133">
        <v>0</v>
      </c>
      <c r="S133" s="305">
        <v>0</v>
      </c>
      <c r="T133" s="133">
        <v>0</v>
      </c>
      <c r="U133" s="305">
        <v>0</v>
      </c>
      <c r="V133" s="133">
        <v>0</v>
      </c>
      <c r="W133" s="305">
        <v>0</v>
      </c>
      <c r="X133" s="133">
        <v>0</v>
      </c>
      <c r="Y133" s="305">
        <v>0</v>
      </c>
      <c r="Z133" s="133">
        <v>0</v>
      </c>
      <c r="AA133" s="305">
        <v>0</v>
      </c>
      <c r="AB133" s="133">
        <v>0</v>
      </c>
    </row>
    <row r="134" spans="1:28" hidden="1">
      <c r="A134" s="573">
        <f t="shared" si="15"/>
        <v>0</v>
      </c>
      <c r="D134" s="141">
        <f t="shared" si="16"/>
        <v>0</v>
      </c>
      <c r="E134" s="305">
        <v>0</v>
      </c>
      <c r="F134" s="133">
        <v>0</v>
      </c>
      <c r="G134" s="305">
        <v>0</v>
      </c>
      <c r="H134" s="133">
        <v>0</v>
      </c>
      <c r="I134" s="305">
        <v>0</v>
      </c>
      <c r="J134" s="133">
        <v>0</v>
      </c>
      <c r="K134" s="305">
        <v>0</v>
      </c>
      <c r="L134" s="133">
        <v>0</v>
      </c>
      <c r="M134" s="305">
        <v>0</v>
      </c>
      <c r="N134" s="133">
        <v>0</v>
      </c>
      <c r="O134" s="305">
        <v>0</v>
      </c>
      <c r="P134" s="133">
        <v>0</v>
      </c>
      <c r="Q134" s="305">
        <v>0</v>
      </c>
      <c r="R134" s="133">
        <v>0</v>
      </c>
      <c r="S134" s="305">
        <v>0</v>
      </c>
      <c r="T134" s="133">
        <v>0</v>
      </c>
      <c r="U134" s="305">
        <v>0</v>
      </c>
      <c r="V134" s="133">
        <v>0</v>
      </c>
      <c r="W134" s="305">
        <v>0</v>
      </c>
      <c r="X134" s="133">
        <v>0</v>
      </c>
      <c r="Y134" s="305">
        <v>0</v>
      </c>
      <c r="Z134" s="133">
        <v>0</v>
      </c>
      <c r="AA134" s="305">
        <v>0</v>
      </c>
      <c r="AB134" s="133">
        <v>0</v>
      </c>
    </row>
    <row r="135" spans="1:28" hidden="1">
      <c r="A135" s="573">
        <f t="shared" si="15"/>
        <v>0</v>
      </c>
      <c r="D135" s="141">
        <f t="shared" si="16"/>
        <v>0</v>
      </c>
      <c r="E135" s="305">
        <v>0</v>
      </c>
      <c r="F135" s="133">
        <v>0</v>
      </c>
      <c r="G135" s="305">
        <v>0</v>
      </c>
      <c r="H135" s="133">
        <v>0</v>
      </c>
      <c r="I135" s="305">
        <v>0</v>
      </c>
      <c r="J135" s="133">
        <v>0</v>
      </c>
      <c r="K135" s="305">
        <v>0</v>
      </c>
      <c r="L135" s="133">
        <v>0</v>
      </c>
      <c r="M135" s="305">
        <v>0</v>
      </c>
      <c r="N135" s="133">
        <v>0</v>
      </c>
      <c r="O135" s="305">
        <v>0</v>
      </c>
      <c r="P135" s="133">
        <v>0</v>
      </c>
      <c r="Q135" s="305">
        <v>0</v>
      </c>
      <c r="R135" s="133">
        <v>0</v>
      </c>
      <c r="S135" s="305">
        <v>0</v>
      </c>
      <c r="T135" s="133">
        <v>0</v>
      </c>
      <c r="U135" s="305">
        <v>0</v>
      </c>
      <c r="V135" s="133">
        <v>0</v>
      </c>
      <c r="W135" s="305">
        <v>0</v>
      </c>
      <c r="X135" s="133">
        <v>0</v>
      </c>
      <c r="Y135" s="305">
        <v>0</v>
      </c>
      <c r="Z135" s="133">
        <v>0</v>
      </c>
      <c r="AA135" s="305">
        <v>0</v>
      </c>
      <c r="AB135" s="133">
        <v>0</v>
      </c>
    </row>
    <row r="136" spans="1:28" hidden="1">
      <c r="A136" s="573">
        <f t="shared" si="15"/>
        <v>0</v>
      </c>
      <c r="D136" s="141">
        <f t="shared" si="16"/>
        <v>0</v>
      </c>
      <c r="E136" s="305">
        <v>0</v>
      </c>
      <c r="F136" s="133">
        <v>0</v>
      </c>
      <c r="G136" s="305">
        <v>0</v>
      </c>
      <c r="H136" s="133">
        <v>0</v>
      </c>
      <c r="I136" s="305">
        <v>0</v>
      </c>
      <c r="J136" s="133">
        <v>0</v>
      </c>
      <c r="K136" s="305">
        <v>0</v>
      </c>
      <c r="L136" s="133">
        <v>0</v>
      </c>
      <c r="M136" s="305">
        <v>0</v>
      </c>
      <c r="N136" s="133">
        <v>0</v>
      </c>
      <c r="O136" s="305">
        <v>0</v>
      </c>
      <c r="P136" s="133">
        <v>0</v>
      </c>
      <c r="Q136" s="305">
        <v>0</v>
      </c>
      <c r="R136" s="133">
        <v>0</v>
      </c>
      <c r="S136" s="305">
        <v>0</v>
      </c>
      <c r="T136" s="133">
        <v>0</v>
      </c>
      <c r="U136" s="305">
        <v>0</v>
      </c>
      <c r="V136" s="133">
        <v>0</v>
      </c>
      <c r="W136" s="305">
        <v>0</v>
      </c>
      <c r="X136" s="133">
        <v>0</v>
      </c>
      <c r="Y136" s="305">
        <v>0</v>
      </c>
      <c r="Z136" s="133">
        <v>0</v>
      </c>
      <c r="AA136" s="305">
        <v>0</v>
      </c>
      <c r="AB136" s="133">
        <v>0</v>
      </c>
    </row>
    <row r="137" spans="1:28" hidden="1">
      <c r="A137" s="573">
        <f t="shared" si="15"/>
        <v>0</v>
      </c>
      <c r="D137" s="141">
        <f t="shared" si="16"/>
        <v>0</v>
      </c>
      <c r="E137" s="305">
        <v>0</v>
      </c>
      <c r="F137" s="133">
        <v>0</v>
      </c>
      <c r="G137" s="305">
        <v>0</v>
      </c>
      <c r="H137" s="133">
        <v>0</v>
      </c>
      <c r="I137" s="305">
        <v>0</v>
      </c>
      <c r="J137" s="133">
        <v>0</v>
      </c>
      <c r="K137" s="305">
        <v>0</v>
      </c>
      <c r="L137" s="133">
        <v>0</v>
      </c>
      <c r="M137" s="305">
        <v>0</v>
      </c>
      <c r="N137" s="133">
        <v>0</v>
      </c>
      <c r="O137" s="305">
        <v>0</v>
      </c>
      <c r="P137" s="133">
        <v>0</v>
      </c>
      <c r="Q137" s="305">
        <v>0</v>
      </c>
      <c r="R137" s="133">
        <v>0</v>
      </c>
      <c r="S137" s="305">
        <v>0</v>
      </c>
      <c r="T137" s="133">
        <v>0</v>
      </c>
      <c r="U137" s="305">
        <v>0</v>
      </c>
      <c r="V137" s="133">
        <v>0</v>
      </c>
      <c r="W137" s="305">
        <v>0</v>
      </c>
      <c r="X137" s="133">
        <v>0</v>
      </c>
      <c r="Y137" s="305">
        <v>0</v>
      </c>
      <c r="Z137" s="133">
        <v>0</v>
      </c>
      <c r="AA137" s="305">
        <v>0</v>
      </c>
      <c r="AB137" s="133">
        <v>0</v>
      </c>
    </row>
    <row r="138" spans="1:28" hidden="1">
      <c r="A138" s="573">
        <f t="shared" si="15"/>
        <v>0</v>
      </c>
      <c r="D138" s="141">
        <f t="shared" si="16"/>
        <v>0</v>
      </c>
      <c r="E138" s="305">
        <v>0</v>
      </c>
      <c r="F138" s="133">
        <v>0</v>
      </c>
      <c r="G138" s="305">
        <v>0</v>
      </c>
      <c r="H138" s="133">
        <v>0</v>
      </c>
      <c r="I138" s="305">
        <v>0</v>
      </c>
      <c r="J138" s="133">
        <v>0</v>
      </c>
      <c r="K138" s="305">
        <v>0</v>
      </c>
      <c r="L138" s="133">
        <v>0</v>
      </c>
      <c r="M138" s="305">
        <v>0</v>
      </c>
      <c r="N138" s="133">
        <v>0</v>
      </c>
      <c r="O138" s="305">
        <v>0</v>
      </c>
      <c r="P138" s="133">
        <v>0</v>
      </c>
      <c r="Q138" s="305">
        <v>0</v>
      </c>
      <c r="R138" s="133">
        <v>0</v>
      </c>
      <c r="S138" s="305">
        <v>0</v>
      </c>
      <c r="T138" s="133">
        <v>0</v>
      </c>
      <c r="U138" s="305">
        <v>0</v>
      </c>
      <c r="V138" s="133">
        <v>0</v>
      </c>
      <c r="W138" s="305">
        <v>0</v>
      </c>
      <c r="X138" s="133">
        <v>0</v>
      </c>
      <c r="Y138" s="305">
        <v>0</v>
      </c>
      <c r="Z138" s="133">
        <v>0</v>
      </c>
      <c r="AA138" s="305">
        <v>0</v>
      </c>
      <c r="AB138" s="133">
        <v>0</v>
      </c>
    </row>
    <row r="139" spans="1:28" hidden="1">
      <c r="A139" s="573">
        <f t="shared" si="15"/>
        <v>0</v>
      </c>
      <c r="D139" s="141">
        <f t="shared" si="16"/>
        <v>0</v>
      </c>
      <c r="E139" s="305">
        <v>0</v>
      </c>
      <c r="F139" s="133">
        <v>0</v>
      </c>
      <c r="G139" s="305">
        <v>0</v>
      </c>
      <c r="H139" s="133">
        <v>0</v>
      </c>
      <c r="I139" s="305">
        <v>0</v>
      </c>
      <c r="J139" s="133">
        <v>0</v>
      </c>
      <c r="K139" s="305">
        <v>0</v>
      </c>
      <c r="L139" s="133">
        <v>0</v>
      </c>
      <c r="M139" s="305">
        <v>0</v>
      </c>
      <c r="N139" s="133">
        <v>0</v>
      </c>
      <c r="O139" s="305">
        <v>0</v>
      </c>
      <c r="P139" s="133">
        <v>0</v>
      </c>
      <c r="Q139" s="305">
        <v>0</v>
      </c>
      <c r="R139" s="133">
        <v>0</v>
      </c>
      <c r="S139" s="305">
        <v>0</v>
      </c>
      <c r="T139" s="133">
        <v>0</v>
      </c>
      <c r="U139" s="305">
        <v>0</v>
      </c>
      <c r="V139" s="133">
        <v>0</v>
      </c>
      <c r="W139" s="305">
        <v>0</v>
      </c>
      <c r="X139" s="133">
        <v>0</v>
      </c>
      <c r="Y139" s="305">
        <v>0</v>
      </c>
      <c r="Z139" s="133">
        <v>0</v>
      </c>
      <c r="AA139" s="305">
        <v>0</v>
      </c>
      <c r="AB139" s="133">
        <v>0</v>
      </c>
    </row>
    <row r="140" spans="1:28" hidden="1">
      <c r="A140" s="573">
        <f t="shared" si="15"/>
        <v>0</v>
      </c>
      <c r="D140" s="141">
        <f t="shared" si="16"/>
        <v>0</v>
      </c>
      <c r="E140" s="305">
        <v>0</v>
      </c>
      <c r="F140" s="133">
        <v>0</v>
      </c>
      <c r="G140" s="305">
        <v>0</v>
      </c>
      <c r="H140" s="133">
        <v>0</v>
      </c>
      <c r="I140" s="305">
        <v>0</v>
      </c>
      <c r="J140" s="133">
        <v>0</v>
      </c>
      <c r="K140" s="305">
        <v>0</v>
      </c>
      <c r="L140" s="133">
        <v>0</v>
      </c>
      <c r="M140" s="305">
        <v>0</v>
      </c>
      <c r="N140" s="133">
        <v>0</v>
      </c>
      <c r="O140" s="305">
        <v>0</v>
      </c>
      <c r="P140" s="133">
        <v>0</v>
      </c>
      <c r="Q140" s="305">
        <v>0</v>
      </c>
      <c r="R140" s="133">
        <v>0</v>
      </c>
      <c r="S140" s="305">
        <v>0</v>
      </c>
      <c r="T140" s="133">
        <v>0</v>
      </c>
      <c r="U140" s="305">
        <v>0</v>
      </c>
      <c r="V140" s="133">
        <v>0</v>
      </c>
      <c r="W140" s="305">
        <v>0</v>
      </c>
      <c r="X140" s="133">
        <v>0</v>
      </c>
      <c r="Y140" s="305">
        <v>0</v>
      </c>
      <c r="Z140" s="133">
        <v>0</v>
      </c>
      <c r="AA140" s="305">
        <v>0</v>
      </c>
      <c r="AB140" s="133">
        <v>0</v>
      </c>
    </row>
    <row r="141" spans="1:28" hidden="1">
      <c r="A141" s="573">
        <f t="shared" si="15"/>
        <v>0</v>
      </c>
      <c r="D141" s="141">
        <f t="shared" si="16"/>
        <v>0</v>
      </c>
      <c r="E141" s="305">
        <v>0</v>
      </c>
      <c r="F141" s="133">
        <v>0</v>
      </c>
      <c r="G141" s="305">
        <v>0</v>
      </c>
      <c r="H141" s="133">
        <v>0</v>
      </c>
      <c r="I141" s="305">
        <v>0</v>
      </c>
      <c r="J141" s="133">
        <v>0</v>
      </c>
      <c r="K141" s="305">
        <v>0</v>
      </c>
      <c r="L141" s="133">
        <v>0</v>
      </c>
      <c r="M141" s="305">
        <v>0</v>
      </c>
      <c r="N141" s="133">
        <v>0</v>
      </c>
      <c r="O141" s="305">
        <v>0</v>
      </c>
      <c r="P141" s="133">
        <v>0</v>
      </c>
      <c r="Q141" s="305">
        <v>0</v>
      </c>
      <c r="R141" s="133">
        <v>0</v>
      </c>
      <c r="S141" s="305">
        <v>0</v>
      </c>
      <c r="T141" s="133">
        <v>0</v>
      </c>
      <c r="U141" s="305">
        <v>0</v>
      </c>
      <c r="V141" s="133">
        <v>0</v>
      </c>
      <c r="W141" s="305">
        <v>0</v>
      </c>
      <c r="X141" s="133">
        <v>0</v>
      </c>
      <c r="Y141" s="305">
        <v>0</v>
      </c>
      <c r="Z141" s="133">
        <v>0</v>
      </c>
      <c r="AA141" s="305">
        <v>0</v>
      </c>
      <c r="AB141" s="133">
        <v>0</v>
      </c>
    </row>
    <row r="142" spans="1:28" hidden="1">
      <c r="A142" s="573">
        <f t="shared" si="15"/>
        <v>0</v>
      </c>
      <c r="D142" s="141">
        <f t="shared" si="16"/>
        <v>0</v>
      </c>
      <c r="E142" s="305">
        <v>0</v>
      </c>
      <c r="F142" s="133">
        <v>0</v>
      </c>
      <c r="G142" s="305">
        <v>0</v>
      </c>
      <c r="H142" s="133">
        <v>0</v>
      </c>
      <c r="I142" s="305">
        <v>0</v>
      </c>
      <c r="J142" s="133">
        <v>0</v>
      </c>
      <c r="K142" s="305">
        <v>0</v>
      </c>
      <c r="L142" s="133">
        <v>0</v>
      </c>
      <c r="M142" s="305">
        <v>0</v>
      </c>
      <c r="N142" s="133">
        <v>0</v>
      </c>
      <c r="O142" s="305">
        <v>0</v>
      </c>
      <c r="P142" s="133">
        <v>0</v>
      </c>
      <c r="Q142" s="305">
        <v>0</v>
      </c>
      <c r="R142" s="133">
        <v>0</v>
      </c>
      <c r="S142" s="305">
        <v>0</v>
      </c>
      <c r="T142" s="133">
        <v>0</v>
      </c>
      <c r="U142" s="305">
        <v>0</v>
      </c>
      <c r="V142" s="133">
        <v>0</v>
      </c>
      <c r="W142" s="305">
        <v>0</v>
      </c>
      <c r="X142" s="133">
        <v>0</v>
      </c>
      <c r="Y142" s="305">
        <v>0</v>
      </c>
      <c r="Z142" s="133">
        <v>0</v>
      </c>
      <c r="AA142" s="305">
        <v>0</v>
      </c>
      <c r="AB142" s="133">
        <v>0</v>
      </c>
    </row>
    <row r="143" spans="1:28">
      <c r="A143" s="573">
        <f t="shared" si="15"/>
        <v>0</v>
      </c>
      <c r="D143" s="572" t="str">
        <f t="shared" si="16"/>
        <v>Aibel</v>
      </c>
      <c r="E143" s="306">
        <f t="shared" ref="E143:AB143" si="17">SUM(E122:E142)</f>
        <v>602.77693380000005</v>
      </c>
      <c r="F143" s="125">
        <f t="shared" si="17"/>
        <v>822.7496721</v>
      </c>
      <c r="G143" s="306">
        <f t="shared" si="17"/>
        <v>-602.77693380000005</v>
      </c>
      <c r="H143" s="125">
        <f t="shared" si="17"/>
        <v>789.29948709999996</v>
      </c>
      <c r="I143" s="306">
        <f t="shared" si="17"/>
        <v>0</v>
      </c>
      <c r="J143" s="125">
        <f t="shared" si="17"/>
        <v>627.64384159999895</v>
      </c>
      <c r="K143" s="306">
        <f t="shared" si="17"/>
        <v>0</v>
      </c>
      <c r="L143" s="125">
        <f t="shared" si="17"/>
        <v>705.35957700000097</v>
      </c>
      <c r="M143" s="306">
        <f t="shared" si="17"/>
        <v>44.370427800000002</v>
      </c>
      <c r="N143" s="138">
        <f t="shared" si="17"/>
        <v>33.823947100000098</v>
      </c>
      <c r="O143" s="306">
        <f t="shared" si="17"/>
        <v>-44.370427800000002</v>
      </c>
      <c r="P143" s="138">
        <f t="shared" si="17"/>
        <v>45.587242100000601</v>
      </c>
      <c r="Q143" s="306">
        <f t="shared" si="17"/>
        <v>0</v>
      </c>
      <c r="R143" s="138">
        <f t="shared" si="17"/>
        <v>17.869878199998499</v>
      </c>
      <c r="S143" s="306">
        <f t="shared" si="17"/>
        <v>0</v>
      </c>
      <c r="T143" s="138">
        <f t="shared" si="17"/>
        <v>55.752893500000901</v>
      </c>
      <c r="U143" s="306">
        <f t="shared" si="17"/>
        <v>11.2069740000001</v>
      </c>
      <c r="V143" s="125">
        <f t="shared" si="17"/>
        <v>-5.2475775999999401</v>
      </c>
      <c r="W143" s="306">
        <f t="shared" si="17"/>
        <v>-11.206974000000001</v>
      </c>
      <c r="X143" s="125">
        <f t="shared" si="17"/>
        <v>7.8519453000005797</v>
      </c>
      <c r="Y143" s="306">
        <f t="shared" si="17"/>
        <v>0</v>
      </c>
      <c r="Z143" s="125">
        <f t="shared" si="17"/>
        <v>-24.832232200001499</v>
      </c>
      <c r="AA143" s="306">
        <f t="shared" si="17"/>
        <v>0</v>
      </c>
      <c r="AB143" s="125">
        <f t="shared" si="17"/>
        <v>17.418106400001001</v>
      </c>
    </row>
    <row r="144" spans="1:28" hidden="1">
      <c r="A144" s="573">
        <f t="shared" si="15"/>
        <v>0</v>
      </c>
      <c r="D144" s="141">
        <f t="shared" si="16"/>
        <v>0</v>
      </c>
      <c r="E144" s="305">
        <v>0</v>
      </c>
      <c r="F144" s="133">
        <v>0</v>
      </c>
      <c r="G144" s="305">
        <v>0</v>
      </c>
      <c r="H144" s="133">
        <v>0</v>
      </c>
      <c r="I144" s="305">
        <v>0</v>
      </c>
      <c r="J144" s="133">
        <v>0</v>
      </c>
      <c r="K144" s="305">
        <v>0</v>
      </c>
      <c r="L144" s="133">
        <v>0</v>
      </c>
      <c r="M144" s="305">
        <v>0</v>
      </c>
      <c r="N144" s="133">
        <v>0</v>
      </c>
      <c r="O144" s="305">
        <v>0</v>
      </c>
      <c r="P144" s="133">
        <v>0</v>
      </c>
      <c r="Q144" s="305">
        <v>0</v>
      </c>
      <c r="R144" s="133">
        <v>0</v>
      </c>
      <c r="S144" s="305">
        <v>0</v>
      </c>
      <c r="T144" s="133">
        <v>0</v>
      </c>
      <c r="U144" s="305">
        <v>0</v>
      </c>
      <c r="V144" s="133">
        <v>0</v>
      </c>
      <c r="W144" s="305">
        <v>0</v>
      </c>
      <c r="X144" s="133">
        <v>0</v>
      </c>
      <c r="Y144" s="305">
        <v>0</v>
      </c>
      <c r="Z144" s="133">
        <v>0</v>
      </c>
      <c r="AA144" s="305">
        <v>0</v>
      </c>
      <c r="AB144" s="133">
        <v>0</v>
      </c>
    </row>
    <row r="145" spans="1:28" hidden="1">
      <c r="A145" s="573">
        <f t="shared" si="15"/>
        <v>0</v>
      </c>
      <c r="D145" s="141">
        <f t="shared" si="16"/>
        <v>0</v>
      </c>
      <c r="E145" s="305">
        <v>0</v>
      </c>
      <c r="F145" s="133">
        <v>0</v>
      </c>
      <c r="G145" s="305">
        <v>0</v>
      </c>
      <c r="H145" s="133">
        <v>0</v>
      </c>
      <c r="I145" s="305">
        <v>0</v>
      </c>
      <c r="J145" s="133">
        <v>0</v>
      </c>
      <c r="K145" s="305">
        <v>0</v>
      </c>
      <c r="L145" s="133">
        <v>0</v>
      </c>
      <c r="M145" s="305">
        <v>0</v>
      </c>
      <c r="N145" s="133">
        <v>0</v>
      </c>
      <c r="O145" s="305">
        <v>0</v>
      </c>
      <c r="P145" s="133">
        <v>0</v>
      </c>
      <c r="Q145" s="305">
        <v>0</v>
      </c>
      <c r="R145" s="133">
        <v>0</v>
      </c>
      <c r="S145" s="305">
        <v>0</v>
      </c>
      <c r="T145" s="133">
        <v>0</v>
      </c>
      <c r="U145" s="305">
        <v>0</v>
      </c>
      <c r="V145" s="133">
        <v>0</v>
      </c>
      <c r="W145" s="305">
        <v>0</v>
      </c>
      <c r="X145" s="133">
        <v>0</v>
      </c>
      <c r="Y145" s="305">
        <v>0</v>
      </c>
      <c r="Z145" s="133">
        <v>0</v>
      </c>
      <c r="AA145" s="305">
        <v>0</v>
      </c>
      <c r="AB145" s="133">
        <v>0</v>
      </c>
    </row>
    <row r="146" spans="1:28" hidden="1">
      <c r="A146" s="573">
        <f t="shared" si="15"/>
        <v>0</v>
      </c>
      <c r="D146" s="141">
        <f t="shared" si="16"/>
        <v>0</v>
      </c>
      <c r="E146" s="305">
        <v>0</v>
      </c>
      <c r="F146" s="133">
        <v>0</v>
      </c>
      <c r="G146" s="305">
        <v>0</v>
      </c>
      <c r="H146" s="133">
        <v>0</v>
      </c>
      <c r="I146" s="305">
        <v>0</v>
      </c>
      <c r="J146" s="133">
        <v>0</v>
      </c>
      <c r="K146" s="305">
        <v>0</v>
      </c>
      <c r="L146" s="133">
        <v>0</v>
      </c>
      <c r="M146" s="305">
        <v>0</v>
      </c>
      <c r="N146" s="133">
        <v>0</v>
      </c>
      <c r="O146" s="305">
        <v>0</v>
      </c>
      <c r="P146" s="133">
        <v>0</v>
      </c>
      <c r="Q146" s="305">
        <v>0</v>
      </c>
      <c r="R146" s="133">
        <v>0</v>
      </c>
      <c r="S146" s="305">
        <v>0</v>
      </c>
      <c r="T146" s="133">
        <v>0</v>
      </c>
      <c r="U146" s="305">
        <v>0</v>
      </c>
      <c r="V146" s="133">
        <v>0</v>
      </c>
      <c r="W146" s="305">
        <v>0</v>
      </c>
      <c r="X146" s="133">
        <v>0</v>
      </c>
      <c r="Y146" s="305">
        <v>0</v>
      </c>
      <c r="Z146" s="133">
        <v>0</v>
      </c>
      <c r="AA146" s="305">
        <v>0</v>
      </c>
      <c r="AB146" s="133">
        <v>0</v>
      </c>
    </row>
    <row r="147" spans="1:28" hidden="1">
      <c r="A147" s="573">
        <f t="shared" si="15"/>
        <v>0</v>
      </c>
      <c r="D147" s="141">
        <f t="shared" si="16"/>
        <v>0</v>
      </c>
      <c r="E147" s="305">
        <v>0</v>
      </c>
      <c r="F147" s="133">
        <v>0</v>
      </c>
      <c r="G147" s="305">
        <v>0</v>
      </c>
      <c r="H147" s="133">
        <v>0</v>
      </c>
      <c r="I147" s="305">
        <v>0</v>
      </c>
      <c r="J147" s="133">
        <v>0</v>
      </c>
      <c r="K147" s="305">
        <v>0</v>
      </c>
      <c r="L147" s="133">
        <v>0</v>
      </c>
      <c r="M147" s="305">
        <v>0</v>
      </c>
      <c r="N147" s="133">
        <v>0</v>
      </c>
      <c r="O147" s="305">
        <v>0</v>
      </c>
      <c r="P147" s="133">
        <v>0</v>
      </c>
      <c r="Q147" s="305">
        <v>0</v>
      </c>
      <c r="R147" s="133">
        <v>0</v>
      </c>
      <c r="S147" s="305">
        <v>0</v>
      </c>
      <c r="T147" s="133">
        <v>0</v>
      </c>
      <c r="U147" s="305">
        <v>0</v>
      </c>
      <c r="V147" s="133">
        <v>0</v>
      </c>
      <c r="W147" s="305">
        <v>0</v>
      </c>
      <c r="X147" s="133">
        <v>0</v>
      </c>
      <c r="Y147" s="305">
        <v>0</v>
      </c>
      <c r="Z147" s="133">
        <v>0</v>
      </c>
      <c r="AA147" s="305">
        <v>0</v>
      </c>
      <c r="AB147" s="133">
        <v>0</v>
      </c>
    </row>
    <row r="148" spans="1:28" hidden="1">
      <c r="A148" s="573">
        <f t="shared" si="15"/>
        <v>0</v>
      </c>
      <c r="D148" s="141">
        <f t="shared" si="16"/>
        <v>0</v>
      </c>
      <c r="E148" s="305">
        <v>0</v>
      </c>
      <c r="F148" s="133">
        <v>0</v>
      </c>
      <c r="G148" s="305">
        <v>0</v>
      </c>
      <c r="H148" s="133">
        <v>0</v>
      </c>
      <c r="I148" s="305">
        <v>0</v>
      </c>
      <c r="J148" s="133">
        <v>0</v>
      </c>
      <c r="K148" s="305">
        <v>0</v>
      </c>
      <c r="L148" s="133">
        <v>0</v>
      </c>
      <c r="M148" s="305">
        <v>0</v>
      </c>
      <c r="N148" s="133">
        <v>0</v>
      </c>
      <c r="O148" s="305">
        <v>0</v>
      </c>
      <c r="P148" s="133">
        <v>0</v>
      </c>
      <c r="Q148" s="305">
        <v>0</v>
      </c>
      <c r="R148" s="133">
        <v>0</v>
      </c>
      <c r="S148" s="305">
        <v>0</v>
      </c>
      <c r="T148" s="133">
        <v>0</v>
      </c>
      <c r="U148" s="305">
        <v>0</v>
      </c>
      <c r="V148" s="133">
        <v>0</v>
      </c>
      <c r="W148" s="305">
        <v>0</v>
      </c>
      <c r="X148" s="133">
        <v>0</v>
      </c>
      <c r="Y148" s="305">
        <v>0</v>
      </c>
      <c r="Z148" s="133">
        <v>0</v>
      </c>
      <c r="AA148" s="305">
        <v>0</v>
      </c>
      <c r="AB148" s="133">
        <v>0</v>
      </c>
    </row>
    <row r="149" spans="1:28" hidden="1">
      <c r="A149" s="573">
        <f t="shared" si="15"/>
        <v>0</v>
      </c>
      <c r="D149" s="141">
        <f t="shared" si="16"/>
        <v>0</v>
      </c>
      <c r="E149" s="305">
        <v>0</v>
      </c>
      <c r="F149" s="133">
        <v>0</v>
      </c>
      <c r="G149" s="305">
        <v>0</v>
      </c>
      <c r="H149" s="133">
        <v>0</v>
      </c>
      <c r="I149" s="305">
        <v>0</v>
      </c>
      <c r="J149" s="133">
        <v>0</v>
      </c>
      <c r="K149" s="305">
        <v>0</v>
      </c>
      <c r="L149" s="133">
        <v>0</v>
      </c>
      <c r="M149" s="305">
        <v>0</v>
      </c>
      <c r="N149" s="133">
        <v>0</v>
      </c>
      <c r="O149" s="305">
        <v>0</v>
      </c>
      <c r="P149" s="133">
        <v>0</v>
      </c>
      <c r="Q149" s="305">
        <v>0</v>
      </c>
      <c r="R149" s="133">
        <v>0</v>
      </c>
      <c r="S149" s="305">
        <v>0</v>
      </c>
      <c r="T149" s="133">
        <v>0</v>
      </c>
      <c r="U149" s="305">
        <v>0</v>
      </c>
      <c r="V149" s="133">
        <v>0</v>
      </c>
      <c r="W149" s="305">
        <v>0</v>
      </c>
      <c r="X149" s="133">
        <v>0</v>
      </c>
      <c r="Y149" s="305">
        <v>0</v>
      </c>
      <c r="Z149" s="133">
        <v>0</v>
      </c>
      <c r="AA149" s="305">
        <v>0</v>
      </c>
      <c r="AB149" s="133">
        <v>0</v>
      </c>
    </row>
    <row r="150" spans="1:28" hidden="1">
      <c r="A150" s="573">
        <f t="shared" si="15"/>
        <v>0</v>
      </c>
      <c r="D150" s="141">
        <f t="shared" si="16"/>
        <v>0</v>
      </c>
      <c r="E150" s="305">
        <v>0</v>
      </c>
      <c r="F150" s="133">
        <v>0</v>
      </c>
      <c r="G150" s="305">
        <v>0</v>
      </c>
      <c r="H150" s="133">
        <v>0</v>
      </c>
      <c r="I150" s="305">
        <v>0</v>
      </c>
      <c r="J150" s="133">
        <v>0</v>
      </c>
      <c r="K150" s="305">
        <v>0</v>
      </c>
      <c r="L150" s="133">
        <v>0</v>
      </c>
      <c r="M150" s="305">
        <v>0</v>
      </c>
      <c r="N150" s="133">
        <v>0</v>
      </c>
      <c r="O150" s="305">
        <v>0</v>
      </c>
      <c r="P150" s="133">
        <v>0</v>
      </c>
      <c r="Q150" s="305">
        <v>0</v>
      </c>
      <c r="R150" s="133">
        <v>0</v>
      </c>
      <c r="S150" s="305">
        <v>0</v>
      </c>
      <c r="T150" s="133">
        <v>0</v>
      </c>
      <c r="U150" s="305">
        <v>0</v>
      </c>
      <c r="V150" s="133">
        <v>0</v>
      </c>
      <c r="W150" s="305">
        <v>0</v>
      </c>
      <c r="X150" s="133">
        <v>0</v>
      </c>
      <c r="Y150" s="305">
        <v>0</v>
      </c>
      <c r="Z150" s="133">
        <v>0</v>
      </c>
      <c r="AA150" s="305">
        <v>0</v>
      </c>
      <c r="AB150" s="133">
        <v>0</v>
      </c>
    </row>
    <row r="151" spans="1:28" hidden="1">
      <c r="A151" s="573">
        <f t="shared" si="15"/>
        <v>0</v>
      </c>
      <c r="D151" s="141">
        <f t="shared" si="16"/>
        <v>0</v>
      </c>
      <c r="E151" s="305">
        <v>0</v>
      </c>
      <c r="F151" s="133">
        <v>0</v>
      </c>
      <c r="G151" s="305">
        <v>0</v>
      </c>
      <c r="H151" s="133">
        <v>0</v>
      </c>
      <c r="I151" s="305">
        <v>0</v>
      </c>
      <c r="J151" s="133">
        <v>0</v>
      </c>
      <c r="K151" s="305">
        <v>0</v>
      </c>
      <c r="L151" s="133">
        <v>0</v>
      </c>
      <c r="M151" s="305">
        <v>0</v>
      </c>
      <c r="N151" s="133">
        <v>0</v>
      </c>
      <c r="O151" s="305">
        <v>0</v>
      </c>
      <c r="P151" s="133">
        <v>0</v>
      </c>
      <c r="Q151" s="305">
        <v>0</v>
      </c>
      <c r="R151" s="133">
        <v>0</v>
      </c>
      <c r="S151" s="305">
        <v>0</v>
      </c>
      <c r="T151" s="133">
        <v>0</v>
      </c>
      <c r="U151" s="305">
        <v>0</v>
      </c>
      <c r="V151" s="133">
        <v>0</v>
      </c>
      <c r="W151" s="305">
        <v>0</v>
      </c>
      <c r="X151" s="133">
        <v>0</v>
      </c>
      <c r="Y151" s="305">
        <v>0</v>
      </c>
      <c r="Z151" s="133">
        <v>0</v>
      </c>
      <c r="AA151" s="305">
        <v>0</v>
      </c>
      <c r="AB151" s="133">
        <v>0</v>
      </c>
    </row>
    <row r="152" spans="1:28" hidden="1">
      <c r="A152" s="573">
        <f t="shared" si="15"/>
        <v>0</v>
      </c>
      <c r="D152" s="141">
        <f t="shared" si="16"/>
        <v>0</v>
      </c>
      <c r="E152" s="305">
        <v>0</v>
      </c>
      <c r="F152" s="133">
        <v>0</v>
      </c>
      <c r="G152" s="305">
        <v>0</v>
      </c>
      <c r="H152" s="133">
        <v>0</v>
      </c>
      <c r="I152" s="305">
        <v>0</v>
      </c>
      <c r="J152" s="133">
        <v>0</v>
      </c>
      <c r="K152" s="305">
        <v>0</v>
      </c>
      <c r="L152" s="133">
        <v>0</v>
      </c>
      <c r="M152" s="305">
        <v>0</v>
      </c>
      <c r="N152" s="133">
        <v>0</v>
      </c>
      <c r="O152" s="305">
        <v>0</v>
      </c>
      <c r="P152" s="133">
        <v>0</v>
      </c>
      <c r="Q152" s="305">
        <v>0</v>
      </c>
      <c r="R152" s="133">
        <v>0</v>
      </c>
      <c r="S152" s="305">
        <v>0</v>
      </c>
      <c r="T152" s="133">
        <v>0</v>
      </c>
      <c r="U152" s="305">
        <v>0</v>
      </c>
      <c r="V152" s="133">
        <v>0</v>
      </c>
      <c r="W152" s="305">
        <v>0</v>
      </c>
      <c r="X152" s="133">
        <v>0</v>
      </c>
      <c r="Y152" s="305">
        <v>0</v>
      </c>
      <c r="Z152" s="133">
        <v>0</v>
      </c>
      <c r="AA152" s="305">
        <v>0</v>
      </c>
      <c r="AB152" s="133">
        <v>0</v>
      </c>
    </row>
    <row r="153" spans="1:28" hidden="1">
      <c r="A153" s="573">
        <f t="shared" si="15"/>
        <v>0</v>
      </c>
      <c r="D153" s="141">
        <f t="shared" si="16"/>
        <v>0</v>
      </c>
      <c r="E153" s="305">
        <v>0</v>
      </c>
      <c r="F153" s="133">
        <v>0</v>
      </c>
      <c r="G153" s="305">
        <v>0</v>
      </c>
      <c r="H153" s="133">
        <v>0</v>
      </c>
      <c r="I153" s="305">
        <v>0</v>
      </c>
      <c r="J153" s="133">
        <v>0</v>
      </c>
      <c r="K153" s="305">
        <v>0</v>
      </c>
      <c r="L153" s="133">
        <v>0</v>
      </c>
      <c r="M153" s="305">
        <v>0</v>
      </c>
      <c r="N153" s="133">
        <v>0</v>
      </c>
      <c r="O153" s="305">
        <v>0</v>
      </c>
      <c r="P153" s="133">
        <v>0</v>
      </c>
      <c r="Q153" s="305">
        <v>0</v>
      </c>
      <c r="R153" s="133">
        <v>0</v>
      </c>
      <c r="S153" s="305">
        <v>0</v>
      </c>
      <c r="T153" s="133">
        <v>0</v>
      </c>
      <c r="U153" s="305">
        <v>0</v>
      </c>
      <c r="V153" s="133">
        <v>0</v>
      </c>
      <c r="W153" s="305">
        <v>0</v>
      </c>
      <c r="X153" s="133">
        <v>0</v>
      </c>
      <c r="Y153" s="305">
        <v>0</v>
      </c>
      <c r="Z153" s="133">
        <v>0</v>
      </c>
      <c r="AA153" s="305">
        <v>0</v>
      </c>
      <c r="AB153" s="133">
        <v>0</v>
      </c>
    </row>
    <row r="154" spans="1:28" hidden="1">
      <c r="A154" s="573">
        <f t="shared" si="15"/>
        <v>0</v>
      </c>
      <c r="D154" s="141">
        <f t="shared" si="16"/>
        <v>0</v>
      </c>
      <c r="E154" s="305">
        <v>0</v>
      </c>
      <c r="F154" s="133">
        <v>0</v>
      </c>
      <c r="G154" s="305">
        <v>0</v>
      </c>
      <c r="H154" s="133">
        <v>0</v>
      </c>
      <c r="I154" s="305">
        <v>0</v>
      </c>
      <c r="J154" s="133">
        <v>0</v>
      </c>
      <c r="K154" s="305">
        <v>0</v>
      </c>
      <c r="L154" s="133">
        <v>0</v>
      </c>
      <c r="M154" s="305">
        <v>0</v>
      </c>
      <c r="N154" s="133">
        <v>0</v>
      </c>
      <c r="O154" s="305">
        <v>0</v>
      </c>
      <c r="P154" s="133">
        <v>0</v>
      </c>
      <c r="Q154" s="305">
        <v>0</v>
      </c>
      <c r="R154" s="133">
        <v>0</v>
      </c>
      <c r="S154" s="305">
        <v>0</v>
      </c>
      <c r="T154" s="133">
        <v>0</v>
      </c>
      <c r="U154" s="305">
        <v>0</v>
      </c>
      <c r="V154" s="133">
        <v>0</v>
      </c>
      <c r="W154" s="305">
        <v>0</v>
      </c>
      <c r="X154" s="133">
        <v>0</v>
      </c>
      <c r="Y154" s="305">
        <v>0</v>
      </c>
      <c r="Z154" s="133">
        <v>0</v>
      </c>
      <c r="AA154" s="305">
        <v>0</v>
      </c>
      <c r="AB154" s="133">
        <v>0</v>
      </c>
    </row>
    <row r="155" spans="1:28" hidden="1">
      <c r="A155" s="573">
        <f t="shared" si="15"/>
        <v>0</v>
      </c>
      <c r="D155" s="141">
        <f t="shared" si="16"/>
        <v>0</v>
      </c>
      <c r="E155" s="305">
        <v>0</v>
      </c>
      <c r="F155" s="133">
        <v>0</v>
      </c>
      <c r="G155" s="305">
        <v>0</v>
      </c>
      <c r="H155" s="133">
        <v>0</v>
      </c>
      <c r="I155" s="305">
        <v>0</v>
      </c>
      <c r="J155" s="133">
        <v>0</v>
      </c>
      <c r="K155" s="305">
        <v>0</v>
      </c>
      <c r="L155" s="133">
        <v>0</v>
      </c>
      <c r="M155" s="305">
        <v>0</v>
      </c>
      <c r="N155" s="133">
        <v>0</v>
      </c>
      <c r="O155" s="305">
        <v>0</v>
      </c>
      <c r="P155" s="133">
        <v>0</v>
      </c>
      <c r="Q155" s="305">
        <v>0</v>
      </c>
      <c r="R155" s="133">
        <v>0</v>
      </c>
      <c r="S155" s="305">
        <v>0</v>
      </c>
      <c r="T155" s="133">
        <v>0</v>
      </c>
      <c r="U155" s="305">
        <v>0</v>
      </c>
      <c r="V155" s="133">
        <v>0</v>
      </c>
      <c r="W155" s="305">
        <v>0</v>
      </c>
      <c r="X155" s="133">
        <v>0</v>
      </c>
      <c r="Y155" s="305">
        <v>0</v>
      </c>
      <c r="Z155" s="133">
        <v>0</v>
      </c>
      <c r="AA155" s="305">
        <v>0</v>
      </c>
      <c r="AB155" s="133">
        <v>0</v>
      </c>
    </row>
    <row r="156" spans="1:28" hidden="1">
      <c r="A156" s="573">
        <f t="shared" si="15"/>
        <v>0</v>
      </c>
      <c r="D156" s="141">
        <f t="shared" si="16"/>
        <v>0</v>
      </c>
      <c r="E156" s="305">
        <v>0</v>
      </c>
      <c r="F156" s="133">
        <v>0</v>
      </c>
      <c r="G156" s="305">
        <v>0</v>
      </c>
      <c r="H156" s="133">
        <v>0</v>
      </c>
      <c r="I156" s="305">
        <v>0</v>
      </c>
      <c r="J156" s="133">
        <v>0</v>
      </c>
      <c r="K156" s="305">
        <v>0</v>
      </c>
      <c r="L156" s="133">
        <v>0</v>
      </c>
      <c r="M156" s="305">
        <v>0</v>
      </c>
      <c r="N156" s="133">
        <v>0</v>
      </c>
      <c r="O156" s="305">
        <v>0</v>
      </c>
      <c r="P156" s="133">
        <v>0</v>
      </c>
      <c r="Q156" s="305">
        <v>0</v>
      </c>
      <c r="R156" s="133">
        <v>0</v>
      </c>
      <c r="S156" s="305">
        <v>0</v>
      </c>
      <c r="T156" s="133">
        <v>0</v>
      </c>
      <c r="U156" s="305">
        <v>0</v>
      </c>
      <c r="V156" s="133">
        <v>0</v>
      </c>
      <c r="W156" s="305">
        <v>0</v>
      </c>
      <c r="X156" s="133">
        <v>0</v>
      </c>
      <c r="Y156" s="305">
        <v>0</v>
      </c>
      <c r="Z156" s="133">
        <v>0</v>
      </c>
      <c r="AA156" s="305">
        <v>0</v>
      </c>
      <c r="AB156" s="133">
        <v>0</v>
      </c>
    </row>
    <row r="157" spans="1:28" hidden="1">
      <c r="A157" s="573">
        <f t="shared" si="15"/>
        <v>0</v>
      </c>
      <c r="D157" s="141">
        <f t="shared" si="16"/>
        <v>0</v>
      </c>
      <c r="E157" s="305">
        <v>0</v>
      </c>
      <c r="F157" s="133">
        <v>0</v>
      </c>
      <c r="G157" s="305">
        <v>0</v>
      </c>
      <c r="H157" s="133">
        <v>0</v>
      </c>
      <c r="I157" s="305">
        <v>0</v>
      </c>
      <c r="J157" s="133">
        <v>0</v>
      </c>
      <c r="K157" s="305">
        <v>0</v>
      </c>
      <c r="L157" s="133">
        <v>0</v>
      </c>
      <c r="M157" s="305">
        <v>0</v>
      </c>
      <c r="N157" s="133">
        <v>0</v>
      </c>
      <c r="O157" s="305">
        <v>0</v>
      </c>
      <c r="P157" s="133">
        <v>0</v>
      </c>
      <c r="Q157" s="305">
        <v>0</v>
      </c>
      <c r="R157" s="133">
        <v>0</v>
      </c>
      <c r="S157" s="305">
        <v>0</v>
      </c>
      <c r="T157" s="133">
        <v>0</v>
      </c>
      <c r="U157" s="305">
        <v>0</v>
      </c>
      <c r="V157" s="133">
        <v>0</v>
      </c>
      <c r="W157" s="305">
        <v>0</v>
      </c>
      <c r="X157" s="133">
        <v>0</v>
      </c>
      <c r="Y157" s="305">
        <v>0</v>
      </c>
      <c r="Z157" s="133">
        <v>0</v>
      </c>
      <c r="AA157" s="305">
        <v>0</v>
      </c>
      <c r="AB157" s="133">
        <v>0</v>
      </c>
    </row>
    <row r="158" spans="1:28" hidden="1">
      <c r="A158" s="573">
        <f t="shared" si="15"/>
        <v>0</v>
      </c>
      <c r="D158" s="141">
        <f t="shared" si="16"/>
        <v>0</v>
      </c>
      <c r="E158" s="305">
        <v>0</v>
      </c>
      <c r="F158" s="133">
        <v>0</v>
      </c>
      <c r="G158" s="305">
        <v>0</v>
      </c>
      <c r="H158" s="133">
        <v>0</v>
      </c>
      <c r="I158" s="305">
        <v>0</v>
      </c>
      <c r="J158" s="133">
        <v>0</v>
      </c>
      <c r="K158" s="305">
        <v>0</v>
      </c>
      <c r="L158" s="133">
        <v>0</v>
      </c>
      <c r="M158" s="305">
        <v>0</v>
      </c>
      <c r="N158" s="133">
        <v>0</v>
      </c>
      <c r="O158" s="305">
        <v>0</v>
      </c>
      <c r="P158" s="133">
        <v>0</v>
      </c>
      <c r="Q158" s="305">
        <v>0</v>
      </c>
      <c r="R158" s="133">
        <v>0</v>
      </c>
      <c r="S158" s="305">
        <v>0</v>
      </c>
      <c r="T158" s="133">
        <v>0</v>
      </c>
      <c r="U158" s="305">
        <v>0</v>
      </c>
      <c r="V158" s="133">
        <v>0</v>
      </c>
      <c r="W158" s="305">
        <v>0</v>
      </c>
      <c r="X158" s="133">
        <v>0</v>
      </c>
      <c r="Y158" s="305">
        <v>0</v>
      </c>
      <c r="Z158" s="133">
        <v>0</v>
      </c>
      <c r="AA158" s="305">
        <v>0</v>
      </c>
      <c r="AB158" s="133">
        <v>0</v>
      </c>
    </row>
    <row r="159" spans="1:28" hidden="1">
      <c r="A159" s="573">
        <f t="shared" si="15"/>
        <v>0</v>
      </c>
      <c r="D159" s="141">
        <f t="shared" si="16"/>
        <v>0</v>
      </c>
      <c r="E159" s="305">
        <v>0</v>
      </c>
      <c r="F159" s="133">
        <v>0</v>
      </c>
      <c r="G159" s="305">
        <v>0</v>
      </c>
      <c r="H159" s="133">
        <v>0</v>
      </c>
      <c r="I159" s="305">
        <v>0</v>
      </c>
      <c r="J159" s="133">
        <v>0</v>
      </c>
      <c r="K159" s="305">
        <v>0</v>
      </c>
      <c r="L159" s="133">
        <v>0</v>
      </c>
      <c r="M159" s="305">
        <v>0</v>
      </c>
      <c r="N159" s="133">
        <v>0</v>
      </c>
      <c r="O159" s="305">
        <v>0</v>
      </c>
      <c r="P159" s="133">
        <v>0</v>
      </c>
      <c r="Q159" s="305">
        <v>0</v>
      </c>
      <c r="R159" s="133">
        <v>0</v>
      </c>
      <c r="S159" s="305">
        <v>0</v>
      </c>
      <c r="T159" s="133">
        <v>0</v>
      </c>
      <c r="U159" s="305">
        <v>0</v>
      </c>
      <c r="V159" s="133">
        <v>0</v>
      </c>
      <c r="W159" s="305">
        <v>0</v>
      </c>
      <c r="X159" s="133">
        <v>0</v>
      </c>
      <c r="Y159" s="305">
        <v>0</v>
      </c>
      <c r="Z159" s="133">
        <v>0</v>
      </c>
      <c r="AA159" s="305">
        <v>0</v>
      </c>
      <c r="AB159" s="133">
        <v>0</v>
      </c>
    </row>
    <row r="160" spans="1:28" hidden="1">
      <c r="A160" s="573">
        <f t="shared" si="15"/>
        <v>0</v>
      </c>
      <c r="D160" s="141">
        <f t="shared" si="16"/>
        <v>0</v>
      </c>
      <c r="E160" s="305">
        <v>0</v>
      </c>
      <c r="F160" s="133">
        <v>0</v>
      </c>
      <c r="G160" s="305">
        <v>0</v>
      </c>
      <c r="H160" s="133">
        <v>0</v>
      </c>
      <c r="I160" s="305">
        <v>0</v>
      </c>
      <c r="J160" s="133">
        <v>0</v>
      </c>
      <c r="K160" s="305">
        <v>0</v>
      </c>
      <c r="L160" s="133">
        <v>0</v>
      </c>
      <c r="M160" s="305">
        <v>0</v>
      </c>
      <c r="N160" s="133">
        <v>0</v>
      </c>
      <c r="O160" s="305">
        <v>0</v>
      </c>
      <c r="P160" s="133">
        <v>0</v>
      </c>
      <c r="Q160" s="305">
        <v>0</v>
      </c>
      <c r="R160" s="133">
        <v>0</v>
      </c>
      <c r="S160" s="305">
        <v>0</v>
      </c>
      <c r="T160" s="133">
        <v>0</v>
      </c>
      <c r="U160" s="305">
        <v>0</v>
      </c>
      <c r="V160" s="133">
        <v>0</v>
      </c>
      <c r="W160" s="305">
        <v>0</v>
      </c>
      <c r="X160" s="133">
        <v>0</v>
      </c>
      <c r="Y160" s="305">
        <v>0</v>
      </c>
      <c r="Z160" s="133">
        <v>0</v>
      </c>
      <c r="AA160" s="305">
        <v>0</v>
      </c>
      <c r="AB160" s="133">
        <v>0</v>
      </c>
    </row>
    <row r="161" spans="1:28" hidden="1">
      <c r="A161" s="573">
        <f t="shared" si="15"/>
        <v>0</v>
      </c>
      <c r="D161" s="141">
        <f t="shared" si="16"/>
        <v>0</v>
      </c>
      <c r="E161" s="305">
        <v>0</v>
      </c>
      <c r="F161" s="133">
        <v>0</v>
      </c>
      <c r="G161" s="305">
        <v>0</v>
      </c>
      <c r="H161" s="133">
        <v>0</v>
      </c>
      <c r="I161" s="305">
        <v>0</v>
      </c>
      <c r="J161" s="133">
        <v>0</v>
      </c>
      <c r="K161" s="305">
        <v>0</v>
      </c>
      <c r="L161" s="133">
        <v>0</v>
      </c>
      <c r="M161" s="305">
        <v>0</v>
      </c>
      <c r="N161" s="133">
        <v>0</v>
      </c>
      <c r="O161" s="305">
        <v>0</v>
      </c>
      <c r="P161" s="133">
        <v>0</v>
      </c>
      <c r="Q161" s="305">
        <v>0</v>
      </c>
      <c r="R161" s="133">
        <v>0</v>
      </c>
      <c r="S161" s="305">
        <v>0</v>
      </c>
      <c r="T161" s="133">
        <v>0</v>
      </c>
      <c r="U161" s="305">
        <v>0</v>
      </c>
      <c r="V161" s="133">
        <v>0</v>
      </c>
      <c r="W161" s="305">
        <v>0</v>
      </c>
      <c r="X161" s="133">
        <v>0</v>
      </c>
      <c r="Y161" s="305">
        <v>0</v>
      </c>
      <c r="Z161" s="133">
        <v>0</v>
      </c>
      <c r="AA161" s="305">
        <v>0</v>
      </c>
      <c r="AB161" s="133">
        <v>0</v>
      </c>
    </row>
    <row r="162" spans="1:28" hidden="1">
      <c r="A162" s="573">
        <f t="shared" si="15"/>
        <v>0</v>
      </c>
      <c r="D162" s="141">
        <f t="shared" si="16"/>
        <v>0</v>
      </c>
      <c r="E162" s="305">
        <v>0</v>
      </c>
      <c r="F162" s="133">
        <v>0</v>
      </c>
      <c r="G162" s="305">
        <v>0</v>
      </c>
      <c r="H162" s="133">
        <v>0</v>
      </c>
      <c r="I162" s="305">
        <v>0</v>
      </c>
      <c r="J162" s="133">
        <v>0</v>
      </c>
      <c r="K162" s="305">
        <v>0</v>
      </c>
      <c r="L162" s="133">
        <v>0</v>
      </c>
      <c r="M162" s="305">
        <v>0</v>
      </c>
      <c r="N162" s="133">
        <v>0</v>
      </c>
      <c r="O162" s="305">
        <v>0</v>
      </c>
      <c r="P162" s="133">
        <v>0</v>
      </c>
      <c r="Q162" s="305">
        <v>0</v>
      </c>
      <c r="R162" s="133">
        <v>0</v>
      </c>
      <c r="S162" s="305">
        <v>0</v>
      </c>
      <c r="T162" s="133">
        <v>0</v>
      </c>
      <c r="U162" s="305">
        <v>0</v>
      </c>
      <c r="V162" s="133">
        <v>0</v>
      </c>
      <c r="W162" s="305">
        <v>0</v>
      </c>
      <c r="X162" s="133">
        <v>0</v>
      </c>
      <c r="Y162" s="305">
        <v>0</v>
      </c>
      <c r="Z162" s="133">
        <v>0</v>
      </c>
      <c r="AA162" s="305">
        <v>0</v>
      </c>
      <c r="AB162" s="133">
        <v>0</v>
      </c>
    </row>
    <row r="163" spans="1:28" hidden="1">
      <c r="A163" s="573">
        <f t="shared" si="15"/>
        <v>0</v>
      </c>
      <c r="D163" s="141">
        <f t="shared" si="16"/>
        <v>0</v>
      </c>
      <c r="E163" s="305">
        <v>0</v>
      </c>
      <c r="F163" s="133">
        <v>0</v>
      </c>
      <c r="G163" s="305">
        <v>0</v>
      </c>
      <c r="H163" s="133">
        <v>0</v>
      </c>
      <c r="I163" s="305">
        <v>0</v>
      </c>
      <c r="J163" s="133">
        <v>0</v>
      </c>
      <c r="K163" s="305">
        <v>0</v>
      </c>
      <c r="L163" s="133">
        <v>0</v>
      </c>
      <c r="M163" s="305">
        <v>0</v>
      </c>
      <c r="N163" s="133">
        <v>0</v>
      </c>
      <c r="O163" s="305">
        <v>0</v>
      </c>
      <c r="P163" s="133">
        <v>0</v>
      </c>
      <c r="Q163" s="305">
        <v>0</v>
      </c>
      <c r="R163" s="133">
        <v>0</v>
      </c>
      <c r="S163" s="305">
        <v>0</v>
      </c>
      <c r="T163" s="133">
        <v>0</v>
      </c>
      <c r="U163" s="305">
        <v>0</v>
      </c>
      <c r="V163" s="133">
        <v>0</v>
      </c>
      <c r="W163" s="305">
        <v>0</v>
      </c>
      <c r="X163" s="133">
        <v>0</v>
      </c>
      <c r="Y163" s="305">
        <v>0</v>
      </c>
      <c r="Z163" s="133">
        <v>0</v>
      </c>
      <c r="AA163" s="305">
        <v>0</v>
      </c>
      <c r="AB163" s="133">
        <v>0</v>
      </c>
    </row>
    <row r="164" spans="1:28" hidden="1">
      <c r="A164" s="573">
        <f t="shared" si="15"/>
        <v>0</v>
      </c>
      <c r="D164" s="141">
        <f t="shared" si="16"/>
        <v>0</v>
      </c>
      <c r="E164" s="305">
        <v>0</v>
      </c>
      <c r="F164" s="133">
        <v>0</v>
      </c>
      <c r="G164" s="305">
        <v>0</v>
      </c>
      <c r="H164" s="133">
        <v>0</v>
      </c>
      <c r="I164" s="305">
        <v>0</v>
      </c>
      <c r="J164" s="133">
        <v>0</v>
      </c>
      <c r="K164" s="305">
        <v>0</v>
      </c>
      <c r="L164" s="133">
        <v>0</v>
      </c>
      <c r="M164" s="305">
        <v>0</v>
      </c>
      <c r="N164" s="133">
        <v>0</v>
      </c>
      <c r="O164" s="305">
        <v>0</v>
      </c>
      <c r="P164" s="133">
        <v>0</v>
      </c>
      <c r="Q164" s="305">
        <v>0</v>
      </c>
      <c r="R164" s="133">
        <v>0</v>
      </c>
      <c r="S164" s="305">
        <v>0</v>
      </c>
      <c r="T164" s="133">
        <v>0</v>
      </c>
      <c r="U164" s="305">
        <v>0</v>
      </c>
      <c r="V164" s="133">
        <v>0</v>
      </c>
      <c r="W164" s="305">
        <v>0</v>
      </c>
      <c r="X164" s="133">
        <v>0</v>
      </c>
      <c r="Y164" s="305">
        <v>0</v>
      </c>
      <c r="Z164" s="133">
        <v>0</v>
      </c>
      <c r="AA164" s="305">
        <v>0</v>
      </c>
      <c r="AB164" s="133">
        <v>0</v>
      </c>
    </row>
    <row r="165" spans="1:28" hidden="1">
      <c r="A165" s="573">
        <f t="shared" si="15"/>
        <v>0</v>
      </c>
      <c r="D165" s="141">
        <f t="shared" si="16"/>
        <v>0</v>
      </c>
      <c r="E165" s="305">
        <v>0</v>
      </c>
      <c r="F165" s="133">
        <v>0</v>
      </c>
      <c r="G165" s="305">
        <v>0</v>
      </c>
      <c r="H165" s="133">
        <v>0</v>
      </c>
      <c r="I165" s="305">
        <v>0</v>
      </c>
      <c r="J165" s="133">
        <v>0</v>
      </c>
      <c r="K165" s="305">
        <v>0</v>
      </c>
      <c r="L165" s="133">
        <v>0</v>
      </c>
      <c r="M165" s="305">
        <v>0</v>
      </c>
      <c r="N165" s="133">
        <v>0</v>
      </c>
      <c r="O165" s="305">
        <v>0</v>
      </c>
      <c r="P165" s="133">
        <v>0</v>
      </c>
      <c r="Q165" s="305">
        <v>0</v>
      </c>
      <c r="R165" s="133">
        <v>0</v>
      </c>
      <c r="S165" s="305">
        <v>0</v>
      </c>
      <c r="T165" s="133">
        <v>0</v>
      </c>
      <c r="U165" s="305">
        <v>0</v>
      </c>
      <c r="V165" s="133">
        <v>0</v>
      </c>
      <c r="W165" s="305">
        <v>0</v>
      </c>
      <c r="X165" s="133">
        <v>0</v>
      </c>
      <c r="Y165" s="305">
        <v>0</v>
      </c>
      <c r="Z165" s="133">
        <v>0</v>
      </c>
      <c r="AA165" s="305">
        <v>0</v>
      </c>
      <c r="AB165" s="133">
        <v>0</v>
      </c>
    </row>
    <row r="166" spans="1:28" hidden="1">
      <c r="A166" s="573">
        <f t="shared" si="15"/>
        <v>0</v>
      </c>
      <c r="D166" s="141" t="str">
        <f t="shared" si="16"/>
        <v>SUMMA FRÅGETECKEN</v>
      </c>
      <c r="E166" s="565">
        <f t="shared" ref="E166:AB166" si="18">SUM(E148:E165)</f>
        <v>0</v>
      </c>
      <c r="F166" s="564">
        <f t="shared" si="18"/>
        <v>0</v>
      </c>
      <c r="G166" s="565">
        <f t="shared" si="18"/>
        <v>0</v>
      </c>
      <c r="H166" s="564">
        <f t="shared" si="18"/>
        <v>0</v>
      </c>
      <c r="I166" s="564">
        <f t="shared" si="18"/>
        <v>0</v>
      </c>
      <c r="J166" s="564">
        <f t="shared" si="18"/>
        <v>0</v>
      </c>
      <c r="K166" s="564">
        <f t="shared" si="18"/>
        <v>0</v>
      </c>
      <c r="L166" s="564">
        <f t="shared" si="18"/>
        <v>0</v>
      </c>
      <c r="M166" s="565">
        <f t="shared" si="18"/>
        <v>0</v>
      </c>
      <c r="N166" s="563">
        <f t="shared" si="18"/>
        <v>0</v>
      </c>
      <c r="O166" s="565">
        <f t="shared" si="18"/>
        <v>0</v>
      </c>
      <c r="P166" s="563">
        <f t="shared" si="18"/>
        <v>0</v>
      </c>
      <c r="Q166" s="563">
        <f t="shared" si="18"/>
        <v>0</v>
      </c>
      <c r="R166" s="563">
        <f t="shared" si="18"/>
        <v>0</v>
      </c>
      <c r="S166" s="563">
        <f t="shared" si="18"/>
        <v>0</v>
      </c>
      <c r="T166" s="563">
        <f t="shared" si="18"/>
        <v>0</v>
      </c>
      <c r="U166" s="565">
        <f t="shared" si="18"/>
        <v>0</v>
      </c>
      <c r="V166" s="564">
        <f t="shared" si="18"/>
        <v>0</v>
      </c>
      <c r="W166" s="565">
        <f t="shared" si="18"/>
        <v>0</v>
      </c>
      <c r="X166" s="564">
        <f t="shared" si="18"/>
        <v>0</v>
      </c>
      <c r="Y166" s="564">
        <f t="shared" si="18"/>
        <v>0</v>
      </c>
      <c r="Z166" s="564">
        <f t="shared" si="18"/>
        <v>0</v>
      </c>
      <c r="AA166" s="564">
        <f t="shared" si="18"/>
        <v>0</v>
      </c>
      <c r="AB166" s="564">
        <f t="shared" si="18"/>
        <v>0</v>
      </c>
    </row>
    <row r="167" spans="1:28" hidden="1">
      <c r="A167" s="573">
        <f t="shared" si="15"/>
        <v>0</v>
      </c>
      <c r="D167" s="141">
        <f t="shared" si="16"/>
        <v>0</v>
      </c>
      <c r="E167" s="558"/>
      <c r="F167" s="574"/>
      <c r="G167" s="558"/>
      <c r="H167" s="574"/>
      <c r="I167" s="574"/>
      <c r="J167" s="574"/>
      <c r="K167" s="574"/>
      <c r="L167" s="574"/>
      <c r="M167" s="558"/>
      <c r="N167" s="574"/>
      <c r="O167" s="558"/>
      <c r="P167" s="574"/>
      <c r="Q167" s="574"/>
      <c r="R167" s="574"/>
      <c r="S167" s="574"/>
      <c r="T167" s="574"/>
      <c r="U167" s="558"/>
      <c r="V167" s="574"/>
      <c r="W167" s="558"/>
      <c r="X167" s="574"/>
      <c r="Y167" s="574"/>
      <c r="Z167" s="574"/>
      <c r="AA167" s="574"/>
      <c r="AB167" s="574"/>
    </row>
    <row r="168" spans="1:28">
      <c r="A168" s="573">
        <f t="shared" si="15"/>
        <v>0</v>
      </c>
      <c r="D168" s="1015" t="str">
        <f t="shared" si="16"/>
        <v>Summa totalt</v>
      </c>
      <c r="E168" s="306">
        <f t="shared" ref="E168:AB168" si="19">E120+E143+E166</f>
        <v>5921.3065789000011</v>
      </c>
      <c r="F168" s="125">
        <f t="shared" si="19"/>
        <v>5675.9184670000013</v>
      </c>
      <c r="G168" s="306">
        <f t="shared" si="19"/>
        <v>-5921.3065789000011</v>
      </c>
      <c r="H168" s="125">
        <f t="shared" si="19"/>
        <v>5961.6471829999991</v>
      </c>
      <c r="I168" s="306">
        <f t="shared" si="19"/>
        <v>0</v>
      </c>
      <c r="J168" s="125">
        <f t="shared" si="19"/>
        <v>5654.548850799998</v>
      </c>
      <c r="K168" s="306">
        <f t="shared" si="19"/>
        <v>0</v>
      </c>
      <c r="L168" s="125">
        <f t="shared" si="19"/>
        <v>6529.2738214000019</v>
      </c>
      <c r="M168" s="306">
        <f t="shared" si="19"/>
        <v>324.21611520000044</v>
      </c>
      <c r="N168" s="138">
        <f t="shared" si="19"/>
        <v>239.93577210000029</v>
      </c>
      <c r="O168" s="306">
        <f t="shared" si="19"/>
        <v>-324.21611520000056</v>
      </c>
      <c r="P168" s="138">
        <f t="shared" si="19"/>
        <v>349.78783900000036</v>
      </c>
      <c r="Q168" s="306">
        <f t="shared" si="19"/>
        <v>0</v>
      </c>
      <c r="R168" s="138">
        <f t="shared" si="19"/>
        <v>427.48944859999881</v>
      </c>
      <c r="S168" s="306">
        <f t="shared" si="19"/>
        <v>0</v>
      </c>
      <c r="T168" s="138">
        <f t="shared" si="19"/>
        <v>627.45807350000132</v>
      </c>
      <c r="U168" s="306">
        <f t="shared" si="19"/>
        <v>144.27389700000026</v>
      </c>
      <c r="V168" s="125">
        <f t="shared" si="19"/>
        <v>69.941501200000175</v>
      </c>
      <c r="W168" s="306">
        <f t="shared" si="19"/>
        <v>-144.2738970000004</v>
      </c>
      <c r="X168" s="125">
        <f t="shared" si="19"/>
        <v>128.54506110000034</v>
      </c>
      <c r="Y168" s="306">
        <f t="shared" si="19"/>
        <v>0</v>
      </c>
      <c r="Z168" s="125">
        <f t="shared" si="19"/>
        <v>231.79592119999882</v>
      </c>
      <c r="AA168" s="306">
        <f t="shared" si="19"/>
        <v>0</v>
      </c>
      <c r="AB168" s="125">
        <f t="shared" si="19"/>
        <v>328.03542740000154</v>
      </c>
    </row>
    <row r="169" spans="1:28" ht="13.5" customHeight="1">
      <c r="A169" s="573"/>
      <c r="D169" s="141"/>
      <c r="E169" s="305"/>
      <c r="F169" s="139">
        <f>E168/F168-1</f>
        <v>4.3233198878154244E-2</v>
      </c>
      <c r="G169" s="307"/>
      <c r="H169" s="139">
        <f>+G168/H168-1</f>
        <v>-1.9932333123947636</v>
      </c>
      <c r="I169" s="307"/>
      <c r="J169" s="139">
        <f>I168/J168-1</f>
        <v>-1</v>
      </c>
      <c r="K169" s="307"/>
      <c r="L169" s="139">
        <f>K168/L168-1</f>
        <v>-1</v>
      </c>
      <c r="M169" s="307"/>
      <c r="N169" s="140">
        <f>M168/N168-1</f>
        <v>0.35126209969588795</v>
      </c>
      <c r="O169" s="307"/>
      <c r="P169" s="140">
        <f>O168/P168-1</f>
        <v>-1.9268936167903774</v>
      </c>
      <c r="Q169" s="307"/>
      <c r="R169" s="140">
        <f>Q168/R168-1</f>
        <v>-1</v>
      </c>
      <c r="S169" s="307"/>
      <c r="T169" s="140">
        <f>S168/T168-1</f>
        <v>-1</v>
      </c>
      <c r="U169" s="307"/>
      <c r="V169" s="139">
        <f>U168/V168-1</f>
        <v>1.0627795303884597</v>
      </c>
      <c r="W169" s="307"/>
      <c r="X169" s="139">
        <f>W168/X168-1</f>
        <v>-2.1223604840621917</v>
      </c>
      <c r="Y169" s="307"/>
      <c r="Z169" s="139">
        <f>Y168/Z168-1</f>
        <v>-1</v>
      </c>
      <c r="AA169" s="307"/>
      <c r="AB169" s="139">
        <f>AA168/AB168-1</f>
        <v>-1</v>
      </c>
    </row>
    <row r="170" spans="1:28">
      <c r="D170" s="34" t="s">
        <v>21</v>
      </c>
      <c r="F170" s="105"/>
      <c r="G170" s="105"/>
      <c r="O170" s="105"/>
      <c r="V170" s="105"/>
    </row>
    <row r="171" spans="1:28">
      <c r="F171" s="105"/>
      <c r="O171" s="105"/>
      <c r="V171" s="105"/>
    </row>
    <row r="172" spans="1:28">
      <c r="F172" s="105"/>
      <c r="O172" s="105"/>
      <c r="V172" s="105"/>
    </row>
    <row r="173" spans="1:28">
      <c r="F173" s="105"/>
      <c r="O173" s="105"/>
      <c r="V173" s="105"/>
    </row>
    <row r="174" spans="1:28">
      <c r="F174" s="105"/>
      <c r="O174" s="105"/>
      <c r="V174" s="105"/>
    </row>
    <row r="175" spans="1:28">
      <c r="F175" s="105"/>
      <c r="O175" s="105"/>
      <c r="V175" s="105"/>
    </row>
    <row r="176" spans="1:28">
      <c r="F176" s="105"/>
      <c r="O176" s="105"/>
      <c r="V176" s="105"/>
    </row>
    <row r="177" spans="6:22">
      <c r="F177" s="105"/>
      <c r="O177" s="105"/>
      <c r="V177" s="105"/>
    </row>
    <row r="178" spans="6:22">
      <c r="F178" s="105"/>
      <c r="O178" s="105"/>
      <c r="V178" s="105"/>
    </row>
    <row r="179" spans="6:22">
      <c r="F179" s="105"/>
      <c r="O179" s="105"/>
      <c r="V179" s="105"/>
    </row>
    <row r="180" spans="6:22">
      <c r="F180" s="105"/>
      <c r="O180" s="105"/>
      <c r="V180" s="105"/>
    </row>
    <row r="181" spans="6:22">
      <c r="F181" s="105"/>
      <c r="O181" s="105"/>
      <c r="V181" s="105"/>
    </row>
    <row r="182" spans="6:22">
      <c r="F182" s="105"/>
      <c r="O182" s="105"/>
      <c r="V182" s="105"/>
    </row>
    <row r="183" spans="6:22">
      <c r="F183" s="105"/>
      <c r="O183" s="105"/>
      <c r="V183" s="105"/>
    </row>
    <row r="184" spans="6:22">
      <c r="F184" s="105"/>
      <c r="O184" s="105"/>
      <c r="V184" s="105"/>
    </row>
  </sheetData>
  <mergeCells count="6">
    <mergeCell ref="E7:L7"/>
    <mergeCell ref="M7:T7"/>
    <mergeCell ref="U7:AB7"/>
    <mergeCell ref="E89:L89"/>
    <mergeCell ref="M89:T89"/>
    <mergeCell ref="U89:AB89"/>
  </mergeCells>
  <pageMargins left="0.31496062992125984" right="0" top="0.55118110236220474" bottom="0.55118110236220474" header="0.31496062992125984" footer="0.31496062992125984"/>
  <pageSetup paperSize="9"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P106"/>
  <sheetViews>
    <sheetView showGridLines="0" showZeros="0" view="pageBreakPreview" topLeftCell="C5" zoomScale="80" zoomScaleNormal="81" zoomScaleSheetLayoutView="80" workbookViewId="0"/>
  </sheetViews>
  <sheetFormatPr defaultColWidth="9.109375" defaultRowHeight="13.8" outlineLevelRow="1" outlineLevelCol="1"/>
  <cols>
    <col min="1" max="1" width="18" style="6" hidden="1" customWidth="1" outlineLevel="1"/>
    <col min="2" max="2" width="9.5546875" style="6" hidden="1" customWidth="1" outlineLevel="1"/>
    <col min="3" max="3" width="4.33203125" style="6" customWidth="1" collapsed="1"/>
    <col min="4" max="4" width="32.6640625" style="6" customWidth="1"/>
    <col min="5" max="11" width="10.33203125" style="22" customWidth="1"/>
    <col min="12" max="12" width="12.5546875" style="22" customWidth="1"/>
    <col min="13" max="17" width="10.33203125" style="22" customWidth="1"/>
    <col min="18" max="18" width="11.33203125" style="22" customWidth="1"/>
    <col min="19" max="19" width="12.33203125" style="22" customWidth="1"/>
    <col min="20" max="20" width="11.6640625" style="22" customWidth="1"/>
    <col min="21" max="21" width="13.5546875" style="22" customWidth="1"/>
    <col min="22" max="22" width="10.33203125" style="22" hidden="1" customWidth="1"/>
    <col min="23" max="26" width="11" style="22" hidden="1" customWidth="1"/>
    <col min="27" max="27" width="11" style="22" customWidth="1"/>
    <col min="28" max="28" width="0.88671875" style="135" customWidth="1"/>
    <col min="29" max="29" width="11" style="22" customWidth="1"/>
    <col min="30" max="39" width="11" style="22" hidden="1" customWidth="1"/>
    <col min="40" max="40" width="1" style="135" customWidth="1"/>
    <col min="41" max="41" width="11" style="22" customWidth="1"/>
    <col min="42" max="42" width="9.109375" style="9" customWidth="1"/>
    <col min="43" max="16384" width="9.109375" style="6"/>
  </cols>
  <sheetData>
    <row r="1" spans="1:42" hidden="1" outlineLevel="1">
      <c r="B1" s="547"/>
      <c r="C1" s="34"/>
      <c r="D1" s="34"/>
      <c r="E1" s="22" t="str">
        <f>'Aaro Inställningar'!K5</f>
        <v>AHIAS</v>
      </c>
      <c r="F1" s="22" t="str">
        <f>'Aaro Inställningar'!L5</f>
        <v>ARCUS</v>
      </c>
      <c r="G1" s="22" t="str">
        <f>'Aaro Inställningar'!M5</f>
        <v>BIOLIN</v>
      </c>
      <c r="H1" s="22" t="str">
        <f>'Aaro Inställningar'!N5</f>
        <v>BISNODE</v>
      </c>
      <c r="I1" s="22" t="str">
        <f>'Aaro Inställningar'!O5</f>
        <v>DIAB</v>
      </c>
      <c r="J1" s="22" t="str">
        <f>'Aaro Inställningar'!P5</f>
        <v>EMGR</v>
      </c>
      <c r="K1" s="22" t="str">
        <f>'Aaro Inställningar'!Q5</f>
        <v>GSHYDRO</v>
      </c>
      <c r="L1" s="22" t="str">
        <f>'Aaro Inställningar'!R5</f>
        <v>HAFA</v>
      </c>
      <c r="M1" s="22" t="str">
        <f>'Aaro Inställningar'!S5</f>
        <v>HENT</v>
      </c>
      <c r="N1" s="22" t="str">
        <f>'Aaro Inställningar'!T5</f>
        <v>HLDISP</v>
      </c>
      <c r="O1" s="22" t="str">
        <f>'Aaro Inställningar'!U5</f>
        <v>INWIDO</v>
      </c>
      <c r="P1" s="22" t="str">
        <f>'Aaro Inställningar'!V5</f>
        <v>JOTUL</v>
      </c>
      <c r="Q1" s="22" t="str">
        <f>'Aaro Inställningar'!W5</f>
        <v>KVD</v>
      </c>
      <c r="R1" s="22" t="str">
        <f>'Aaro Inställningar'!X5</f>
        <v>LEDIL</v>
      </c>
      <c r="S1" s="22" t="str">
        <f>'Aaro Inställningar'!Y5</f>
        <v>MCC</v>
      </c>
      <c r="T1" s="22" t="str">
        <f>'Aaro Inställningar'!Z5</f>
        <v>NEBULA</v>
      </c>
      <c r="U1" s="22" t="str">
        <f>'Aaro Inställningar'!AA5</f>
        <v>NCGHO</v>
      </c>
      <c r="V1" s="22">
        <f>'Aaro Inställningar'!AB5</f>
        <v>0</v>
      </c>
      <c r="W1" s="22">
        <f>'Aaro Inställningar'!AC5</f>
        <v>0</v>
      </c>
      <c r="X1" s="22">
        <f>'Aaro Inställningar'!AD5</f>
        <v>0</v>
      </c>
      <c r="Y1" s="22">
        <f>'Aaro Inställningar'!AE5</f>
        <v>0</v>
      </c>
      <c r="Z1" s="22">
        <f>'Aaro Inställningar'!AF5</f>
        <v>0</v>
      </c>
      <c r="AA1" s="22" t="str">
        <f>'Aaro Inställningar'!AG5</f>
        <v>X</v>
      </c>
      <c r="AC1" s="22" t="str">
        <f>'Aaro Inställningar'!AH5</f>
        <v>AIBEL</v>
      </c>
      <c r="AD1" s="22">
        <f>'Aaro Inställningar'!AI5</f>
        <v>0</v>
      </c>
      <c r="AE1" s="22">
        <f>'Aaro Inställningar'!AJ5</f>
        <v>0</v>
      </c>
      <c r="AF1" s="22">
        <f>'Aaro Inställningar'!AK5</f>
        <v>0</v>
      </c>
      <c r="AG1" s="22">
        <f>'Aaro Inställningar'!AL5</f>
        <v>0</v>
      </c>
      <c r="AH1" s="22">
        <f>'Aaro Inställningar'!AM5</f>
        <v>0</v>
      </c>
      <c r="AI1" s="22" t="str">
        <f>'Aaro Inställningar'!AN5</f>
        <v>X</v>
      </c>
      <c r="AJ1" s="22">
        <f>'Aaro Inställningar'!AO5</f>
        <v>0</v>
      </c>
      <c r="AK1" s="22">
        <f>'Aaro Inställningar'!AP5</f>
        <v>0</v>
      </c>
      <c r="AL1" s="22">
        <f>'Aaro Inställningar'!AQ5</f>
        <v>0</v>
      </c>
      <c r="AM1" s="22" t="str">
        <f>'Aaro Inställningar'!AR5</f>
        <v>X</v>
      </c>
      <c r="AO1" s="22" t="str">
        <f>'Aaro Inställningar'!AS5</f>
        <v>X</v>
      </c>
      <c r="AP1" s="22">
        <f>'Aaro Inställningar'!BB5</f>
        <v>0</v>
      </c>
    </row>
    <row r="2" spans="1:42" ht="14.4" hidden="1" outlineLevel="1" thickBot="1">
      <c r="B2" s="40"/>
      <c r="C2" s="34"/>
      <c r="D2" s="34"/>
      <c r="E2" s="536" t="s">
        <v>254</v>
      </c>
      <c r="F2" s="536" t="s">
        <v>254</v>
      </c>
      <c r="G2" s="536" t="s">
        <v>254</v>
      </c>
      <c r="H2" s="536" t="s">
        <v>254</v>
      </c>
      <c r="I2" s="536" t="s">
        <v>254</v>
      </c>
      <c r="J2" s="536" t="s">
        <v>254</v>
      </c>
      <c r="K2" s="536" t="s">
        <v>254</v>
      </c>
      <c r="L2" s="536" t="s">
        <v>254</v>
      </c>
      <c r="M2" s="536" t="s">
        <v>254</v>
      </c>
      <c r="N2" s="536" t="s">
        <v>254</v>
      </c>
      <c r="O2" s="536" t="s">
        <v>254</v>
      </c>
      <c r="P2" s="536" t="s">
        <v>254</v>
      </c>
      <c r="Q2" s="536" t="s">
        <v>254</v>
      </c>
      <c r="R2" s="536" t="s">
        <v>254</v>
      </c>
      <c r="S2" s="536" t="s">
        <v>254</v>
      </c>
      <c r="T2" s="536" t="s">
        <v>254</v>
      </c>
      <c r="U2" s="536" t="s">
        <v>254</v>
      </c>
      <c r="V2" s="536" t="s">
        <v>254</v>
      </c>
      <c r="W2" s="536" t="s">
        <v>254</v>
      </c>
      <c r="X2" s="536" t="s">
        <v>254</v>
      </c>
      <c r="Y2" s="536" t="s">
        <v>254</v>
      </c>
      <c r="Z2" s="536" t="s">
        <v>254</v>
      </c>
      <c r="AA2" s="536" t="s">
        <v>254</v>
      </c>
      <c r="AB2" s="645"/>
      <c r="AC2" s="536" t="s">
        <v>254</v>
      </c>
      <c r="AD2" s="536" t="s">
        <v>254</v>
      </c>
      <c r="AE2" s="536" t="s">
        <v>254</v>
      </c>
      <c r="AF2" s="536" t="s">
        <v>254</v>
      </c>
      <c r="AG2" s="536" t="s">
        <v>254</v>
      </c>
      <c r="AH2" s="536" t="s">
        <v>254</v>
      </c>
      <c r="AI2" s="536" t="s">
        <v>254</v>
      </c>
      <c r="AJ2" s="536" t="s">
        <v>254</v>
      </c>
      <c r="AK2" s="536" t="s">
        <v>254</v>
      </c>
      <c r="AL2" s="536" t="s">
        <v>254</v>
      </c>
      <c r="AM2" s="536" t="s">
        <v>254</v>
      </c>
      <c r="AN2" s="645"/>
      <c r="AO2" s="536" t="s">
        <v>254</v>
      </c>
    </row>
    <row r="3" spans="1:42" customFormat="1" ht="15" hidden="1" outlineLevel="1" thickTop="1">
      <c r="A3" t="str">
        <f>'Meny Aaro'!D11</f>
        <v>MSEK</v>
      </c>
      <c r="B3" s="6"/>
      <c r="E3" s="653" t="s">
        <v>410</v>
      </c>
      <c r="AB3" s="646"/>
      <c r="AN3" s="646"/>
    </row>
    <row r="4" spans="1:42" customFormat="1" ht="14.4" hidden="1" outlineLevel="1">
      <c r="A4" s="1" t="s">
        <v>307</v>
      </c>
      <c r="B4" s="6"/>
      <c r="AB4" s="646"/>
      <c r="AN4" s="646"/>
    </row>
    <row r="5" spans="1:42" collapsed="1">
      <c r="A5" s="493">
        <v>100</v>
      </c>
      <c r="Q5" s="570"/>
    </row>
    <row r="6" spans="1:42" ht="28.2">
      <c r="B6" s="2"/>
      <c r="D6" s="142" t="str">
        <f>"Resultatanalys kvartal "&amp;VÅR&amp;" - jämförelse "&amp;VFGÅR</f>
        <v>Resultatanalys kvartal 2015 - jämförelse 2014</v>
      </c>
    </row>
    <row r="7" spans="1:42" s="644" customFormat="1" ht="73.5" customHeight="1">
      <c r="A7" s="641" t="s">
        <v>559</v>
      </c>
      <c r="B7" s="642"/>
      <c r="C7" s="643"/>
      <c r="D7" s="356" t="str">
        <f>'Aaro Inställningar'!H13&amp;" "&amp;VÅR</f>
        <v>kvartal 1 2015</v>
      </c>
      <c r="E7" s="735" t="str">
        <f>'Aaro Inställningar'!K6</f>
        <v>AH</v>
      </c>
      <c r="F7" s="735" t="str">
        <f>'Aaro Inställningar'!L6</f>
        <v>Arcus</v>
      </c>
      <c r="G7" s="735" t="str">
        <f>'Aaro Inställningar'!M6</f>
        <v xml:space="preserve">Biolin </v>
      </c>
      <c r="H7" s="735" t="str">
        <f>'Aaro Inställningar'!N6</f>
        <v>Bisnode</v>
      </c>
      <c r="I7" s="735" t="str">
        <f>'Aaro Inställningar'!O6</f>
        <v>DIAB</v>
      </c>
      <c r="J7" s="735" t="str">
        <f>'Aaro Inställningar'!P6</f>
        <v>Eurom</v>
      </c>
      <c r="K7" s="735" t="str">
        <f>'Aaro Inställningar'!Q6</f>
        <v>GS-Hydro</v>
      </c>
      <c r="L7" s="735" t="str">
        <f>'Aaro Inställningar'!R6</f>
        <v>Hafa</v>
      </c>
      <c r="M7" s="735" t="str">
        <f>'Aaro Inställningar'!S6</f>
        <v>HENT</v>
      </c>
      <c r="N7" s="735" t="str">
        <f>'Aaro Inställningar'!T6</f>
        <v xml:space="preserve">HL Disp </v>
      </c>
      <c r="O7" s="735" t="str">
        <f>'Aaro Inställningar'!U6</f>
        <v>Inwido</v>
      </c>
      <c r="P7" s="735" t="str">
        <f>'Aaro Inställningar'!V6</f>
        <v>Jøtul</v>
      </c>
      <c r="Q7" s="735" t="str">
        <f>'Aaro Inställningar'!W6</f>
        <v xml:space="preserve">KVD </v>
      </c>
      <c r="R7" s="735" t="str">
        <f>'Aaro Inställningar'!X6</f>
        <v>Ledil</v>
      </c>
      <c r="S7" s="735" t="str">
        <f>'Aaro Inställningar'!Y6</f>
        <v>MCC</v>
      </c>
      <c r="T7" s="735" t="str">
        <f>'Aaro Inställningar'!Z6</f>
        <v>Nebula</v>
      </c>
      <c r="U7" s="735" t="str">
        <f>'Aaro Inställningar'!AA6</f>
        <v>NCG</v>
      </c>
      <c r="V7" s="735">
        <f>'Aaro Inställningar'!AB6</f>
        <v>0</v>
      </c>
      <c r="W7" s="735">
        <f>'Aaro Inställningar'!AC6</f>
        <v>0</v>
      </c>
      <c r="X7" s="735">
        <f>'Aaro Inställningar'!AD6</f>
        <v>0</v>
      </c>
      <c r="Y7" s="735">
        <f>'Aaro Inställningar'!AE6</f>
        <v>0</v>
      </c>
      <c r="Z7" s="735">
        <f>'Aaro Inställningar'!AF6</f>
        <v>0</v>
      </c>
      <c r="AA7" s="735" t="str">
        <f>'Aaro Inställningar'!AG6</f>
        <v>Sum ex Aibel</v>
      </c>
      <c r="AB7" s="736"/>
      <c r="AC7" s="735" t="str">
        <f>'Aaro Inställningar'!AH6</f>
        <v>Aibel</v>
      </c>
      <c r="AD7" s="735">
        <f>'Aaro Inställningar'!AI6</f>
        <v>0</v>
      </c>
      <c r="AE7" s="735">
        <f>'Aaro Inställningar'!AJ6</f>
        <v>0</v>
      </c>
      <c r="AF7" s="735">
        <f>'Aaro Inställningar'!AK6</f>
        <v>0</v>
      </c>
      <c r="AG7" s="735">
        <f>'Aaro Inställningar'!AL6</f>
        <v>0</v>
      </c>
      <c r="AH7" s="735">
        <f>'Aaro Inställningar'!AM6</f>
        <v>0</v>
      </c>
      <c r="AI7" s="735" t="str">
        <f>'Aaro Inställningar'!AN6</f>
        <v>Sum Aibel</v>
      </c>
      <c r="AJ7" s="735">
        <f>'Aaro Inställningar'!AO6</f>
        <v>0</v>
      </c>
      <c r="AK7" s="735">
        <f>'Aaro Inställningar'!AP6</f>
        <v>0</v>
      </c>
      <c r="AL7" s="735">
        <f>'Aaro Inställningar'!AQ6</f>
        <v>0</v>
      </c>
      <c r="AM7" s="735" t="str">
        <f>'Aaro Inställningar'!AR6</f>
        <v>SUMMA FRÅGETECKEN</v>
      </c>
      <c r="AN7" s="736"/>
      <c r="AO7" s="735" t="str">
        <f>'Aaro Inställningar'!AS6</f>
        <v>Totalt</v>
      </c>
      <c r="AP7" s="643"/>
    </row>
    <row r="8" spans="1:42" s="57" customFormat="1" ht="14.4">
      <c r="A8" s="147"/>
      <c r="B8" s="2"/>
      <c r="C8" s="147"/>
      <c r="D8" s="148"/>
      <c r="E8" s="148"/>
      <c r="F8" s="150"/>
      <c r="G8" s="150"/>
      <c r="H8" s="149"/>
      <c r="I8" s="149"/>
      <c r="J8" s="149"/>
      <c r="K8" s="149"/>
      <c r="L8" s="149"/>
      <c r="M8" s="149"/>
      <c r="N8" s="149"/>
      <c r="O8" s="149"/>
      <c r="P8" s="149"/>
      <c r="Q8" s="150"/>
      <c r="R8" s="149"/>
      <c r="S8" s="149"/>
      <c r="T8" s="149"/>
      <c r="U8" s="150"/>
      <c r="V8" s="149"/>
      <c r="W8" s="149"/>
      <c r="X8" s="149"/>
      <c r="Y8" s="149"/>
      <c r="Z8" s="149"/>
      <c r="AA8" s="149"/>
      <c r="AB8" s="323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323"/>
      <c r="AO8" s="149"/>
    </row>
    <row r="9" spans="1:42" s="15" customFormat="1" ht="15">
      <c r="A9" s="550" t="s">
        <v>305</v>
      </c>
      <c r="B9" s="2"/>
      <c r="C9" s="11"/>
      <c r="D9" s="308" t="s">
        <v>33</v>
      </c>
      <c r="E9" s="634">
        <v>238.62254730000001</v>
      </c>
      <c r="F9" s="634">
        <v>548.6865239</v>
      </c>
      <c r="G9" s="634">
        <v>52.325530000000001</v>
      </c>
      <c r="H9" s="634">
        <v>873.49547629999995</v>
      </c>
      <c r="I9" s="634">
        <v>369.01600000000002</v>
      </c>
      <c r="J9" s="634">
        <v>593.44200000000001</v>
      </c>
      <c r="K9" s="634">
        <v>319.61327749999998</v>
      </c>
      <c r="L9" s="634">
        <v>52.296999999999997</v>
      </c>
      <c r="M9" s="634">
        <v>1284.0456196</v>
      </c>
      <c r="N9" s="634">
        <v>337.32799999999997</v>
      </c>
      <c r="O9" s="634">
        <v>1047.434</v>
      </c>
      <c r="P9" s="634">
        <v>208.51561219999999</v>
      </c>
      <c r="Q9" s="634">
        <v>75.858000000000004</v>
      </c>
      <c r="R9" s="634">
        <v>69.916283800000002</v>
      </c>
      <c r="S9" s="634">
        <v>290.10500000000002</v>
      </c>
      <c r="T9" s="634">
        <v>66.413453599999997</v>
      </c>
      <c r="U9" s="634">
        <v>791.15413999999998</v>
      </c>
      <c r="V9" s="634">
        <v>0</v>
      </c>
      <c r="W9" s="634">
        <v>0</v>
      </c>
      <c r="X9" s="634">
        <v>0</v>
      </c>
      <c r="Y9" s="634">
        <v>0</v>
      </c>
      <c r="Z9" s="634">
        <v>0</v>
      </c>
      <c r="AA9" s="634">
        <f t="shared" ref="AA9:AA36" si="0">SUM(E9:Z9)</f>
        <v>7218.2684642000013</v>
      </c>
      <c r="AB9" s="647"/>
      <c r="AC9" s="634">
        <v>1907.3287952000001</v>
      </c>
      <c r="AD9" s="634">
        <v>0</v>
      </c>
      <c r="AE9" s="634">
        <v>0</v>
      </c>
      <c r="AF9" s="634">
        <v>0</v>
      </c>
      <c r="AG9" s="634">
        <v>0</v>
      </c>
      <c r="AH9" s="634">
        <v>0</v>
      </c>
      <c r="AI9" s="634">
        <f t="shared" ref="AI9:AI36" si="1">SUM(AC9:AH9)</f>
        <v>1907.3287952000001</v>
      </c>
      <c r="AJ9" s="634">
        <v>0</v>
      </c>
      <c r="AK9" s="634">
        <v>0</v>
      </c>
      <c r="AL9" s="634">
        <v>0</v>
      </c>
      <c r="AM9" s="634">
        <f t="shared" ref="AM9:AM36" si="2">SUM(AJ9:AL9)</f>
        <v>0</v>
      </c>
      <c r="AN9" s="647"/>
      <c r="AO9" s="634">
        <f t="shared" ref="AO9:AO36" si="3">AA9+AI9+AM9</f>
        <v>9125.5972594000013</v>
      </c>
      <c r="AP9" s="32"/>
    </row>
    <row r="10" spans="1:42" s="15" customFormat="1" ht="15">
      <c r="A10" s="550" t="s">
        <v>349</v>
      </c>
      <c r="B10" s="2"/>
      <c r="C10" s="11"/>
      <c r="D10" s="151" t="s">
        <v>213</v>
      </c>
      <c r="E10" s="33">
        <v>-222.25564940000001</v>
      </c>
      <c r="F10" s="33">
        <v>-550.4014512</v>
      </c>
      <c r="G10" s="33">
        <v>-51.453899999999997</v>
      </c>
      <c r="H10" s="33">
        <v>-819.80893349999997</v>
      </c>
      <c r="I10" s="33">
        <v>-318.00599999999997</v>
      </c>
      <c r="J10" s="33">
        <v>-582.73800000000006</v>
      </c>
      <c r="K10" s="33">
        <v>-306.05023130000001</v>
      </c>
      <c r="L10" s="33">
        <v>-49.466999999999999</v>
      </c>
      <c r="M10" s="33">
        <v>-1211.5859154</v>
      </c>
      <c r="N10" s="33">
        <v>-338.541</v>
      </c>
      <c r="O10" s="33">
        <v>-991.13800000000003</v>
      </c>
      <c r="P10" s="33">
        <v>-212.2493643</v>
      </c>
      <c r="Q10" s="33">
        <v>-66.861000000000004</v>
      </c>
      <c r="R10" s="33">
        <v>-41.533311599999998</v>
      </c>
      <c r="S10" s="33">
        <v>-257.80700000000002</v>
      </c>
      <c r="T10" s="33">
        <v>-44.193432100000003</v>
      </c>
      <c r="U10" s="33">
        <v>-612.08352000000002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f t="shared" si="0"/>
        <v>-6676.1737088</v>
      </c>
      <c r="AB10" s="647"/>
      <c r="AC10" s="33">
        <v>-1747.9511648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f t="shared" si="1"/>
        <v>-1747.9511648</v>
      </c>
      <c r="AJ10" s="33">
        <v>0</v>
      </c>
      <c r="AK10" s="33">
        <v>0</v>
      </c>
      <c r="AL10" s="33">
        <v>0</v>
      </c>
      <c r="AM10" s="33">
        <f t="shared" si="2"/>
        <v>0</v>
      </c>
      <c r="AN10" s="647"/>
      <c r="AO10" s="33">
        <f t="shared" si="3"/>
        <v>-8424.1248735999998</v>
      </c>
      <c r="AP10" s="32"/>
    </row>
    <row r="11" spans="1:42" s="15" customFormat="1" ht="15">
      <c r="A11" s="550" t="s">
        <v>367</v>
      </c>
      <c r="B11" s="2"/>
      <c r="C11" s="11"/>
      <c r="D11" s="151" t="s">
        <v>214</v>
      </c>
      <c r="E11" s="33">
        <v>-8.8137000000000007E-3</v>
      </c>
      <c r="F11" s="33">
        <v>0</v>
      </c>
      <c r="G11" s="33">
        <v>1.5006299999999999</v>
      </c>
      <c r="H11" s="33">
        <v>16.811988400000001</v>
      </c>
      <c r="I11" s="33">
        <v>1.266</v>
      </c>
      <c r="J11" s="33">
        <v>6.4109999999999996</v>
      </c>
      <c r="K11" s="33">
        <v>0.25325189999999997</v>
      </c>
      <c r="L11" s="33">
        <v>0</v>
      </c>
      <c r="M11" s="33">
        <v>0.44027559999999999</v>
      </c>
      <c r="N11" s="33">
        <v>2.0499999999999998</v>
      </c>
      <c r="O11" s="33">
        <v>1.512</v>
      </c>
      <c r="P11" s="33">
        <v>2.2013782000000002</v>
      </c>
      <c r="Q11" s="33">
        <v>0.161</v>
      </c>
      <c r="R11" s="33">
        <v>0</v>
      </c>
      <c r="S11" s="33">
        <v>0.25600000000000001</v>
      </c>
      <c r="T11" s="33">
        <v>0.48614049999999998</v>
      </c>
      <c r="U11" s="33">
        <v>3.6999999999999998E-2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f t="shared" si="0"/>
        <v>33.377850899999999</v>
      </c>
      <c r="AB11" s="647"/>
      <c r="AC11" s="33">
        <v>1.4260634999999999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f t="shared" si="1"/>
        <v>1.4260634999999999</v>
      </c>
      <c r="AJ11" s="33">
        <v>0</v>
      </c>
      <c r="AK11" s="33">
        <v>0</v>
      </c>
      <c r="AL11" s="33">
        <v>0</v>
      </c>
      <c r="AM11" s="33">
        <f t="shared" si="2"/>
        <v>0</v>
      </c>
      <c r="AN11" s="647"/>
      <c r="AO11" s="33">
        <f t="shared" si="3"/>
        <v>34.803914399999996</v>
      </c>
      <c r="AP11" s="32"/>
    </row>
    <row r="12" spans="1:42" s="15" customFormat="1" ht="15">
      <c r="A12" s="550" t="s">
        <v>350</v>
      </c>
      <c r="B12" s="2"/>
      <c r="C12" s="11"/>
      <c r="D12" s="151" t="s">
        <v>215</v>
      </c>
      <c r="E12" s="102">
        <v>0</v>
      </c>
      <c r="F12" s="102">
        <v>0</v>
      </c>
      <c r="G12" s="102">
        <v>-0.45787</v>
      </c>
      <c r="H12" s="102">
        <v>-1.3065283000000001</v>
      </c>
      <c r="I12" s="102">
        <v>0</v>
      </c>
      <c r="J12" s="102">
        <v>-0.04</v>
      </c>
      <c r="K12" s="102">
        <v>0</v>
      </c>
      <c r="L12" s="102">
        <v>0</v>
      </c>
      <c r="M12" s="102">
        <v>-19.9734798</v>
      </c>
      <c r="N12" s="102">
        <v>-2.0779999999999998</v>
      </c>
      <c r="O12" s="102">
        <v>-1.6779999999999999</v>
      </c>
      <c r="P12" s="102">
        <v>0</v>
      </c>
      <c r="Q12" s="102">
        <v>-0.02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2">
        <v>0</v>
      </c>
      <c r="Z12" s="102">
        <v>0</v>
      </c>
      <c r="AA12" s="102">
        <f t="shared" si="0"/>
        <v>-25.553878099999999</v>
      </c>
      <c r="AB12" s="647"/>
      <c r="AC12" s="102">
        <v>-2.1477000000000002E-3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f t="shared" si="1"/>
        <v>-2.1477000000000002E-3</v>
      </c>
      <c r="AJ12" s="102">
        <v>0</v>
      </c>
      <c r="AK12" s="102">
        <v>0</v>
      </c>
      <c r="AL12" s="102">
        <v>0</v>
      </c>
      <c r="AM12" s="102">
        <f t="shared" si="2"/>
        <v>0</v>
      </c>
      <c r="AN12" s="647"/>
      <c r="AO12" s="102">
        <f t="shared" si="3"/>
        <v>-25.556025799999997</v>
      </c>
      <c r="AP12" s="32"/>
    </row>
    <row r="13" spans="1:42" s="15" customFormat="1" ht="15">
      <c r="A13" s="550" t="s">
        <v>351</v>
      </c>
      <c r="B13" s="2"/>
      <c r="C13" s="11"/>
      <c r="D13" s="151" t="s">
        <v>222</v>
      </c>
      <c r="E13" s="33">
        <v>0</v>
      </c>
      <c r="F13" s="33">
        <v>0.11597499999999999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-5.3692000000000002E-3</v>
      </c>
      <c r="N13" s="33">
        <v>0</v>
      </c>
      <c r="O13" s="33">
        <v>0.25700000000000001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13.513999999999999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f t="shared" si="0"/>
        <v>13.881605799999999</v>
      </c>
      <c r="AB13" s="647"/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f t="shared" si="1"/>
        <v>0</v>
      </c>
      <c r="AJ13" s="33">
        <v>0</v>
      </c>
      <c r="AK13" s="33">
        <v>0</v>
      </c>
      <c r="AL13" s="33">
        <v>0</v>
      </c>
      <c r="AM13" s="33">
        <f t="shared" si="2"/>
        <v>0</v>
      </c>
      <c r="AN13" s="647"/>
      <c r="AO13" s="33">
        <f t="shared" si="3"/>
        <v>13.881605799999999</v>
      </c>
      <c r="AP13" s="32"/>
    </row>
    <row r="14" spans="1:42" s="15" customFormat="1" ht="15">
      <c r="A14" s="550" t="s">
        <v>352</v>
      </c>
      <c r="B14" s="2"/>
      <c r="C14" s="11"/>
      <c r="D14" s="153" t="s">
        <v>223</v>
      </c>
      <c r="E14" s="635">
        <v>0</v>
      </c>
      <c r="F14" s="635">
        <v>0</v>
      </c>
      <c r="G14" s="635">
        <v>0</v>
      </c>
      <c r="H14" s="635">
        <v>-1.7278738</v>
      </c>
      <c r="I14" s="635">
        <v>0</v>
      </c>
      <c r="J14" s="635">
        <v>0</v>
      </c>
      <c r="K14" s="635">
        <v>0</v>
      </c>
      <c r="L14" s="635">
        <v>0</v>
      </c>
      <c r="M14" s="635">
        <v>0</v>
      </c>
      <c r="N14" s="635">
        <v>0</v>
      </c>
      <c r="O14" s="635">
        <v>0</v>
      </c>
      <c r="P14" s="635">
        <v>0</v>
      </c>
      <c r="Q14" s="635">
        <v>0</v>
      </c>
      <c r="R14" s="635">
        <v>0</v>
      </c>
      <c r="S14" s="635">
        <v>0</v>
      </c>
      <c r="T14" s="635">
        <v>0</v>
      </c>
      <c r="U14" s="635">
        <v>0</v>
      </c>
      <c r="V14" s="635">
        <v>0</v>
      </c>
      <c r="W14" s="635">
        <v>0</v>
      </c>
      <c r="X14" s="635">
        <v>0</v>
      </c>
      <c r="Y14" s="635">
        <v>0</v>
      </c>
      <c r="Z14" s="635">
        <v>0</v>
      </c>
      <c r="AA14" s="635">
        <f t="shared" si="0"/>
        <v>-1.7278738</v>
      </c>
      <c r="AB14" s="492"/>
      <c r="AC14" s="635">
        <v>0</v>
      </c>
      <c r="AD14" s="635">
        <v>0</v>
      </c>
      <c r="AE14" s="635">
        <v>0</v>
      </c>
      <c r="AF14" s="635">
        <v>0</v>
      </c>
      <c r="AG14" s="635">
        <v>0</v>
      </c>
      <c r="AH14" s="635">
        <v>0</v>
      </c>
      <c r="AI14" s="635">
        <f t="shared" si="1"/>
        <v>0</v>
      </c>
      <c r="AJ14" s="635">
        <v>0</v>
      </c>
      <c r="AK14" s="635">
        <v>0</v>
      </c>
      <c r="AL14" s="635">
        <v>0</v>
      </c>
      <c r="AM14" s="635">
        <f t="shared" si="2"/>
        <v>0</v>
      </c>
      <c r="AN14" s="492"/>
      <c r="AO14" s="635">
        <f t="shared" si="3"/>
        <v>-1.7278738</v>
      </c>
      <c r="AP14" s="32"/>
    </row>
    <row r="15" spans="1:42" s="15" customFormat="1" ht="15">
      <c r="A15" s="535" t="s">
        <v>353</v>
      </c>
      <c r="B15" s="2"/>
      <c r="C15" s="11"/>
      <c r="D15" s="154" t="s">
        <v>47</v>
      </c>
      <c r="E15" s="636">
        <v>16.3580842</v>
      </c>
      <c r="F15" s="636">
        <v>-1.5989522999999799</v>
      </c>
      <c r="G15" s="636">
        <v>1.91438999999999</v>
      </c>
      <c r="H15" s="636">
        <v>67.464129099999994</v>
      </c>
      <c r="I15" s="636">
        <v>52.276000000000003</v>
      </c>
      <c r="J15" s="636">
        <v>17.074999999999999</v>
      </c>
      <c r="K15" s="636">
        <v>13.816298099999999</v>
      </c>
      <c r="L15" s="636">
        <v>2.83</v>
      </c>
      <c r="M15" s="636">
        <v>52.921130800000398</v>
      </c>
      <c r="N15" s="636">
        <v>-1.2410000000000201</v>
      </c>
      <c r="O15" s="636">
        <v>56.387</v>
      </c>
      <c r="P15" s="636">
        <v>-1.5323739000000201</v>
      </c>
      <c r="Q15" s="636">
        <v>9.1380000000000194</v>
      </c>
      <c r="R15" s="636">
        <v>22.8583289</v>
      </c>
      <c r="S15" s="636">
        <v>32.554000000000002</v>
      </c>
      <c r="T15" s="636">
        <v>22.706161999999999</v>
      </c>
      <c r="U15" s="636">
        <v>192.62162000000001</v>
      </c>
      <c r="V15" s="636">
        <v>0</v>
      </c>
      <c r="W15" s="636">
        <v>0</v>
      </c>
      <c r="X15" s="636">
        <v>0</v>
      </c>
      <c r="Y15" s="636">
        <v>0</v>
      </c>
      <c r="Z15" s="636">
        <v>0</v>
      </c>
      <c r="AA15" s="636">
        <f t="shared" si="0"/>
        <v>556.5478169000005</v>
      </c>
      <c r="AB15" s="491"/>
      <c r="AC15" s="636">
        <v>160.80154619999999</v>
      </c>
      <c r="AD15" s="636">
        <v>0</v>
      </c>
      <c r="AE15" s="636">
        <v>0</v>
      </c>
      <c r="AF15" s="636">
        <v>0</v>
      </c>
      <c r="AG15" s="636">
        <v>0</v>
      </c>
      <c r="AH15" s="636">
        <v>0</v>
      </c>
      <c r="AI15" s="636">
        <f t="shared" si="1"/>
        <v>160.80154619999999</v>
      </c>
      <c r="AJ15" s="636">
        <v>0</v>
      </c>
      <c r="AK15" s="636">
        <v>0</v>
      </c>
      <c r="AL15" s="636">
        <v>0</v>
      </c>
      <c r="AM15" s="636">
        <f t="shared" si="2"/>
        <v>0</v>
      </c>
      <c r="AN15" s="491"/>
      <c r="AO15" s="636">
        <f t="shared" si="3"/>
        <v>717.34936310000046</v>
      </c>
      <c r="AP15" s="32"/>
    </row>
    <row r="16" spans="1:42" s="15" customFormat="1" ht="15">
      <c r="A16" s="548" t="s">
        <v>354</v>
      </c>
      <c r="B16" s="2"/>
      <c r="C16" s="11"/>
      <c r="D16" s="151" t="s">
        <v>123</v>
      </c>
      <c r="E16" s="33">
        <v>-7.7673199999999998</v>
      </c>
      <c r="F16" s="33">
        <v>-13.468139000000001</v>
      </c>
      <c r="G16" s="33">
        <v>-3.7122700000000002</v>
      </c>
      <c r="H16" s="33">
        <v>-29.590187</v>
      </c>
      <c r="I16" s="33">
        <v>-15.234</v>
      </c>
      <c r="J16" s="33">
        <v>-8.4870000000000001</v>
      </c>
      <c r="K16" s="33">
        <v>-6.0592861999999998</v>
      </c>
      <c r="L16" s="33">
        <v>-0.49399999999999999</v>
      </c>
      <c r="M16" s="33">
        <v>-1.2327717</v>
      </c>
      <c r="N16" s="33">
        <v>-9.9580000000000002</v>
      </c>
      <c r="O16" s="33">
        <v>-27.661999999999999</v>
      </c>
      <c r="P16" s="33">
        <v>-13.0933677</v>
      </c>
      <c r="Q16" s="33">
        <v>-0.97499999999999998</v>
      </c>
      <c r="R16" s="33">
        <v>0</v>
      </c>
      <c r="S16" s="33">
        <v>-3.3010000000000002</v>
      </c>
      <c r="T16" s="33">
        <v>-4.6400813000000003</v>
      </c>
      <c r="U16" s="33">
        <v>-39.285173999999998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f t="shared" si="0"/>
        <v>-184.95959689999995</v>
      </c>
      <c r="AB16" s="647"/>
      <c r="AC16" s="33">
        <v>-35.436819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f t="shared" si="1"/>
        <v>-35.436819</v>
      </c>
      <c r="AJ16" s="33">
        <v>0</v>
      </c>
      <c r="AK16" s="33">
        <v>0</v>
      </c>
      <c r="AL16" s="33">
        <v>0</v>
      </c>
      <c r="AM16" s="33">
        <f t="shared" si="2"/>
        <v>0</v>
      </c>
      <c r="AN16" s="647"/>
      <c r="AO16" s="33">
        <f t="shared" si="3"/>
        <v>-220.39641589999997</v>
      </c>
      <c r="AP16" s="32"/>
    </row>
    <row r="17" spans="1:42" s="15" customFormat="1" ht="15">
      <c r="A17" s="548" t="s">
        <v>355</v>
      </c>
      <c r="B17" s="2"/>
      <c r="C17" s="11"/>
      <c r="D17" s="153" t="s">
        <v>155</v>
      </c>
      <c r="E17" s="635">
        <v>0</v>
      </c>
      <c r="F17" s="635">
        <v>-2.25507E-2</v>
      </c>
      <c r="G17" s="635">
        <v>0</v>
      </c>
      <c r="H17" s="635">
        <v>-0.1118002</v>
      </c>
      <c r="I17" s="635">
        <v>-5.7000000000000002E-2</v>
      </c>
      <c r="J17" s="635">
        <v>0</v>
      </c>
      <c r="K17" s="635">
        <v>0</v>
      </c>
      <c r="L17" s="635">
        <v>0</v>
      </c>
      <c r="M17" s="635">
        <v>0</v>
      </c>
      <c r="N17" s="635">
        <v>0</v>
      </c>
      <c r="O17" s="635">
        <v>0</v>
      </c>
      <c r="P17" s="635">
        <v>0</v>
      </c>
      <c r="Q17" s="635">
        <v>0</v>
      </c>
      <c r="R17" s="635">
        <v>0</v>
      </c>
      <c r="S17" s="635">
        <v>0</v>
      </c>
      <c r="T17" s="635">
        <v>0</v>
      </c>
      <c r="U17" s="635">
        <v>0</v>
      </c>
      <c r="V17" s="635">
        <v>0</v>
      </c>
      <c r="W17" s="635">
        <v>0</v>
      </c>
      <c r="X17" s="635">
        <v>0</v>
      </c>
      <c r="Y17" s="635">
        <v>0</v>
      </c>
      <c r="Z17" s="635">
        <v>0</v>
      </c>
      <c r="AA17" s="635">
        <f t="shared" si="0"/>
        <v>-0.19135089999999999</v>
      </c>
      <c r="AB17" s="492"/>
      <c r="AC17" s="635">
        <v>0</v>
      </c>
      <c r="AD17" s="635">
        <v>0</v>
      </c>
      <c r="AE17" s="635">
        <v>0</v>
      </c>
      <c r="AF17" s="635">
        <v>0</v>
      </c>
      <c r="AG17" s="635">
        <v>0</v>
      </c>
      <c r="AH17" s="635">
        <v>0</v>
      </c>
      <c r="AI17" s="635">
        <f t="shared" si="1"/>
        <v>0</v>
      </c>
      <c r="AJ17" s="635">
        <v>0</v>
      </c>
      <c r="AK17" s="635">
        <v>0</v>
      </c>
      <c r="AL17" s="635">
        <v>0</v>
      </c>
      <c r="AM17" s="635">
        <f t="shared" si="2"/>
        <v>0</v>
      </c>
      <c r="AN17" s="492"/>
      <c r="AO17" s="635">
        <f t="shared" si="3"/>
        <v>-0.19135089999999999</v>
      </c>
      <c r="AP17" s="32"/>
    </row>
    <row r="18" spans="1:42" s="15" customFormat="1" ht="15">
      <c r="A18" s="535" t="s">
        <v>308</v>
      </c>
      <c r="B18" s="2"/>
      <c r="C18" s="11"/>
      <c r="D18" s="309" t="s">
        <v>48</v>
      </c>
      <c r="E18" s="109">
        <v>8.5907642000000006</v>
      </c>
      <c r="F18" s="109">
        <v>-15.089642</v>
      </c>
      <c r="G18" s="109">
        <v>-1.7978799999999999</v>
      </c>
      <c r="H18" s="109">
        <v>37.762141900000003</v>
      </c>
      <c r="I18" s="109">
        <v>36.984999999999999</v>
      </c>
      <c r="J18" s="109">
        <v>8.5879999999999406</v>
      </c>
      <c r="K18" s="109">
        <v>7.7570119000000401</v>
      </c>
      <c r="L18" s="109">
        <v>2.3359999999999999</v>
      </c>
      <c r="M18" s="109">
        <v>51.688359100000298</v>
      </c>
      <c r="N18" s="109">
        <v>-11.199</v>
      </c>
      <c r="O18" s="109">
        <v>28.724999999999898</v>
      </c>
      <c r="P18" s="109">
        <v>-14.6257416</v>
      </c>
      <c r="Q18" s="109">
        <v>8.1630000000000198</v>
      </c>
      <c r="R18" s="109">
        <v>22.633216099999999</v>
      </c>
      <c r="S18" s="109">
        <v>29.253</v>
      </c>
      <c r="T18" s="109">
        <v>18.066080700000001</v>
      </c>
      <c r="U18" s="109">
        <v>153.336446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f t="shared" si="0"/>
        <v>371.1717563000002</v>
      </c>
      <c r="AB18" s="491"/>
      <c r="AC18" s="109">
        <v>125.3647272</v>
      </c>
      <c r="AD18" s="109">
        <v>0</v>
      </c>
      <c r="AE18" s="109">
        <v>0</v>
      </c>
      <c r="AF18" s="109">
        <v>0</v>
      </c>
      <c r="AG18" s="109">
        <v>0</v>
      </c>
      <c r="AH18" s="109">
        <v>0</v>
      </c>
      <c r="AI18" s="109">
        <f t="shared" si="1"/>
        <v>125.3647272</v>
      </c>
      <c r="AJ18" s="109">
        <v>0</v>
      </c>
      <c r="AK18" s="109">
        <v>0</v>
      </c>
      <c r="AL18" s="109">
        <v>0</v>
      </c>
      <c r="AM18" s="109">
        <f t="shared" si="2"/>
        <v>0</v>
      </c>
      <c r="AN18" s="491"/>
      <c r="AO18" s="109">
        <f t="shared" si="3"/>
        <v>496.5364835000002</v>
      </c>
      <c r="AP18" s="32"/>
    </row>
    <row r="19" spans="1:42" s="15" customFormat="1" ht="15">
      <c r="A19" s="548">
        <v>7815</v>
      </c>
      <c r="B19" s="2"/>
      <c r="C19" s="11"/>
      <c r="D19" s="151" t="s">
        <v>123</v>
      </c>
      <c r="E19" s="33">
        <v>0</v>
      </c>
      <c r="F19" s="33">
        <v>-1.2639132</v>
      </c>
      <c r="G19" s="33">
        <v>0</v>
      </c>
      <c r="H19" s="33">
        <v>-8.7513479000000007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-7.0999999999999994E-2</v>
      </c>
      <c r="O19" s="33">
        <v>0</v>
      </c>
      <c r="P19" s="33">
        <v>0</v>
      </c>
      <c r="Q19" s="33">
        <v>0</v>
      </c>
      <c r="R19" s="33">
        <v>0</v>
      </c>
      <c r="S19" s="33">
        <v>-0.442</v>
      </c>
      <c r="T19" s="33">
        <v>-1.3506799999999999E-2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f t="shared" si="0"/>
        <v>-10.5417679</v>
      </c>
      <c r="AB19" s="647"/>
      <c r="AC19" s="33">
        <v>-23.929517400000002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f t="shared" si="1"/>
        <v>-23.929517400000002</v>
      </c>
      <c r="AJ19" s="33">
        <v>0</v>
      </c>
      <c r="AK19" s="33">
        <v>0</v>
      </c>
      <c r="AL19" s="33">
        <v>0</v>
      </c>
      <c r="AM19" s="33">
        <f t="shared" si="2"/>
        <v>0</v>
      </c>
      <c r="AN19" s="647"/>
      <c r="AO19" s="33">
        <f t="shared" si="3"/>
        <v>-34.471285300000005</v>
      </c>
      <c r="AP19" s="32"/>
    </row>
    <row r="20" spans="1:42" s="15" customFormat="1" ht="15">
      <c r="A20" s="548" t="s">
        <v>356</v>
      </c>
      <c r="B20" s="2"/>
      <c r="C20" s="11"/>
      <c r="D20" s="151" t="s">
        <v>224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-0.94099999999999995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f t="shared" si="0"/>
        <v>-0.94099999999999995</v>
      </c>
      <c r="AB20" s="647"/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f t="shared" si="1"/>
        <v>0</v>
      </c>
      <c r="AJ20" s="33">
        <v>0</v>
      </c>
      <c r="AK20" s="33">
        <v>0</v>
      </c>
      <c r="AL20" s="33">
        <v>0</v>
      </c>
      <c r="AM20" s="33">
        <f t="shared" si="2"/>
        <v>0</v>
      </c>
      <c r="AN20" s="647"/>
      <c r="AO20" s="33">
        <f t="shared" si="3"/>
        <v>-0.94099999999999995</v>
      </c>
      <c r="AP20" s="32"/>
    </row>
    <row r="21" spans="1:42" s="15" customFormat="1" ht="15">
      <c r="A21" s="548">
        <v>7711</v>
      </c>
      <c r="B21" s="2"/>
      <c r="C21" s="11"/>
      <c r="D21" s="153" t="s">
        <v>225</v>
      </c>
      <c r="E21" s="635">
        <v>0</v>
      </c>
      <c r="F21" s="635">
        <v>0</v>
      </c>
      <c r="G21" s="635">
        <v>0</v>
      </c>
      <c r="H21" s="635">
        <v>0</v>
      </c>
      <c r="I21" s="635">
        <v>0</v>
      </c>
      <c r="J21" s="635">
        <v>0</v>
      </c>
      <c r="K21" s="635">
        <v>0</v>
      </c>
      <c r="L21" s="635">
        <v>0</v>
      </c>
      <c r="M21" s="635">
        <v>0</v>
      </c>
      <c r="N21" s="635">
        <v>0</v>
      </c>
      <c r="O21" s="635">
        <v>0</v>
      </c>
      <c r="P21" s="635">
        <v>0</v>
      </c>
      <c r="Q21" s="635">
        <v>0</v>
      </c>
      <c r="R21" s="635">
        <v>0</v>
      </c>
      <c r="S21" s="635">
        <v>0</v>
      </c>
      <c r="T21" s="635">
        <v>0</v>
      </c>
      <c r="U21" s="635">
        <v>0</v>
      </c>
      <c r="V21" s="635">
        <v>0</v>
      </c>
      <c r="W21" s="635">
        <v>0</v>
      </c>
      <c r="X21" s="635">
        <v>0</v>
      </c>
      <c r="Y21" s="635">
        <v>0</v>
      </c>
      <c r="Z21" s="635">
        <v>0</v>
      </c>
      <c r="AA21" s="635">
        <f t="shared" si="0"/>
        <v>0</v>
      </c>
      <c r="AB21" s="492"/>
      <c r="AC21" s="635">
        <v>0</v>
      </c>
      <c r="AD21" s="635">
        <v>0</v>
      </c>
      <c r="AE21" s="635">
        <v>0</v>
      </c>
      <c r="AF21" s="635">
        <v>0</v>
      </c>
      <c r="AG21" s="635">
        <v>0</v>
      </c>
      <c r="AH21" s="635">
        <v>0</v>
      </c>
      <c r="AI21" s="635">
        <f t="shared" si="1"/>
        <v>0</v>
      </c>
      <c r="AJ21" s="635">
        <v>0</v>
      </c>
      <c r="AK21" s="635">
        <v>0</v>
      </c>
      <c r="AL21" s="635">
        <v>0</v>
      </c>
      <c r="AM21" s="635">
        <f t="shared" si="2"/>
        <v>0</v>
      </c>
      <c r="AN21" s="492"/>
      <c r="AO21" s="635">
        <f t="shared" si="3"/>
        <v>0</v>
      </c>
      <c r="AP21" s="32"/>
    </row>
    <row r="22" spans="1:42" s="15" customFormat="1" ht="15">
      <c r="A22" s="535" t="s">
        <v>357</v>
      </c>
      <c r="B22" s="2"/>
      <c r="C22" s="11"/>
      <c r="D22" s="154" t="s">
        <v>49</v>
      </c>
      <c r="E22" s="636">
        <v>8.5907642000000006</v>
      </c>
      <c r="F22" s="636">
        <v>-16.353555199999999</v>
      </c>
      <c r="G22" s="636">
        <v>-1.7978799999999999</v>
      </c>
      <c r="H22" s="636">
        <v>29.010794000000001</v>
      </c>
      <c r="I22" s="636">
        <v>36.984999999999999</v>
      </c>
      <c r="J22" s="636">
        <v>8.5879999999999406</v>
      </c>
      <c r="K22" s="636">
        <v>7.7570119000000401</v>
      </c>
      <c r="L22" s="636">
        <v>2.3359999999999999</v>
      </c>
      <c r="M22" s="636">
        <v>51.688359100000298</v>
      </c>
      <c r="N22" s="636">
        <v>-11.27</v>
      </c>
      <c r="O22" s="636">
        <v>27.783999999999899</v>
      </c>
      <c r="P22" s="636">
        <v>-14.6257416</v>
      </c>
      <c r="Q22" s="636">
        <v>8.1630000000000198</v>
      </c>
      <c r="R22" s="636">
        <v>0</v>
      </c>
      <c r="S22" s="636">
        <v>28.811</v>
      </c>
      <c r="T22" s="636">
        <v>18.052573899999999</v>
      </c>
      <c r="U22" s="636">
        <v>153.336446</v>
      </c>
      <c r="V22" s="636">
        <v>0</v>
      </c>
      <c r="W22" s="636">
        <v>0</v>
      </c>
      <c r="X22" s="636">
        <v>0</v>
      </c>
      <c r="Y22" s="636">
        <v>0</v>
      </c>
      <c r="Z22" s="636">
        <v>0</v>
      </c>
      <c r="AA22" s="636">
        <f t="shared" si="0"/>
        <v>337.05577230000017</v>
      </c>
      <c r="AB22" s="491"/>
      <c r="AC22" s="636">
        <v>101.4352098</v>
      </c>
      <c r="AD22" s="636">
        <v>0</v>
      </c>
      <c r="AE22" s="636">
        <v>0</v>
      </c>
      <c r="AF22" s="636">
        <v>0</v>
      </c>
      <c r="AG22" s="636">
        <v>0</v>
      </c>
      <c r="AH22" s="636">
        <v>0</v>
      </c>
      <c r="AI22" s="636">
        <f t="shared" si="1"/>
        <v>101.4352098</v>
      </c>
      <c r="AJ22" s="636">
        <v>0</v>
      </c>
      <c r="AK22" s="636">
        <v>0</v>
      </c>
      <c r="AL22" s="636">
        <v>0</v>
      </c>
      <c r="AM22" s="636">
        <f t="shared" si="2"/>
        <v>0</v>
      </c>
      <c r="AN22" s="491"/>
      <c r="AO22" s="636">
        <f t="shared" si="3"/>
        <v>438.49098210000017</v>
      </c>
      <c r="AP22" s="32"/>
    </row>
    <row r="23" spans="1:42" s="15" customFormat="1" ht="15">
      <c r="A23" s="548" t="s">
        <v>358</v>
      </c>
      <c r="B23" s="2"/>
      <c r="C23" s="11"/>
      <c r="D23" s="151" t="s">
        <v>226</v>
      </c>
      <c r="E23" s="33">
        <v>2.4892189999999998</v>
      </c>
      <c r="F23" s="33">
        <v>2.7060843999999999</v>
      </c>
      <c r="G23" s="33">
        <v>-4.5830000000000003E-2</v>
      </c>
      <c r="H23" s="33">
        <v>0.63790659999999999</v>
      </c>
      <c r="I23" s="33">
        <v>0.26900000000000002</v>
      </c>
      <c r="J23" s="33">
        <v>3.3000000000000002E-2</v>
      </c>
      <c r="K23" s="33">
        <v>0.24387220000000001</v>
      </c>
      <c r="L23" s="33">
        <v>2E-3</v>
      </c>
      <c r="M23" s="33">
        <v>2.3946698999999998</v>
      </c>
      <c r="N23" s="33">
        <v>0.11</v>
      </c>
      <c r="O23" s="33">
        <v>0.23</v>
      </c>
      <c r="P23" s="33">
        <v>0.1181227</v>
      </c>
      <c r="Q23" s="33">
        <v>4.0000000000000001E-3</v>
      </c>
      <c r="R23" s="33">
        <v>9.3796999999999995E-3</v>
      </c>
      <c r="S23" s="33">
        <v>2E-3</v>
      </c>
      <c r="T23" s="33">
        <v>4.5876100000000003E-2</v>
      </c>
      <c r="U23" s="33">
        <v>6.8183999999999995E-2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f t="shared" si="0"/>
        <v>9.317484600000002</v>
      </c>
      <c r="AB23" s="647"/>
      <c r="AC23" s="33">
        <v>2.6846100000000001E-2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f t="shared" si="1"/>
        <v>2.6846100000000001E-2</v>
      </c>
      <c r="AJ23" s="33">
        <v>0</v>
      </c>
      <c r="AK23" s="33">
        <v>0</v>
      </c>
      <c r="AL23" s="33">
        <v>0</v>
      </c>
      <c r="AM23" s="33">
        <f t="shared" si="2"/>
        <v>0</v>
      </c>
      <c r="AN23" s="647"/>
      <c r="AO23" s="33">
        <f t="shared" si="3"/>
        <v>9.3443307000000022</v>
      </c>
      <c r="AP23" s="32"/>
    </row>
    <row r="24" spans="1:42" s="15" customFormat="1" ht="15">
      <c r="A24" s="548" t="s">
        <v>359</v>
      </c>
      <c r="B24" s="2"/>
      <c r="C24" s="143"/>
      <c r="D24" s="151" t="s">
        <v>227</v>
      </c>
      <c r="E24" s="33">
        <v>0</v>
      </c>
      <c r="F24" s="33">
        <v>4.2954000000000004E-3</v>
      </c>
      <c r="G24" s="33">
        <v>0</v>
      </c>
      <c r="H24" s="33">
        <v>-0.95158509999999996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0.57299999999999995</v>
      </c>
      <c r="P24" s="33">
        <v>7.5169E-3</v>
      </c>
      <c r="Q24" s="33">
        <v>0</v>
      </c>
      <c r="R24" s="33">
        <v>0</v>
      </c>
      <c r="S24" s="33">
        <v>0</v>
      </c>
      <c r="T24" s="33">
        <v>0</v>
      </c>
      <c r="U24" s="33">
        <v>2.0579E-2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f t="shared" si="0"/>
        <v>-0.34619380000000005</v>
      </c>
      <c r="AB24" s="647"/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f t="shared" si="1"/>
        <v>0</v>
      </c>
      <c r="AJ24" s="33">
        <v>0</v>
      </c>
      <c r="AK24" s="33">
        <v>0</v>
      </c>
      <c r="AL24" s="33">
        <v>0</v>
      </c>
      <c r="AM24" s="33">
        <f t="shared" si="2"/>
        <v>0</v>
      </c>
      <c r="AN24" s="647"/>
      <c r="AO24" s="33">
        <f t="shared" si="3"/>
        <v>-0.34619380000000005</v>
      </c>
      <c r="AP24" s="32"/>
    </row>
    <row r="25" spans="1:42" s="15" customFormat="1" ht="15">
      <c r="A25" s="548" t="s">
        <v>360</v>
      </c>
      <c r="B25" s="2"/>
      <c r="C25" s="143"/>
      <c r="D25" s="151" t="s">
        <v>228</v>
      </c>
      <c r="E25" s="33">
        <v>-6.6278445000000001</v>
      </c>
      <c r="F25" s="33">
        <v>-20.695102299999999</v>
      </c>
      <c r="G25" s="33">
        <v>-1.6358200000000001</v>
      </c>
      <c r="H25" s="33">
        <v>-21.159946699999999</v>
      </c>
      <c r="I25" s="33">
        <v>-10.587999999999999</v>
      </c>
      <c r="J25" s="33">
        <v>-6.2949999999999999</v>
      </c>
      <c r="K25" s="33">
        <v>-3.1234400999999998</v>
      </c>
      <c r="L25" s="33">
        <v>-0.33500000000000002</v>
      </c>
      <c r="M25" s="33">
        <v>-3.3256918</v>
      </c>
      <c r="N25" s="33">
        <v>-10.021000000000001</v>
      </c>
      <c r="O25" s="33">
        <v>-7.9290000000000003</v>
      </c>
      <c r="P25" s="33">
        <v>-9.3929047000000008</v>
      </c>
      <c r="Q25" s="33">
        <v>-1.6719999999999999</v>
      </c>
      <c r="R25" s="33">
        <v>0</v>
      </c>
      <c r="S25" s="33">
        <v>-7.1890000000000001</v>
      </c>
      <c r="T25" s="33">
        <v>-4.4868639000000003</v>
      </c>
      <c r="U25" s="33">
        <v>-30.693110999999998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f t="shared" si="0"/>
        <v>-145.16972499999997</v>
      </c>
      <c r="AB25" s="647"/>
      <c r="AC25" s="33">
        <v>-77.383274299999997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f t="shared" si="1"/>
        <v>-77.383274299999997</v>
      </c>
      <c r="AJ25" s="33">
        <v>0</v>
      </c>
      <c r="AK25" s="33">
        <v>0</v>
      </c>
      <c r="AL25" s="33">
        <v>0</v>
      </c>
      <c r="AM25" s="33">
        <f t="shared" si="2"/>
        <v>0</v>
      </c>
      <c r="AN25" s="647"/>
      <c r="AO25" s="33">
        <f t="shared" si="3"/>
        <v>-222.55299929999995</v>
      </c>
      <c r="AP25" s="32"/>
    </row>
    <row r="26" spans="1:42" s="15" customFormat="1" ht="15">
      <c r="A26" s="548" t="s">
        <v>361</v>
      </c>
      <c r="B26" s="2"/>
      <c r="C26" s="146"/>
      <c r="D26" s="151" t="s">
        <v>368</v>
      </c>
      <c r="E26" s="33">
        <v>0</v>
      </c>
      <c r="F26" s="33">
        <v>0</v>
      </c>
      <c r="G26" s="33">
        <v>0</v>
      </c>
      <c r="H26" s="33">
        <v>-1.9312366999999999</v>
      </c>
      <c r="I26" s="33">
        <v>0</v>
      </c>
      <c r="J26" s="33">
        <v>0</v>
      </c>
      <c r="K26" s="33">
        <v>0</v>
      </c>
      <c r="L26" s="33">
        <v>0</v>
      </c>
      <c r="M26" s="33">
        <v>-2.25507E-2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f t="shared" si="0"/>
        <v>-1.9537874</v>
      </c>
      <c r="AB26" s="647"/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f t="shared" si="1"/>
        <v>0</v>
      </c>
      <c r="AJ26" s="33">
        <v>0</v>
      </c>
      <c r="AK26" s="33">
        <v>0</v>
      </c>
      <c r="AL26" s="33">
        <v>0</v>
      </c>
      <c r="AM26" s="33">
        <f t="shared" si="2"/>
        <v>0</v>
      </c>
      <c r="AN26" s="647"/>
      <c r="AO26" s="33">
        <f t="shared" si="3"/>
        <v>-1.9537874</v>
      </c>
      <c r="AP26" s="32"/>
    </row>
    <row r="27" spans="1:42" s="15" customFormat="1" ht="15">
      <c r="A27" s="548" t="s">
        <v>362</v>
      </c>
      <c r="B27" s="2"/>
      <c r="C27" s="146"/>
      <c r="D27" s="151" t="s">
        <v>229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f t="shared" si="0"/>
        <v>0</v>
      </c>
      <c r="AB27" s="647"/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f t="shared" si="1"/>
        <v>0</v>
      </c>
      <c r="AJ27" s="33">
        <v>0</v>
      </c>
      <c r="AK27" s="33">
        <v>0</v>
      </c>
      <c r="AL27" s="33">
        <v>0</v>
      </c>
      <c r="AM27" s="33">
        <f t="shared" si="2"/>
        <v>0</v>
      </c>
      <c r="AN27" s="647"/>
      <c r="AO27" s="33">
        <f t="shared" si="3"/>
        <v>0</v>
      </c>
      <c r="AP27" s="32"/>
    </row>
    <row r="28" spans="1:42" s="15" customFormat="1" ht="15">
      <c r="A28" s="548" t="s">
        <v>363</v>
      </c>
      <c r="B28" s="2"/>
      <c r="C28" s="32"/>
      <c r="D28" s="151" t="s">
        <v>230</v>
      </c>
      <c r="E28" s="33">
        <v>0</v>
      </c>
      <c r="F28" s="33">
        <v>-4.6089342000000002</v>
      </c>
      <c r="G28" s="33">
        <v>0.11771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-2.3334608999999999</v>
      </c>
      <c r="N28" s="33">
        <v>1.194</v>
      </c>
      <c r="O28" s="33">
        <v>-1.2569999999999999</v>
      </c>
      <c r="P28" s="33">
        <v>0.51544460000000003</v>
      </c>
      <c r="Q28" s="33">
        <v>0</v>
      </c>
      <c r="R28" s="33">
        <v>0</v>
      </c>
      <c r="S28" s="33">
        <v>0</v>
      </c>
      <c r="T28" s="33">
        <v>0</v>
      </c>
      <c r="U28" s="33">
        <v>0.60299999999999998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f t="shared" si="0"/>
        <v>-5.7692404999999995</v>
      </c>
      <c r="AB28" s="647"/>
      <c r="AC28" s="33">
        <v>-5.9308348999999998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f t="shared" si="1"/>
        <v>-5.9308348999999998</v>
      </c>
      <c r="AJ28" s="33">
        <v>0</v>
      </c>
      <c r="AK28" s="33">
        <v>0</v>
      </c>
      <c r="AL28" s="33">
        <v>0</v>
      </c>
      <c r="AM28" s="33">
        <f t="shared" si="2"/>
        <v>0</v>
      </c>
      <c r="AN28" s="647"/>
      <c r="AO28" s="33">
        <f t="shared" si="3"/>
        <v>-11.700075399999999</v>
      </c>
      <c r="AP28" s="32"/>
    </row>
    <row r="29" spans="1:42" s="15" customFormat="1" ht="15">
      <c r="A29" s="548" t="s">
        <v>364</v>
      </c>
      <c r="B29" s="2"/>
      <c r="C29" s="32"/>
      <c r="D29" s="151" t="s">
        <v>231</v>
      </c>
      <c r="E29" s="33">
        <v>-7.2397618000000001</v>
      </c>
      <c r="F29" s="33">
        <v>18.270364799999999</v>
      </c>
      <c r="G29" s="33">
        <v>-0.39404</v>
      </c>
      <c r="H29" s="33">
        <v>-3.9579309</v>
      </c>
      <c r="I29" s="33">
        <v>2.198</v>
      </c>
      <c r="J29" s="33">
        <v>0</v>
      </c>
      <c r="K29" s="33">
        <v>0.1969737</v>
      </c>
      <c r="L29" s="33">
        <v>0</v>
      </c>
      <c r="M29" s="33">
        <v>1.5570724</v>
      </c>
      <c r="N29" s="33">
        <v>-2.5419999999999998</v>
      </c>
      <c r="O29" s="33">
        <v>8.3450000000000006</v>
      </c>
      <c r="P29" s="33">
        <v>-7.7939524999999996</v>
      </c>
      <c r="Q29" s="33">
        <v>0</v>
      </c>
      <c r="R29" s="33">
        <v>0</v>
      </c>
      <c r="S29" s="33">
        <v>-15.804</v>
      </c>
      <c r="T29" s="33">
        <v>0</v>
      </c>
      <c r="U29" s="33">
        <v>11.076000000000001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f t="shared" si="0"/>
        <v>3.9117256999999999</v>
      </c>
      <c r="AB29" s="647"/>
      <c r="AC29" s="33">
        <v>21.924652500000001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f t="shared" si="1"/>
        <v>21.924652500000001</v>
      </c>
      <c r="AJ29" s="33">
        <v>0</v>
      </c>
      <c r="AK29" s="33">
        <v>0</v>
      </c>
      <c r="AL29" s="33">
        <v>0</v>
      </c>
      <c r="AM29" s="33">
        <f t="shared" si="2"/>
        <v>0</v>
      </c>
      <c r="AN29" s="647"/>
      <c r="AO29" s="33">
        <f t="shared" si="3"/>
        <v>25.836378199999999</v>
      </c>
      <c r="AP29" s="32"/>
    </row>
    <row r="30" spans="1:42" s="15" customFormat="1" ht="15">
      <c r="A30" s="550" t="s">
        <v>365</v>
      </c>
      <c r="B30" s="2"/>
      <c r="C30" s="32"/>
      <c r="D30" s="151" t="s">
        <v>232</v>
      </c>
      <c r="E30" s="33">
        <v>-0.1599043</v>
      </c>
      <c r="F30" s="33">
        <v>-5.6301588000000002</v>
      </c>
      <c r="G30" s="33">
        <v>-0.23111000000000001</v>
      </c>
      <c r="H30" s="33">
        <v>-1.4291362000000001</v>
      </c>
      <c r="I30" s="33">
        <v>-1.101</v>
      </c>
      <c r="J30" s="33">
        <v>-1.8320000000000001</v>
      </c>
      <c r="K30" s="33">
        <v>-1.0036278999999999</v>
      </c>
      <c r="L30" s="33">
        <v>0</v>
      </c>
      <c r="M30" s="33">
        <v>-1.1930396000000001</v>
      </c>
      <c r="N30" s="33">
        <v>0.249</v>
      </c>
      <c r="O30" s="33">
        <v>-1.649</v>
      </c>
      <c r="P30" s="33">
        <v>-0.42953720000000001</v>
      </c>
      <c r="Q30" s="33">
        <v>-0.47399999999999998</v>
      </c>
      <c r="R30" s="33">
        <v>0</v>
      </c>
      <c r="S30" s="33">
        <v>-0.67400000000000004</v>
      </c>
      <c r="T30" s="33">
        <v>0</v>
      </c>
      <c r="U30" s="33">
        <v>-2.1680999999999999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f t="shared" si="0"/>
        <v>-17.725614</v>
      </c>
      <c r="AB30" s="647"/>
      <c r="AC30" s="33">
        <v>-19.6448839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f t="shared" si="1"/>
        <v>-19.6448839</v>
      </c>
      <c r="AJ30" s="33">
        <v>0</v>
      </c>
      <c r="AK30" s="33">
        <v>0</v>
      </c>
      <c r="AL30" s="33">
        <v>0</v>
      </c>
      <c r="AM30" s="33">
        <f t="shared" si="2"/>
        <v>0</v>
      </c>
      <c r="AN30" s="647"/>
      <c r="AO30" s="33">
        <f t="shared" si="3"/>
        <v>-37.370497900000004</v>
      </c>
      <c r="AP30" s="32"/>
    </row>
    <row r="31" spans="1:42" s="15" customFormat="1" ht="14.4">
      <c r="A31" s="727" t="s">
        <v>366</v>
      </c>
      <c r="B31" s="2"/>
      <c r="C31" s="32"/>
      <c r="D31" s="363" t="s">
        <v>233</v>
      </c>
      <c r="E31" s="637">
        <v>-11.538291600000001</v>
      </c>
      <c r="F31" s="637">
        <v>-9.9534506999999994</v>
      </c>
      <c r="G31" s="637">
        <v>-2.1890900000000002</v>
      </c>
      <c r="H31" s="637">
        <v>-28.791929</v>
      </c>
      <c r="I31" s="637">
        <v>-9.2219999999999995</v>
      </c>
      <c r="J31" s="637">
        <v>-8.0939999999999994</v>
      </c>
      <c r="K31" s="637">
        <v>-3.6862221000000002</v>
      </c>
      <c r="L31" s="637">
        <v>-0.33300000000000002</v>
      </c>
      <c r="M31" s="637">
        <v>-3.8475795000000002</v>
      </c>
      <c r="N31" s="637">
        <v>-11.01</v>
      </c>
      <c r="O31" s="637">
        <v>-1.6870000000000001</v>
      </c>
      <c r="P31" s="637">
        <v>-16.975310199999999</v>
      </c>
      <c r="Q31" s="637">
        <v>-2.1419999999999999</v>
      </c>
      <c r="R31" s="637">
        <v>-14.819926000000001</v>
      </c>
      <c r="S31" s="637">
        <v>-23.664999999999999</v>
      </c>
      <c r="T31" s="637">
        <v>-4.4409878000000003</v>
      </c>
      <c r="U31" s="637">
        <v>-21.093447999999999</v>
      </c>
      <c r="V31" s="637">
        <v>0</v>
      </c>
      <c r="W31" s="637">
        <v>0</v>
      </c>
      <c r="X31" s="637">
        <v>0</v>
      </c>
      <c r="Y31" s="637">
        <v>0</v>
      </c>
      <c r="Z31" s="637">
        <v>0</v>
      </c>
      <c r="AA31" s="637">
        <f t="shared" si="0"/>
        <v>-173.48923489999996</v>
      </c>
      <c r="AB31" s="648"/>
      <c r="AC31" s="637">
        <v>-81.007494500000007</v>
      </c>
      <c r="AD31" s="637">
        <v>0</v>
      </c>
      <c r="AE31" s="637">
        <v>0</v>
      </c>
      <c r="AF31" s="637">
        <v>0</v>
      </c>
      <c r="AG31" s="637">
        <v>0</v>
      </c>
      <c r="AH31" s="637">
        <v>0</v>
      </c>
      <c r="AI31" s="637">
        <f t="shared" si="1"/>
        <v>-81.007494500000007</v>
      </c>
      <c r="AJ31" s="637">
        <v>0</v>
      </c>
      <c r="AK31" s="637">
        <v>0</v>
      </c>
      <c r="AL31" s="637">
        <v>0</v>
      </c>
      <c r="AM31" s="637">
        <f t="shared" si="2"/>
        <v>0</v>
      </c>
      <c r="AN31" s="648"/>
      <c r="AO31" s="637">
        <f t="shared" si="3"/>
        <v>-254.49672939999996</v>
      </c>
      <c r="AP31" s="32"/>
    </row>
    <row r="32" spans="1:42" s="15" customFormat="1" ht="14.4">
      <c r="A32" s="549" t="s">
        <v>318</v>
      </c>
      <c r="B32" s="2"/>
      <c r="C32" s="32"/>
      <c r="D32" s="310" t="s">
        <v>1</v>
      </c>
      <c r="E32" s="638">
        <v>-2.94752739999999</v>
      </c>
      <c r="F32" s="638">
        <v>-26.307005899999901</v>
      </c>
      <c r="G32" s="638">
        <v>-3.9869699999999999</v>
      </c>
      <c r="H32" s="638">
        <v>0.218864999999934</v>
      </c>
      <c r="I32" s="638">
        <v>27.763000000000002</v>
      </c>
      <c r="J32" s="638">
        <v>0.49399999999995697</v>
      </c>
      <c r="K32" s="638">
        <v>4.07078980000004</v>
      </c>
      <c r="L32" s="638">
        <v>2.0029999999999899</v>
      </c>
      <c r="M32" s="638">
        <v>47.840779600000197</v>
      </c>
      <c r="N32" s="638">
        <v>-22.280000000000101</v>
      </c>
      <c r="O32" s="638">
        <v>26.097000000000001</v>
      </c>
      <c r="P32" s="638">
        <v>-31.6010518</v>
      </c>
      <c r="Q32" s="638">
        <v>6.0210000000000097</v>
      </c>
      <c r="R32" s="638">
        <v>0</v>
      </c>
      <c r="S32" s="638">
        <v>5.1460000000000203</v>
      </c>
      <c r="T32" s="638">
        <v>13.6115861</v>
      </c>
      <c r="U32" s="638">
        <v>132.242998</v>
      </c>
      <c r="V32" s="638">
        <v>0</v>
      </c>
      <c r="W32" s="638">
        <v>0</v>
      </c>
      <c r="X32" s="638">
        <v>0</v>
      </c>
      <c r="Y32" s="638">
        <v>0</v>
      </c>
      <c r="Z32" s="638">
        <v>0</v>
      </c>
      <c r="AA32" s="638">
        <f t="shared" si="0"/>
        <v>178.38646340000017</v>
      </c>
      <c r="AB32" s="649"/>
      <c r="AC32" s="638">
        <v>20.4277152999999</v>
      </c>
      <c r="AD32" s="638">
        <v>0</v>
      </c>
      <c r="AE32" s="638">
        <v>0</v>
      </c>
      <c r="AF32" s="638">
        <v>0</v>
      </c>
      <c r="AG32" s="638">
        <v>0</v>
      </c>
      <c r="AH32" s="638">
        <v>0</v>
      </c>
      <c r="AI32" s="638">
        <f t="shared" si="1"/>
        <v>20.4277152999999</v>
      </c>
      <c r="AJ32" s="638">
        <v>0</v>
      </c>
      <c r="AK32" s="638">
        <v>0</v>
      </c>
      <c r="AL32" s="638">
        <v>0</v>
      </c>
      <c r="AM32" s="638">
        <f t="shared" si="2"/>
        <v>0</v>
      </c>
      <c r="AN32" s="649"/>
      <c r="AO32" s="638">
        <f t="shared" si="3"/>
        <v>198.81417870000007</v>
      </c>
      <c r="AP32" s="32"/>
    </row>
    <row r="33" spans="1:42" s="9" customFormat="1" ht="15">
      <c r="A33" s="550" t="s">
        <v>314</v>
      </c>
      <c r="B33" s="2"/>
      <c r="D33" s="18" t="s">
        <v>118</v>
      </c>
      <c r="E33" s="639">
        <v>0</v>
      </c>
      <c r="F33" s="639">
        <v>-0.82578530000000006</v>
      </c>
      <c r="G33" s="639">
        <v>-0.499</v>
      </c>
      <c r="H33" s="639">
        <v>-11.7</v>
      </c>
      <c r="I33" s="639">
        <v>0</v>
      </c>
      <c r="J33" s="639">
        <v>0</v>
      </c>
      <c r="K33" s="639">
        <v>-2.5231393</v>
      </c>
      <c r="L33" s="639">
        <v>0.9</v>
      </c>
      <c r="M33" s="639">
        <v>0</v>
      </c>
      <c r="N33" s="639">
        <v>-12.1</v>
      </c>
      <c r="O33" s="639">
        <v>0</v>
      </c>
      <c r="P33" s="639">
        <v>-1.3959959</v>
      </c>
      <c r="Q33" s="639">
        <v>-1.3129999999999999</v>
      </c>
      <c r="R33" s="639">
        <v>0</v>
      </c>
      <c r="S33" s="639">
        <v>-0.82199999999999995</v>
      </c>
      <c r="T33" s="639">
        <v>-0.1031767</v>
      </c>
      <c r="U33" s="639">
        <v>-7.4619999999999997</v>
      </c>
      <c r="V33" s="639">
        <v>0</v>
      </c>
      <c r="W33" s="639">
        <v>0</v>
      </c>
      <c r="X33" s="639">
        <v>0</v>
      </c>
      <c r="Y33" s="639">
        <v>0</v>
      </c>
      <c r="Z33" s="639">
        <v>0</v>
      </c>
      <c r="AA33" s="639">
        <f t="shared" si="0"/>
        <v>-37.844097199999993</v>
      </c>
      <c r="AB33" s="650"/>
      <c r="AC33" s="639">
        <v>-15.033802</v>
      </c>
      <c r="AD33" s="639">
        <v>0</v>
      </c>
      <c r="AE33" s="639">
        <v>0</v>
      </c>
      <c r="AF33" s="639">
        <v>0</v>
      </c>
      <c r="AG33" s="639">
        <v>0</v>
      </c>
      <c r="AH33" s="639">
        <v>0</v>
      </c>
      <c r="AI33" s="639">
        <f t="shared" si="1"/>
        <v>-15.033802</v>
      </c>
      <c r="AJ33" s="639">
        <v>0</v>
      </c>
      <c r="AK33" s="639">
        <v>0</v>
      </c>
      <c r="AL33" s="639">
        <v>0</v>
      </c>
      <c r="AM33" s="639">
        <f t="shared" si="2"/>
        <v>0</v>
      </c>
      <c r="AN33" s="650"/>
      <c r="AO33" s="639">
        <f t="shared" si="3"/>
        <v>-52.877899199999995</v>
      </c>
    </row>
    <row r="34" spans="1:42" s="9" customFormat="1" ht="16.5" customHeight="1">
      <c r="A34" s="550" t="s">
        <v>309</v>
      </c>
      <c r="B34" s="2"/>
      <c r="D34" s="101" t="s">
        <v>119</v>
      </c>
      <c r="E34" s="103">
        <v>8.5907642000000006</v>
      </c>
      <c r="F34" s="103">
        <v>-14.2638567</v>
      </c>
      <c r="G34" s="103">
        <v>-1.29888</v>
      </c>
      <c r="H34" s="103">
        <v>49.462141899999999</v>
      </c>
      <c r="I34" s="103">
        <v>36.984999999999999</v>
      </c>
      <c r="J34" s="103">
        <v>8.5879999999999406</v>
      </c>
      <c r="K34" s="103">
        <v>10.280151200000001</v>
      </c>
      <c r="L34" s="103">
        <v>1.4359999999999999</v>
      </c>
      <c r="M34" s="103">
        <v>51.688359100000298</v>
      </c>
      <c r="N34" s="103">
        <v>0.90099999999997404</v>
      </c>
      <c r="O34" s="103">
        <v>28.724999999999898</v>
      </c>
      <c r="P34" s="103">
        <v>-13.2297457</v>
      </c>
      <c r="Q34" s="103">
        <v>9.4760000000000204</v>
      </c>
      <c r="R34" s="103">
        <v>0</v>
      </c>
      <c r="S34" s="103">
        <v>30.074999999999999</v>
      </c>
      <c r="T34" s="103">
        <v>18.169257399999999</v>
      </c>
      <c r="U34" s="103">
        <v>160.79844600000001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f t="shared" si="0"/>
        <v>386.38263740000014</v>
      </c>
      <c r="AB34" s="492"/>
      <c r="AC34" s="103">
        <v>140.39852920000001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f t="shared" si="1"/>
        <v>140.39852920000001</v>
      </c>
      <c r="AJ34" s="103">
        <v>0</v>
      </c>
      <c r="AK34" s="103">
        <v>0</v>
      </c>
      <c r="AL34" s="103">
        <v>0</v>
      </c>
      <c r="AM34" s="103">
        <f t="shared" si="2"/>
        <v>0</v>
      </c>
      <c r="AN34" s="492"/>
      <c r="AO34" s="103">
        <f t="shared" si="3"/>
        <v>526.78116660000012</v>
      </c>
    </row>
    <row r="35" spans="1:42" s="32" customFormat="1" ht="15">
      <c r="A35" s="550" t="s">
        <v>315</v>
      </c>
      <c r="B35" s="2"/>
      <c r="D35" s="311" t="s">
        <v>113</v>
      </c>
      <c r="E35" s="634">
        <v>0</v>
      </c>
      <c r="F35" s="634">
        <v>-1.5033802000000001</v>
      </c>
      <c r="G35" s="634">
        <v>0</v>
      </c>
      <c r="H35" s="634">
        <v>0</v>
      </c>
      <c r="I35" s="634">
        <v>0</v>
      </c>
      <c r="J35" s="634">
        <v>0</v>
      </c>
      <c r="K35" s="634">
        <v>0</v>
      </c>
      <c r="L35" s="634">
        <v>0</v>
      </c>
      <c r="M35" s="634">
        <v>0</v>
      </c>
      <c r="N35" s="634">
        <v>0</v>
      </c>
      <c r="O35" s="634">
        <v>0</v>
      </c>
      <c r="P35" s="634">
        <v>0</v>
      </c>
      <c r="Q35" s="634">
        <v>0</v>
      </c>
      <c r="R35" s="634">
        <v>0</v>
      </c>
      <c r="S35" s="634">
        <v>0</v>
      </c>
      <c r="T35" s="634">
        <v>0</v>
      </c>
      <c r="U35" s="634">
        <v>0</v>
      </c>
      <c r="V35" s="634">
        <v>0</v>
      </c>
      <c r="W35" s="634">
        <v>0</v>
      </c>
      <c r="X35" s="634">
        <v>0</v>
      </c>
      <c r="Y35" s="634">
        <v>0</v>
      </c>
      <c r="Z35" s="634">
        <v>0</v>
      </c>
      <c r="AA35" s="634">
        <f t="shared" si="0"/>
        <v>-1.5033802000000001</v>
      </c>
      <c r="AB35" s="647"/>
      <c r="AC35" s="634">
        <v>0</v>
      </c>
      <c r="AD35" s="634">
        <v>0</v>
      </c>
      <c r="AE35" s="634">
        <v>0</v>
      </c>
      <c r="AF35" s="634">
        <v>0</v>
      </c>
      <c r="AG35" s="634">
        <v>0</v>
      </c>
      <c r="AH35" s="634">
        <v>0</v>
      </c>
      <c r="AI35" s="634">
        <f t="shared" si="1"/>
        <v>0</v>
      </c>
      <c r="AJ35" s="634">
        <v>0</v>
      </c>
      <c r="AK35" s="634">
        <v>0</v>
      </c>
      <c r="AL35" s="634">
        <v>0</v>
      </c>
      <c r="AM35" s="634">
        <f t="shared" si="2"/>
        <v>0</v>
      </c>
      <c r="AN35" s="647"/>
      <c r="AO35" s="634">
        <f t="shared" si="3"/>
        <v>-1.5033802000000001</v>
      </c>
    </row>
    <row r="36" spans="1:42" s="15" customFormat="1" ht="14.4">
      <c r="A36" s="550" t="s">
        <v>311</v>
      </c>
      <c r="B36" s="2"/>
      <c r="C36" s="32"/>
      <c r="D36" s="18" t="s">
        <v>120</v>
      </c>
      <c r="E36" s="640">
        <v>-2.94752739999999</v>
      </c>
      <c r="F36" s="640">
        <v>-23.977840400000002</v>
      </c>
      <c r="G36" s="640">
        <v>-3.4879699999999998</v>
      </c>
      <c r="H36" s="640">
        <v>11.918864999999901</v>
      </c>
      <c r="I36" s="640">
        <v>27.763000000000002</v>
      </c>
      <c r="J36" s="640">
        <v>0.49399999999995697</v>
      </c>
      <c r="K36" s="640">
        <v>6.5939291000000404</v>
      </c>
      <c r="L36" s="640">
        <v>1.103</v>
      </c>
      <c r="M36" s="640">
        <v>48.765358400000302</v>
      </c>
      <c r="N36" s="640">
        <v>-10.18</v>
      </c>
      <c r="O36" s="640">
        <v>26.097000000000001</v>
      </c>
      <c r="P36" s="640">
        <v>-30.205055900000001</v>
      </c>
      <c r="Q36" s="640">
        <v>7.3340000000000103</v>
      </c>
      <c r="R36" s="640">
        <v>0</v>
      </c>
      <c r="S36" s="640">
        <v>5.9680000000000204</v>
      </c>
      <c r="T36" s="640">
        <v>13.714762800000001</v>
      </c>
      <c r="U36" s="640">
        <v>139.70499799999999</v>
      </c>
      <c r="V36" s="640">
        <v>0</v>
      </c>
      <c r="W36" s="640">
        <v>0</v>
      </c>
      <c r="X36" s="640">
        <v>0</v>
      </c>
      <c r="Y36" s="640">
        <v>0</v>
      </c>
      <c r="Z36" s="640">
        <v>0</v>
      </c>
      <c r="AA36" s="640">
        <f t="shared" si="0"/>
        <v>218.65851960000023</v>
      </c>
      <c r="AB36" s="650"/>
      <c r="AC36" s="640">
        <v>35.461517299999798</v>
      </c>
      <c r="AD36" s="640">
        <v>0</v>
      </c>
      <c r="AE36" s="640">
        <v>0</v>
      </c>
      <c r="AF36" s="640">
        <v>0</v>
      </c>
      <c r="AG36" s="640">
        <v>0</v>
      </c>
      <c r="AH36" s="640">
        <v>0</v>
      </c>
      <c r="AI36" s="640">
        <f t="shared" si="1"/>
        <v>35.461517299999798</v>
      </c>
      <c r="AJ36" s="640">
        <v>0</v>
      </c>
      <c r="AK36" s="640">
        <v>0</v>
      </c>
      <c r="AL36" s="640">
        <v>0</v>
      </c>
      <c r="AM36" s="640">
        <f t="shared" si="2"/>
        <v>0</v>
      </c>
      <c r="AN36" s="650"/>
      <c r="AO36" s="640">
        <f t="shared" si="3"/>
        <v>254.12003690000003</v>
      </c>
      <c r="AP36" s="32"/>
    </row>
    <row r="37" spans="1:42" s="15" customFormat="1">
      <c r="B37" s="86"/>
      <c r="C37" s="32"/>
      <c r="D37" s="32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5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5"/>
      <c r="AO37" s="144"/>
      <c r="AP37" s="32"/>
    </row>
    <row r="38" spans="1:42" s="15" customFormat="1" ht="14.25" customHeight="1">
      <c r="A38" s="136"/>
      <c r="B38" s="86"/>
      <c r="C38" s="32"/>
      <c r="D38" s="32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5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5"/>
      <c r="AO38" s="144"/>
      <c r="AP38" s="32"/>
    </row>
    <row r="39" spans="1:42" s="644" customFormat="1" ht="73.5" customHeight="1">
      <c r="A39" s="641" t="s">
        <v>560</v>
      </c>
      <c r="B39" s="642"/>
      <c r="C39" s="643"/>
      <c r="D39" s="356" t="str">
        <f>'Aaro Inställningar'!H13&amp;" "&amp;VFGÅR</f>
        <v>kvartal 1 2014</v>
      </c>
      <c r="E39" s="735" t="str">
        <f t="shared" ref="E39:AA39" si="4">E7</f>
        <v>AH</v>
      </c>
      <c r="F39" s="735" t="str">
        <f t="shared" si="4"/>
        <v>Arcus</v>
      </c>
      <c r="G39" s="735" t="str">
        <f t="shared" si="4"/>
        <v xml:space="preserve">Biolin </v>
      </c>
      <c r="H39" s="735" t="str">
        <f t="shared" si="4"/>
        <v>Bisnode</v>
      </c>
      <c r="I39" s="735" t="str">
        <f t="shared" si="4"/>
        <v>DIAB</v>
      </c>
      <c r="J39" s="735" t="str">
        <f t="shared" si="4"/>
        <v>Eurom</v>
      </c>
      <c r="K39" s="735" t="str">
        <f t="shared" si="4"/>
        <v>GS-Hydro</v>
      </c>
      <c r="L39" s="735" t="str">
        <f t="shared" si="4"/>
        <v>Hafa</v>
      </c>
      <c r="M39" s="735" t="str">
        <f t="shared" si="4"/>
        <v>HENT</v>
      </c>
      <c r="N39" s="735" t="str">
        <f t="shared" si="4"/>
        <v xml:space="preserve">HL Disp </v>
      </c>
      <c r="O39" s="735" t="str">
        <f t="shared" si="4"/>
        <v>Inwido</v>
      </c>
      <c r="P39" s="735" t="str">
        <f t="shared" si="4"/>
        <v>Jøtul</v>
      </c>
      <c r="Q39" s="735" t="str">
        <f t="shared" si="4"/>
        <v xml:space="preserve">KVD </v>
      </c>
      <c r="R39" s="735" t="str">
        <f t="shared" si="4"/>
        <v>Ledil</v>
      </c>
      <c r="S39" s="735" t="str">
        <f t="shared" si="4"/>
        <v>MCC</v>
      </c>
      <c r="T39" s="735" t="str">
        <f t="shared" si="4"/>
        <v>Nebula</v>
      </c>
      <c r="U39" s="735" t="str">
        <f t="shared" si="4"/>
        <v>NCG</v>
      </c>
      <c r="V39" s="735">
        <f t="shared" si="4"/>
        <v>0</v>
      </c>
      <c r="W39" s="735">
        <f t="shared" si="4"/>
        <v>0</v>
      </c>
      <c r="X39" s="735">
        <f t="shared" si="4"/>
        <v>0</v>
      </c>
      <c r="Y39" s="735">
        <f t="shared" si="4"/>
        <v>0</v>
      </c>
      <c r="Z39" s="735">
        <f t="shared" si="4"/>
        <v>0</v>
      </c>
      <c r="AA39" s="735" t="str">
        <f t="shared" si="4"/>
        <v>Sum ex Aibel</v>
      </c>
      <c r="AB39" s="736"/>
      <c r="AC39" s="735" t="str">
        <f t="shared" ref="AC39:AM39" si="5">AC7</f>
        <v>Aibel</v>
      </c>
      <c r="AD39" s="735">
        <f t="shared" si="5"/>
        <v>0</v>
      </c>
      <c r="AE39" s="735">
        <f t="shared" si="5"/>
        <v>0</v>
      </c>
      <c r="AF39" s="735">
        <f t="shared" si="5"/>
        <v>0</v>
      </c>
      <c r="AG39" s="735">
        <f t="shared" si="5"/>
        <v>0</v>
      </c>
      <c r="AH39" s="735">
        <f t="shared" si="5"/>
        <v>0</v>
      </c>
      <c r="AI39" s="735" t="str">
        <f t="shared" si="5"/>
        <v>Sum Aibel</v>
      </c>
      <c r="AJ39" s="735">
        <f t="shared" si="5"/>
        <v>0</v>
      </c>
      <c r="AK39" s="735">
        <f t="shared" si="5"/>
        <v>0</v>
      </c>
      <c r="AL39" s="735">
        <f t="shared" si="5"/>
        <v>0</v>
      </c>
      <c r="AM39" s="735" t="str">
        <f t="shared" si="5"/>
        <v>SUMMA FRÅGETECKEN</v>
      </c>
      <c r="AN39" s="736"/>
      <c r="AO39" s="735" t="str">
        <f>AO7</f>
        <v>Totalt</v>
      </c>
      <c r="AP39" s="643"/>
    </row>
    <row r="40" spans="1:42" s="15" customFormat="1">
      <c r="A40" s="136"/>
      <c r="B40" s="86"/>
      <c r="C40" s="32"/>
      <c r="D40" s="148"/>
      <c r="E40" s="148"/>
      <c r="F40" s="150"/>
      <c r="G40" s="150"/>
      <c r="H40" s="149"/>
      <c r="I40" s="149"/>
      <c r="J40" s="149"/>
      <c r="K40" s="149"/>
      <c r="L40" s="149"/>
      <c r="M40" s="149"/>
      <c r="N40" s="149"/>
      <c r="O40" s="149"/>
      <c r="P40" s="149"/>
      <c r="Q40" s="150"/>
      <c r="R40" s="149"/>
      <c r="S40" s="149"/>
      <c r="T40" s="149"/>
      <c r="U40" s="150"/>
      <c r="V40" s="149"/>
      <c r="W40" s="149"/>
      <c r="X40" s="149"/>
      <c r="Y40" s="149"/>
      <c r="Z40" s="149"/>
      <c r="AA40" s="149"/>
      <c r="AB40" s="323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323"/>
      <c r="AO40" s="149"/>
      <c r="AP40" s="32"/>
    </row>
    <row r="41" spans="1:42" s="15" customFormat="1" ht="15">
      <c r="A41" s="550" t="s">
        <v>305</v>
      </c>
      <c r="B41" s="86"/>
      <c r="C41" s="32"/>
      <c r="D41" s="308" t="s">
        <v>33</v>
      </c>
      <c r="E41" s="634">
        <v>190.19103809999999</v>
      </c>
      <c r="F41" s="634">
        <v>499.96951480000001</v>
      </c>
      <c r="G41" s="634">
        <v>42.481999999999999</v>
      </c>
      <c r="H41" s="634">
        <v>865.28</v>
      </c>
      <c r="I41" s="634">
        <v>238.16399999999999</v>
      </c>
      <c r="J41" s="634">
        <v>581.61199999999997</v>
      </c>
      <c r="K41" s="634">
        <v>285.36915160000001</v>
      </c>
      <c r="L41" s="634">
        <v>58.457999999999998</v>
      </c>
      <c r="M41" s="634">
        <v>1232.8859883</v>
      </c>
      <c r="N41" s="634">
        <v>363.72899999999998</v>
      </c>
      <c r="O41" s="634">
        <v>907.27599999999995</v>
      </c>
      <c r="P41" s="634">
        <v>196.09894639999999</v>
      </c>
      <c r="Q41" s="634">
        <v>75.2</v>
      </c>
      <c r="R41" s="634">
        <v>48.220542299999998</v>
      </c>
      <c r="S41" s="634">
        <v>211.64500000000001</v>
      </c>
      <c r="T41" s="634">
        <v>58.611142700000002</v>
      </c>
      <c r="U41" s="634">
        <v>715.71299999999997</v>
      </c>
      <c r="V41" s="634">
        <v>0</v>
      </c>
      <c r="W41" s="634">
        <v>0</v>
      </c>
      <c r="X41" s="634">
        <v>0</v>
      </c>
      <c r="Y41" s="634">
        <v>0</v>
      </c>
      <c r="Z41" s="634">
        <v>0</v>
      </c>
      <c r="AA41" s="634">
        <f t="shared" ref="AA41:AA68" si="6">SUM(E41:Z41)</f>
        <v>6570.9053241999991</v>
      </c>
      <c r="AB41" s="647"/>
      <c r="AC41" s="634">
        <v>2603.3745699000001</v>
      </c>
      <c r="AD41" s="634">
        <v>0</v>
      </c>
      <c r="AE41" s="634">
        <v>0</v>
      </c>
      <c r="AF41" s="634">
        <v>0</v>
      </c>
      <c r="AG41" s="634">
        <v>0</v>
      </c>
      <c r="AH41" s="634">
        <v>0</v>
      </c>
      <c r="AI41" s="634">
        <f t="shared" ref="AI41:AI68" si="7">SUM(AC41:AH41)</f>
        <v>2603.3745699000001</v>
      </c>
      <c r="AJ41" s="634">
        <v>0</v>
      </c>
      <c r="AK41" s="634">
        <v>0</v>
      </c>
      <c r="AL41" s="634">
        <v>0</v>
      </c>
      <c r="AM41" s="634">
        <f t="shared" ref="AM41:AM68" si="8">SUM(AJ41:AL41)</f>
        <v>0</v>
      </c>
      <c r="AN41" s="647"/>
      <c r="AO41" s="634">
        <f t="shared" ref="AO41:AO68" si="9">AA41+AI41+AM41</f>
        <v>9174.2798941000001</v>
      </c>
      <c r="AP41" s="32"/>
    </row>
    <row r="42" spans="1:42" s="15" customFormat="1" ht="15">
      <c r="A42" s="550" t="s">
        <v>349</v>
      </c>
      <c r="B42" s="86"/>
      <c r="C42" s="32"/>
      <c r="D42" s="151" t="s">
        <v>213</v>
      </c>
      <c r="E42" s="33">
        <v>-180.0332454</v>
      </c>
      <c r="F42" s="33">
        <v>-508.30171689999997</v>
      </c>
      <c r="G42" s="33">
        <v>-44.554000000000002</v>
      </c>
      <c r="H42" s="33">
        <v>-792.97199999999998</v>
      </c>
      <c r="I42" s="33">
        <v>-223.51400000000001</v>
      </c>
      <c r="J42" s="33">
        <v>-572.49400000000003</v>
      </c>
      <c r="K42" s="33">
        <v>-268.55091870000001</v>
      </c>
      <c r="L42" s="33">
        <v>-55.043999999999997</v>
      </c>
      <c r="M42" s="33">
        <v>-1171.7689286</v>
      </c>
      <c r="N42" s="33">
        <v>-337.36200000000002</v>
      </c>
      <c r="O42" s="33">
        <v>-934.17100000000005</v>
      </c>
      <c r="P42" s="33">
        <v>-198.8200798</v>
      </c>
      <c r="Q42" s="33">
        <v>-66.435000000000002</v>
      </c>
      <c r="R42" s="33">
        <v>-29.416392599999998</v>
      </c>
      <c r="S42" s="33">
        <v>-192.11099999999999</v>
      </c>
      <c r="T42" s="33">
        <v>-36.287310099999999</v>
      </c>
      <c r="U42" s="33">
        <v>-560.10900000000004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f t="shared" si="6"/>
        <v>-6171.9445920999997</v>
      </c>
      <c r="AB42" s="647"/>
      <c r="AC42" s="33">
        <v>-2520.4211365000001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f t="shared" si="7"/>
        <v>-2520.4211365000001</v>
      </c>
      <c r="AJ42" s="33">
        <v>0</v>
      </c>
      <c r="AK42" s="33">
        <v>0</v>
      </c>
      <c r="AL42" s="33">
        <v>0</v>
      </c>
      <c r="AM42" s="33">
        <f t="shared" si="8"/>
        <v>0</v>
      </c>
      <c r="AN42" s="647"/>
      <c r="AO42" s="33">
        <f t="shared" si="9"/>
        <v>-8692.3657285999998</v>
      </c>
      <c r="AP42" s="32"/>
    </row>
    <row r="43" spans="1:42" s="15" customFormat="1" ht="15">
      <c r="A43" s="548" t="s">
        <v>367</v>
      </c>
      <c r="B43" s="86"/>
      <c r="C43" s="32"/>
      <c r="D43" s="151" t="s">
        <v>214</v>
      </c>
      <c r="E43" s="33">
        <v>0.31954700000000003</v>
      </c>
      <c r="F43" s="33">
        <v>3.31194E-2</v>
      </c>
      <c r="G43" s="33">
        <v>1.6040000000000001</v>
      </c>
      <c r="H43" s="33">
        <v>8.6690000000000005</v>
      </c>
      <c r="I43" s="33">
        <v>1E-3</v>
      </c>
      <c r="J43" s="33">
        <v>5.7389999999999999</v>
      </c>
      <c r="K43" s="33">
        <v>0.43441930000000001</v>
      </c>
      <c r="L43" s="33">
        <v>0</v>
      </c>
      <c r="M43" s="33">
        <v>0.55020950000000002</v>
      </c>
      <c r="N43" s="33">
        <v>1.6020000000000001</v>
      </c>
      <c r="O43" s="33">
        <v>5.1079999999999997</v>
      </c>
      <c r="P43" s="33">
        <v>1.6110989</v>
      </c>
      <c r="Q43" s="33">
        <v>0.501</v>
      </c>
      <c r="R43" s="33">
        <v>-0.1861797</v>
      </c>
      <c r="S43" s="33">
        <v>-0.23200000000000001</v>
      </c>
      <c r="T43" s="33">
        <v>0.10638839999999999</v>
      </c>
      <c r="U43" s="33">
        <v>-9.4E-2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f t="shared" si="6"/>
        <v>25.766602800000001</v>
      </c>
      <c r="AB43" s="647"/>
      <c r="AC43" s="33">
        <v>1.9380195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f t="shared" si="7"/>
        <v>1.9380195</v>
      </c>
      <c r="AJ43" s="33">
        <v>0</v>
      </c>
      <c r="AK43" s="33">
        <v>0</v>
      </c>
      <c r="AL43" s="33">
        <v>0</v>
      </c>
      <c r="AM43" s="33">
        <f t="shared" si="8"/>
        <v>0</v>
      </c>
      <c r="AN43" s="647"/>
      <c r="AO43" s="33">
        <f t="shared" si="9"/>
        <v>27.7046223</v>
      </c>
      <c r="AP43" s="32"/>
    </row>
    <row r="44" spans="1:42" s="15" customFormat="1" ht="15">
      <c r="A44" s="548" t="s">
        <v>350</v>
      </c>
      <c r="B44" s="86"/>
      <c r="C44" s="32"/>
      <c r="D44" s="151" t="s">
        <v>215</v>
      </c>
      <c r="E44" s="102">
        <v>0</v>
      </c>
      <c r="F44" s="102">
        <v>0</v>
      </c>
      <c r="G44" s="102">
        <v>0</v>
      </c>
      <c r="H44" s="102">
        <v>-5.0000000000000001E-3</v>
      </c>
      <c r="I44" s="102">
        <v>-3.7999999999999999E-2</v>
      </c>
      <c r="J44" s="102">
        <v>-0.222</v>
      </c>
      <c r="K44" s="102">
        <v>0</v>
      </c>
      <c r="L44" s="102">
        <v>0</v>
      </c>
      <c r="M44" s="102">
        <v>-17.5490128</v>
      </c>
      <c r="N44" s="102">
        <v>-4.2210000000000001</v>
      </c>
      <c r="O44" s="102">
        <v>-4.8769999999999998</v>
      </c>
      <c r="P44" s="102">
        <v>0</v>
      </c>
      <c r="Q44" s="102">
        <v>0</v>
      </c>
      <c r="R44" s="102">
        <v>-8.3160266000000007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2">
        <v>0</v>
      </c>
      <c r="AA44" s="102">
        <f t="shared" si="6"/>
        <v>-35.2280394</v>
      </c>
      <c r="AB44" s="647"/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f t="shared" si="7"/>
        <v>0</v>
      </c>
      <c r="AJ44" s="102">
        <v>0</v>
      </c>
      <c r="AK44" s="102">
        <v>0</v>
      </c>
      <c r="AL44" s="102">
        <v>0</v>
      </c>
      <c r="AM44" s="102">
        <f t="shared" si="8"/>
        <v>0</v>
      </c>
      <c r="AN44" s="647"/>
      <c r="AO44" s="102">
        <f t="shared" si="9"/>
        <v>-35.2280394</v>
      </c>
      <c r="AP44" s="32"/>
    </row>
    <row r="45" spans="1:42" s="15" customFormat="1" ht="15">
      <c r="A45" s="548" t="s">
        <v>351</v>
      </c>
      <c r="B45" s="86"/>
      <c r="C45" s="32"/>
      <c r="D45" s="151" t="s">
        <v>222</v>
      </c>
      <c r="E45" s="33">
        <v>0</v>
      </c>
      <c r="F45" s="33">
        <v>1.4935784999999999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-7.4786000000000002E-3</v>
      </c>
      <c r="N45" s="33">
        <v>0</v>
      </c>
      <c r="O45" s="33">
        <v>0.17599999999999999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11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f t="shared" si="6"/>
        <v>12.662099899999999</v>
      </c>
      <c r="AB45" s="647"/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f t="shared" si="7"/>
        <v>0</v>
      </c>
      <c r="AJ45" s="33">
        <v>0</v>
      </c>
      <c r="AK45" s="33">
        <v>0</v>
      </c>
      <c r="AL45" s="33">
        <v>0</v>
      </c>
      <c r="AM45" s="33">
        <f t="shared" si="8"/>
        <v>0</v>
      </c>
      <c r="AN45" s="647"/>
      <c r="AO45" s="33">
        <f t="shared" si="9"/>
        <v>12.662099899999999</v>
      </c>
      <c r="AP45" s="32"/>
    </row>
    <row r="46" spans="1:42" s="15" customFormat="1" ht="15">
      <c r="A46" s="548" t="s">
        <v>352</v>
      </c>
      <c r="B46" s="86"/>
      <c r="C46" s="32"/>
      <c r="D46" s="153" t="s">
        <v>223</v>
      </c>
      <c r="E46" s="635">
        <v>0</v>
      </c>
      <c r="F46" s="635">
        <v>0</v>
      </c>
      <c r="G46" s="635">
        <v>0</v>
      </c>
      <c r="H46" s="635">
        <v>6.0170000000000003</v>
      </c>
      <c r="I46" s="635">
        <v>0</v>
      </c>
      <c r="J46" s="635">
        <v>0</v>
      </c>
      <c r="K46" s="635">
        <v>0</v>
      </c>
      <c r="L46" s="635">
        <v>0</v>
      </c>
      <c r="M46" s="635">
        <v>10.6815433</v>
      </c>
      <c r="N46" s="635">
        <v>0</v>
      </c>
      <c r="O46" s="635">
        <v>0</v>
      </c>
      <c r="P46" s="635">
        <v>0</v>
      </c>
      <c r="Q46" s="635">
        <v>0</v>
      </c>
      <c r="R46" s="635">
        <v>0</v>
      </c>
      <c r="S46" s="635">
        <v>0</v>
      </c>
      <c r="T46" s="635">
        <v>0</v>
      </c>
      <c r="U46" s="635">
        <v>0</v>
      </c>
      <c r="V46" s="635">
        <v>0</v>
      </c>
      <c r="W46" s="635">
        <v>0</v>
      </c>
      <c r="X46" s="635">
        <v>0</v>
      </c>
      <c r="Y46" s="635">
        <v>0</v>
      </c>
      <c r="Z46" s="635">
        <v>0</v>
      </c>
      <c r="AA46" s="635">
        <f t="shared" si="6"/>
        <v>16.698543300000001</v>
      </c>
      <c r="AB46" s="492"/>
      <c r="AC46" s="635">
        <v>0</v>
      </c>
      <c r="AD46" s="635">
        <v>0</v>
      </c>
      <c r="AE46" s="635">
        <v>0</v>
      </c>
      <c r="AF46" s="635">
        <v>0</v>
      </c>
      <c r="AG46" s="635">
        <v>0</v>
      </c>
      <c r="AH46" s="635">
        <v>0</v>
      </c>
      <c r="AI46" s="635">
        <f t="shared" si="7"/>
        <v>0</v>
      </c>
      <c r="AJ46" s="635">
        <v>0</v>
      </c>
      <c r="AK46" s="635">
        <v>0</v>
      </c>
      <c r="AL46" s="635">
        <v>0</v>
      </c>
      <c r="AM46" s="635">
        <f t="shared" si="8"/>
        <v>0</v>
      </c>
      <c r="AN46" s="492"/>
      <c r="AO46" s="635">
        <f t="shared" si="9"/>
        <v>16.698543300000001</v>
      </c>
      <c r="AP46" s="32"/>
    </row>
    <row r="47" spans="1:42" s="15" customFormat="1" ht="15">
      <c r="A47" s="535" t="s">
        <v>353</v>
      </c>
      <c r="B47" s="86"/>
      <c r="C47" s="32"/>
      <c r="D47" s="154" t="s">
        <v>47</v>
      </c>
      <c r="E47" s="636">
        <v>10.4773397</v>
      </c>
      <c r="F47" s="636">
        <v>-6.8055041999999801</v>
      </c>
      <c r="G47" s="636">
        <v>-0.46800000000000302</v>
      </c>
      <c r="H47" s="636">
        <v>86.988999999999905</v>
      </c>
      <c r="I47" s="636">
        <v>14.613</v>
      </c>
      <c r="J47" s="636">
        <v>14.635</v>
      </c>
      <c r="K47" s="636">
        <v>17.2526522</v>
      </c>
      <c r="L47" s="636">
        <v>3.4140000000000001</v>
      </c>
      <c r="M47" s="636">
        <v>54.792321099999803</v>
      </c>
      <c r="N47" s="636">
        <v>23.748000000000001</v>
      </c>
      <c r="O47" s="636">
        <v>-26.4879999999999</v>
      </c>
      <c r="P47" s="636">
        <v>-1.11003450000004</v>
      </c>
      <c r="Q47" s="636">
        <v>9.2660000000000107</v>
      </c>
      <c r="R47" s="636">
        <v>10.301943400000001</v>
      </c>
      <c r="S47" s="636">
        <v>19.302</v>
      </c>
      <c r="T47" s="636">
        <v>22.430221</v>
      </c>
      <c r="U47" s="636">
        <v>166.51</v>
      </c>
      <c r="V47" s="636">
        <v>0</v>
      </c>
      <c r="W47" s="636">
        <v>0</v>
      </c>
      <c r="X47" s="636">
        <v>0</v>
      </c>
      <c r="Y47" s="636">
        <v>0</v>
      </c>
      <c r="Z47" s="636">
        <v>0</v>
      </c>
      <c r="AA47" s="636">
        <f t="shared" si="6"/>
        <v>418.85993869999982</v>
      </c>
      <c r="AB47" s="491"/>
      <c r="AC47" s="636">
        <v>84.891452900000104</v>
      </c>
      <c r="AD47" s="636">
        <v>0</v>
      </c>
      <c r="AE47" s="636">
        <v>0</v>
      </c>
      <c r="AF47" s="636">
        <v>0</v>
      </c>
      <c r="AG47" s="636">
        <v>0</v>
      </c>
      <c r="AH47" s="636">
        <v>0</v>
      </c>
      <c r="AI47" s="636">
        <f t="shared" si="7"/>
        <v>84.891452900000104</v>
      </c>
      <c r="AJ47" s="636">
        <v>0</v>
      </c>
      <c r="AK47" s="636">
        <v>0</v>
      </c>
      <c r="AL47" s="636">
        <v>0</v>
      </c>
      <c r="AM47" s="636">
        <f t="shared" si="8"/>
        <v>0</v>
      </c>
      <c r="AN47" s="491"/>
      <c r="AO47" s="636">
        <f t="shared" si="9"/>
        <v>503.75139159999992</v>
      </c>
      <c r="AP47" s="32"/>
    </row>
    <row r="48" spans="1:42" s="15" customFormat="1" ht="15">
      <c r="A48" s="548" t="s">
        <v>354</v>
      </c>
      <c r="B48" s="86"/>
      <c r="C48" s="32"/>
      <c r="D48" s="151" t="s">
        <v>123</v>
      </c>
      <c r="E48" s="33">
        <v>-10.0675119</v>
      </c>
      <c r="F48" s="33">
        <v>-12.825757899999999</v>
      </c>
      <c r="G48" s="33">
        <v>-1.716</v>
      </c>
      <c r="H48" s="33">
        <v>-27.684000000000001</v>
      </c>
      <c r="I48" s="33">
        <v>-14.803000000000001</v>
      </c>
      <c r="J48" s="33">
        <v>-10.073</v>
      </c>
      <c r="K48" s="33">
        <v>-4.7608809000000001</v>
      </c>
      <c r="L48" s="33">
        <v>-0.71199999999999997</v>
      </c>
      <c r="M48" s="33">
        <v>-1.1239231000000001</v>
      </c>
      <c r="N48" s="33">
        <v>-10.521000000000001</v>
      </c>
      <c r="O48" s="33">
        <v>-24.8</v>
      </c>
      <c r="P48" s="33">
        <v>-13.928313599999999</v>
      </c>
      <c r="Q48" s="33">
        <v>-0.65100000000000002</v>
      </c>
      <c r="R48" s="33">
        <v>-0.22164249999999999</v>
      </c>
      <c r="S48" s="33">
        <v>-3.5379999999999998</v>
      </c>
      <c r="T48" s="33">
        <v>-4.1491476</v>
      </c>
      <c r="U48" s="33">
        <v>-40.725000000000001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f t="shared" si="6"/>
        <v>-182.30017750000002</v>
      </c>
      <c r="AB48" s="647"/>
      <c r="AC48" s="33">
        <v>-41.966563399999998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f t="shared" si="7"/>
        <v>-41.966563399999998</v>
      </c>
      <c r="AJ48" s="33">
        <v>0</v>
      </c>
      <c r="AK48" s="33">
        <v>0</v>
      </c>
      <c r="AL48" s="33">
        <v>0</v>
      </c>
      <c r="AM48" s="33">
        <f t="shared" si="8"/>
        <v>0</v>
      </c>
      <c r="AN48" s="647"/>
      <c r="AO48" s="33">
        <f t="shared" si="9"/>
        <v>-224.2667409</v>
      </c>
      <c r="AP48" s="32"/>
    </row>
    <row r="49" spans="1:42" s="15" customFormat="1" ht="15">
      <c r="A49" s="548" t="s">
        <v>355</v>
      </c>
      <c r="B49" s="86"/>
      <c r="C49" s="32"/>
      <c r="D49" s="153" t="s">
        <v>155</v>
      </c>
      <c r="E49" s="635">
        <v>0</v>
      </c>
      <c r="F49" s="635">
        <v>0</v>
      </c>
      <c r="G49" s="635">
        <v>0</v>
      </c>
      <c r="H49" s="635">
        <v>-1.2170000000000001</v>
      </c>
      <c r="I49" s="635">
        <v>0</v>
      </c>
      <c r="J49" s="635">
        <v>0</v>
      </c>
      <c r="K49" s="635">
        <v>0</v>
      </c>
      <c r="L49" s="635">
        <v>0</v>
      </c>
      <c r="M49" s="635">
        <v>0</v>
      </c>
      <c r="N49" s="635">
        <v>0</v>
      </c>
      <c r="O49" s="635">
        <v>-19.29</v>
      </c>
      <c r="P49" s="635">
        <v>0</v>
      </c>
      <c r="Q49" s="635">
        <v>0</v>
      </c>
      <c r="R49" s="635">
        <v>0</v>
      </c>
      <c r="S49" s="635">
        <v>0</v>
      </c>
      <c r="T49" s="635">
        <v>0</v>
      </c>
      <c r="U49" s="635">
        <v>0</v>
      </c>
      <c r="V49" s="635">
        <v>0</v>
      </c>
      <c r="W49" s="635">
        <v>0</v>
      </c>
      <c r="X49" s="635">
        <v>0</v>
      </c>
      <c r="Y49" s="635">
        <v>0</v>
      </c>
      <c r="Z49" s="635">
        <v>0</v>
      </c>
      <c r="AA49" s="635">
        <f t="shared" si="6"/>
        <v>-20.506999999999998</v>
      </c>
      <c r="AB49" s="492"/>
      <c r="AC49" s="635">
        <v>0</v>
      </c>
      <c r="AD49" s="635">
        <v>0</v>
      </c>
      <c r="AE49" s="635">
        <v>0</v>
      </c>
      <c r="AF49" s="635">
        <v>0</v>
      </c>
      <c r="AG49" s="635">
        <v>0</v>
      </c>
      <c r="AH49" s="635">
        <v>0</v>
      </c>
      <c r="AI49" s="635">
        <f t="shared" si="7"/>
        <v>0</v>
      </c>
      <c r="AJ49" s="635">
        <v>0</v>
      </c>
      <c r="AK49" s="635">
        <v>0</v>
      </c>
      <c r="AL49" s="635">
        <v>0</v>
      </c>
      <c r="AM49" s="635">
        <f t="shared" si="8"/>
        <v>0</v>
      </c>
      <c r="AN49" s="492"/>
      <c r="AO49" s="635">
        <f t="shared" si="9"/>
        <v>-20.506999999999998</v>
      </c>
      <c r="AP49" s="32"/>
    </row>
    <row r="50" spans="1:42" s="15" customFormat="1" ht="15">
      <c r="A50" s="535" t="s">
        <v>308</v>
      </c>
      <c r="B50" s="86"/>
      <c r="C50" s="32"/>
      <c r="D50" s="309" t="s">
        <v>48</v>
      </c>
      <c r="E50" s="109">
        <v>0.40982779999998098</v>
      </c>
      <c r="F50" s="109">
        <v>-19.631262100000001</v>
      </c>
      <c r="G50" s="109">
        <v>-2.1840000000000002</v>
      </c>
      <c r="H50" s="109">
        <v>58.088000000000001</v>
      </c>
      <c r="I50" s="109">
        <v>-0.18999999999999601</v>
      </c>
      <c r="J50" s="109">
        <v>4.56200000000001</v>
      </c>
      <c r="K50" s="109">
        <v>12.4917713</v>
      </c>
      <c r="L50" s="109">
        <v>2.702</v>
      </c>
      <c r="M50" s="109">
        <v>53.668397999999797</v>
      </c>
      <c r="N50" s="109">
        <v>13.227</v>
      </c>
      <c r="O50" s="109">
        <v>-70.577999999999903</v>
      </c>
      <c r="P50" s="109">
        <v>-15.0383481</v>
      </c>
      <c r="Q50" s="109">
        <v>8.6149999999999896</v>
      </c>
      <c r="R50" s="109">
        <v>10.080300899999999</v>
      </c>
      <c r="S50" s="109">
        <v>15.763999999999999</v>
      </c>
      <c r="T50" s="109">
        <v>18.2810734</v>
      </c>
      <c r="U50" s="109">
        <v>125.785</v>
      </c>
      <c r="V50" s="109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f t="shared" si="6"/>
        <v>216.05276119999985</v>
      </c>
      <c r="AB50" s="491"/>
      <c r="AC50" s="109">
        <v>42.924889500000297</v>
      </c>
      <c r="AD50" s="109">
        <v>0</v>
      </c>
      <c r="AE50" s="109">
        <v>0</v>
      </c>
      <c r="AF50" s="109">
        <v>0</v>
      </c>
      <c r="AG50" s="109">
        <v>0</v>
      </c>
      <c r="AH50" s="109">
        <v>0</v>
      </c>
      <c r="AI50" s="109">
        <f t="shared" si="7"/>
        <v>42.924889500000297</v>
      </c>
      <c r="AJ50" s="109">
        <v>0</v>
      </c>
      <c r="AK50" s="109">
        <v>0</v>
      </c>
      <c r="AL50" s="109">
        <v>0</v>
      </c>
      <c r="AM50" s="109">
        <f t="shared" si="8"/>
        <v>0</v>
      </c>
      <c r="AN50" s="491"/>
      <c r="AO50" s="109">
        <f t="shared" si="9"/>
        <v>258.97765070000014</v>
      </c>
      <c r="AP50" s="32"/>
    </row>
    <row r="51" spans="1:42" s="15" customFormat="1" ht="15">
      <c r="A51" s="548">
        <v>7815</v>
      </c>
      <c r="B51" s="86"/>
      <c r="C51" s="32"/>
      <c r="D51" s="151" t="s">
        <v>123</v>
      </c>
      <c r="E51" s="33">
        <v>0</v>
      </c>
      <c r="F51" s="33">
        <v>-1.2125976999999999</v>
      </c>
      <c r="G51" s="33">
        <v>0</v>
      </c>
      <c r="H51" s="33">
        <v>-12.507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-7.8E-2</v>
      </c>
      <c r="O51" s="33">
        <v>0</v>
      </c>
      <c r="P51" s="33">
        <v>0</v>
      </c>
      <c r="Q51" s="33">
        <v>0</v>
      </c>
      <c r="R51" s="33">
        <v>0</v>
      </c>
      <c r="S51" s="33">
        <v>-0.41</v>
      </c>
      <c r="T51" s="33">
        <v>-0.90430140000000003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f t="shared" si="6"/>
        <v>-15.111899099999999</v>
      </c>
      <c r="AB51" s="647"/>
      <c r="AC51" s="33">
        <v>-21.217788500000001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f t="shared" si="7"/>
        <v>-21.217788500000001</v>
      </c>
      <c r="AJ51" s="33">
        <v>0</v>
      </c>
      <c r="AK51" s="33">
        <v>0</v>
      </c>
      <c r="AL51" s="33">
        <v>0</v>
      </c>
      <c r="AM51" s="33">
        <f t="shared" si="8"/>
        <v>0</v>
      </c>
      <c r="AN51" s="647"/>
      <c r="AO51" s="33">
        <f t="shared" si="9"/>
        <v>-36.3296876</v>
      </c>
      <c r="AP51" s="32"/>
    </row>
    <row r="52" spans="1:42" s="15" customFormat="1" ht="15">
      <c r="A52" s="548" t="s">
        <v>356</v>
      </c>
      <c r="B52" s="86"/>
      <c r="C52" s="32"/>
      <c r="D52" s="151" t="s">
        <v>224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f t="shared" si="6"/>
        <v>0</v>
      </c>
      <c r="AB52" s="647"/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f t="shared" si="7"/>
        <v>0</v>
      </c>
      <c r="AJ52" s="33">
        <v>0</v>
      </c>
      <c r="AK52" s="33">
        <v>0</v>
      </c>
      <c r="AL52" s="33">
        <v>0</v>
      </c>
      <c r="AM52" s="33">
        <f t="shared" si="8"/>
        <v>0</v>
      </c>
      <c r="AN52" s="647"/>
      <c r="AO52" s="33">
        <f t="shared" si="9"/>
        <v>0</v>
      </c>
      <c r="AP52" s="32"/>
    </row>
    <row r="53" spans="1:42" s="15" customFormat="1" ht="15">
      <c r="A53" s="548">
        <v>7711</v>
      </c>
      <c r="B53" s="86"/>
      <c r="C53" s="32"/>
      <c r="D53" s="153" t="s">
        <v>225</v>
      </c>
      <c r="E53" s="635">
        <v>0</v>
      </c>
      <c r="F53" s="635">
        <v>0</v>
      </c>
      <c r="G53" s="635">
        <v>0</v>
      </c>
      <c r="H53" s="635">
        <v>0</v>
      </c>
      <c r="I53" s="635">
        <v>0</v>
      </c>
      <c r="J53" s="635">
        <v>0</v>
      </c>
      <c r="K53" s="635">
        <v>0</v>
      </c>
      <c r="L53" s="635">
        <v>0</v>
      </c>
      <c r="M53" s="635">
        <v>0</v>
      </c>
      <c r="N53" s="635">
        <v>0</v>
      </c>
      <c r="O53" s="635">
        <v>0</v>
      </c>
      <c r="P53" s="635">
        <v>0</v>
      </c>
      <c r="Q53" s="635">
        <v>0</v>
      </c>
      <c r="R53" s="635">
        <v>0</v>
      </c>
      <c r="S53" s="635">
        <v>0</v>
      </c>
      <c r="T53" s="635">
        <v>0</v>
      </c>
      <c r="U53" s="635">
        <v>0</v>
      </c>
      <c r="V53" s="635">
        <v>0</v>
      </c>
      <c r="W53" s="635">
        <v>0</v>
      </c>
      <c r="X53" s="635">
        <v>0</v>
      </c>
      <c r="Y53" s="635">
        <v>0</v>
      </c>
      <c r="Z53" s="635">
        <v>0</v>
      </c>
      <c r="AA53" s="635">
        <f t="shared" si="6"/>
        <v>0</v>
      </c>
      <c r="AB53" s="492"/>
      <c r="AC53" s="635">
        <v>0</v>
      </c>
      <c r="AD53" s="635">
        <v>0</v>
      </c>
      <c r="AE53" s="635">
        <v>0</v>
      </c>
      <c r="AF53" s="635">
        <v>0</v>
      </c>
      <c r="AG53" s="635">
        <v>0</v>
      </c>
      <c r="AH53" s="635">
        <v>0</v>
      </c>
      <c r="AI53" s="635">
        <f t="shared" si="7"/>
        <v>0</v>
      </c>
      <c r="AJ53" s="635">
        <v>0</v>
      </c>
      <c r="AK53" s="635">
        <v>0</v>
      </c>
      <c r="AL53" s="635">
        <v>0</v>
      </c>
      <c r="AM53" s="635">
        <f t="shared" si="8"/>
        <v>0</v>
      </c>
      <c r="AN53" s="492"/>
      <c r="AO53" s="635">
        <f t="shared" si="9"/>
        <v>0</v>
      </c>
      <c r="AP53" s="32"/>
    </row>
    <row r="54" spans="1:42" s="15" customFormat="1" ht="15">
      <c r="A54" s="535" t="s">
        <v>357</v>
      </c>
      <c r="B54" s="86"/>
      <c r="C54" s="32"/>
      <c r="D54" s="154" t="s">
        <v>49</v>
      </c>
      <c r="E54" s="636">
        <v>0.40982779999998098</v>
      </c>
      <c r="F54" s="636">
        <v>-20.843859800000001</v>
      </c>
      <c r="G54" s="636">
        <v>-2.1840000000000002</v>
      </c>
      <c r="H54" s="636">
        <v>45.581000000000003</v>
      </c>
      <c r="I54" s="636">
        <v>-0.18999999999999601</v>
      </c>
      <c r="J54" s="636">
        <v>4.56200000000001</v>
      </c>
      <c r="K54" s="636">
        <v>12.4917713</v>
      </c>
      <c r="L54" s="636">
        <v>2.702</v>
      </c>
      <c r="M54" s="636">
        <v>53.668397999999797</v>
      </c>
      <c r="N54" s="636">
        <v>13.148999999999999</v>
      </c>
      <c r="O54" s="636">
        <v>-70.577999999999903</v>
      </c>
      <c r="P54" s="636">
        <v>-15.0383481</v>
      </c>
      <c r="Q54" s="636">
        <v>8.6149999999999896</v>
      </c>
      <c r="R54" s="636">
        <v>10.080300899999999</v>
      </c>
      <c r="S54" s="636">
        <v>15.353999999999999</v>
      </c>
      <c r="T54" s="636">
        <v>17.376771999999999</v>
      </c>
      <c r="U54" s="636">
        <v>125.785</v>
      </c>
      <c r="V54" s="636">
        <v>0</v>
      </c>
      <c r="W54" s="636">
        <v>0</v>
      </c>
      <c r="X54" s="636">
        <v>0</v>
      </c>
      <c r="Y54" s="636">
        <v>0</v>
      </c>
      <c r="Z54" s="636">
        <v>0</v>
      </c>
      <c r="AA54" s="636">
        <f t="shared" si="6"/>
        <v>200.94086209999989</v>
      </c>
      <c r="AB54" s="491"/>
      <c r="AC54" s="636">
        <v>21.7071010000002</v>
      </c>
      <c r="AD54" s="636">
        <v>0</v>
      </c>
      <c r="AE54" s="636">
        <v>0</v>
      </c>
      <c r="AF54" s="636">
        <v>0</v>
      </c>
      <c r="AG54" s="636">
        <v>0</v>
      </c>
      <c r="AH54" s="636">
        <v>0</v>
      </c>
      <c r="AI54" s="636">
        <f t="shared" si="7"/>
        <v>21.7071010000002</v>
      </c>
      <c r="AJ54" s="636">
        <v>0</v>
      </c>
      <c r="AK54" s="636">
        <v>0</v>
      </c>
      <c r="AL54" s="636">
        <v>0</v>
      </c>
      <c r="AM54" s="636">
        <f t="shared" si="8"/>
        <v>0</v>
      </c>
      <c r="AN54" s="491"/>
      <c r="AO54" s="636">
        <f t="shared" si="9"/>
        <v>222.64796310000008</v>
      </c>
      <c r="AP54" s="32"/>
    </row>
    <row r="55" spans="1:42" s="15" customFormat="1" ht="15">
      <c r="A55" s="548" t="s">
        <v>358</v>
      </c>
      <c r="B55" s="86"/>
      <c r="C55" s="32"/>
      <c r="D55" s="151" t="s">
        <v>226</v>
      </c>
      <c r="E55" s="33">
        <v>1.3565898000000001</v>
      </c>
      <c r="F55" s="33">
        <v>3.6880063000000001</v>
      </c>
      <c r="G55" s="33">
        <v>1E-3</v>
      </c>
      <c r="H55" s="33">
        <v>0.33300000000000002</v>
      </c>
      <c r="I55" s="33">
        <v>0.14699999999999999</v>
      </c>
      <c r="J55" s="33">
        <v>0.09</v>
      </c>
      <c r="K55" s="33">
        <v>0.177314</v>
      </c>
      <c r="L55" s="33">
        <v>4.0000000000000001E-3</v>
      </c>
      <c r="M55" s="33">
        <v>4.6698364999999997</v>
      </c>
      <c r="N55" s="33">
        <v>0.161</v>
      </c>
      <c r="O55" s="33">
        <v>0.94899999999999995</v>
      </c>
      <c r="P55" s="33">
        <v>0.1047001</v>
      </c>
      <c r="Q55" s="33">
        <v>7.8E-2</v>
      </c>
      <c r="R55" s="33">
        <v>0</v>
      </c>
      <c r="S55" s="33">
        <v>6.0000000000000001E-3</v>
      </c>
      <c r="T55" s="33">
        <v>-5.3194199999999997E-2</v>
      </c>
      <c r="U55" s="33">
        <v>6.9000000000000006E-2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f t="shared" si="6"/>
        <v>11.781252500000001</v>
      </c>
      <c r="AB55" s="647"/>
      <c r="AC55" s="33">
        <v>2.1367000000000001E-3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f t="shared" si="7"/>
        <v>2.1367000000000001E-3</v>
      </c>
      <c r="AJ55" s="33">
        <v>0</v>
      </c>
      <c r="AK55" s="33">
        <v>0</v>
      </c>
      <c r="AL55" s="33">
        <v>0</v>
      </c>
      <c r="AM55" s="33">
        <f t="shared" si="8"/>
        <v>0</v>
      </c>
      <c r="AN55" s="647"/>
      <c r="AO55" s="33">
        <f t="shared" si="9"/>
        <v>11.7833892</v>
      </c>
      <c r="AP55" s="32"/>
    </row>
    <row r="56" spans="1:42" s="15" customFormat="1" ht="15">
      <c r="A56" s="548" t="s">
        <v>359</v>
      </c>
      <c r="B56" s="86"/>
      <c r="C56" s="32"/>
      <c r="D56" s="151" t="s">
        <v>227</v>
      </c>
      <c r="E56" s="33">
        <v>0</v>
      </c>
      <c r="F56" s="33">
        <v>0</v>
      </c>
      <c r="G56" s="33">
        <v>0</v>
      </c>
      <c r="H56" s="33">
        <v>5.7000000000000002E-2</v>
      </c>
      <c r="I56" s="33">
        <v>0</v>
      </c>
      <c r="J56" s="33">
        <v>0</v>
      </c>
      <c r="K56" s="33">
        <v>0.10638839999999999</v>
      </c>
      <c r="L56" s="33">
        <v>0</v>
      </c>
      <c r="M56" s="33">
        <v>0</v>
      </c>
      <c r="N56" s="33">
        <v>0.26</v>
      </c>
      <c r="O56" s="33">
        <v>5.6000000000000001E-2</v>
      </c>
      <c r="P56" s="33">
        <v>0</v>
      </c>
      <c r="Q56" s="33">
        <v>0</v>
      </c>
      <c r="R56" s="33">
        <v>0</v>
      </c>
      <c r="S56" s="33">
        <v>2.4E-2</v>
      </c>
      <c r="T56" s="33">
        <v>0</v>
      </c>
      <c r="U56" s="33">
        <v>2E-3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f t="shared" si="6"/>
        <v>0.50538839999999996</v>
      </c>
      <c r="AB56" s="647"/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f t="shared" si="7"/>
        <v>0</v>
      </c>
      <c r="AJ56" s="33">
        <v>0</v>
      </c>
      <c r="AK56" s="33">
        <v>0</v>
      </c>
      <c r="AL56" s="33">
        <v>0</v>
      </c>
      <c r="AM56" s="33">
        <f t="shared" si="8"/>
        <v>0</v>
      </c>
      <c r="AN56" s="647"/>
      <c r="AO56" s="33">
        <f t="shared" si="9"/>
        <v>0.50538839999999996</v>
      </c>
      <c r="AP56" s="32"/>
    </row>
    <row r="57" spans="1:42" s="15" customFormat="1" ht="15">
      <c r="A57" s="548" t="s">
        <v>360</v>
      </c>
      <c r="B57" s="86"/>
      <c r="C57" s="32"/>
      <c r="D57" s="151" t="s">
        <v>228</v>
      </c>
      <c r="E57" s="33">
        <v>-5.4132921999999999</v>
      </c>
      <c r="F57" s="33">
        <v>-25.825659699999999</v>
      </c>
      <c r="G57" s="33">
        <v>-2.1179999999999999</v>
      </c>
      <c r="H57" s="33">
        <v>-22.555</v>
      </c>
      <c r="I57" s="33">
        <v>-10.515000000000001</v>
      </c>
      <c r="J57" s="33">
        <v>-7.8460000000000001</v>
      </c>
      <c r="K57" s="33">
        <v>-4.2998645</v>
      </c>
      <c r="L57" s="33">
        <v>-0.55200000000000005</v>
      </c>
      <c r="M57" s="33">
        <v>-6.1869190999999999</v>
      </c>
      <c r="N57" s="33">
        <v>-8.4589999999999996</v>
      </c>
      <c r="O57" s="33">
        <v>-11.849</v>
      </c>
      <c r="P57" s="33">
        <v>-10.1185133</v>
      </c>
      <c r="Q57" s="33">
        <v>-2.5960000000000001</v>
      </c>
      <c r="R57" s="33">
        <v>-2.482396</v>
      </c>
      <c r="S57" s="33">
        <v>-6.5679999999999996</v>
      </c>
      <c r="T57" s="33">
        <v>-5.1155089</v>
      </c>
      <c r="U57" s="33">
        <v>-35.073999999999998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f t="shared" si="6"/>
        <v>-167.57415370000001</v>
      </c>
      <c r="AB57" s="647"/>
      <c r="AC57" s="33">
        <v>-75.566737000000003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f t="shared" si="7"/>
        <v>-75.566737000000003</v>
      </c>
      <c r="AJ57" s="33">
        <v>0</v>
      </c>
      <c r="AK57" s="33">
        <v>0</v>
      </c>
      <c r="AL57" s="33">
        <v>0</v>
      </c>
      <c r="AM57" s="33">
        <f t="shared" si="8"/>
        <v>0</v>
      </c>
      <c r="AN57" s="647"/>
      <c r="AO57" s="33">
        <f t="shared" si="9"/>
        <v>-243.1408907</v>
      </c>
      <c r="AP57" s="32"/>
    </row>
    <row r="58" spans="1:42" s="15" customFormat="1" ht="15">
      <c r="A58" s="548" t="s">
        <v>361</v>
      </c>
      <c r="B58" s="86"/>
      <c r="C58" s="32"/>
      <c r="D58" s="151" t="s">
        <v>368</v>
      </c>
      <c r="E58" s="33">
        <v>0</v>
      </c>
      <c r="F58" s="33">
        <v>0</v>
      </c>
      <c r="G58" s="33">
        <v>0</v>
      </c>
      <c r="H58" s="33">
        <v>-1.7669999999999999</v>
      </c>
      <c r="I58" s="33">
        <v>0</v>
      </c>
      <c r="J58" s="33">
        <v>0</v>
      </c>
      <c r="K58" s="33">
        <v>-6.2059900000000001E-2</v>
      </c>
      <c r="L58" s="33">
        <v>0</v>
      </c>
      <c r="M58" s="33">
        <v>-3.4187799999999997E-2</v>
      </c>
      <c r="N58" s="33">
        <v>-1.9E-2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-0.63300000000000001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f t="shared" si="6"/>
        <v>-2.5152476999999998</v>
      </c>
      <c r="AB58" s="647"/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f t="shared" si="7"/>
        <v>0</v>
      </c>
      <c r="AJ58" s="33">
        <v>0</v>
      </c>
      <c r="AK58" s="33">
        <v>0</v>
      </c>
      <c r="AL58" s="33">
        <v>0</v>
      </c>
      <c r="AM58" s="33">
        <f t="shared" si="8"/>
        <v>0</v>
      </c>
      <c r="AN58" s="647"/>
      <c r="AO58" s="33">
        <f t="shared" si="9"/>
        <v>-2.5152476999999998</v>
      </c>
      <c r="AP58" s="32"/>
    </row>
    <row r="59" spans="1:42" s="15" customFormat="1" ht="15">
      <c r="A59" s="548" t="s">
        <v>362</v>
      </c>
      <c r="B59" s="86"/>
      <c r="C59" s="32"/>
      <c r="D59" s="151" t="s">
        <v>229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f t="shared" si="6"/>
        <v>0</v>
      </c>
      <c r="AB59" s="647"/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f t="shared" si="7"/>
        <v>0</v>
      </c>
      <c r="AJ59" s="33">
        <v>0</v>
      </c>
      <c r="AK59" s="33">
        <v>0</v>
      </c>
      <c r="AL59" s="33">
        <v>0</v>
      </c>
      <c r="AM59" s="33">
        <f t="shared" si="8"/>
        <v>0</v>
      </c>
      <c r="AN59" s="647"/>
      <c r="AO59" s="33">
        <f t="shared" si="9"/>
        <v>0</v>
      </c>
      <c r="AP59" s="32"/>
    </row>
    <row r="60" spans="1:42" s="15" customFormat="1" ht="15">
      <c r="A60" s="548" t="s">
        <v>363</v>
      </c>
      <c r="B60" s="86"/>
      <c r="C60" s="32"/>
      <c r="D60" s="151" t="s">
        <v>230</v>
      </c>
      <c r="E60" s="33">
        <v>0</v>
      </c>
      <c r="F60" s="33">
        <v>-9.2520669000000009</v>
      </c>
      <c r="G60" s="33">
        <v>-6.3E-2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-2.6495525999999998</v>
      </c>
      <c r="N60" s="33">
        <v>0</v>
      </c>
      <c r="O60" s="33">
        <v>1.5569999999999999</v>
      </c>
      <c r="P60" s="33">
        <v>0.1175205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f t="shared" si="6"/>
        <v>-10.290099000000001</v>
      </c>
      <c r="AB60" s="647"/>
      <c r="AC60" s="33">
        <v>4.0117218000000001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f t="shared" si="7"/>
        <v>4.0117218000000001</v>
      </c>
      <c r="AJ60" s="33">
        <v>0</v>
      </c>
      <c r="AK60" s="33">
        <v>0</v>
      </c>
      <c r="AL60" s="33">
        <v>0</v>
      </c>
      <c r="AM60" s="33">
        <f t="shared" si="8"/>
        <v>0</v>
      </c>
      <c r="AN60" s="647"/>
      <c r="AO60" s="33">
        <f t="shared" si="9"/>
        <v>-6.2783772000000013</v>
      </c>
      <c r="AP60" s="32"/>
    </row>
    <row r="61" spans="1:42" s="15" customFormat="1" ht="15">
      <c r="A61" s="548" t="s">
        <v>364</v>
      </c>
      <c r="B61" s="86"/>
      <c r="C61" s="32"/>
      <c r="D61" s="151" t="s">
        <v>231</v>
      </c>
      <c r="E61" s="33">
        <v>-0.3278623</v>
      </c>
      <c r="F61" s="33">
        <v>12.030892</v>
      </c>
      <c r="G61" s="33">
        <v>-0.438</v>
      </c>
      <c r="H61" s="33">
        <v>1.7589999999999999</v>
      </c>
      <c r="I61" s="33">
        <v>0.59799999999999998</v>
      </c>
      <c r="J61" s="33">
        <v>0</v>
      </c>
      <c r="K61" s="33">
        <v>-0.92203279999999999</v>
      </c>
      <c r="L61" s="33">
        <v>0</v>
      </c>
      <c r="M61" s="33">
        <v>0.8440107</v>
      </c>
      <c r="N61" s="33">
        <v>-1.1519999999999999</v>
      </c>
      <c r="O61" s="33">
        <v>3.4750000000000001</v>
      </c>
      <c r="P61" s="33">
        <v>5.0950470000000001</v>
      </c>
      <c r="Q61" s="33">
        <v>0</v>
      </c>
      <c r="R61" s="33">
        <v>-7.9791299999999996E-2</v>
      </c>
      <c r="S61" s="33">
        <v>0.503</v>
      </c>
      <c r="T61" s="33">
        <v>0</v>
      </c>
      <c r="U61" s="33">
        <v>5.4829999999999997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f t="shared" si="6"/>
        <v>26.868263300000002</v>
      </c>
      <c r="AB61" s="647"/>
      <c r="AC61" s="33">
        <v>-6.6121296000000003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f t="shared" si="7"/>
        <v>-6.6121296000000003</v>
      </c>
      <c r="AJ61" s="33">
        <v>0</v>
      </c>
      <c r="AK61" s="33">
        <v>0</v>
      </c>
      <c r="AL61" s="33">
        <v>0</v>
      </c>
      <c r="AM61" s="33">
        <f t="shared" si="8"/>
        <v>0</v>
      </c>
      <c r="AN61" s="647"/>
      <c r="AO61" s="33">
        <f t="shared" si="9"/>
        <v>20.256133700000003</v>
      </c>
      <c r="AP61" s="32"/>
    </row>
    <row r="62" spans="1:42" s="15" customFormat="1" ht="15">
      <c r="A62" s="548" t="s">
        <v>365</v>
      </c>
      <c r="B62" s="86"/>
      <c r="C62" s="32"/>
      <c r="D62" s="151" t="s">
        <v>232</v>
      </c>
      <c r="E62" s="33">
        <v>5.5831600000000002E-2</v>
      </c>
      <c r="F62" s="33">
        <v>-0.50533810000000001</v>
      </c>
      <c r="G62" s="33">
        <v>-0.34300000000000003</v>
      </c>
      <c r="H62" s="33">
        <v>-3.71</v>
      </c>
      <c r="I62" s="33">
        <v>-0.83299999999999996</v>
      </c>
      <c r="J62" s="33">
        <v>-1.286</v>
      </c>
      <c r="K62" s="33">
        <v>-0.88656999999999997</v>
      </c>
      <c r="L62" s="33">
        <v>0</v>
      </c>
      <c r="M62" s="33">
        <v>-1.7104572</v>
      </c>
      <c r="N62" s="33">
        <v>-0.14399999999999999</v>
      </c>
      <c r="O62" s="33">
        <v>-2.3340000000000001</v>
      </c>
      <c r="P62" s="33">
        <v>-0.29593789999999998</v>
      </c>
      <c r="Q62" s="33">
        <v>-0.35299999999999998</v>
      </c>
      <c r="R62" s="33">
        <v>-0.36349369999999998</v>
      </c>
      <c r="S62" s="33">
        <v>-0.83699999999999997</v>
      </c>
      <c r="T62" s="33">
        <v>0</v>
      </c>
      <c r="U62" s="33">
        <v>-5.7549999999999999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f t="shared" si="6"/>
        <v>-19.300965299999998</v>
      </c>
      <c r="AB62" s="647"/>
      <c r="AC62" s="33">
        <v>-24.248748500000001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f t="shared" si="7"/>
        <v>-24.248748500000001</v>
      </c>
      <c r="AJ62" s="33">
        <v>0</v>
      </c>
      <c r="AK62" s="33">
        <v>0</v>
      </c>
      <c r="AL62" s="33">
        <v>0</v>
      </c>
      <c r="AM62" s="33">
        <f t="shared" si="8"/>
        <v>0</v>
      </c>
      <c r="AN62" s="647"/>
      <c r="AO62" s="33">
        <f t="shared" si="9"/>
        <v>-43.549713799999999</v>
      </c>
      <c r="AP62" s="32"/>
    </row>
    <row r="63" spans="1:42" s="15" customFormat="1" ht="15">
      <c r="A63" s="728" t="s">
        <v>366</v>
      </c>
      <c r="B63" s="86"/>
      <c r="C63" s="32"/>
      <c r="D63" s="363" t="s">
        <v>233</v>
      </c>
      <c r="E63" s="637">
        <v>-5.1757108000000001</v>
      </c>
      <c r="F63" s="637">
        <v>-19.864166399999998</v>
      </c>
      <c r="G63" s="637">
        <v>-2.9609999999999999</v>
      </c>
      <c r="H63" s="637">
        <v>-54.386000000000003</v>
      </c>
      <c r="I63" s="637">
        <v>-15.55</v>
      </c>
      <c r="J63" s="637">
        <v>-9.0419999999999998</v>
      </c>
      <c r="K63" s="637">
        <v>-5.9134219000000003</v>
      </c>
      <c r="L63" s="637">
        <v>-0.54800000000000004</v>
      </c>
      <c r="M63" s="637">
        <v>-6.1740987000000001</v>
      </c>
      <c r="N63" s="637">
        <v>-9.3529999999999998</v>
      </c>
      <c r="O63" s="637">
        <v>-8.1460000000000008</v>
      </c>
      <c r="P63" s="637">
        <v>-6.0042280999999997</v>
      </c>
      <c r="Q63" s="637">
        <v>-2.871</v>
      </c>
      <c r="R63" s="637">
        <v>-2.925681</v>
      </c>
      <c r="S63" s="637">
        <v>-6.8719999999999999</v>
      </c>
      <c r="T63" s="637">
        <v>-5.1687031000000001</v>
      </c>
      <c r="U63" s="637">
        <v>-35.908000000000001</v>
      </c>
      <c r="V63" s="637">
        <v>0</v>
      </c>
      <c r="W63" s="637">
        <v>0</v>
      </c>
      <c r="X63" s="637">
        <v>0</v>
      </c>
      <c r="Y63" s="637">
        <v>0</v>
      </c>
      <c r="Z63" s="637">
        <v>0</v>
      </c>
      <c r="AA63" s="637">
        <f t="shared" si="6"/>
        <v>-196.86301000000003</v>
      </c>
      <c r="AB63" s="648"/>
      <c r="AC63" s="637">
        <v>-102.4137566</v>
      </c>
      <c r="AD63" s="637">
        <v>0</v>
      </c>
      <c r="AE63" s="637">
        <v>0</v>
      </c>
      <c r="AF63" s="637">
        <v>0</v>
      </c>
      <c r="AG63" s="637">
        <v>0</v>
      </c>
      <c r="AH63" s="637">
        <v>0</v>
      </c>
      <c r="AI63" s="637">
        <f t="shared" si="7"/>
        <v>-102.4137566</v>
      </c>
      <c r="AJ63" s="637">
        <v>0</v>
      </c>
      <c r="AK63" s="637">
        <v>0</v>
      </c>
      <c r="AL63" s="637">
        <v>0</v>
      </c>
      <c r="AM63" s="637">
        <f t="shared" si="8"/>
        <v>0</v>
      </c>
      <c r="AN63" s="648"/>
      <c r="AO63" s="637">
        <f t="shared" si="9"/>
        <v>-299.27676660000003</v>
      </c>
      <c r="AP63" s="32"/>
    </row>
    <row r="64" spans="1:42" s="15" customFormat="1" ht="15">
      <c r="A64" s="535" t="s">
        <v>318</v>
      </c>
      <c r="B64" s="86"/>
      <c r="C64" s="32"/>
      <c r="D64" s="310" t="s">
        <v>1</v>
      </c>
      <c r="E64" s="638">
        <v>-4.7658830000000103</v>
      </c>
      <c r="F64" s="638">
        <v>-40.708026199999999</v>
      </c>
      <c r="G64" s="638">
        <v>-5.1449999999999996</v>
      </c>
      <c r="H64" s="638">
        <v>-8.8049999999999908</v>
      </c>
      <c r="I64" s="638">
        <v>-15.74</v>
      </c>
      <c r="J64" s="638">
        <v>-4.4799999999999898</v>
      </c>
      <c r="K64" s="638">
        <v>6.5783494000000102</v>
      </c>
      <c r="L64" s="638">
        <v>2.1539999999999999</v>
      </c>
      <c r="M64" s="638">
        <v>47.494299299999803</v>
      </c>
      <c r="N64" s="638">
        <v>3.7959999999999599</v>
      </c>
      <c r="O64" s="638">
        <v>-78.723999999999805</v>
      </c>
      <c r="P64" s="638">
        <v>-21.042576199999999</v>
      </c>
      <c r="Q64" s="638">
        <v>5.74399999999999</v>
      </c>
      <c r="R64" s="638">
        <v>7.1546199000000001</v>
      </c>
      <c r="S64" s="638">
        <v>8.4820000000000295</v>
      </c>
      <c r="T64" s="638">
        <v>12.208068900000001</v>
      </c>
      <c r="U64" s="638">
        <v>89.877000000000095</v>
      </c>
      <c r="V64" s="638">
        <v>0</v>
      </c>
      <c r="W64" s="638">
        <v>0</v>
      </c>
      <c r="X64" s="638">
        <v>0</v>
      </c>
      <c r="Y64" s="638">
        <v>0</v>
      </c>
      <c r="Z64" s="638">
        <v>0</v>
      </c>
      <c r="AA64" s="638">
        <f t="shared" si="6"/>
        <v>4.0778521000000865</v>
      </c>
      <c r="AB64" s="649"/>
      <c r="AC64" s="638">
        <v>-80.706655599999706</v>
      </c>
      <c r="AD64" s="638">
        <v>0</v>
      </c>
      <c r="AE64" s="638">
        <v>0</v>
      </c>
      <c r="AF64" s="638">
        <v>0</v>
      </c>
      <c r="AG64" s="638">
        <v>0</v>
      </c>
      <c r="AH64" s="638">
        <v>0</v>
      </c>
      <c r="AI64" s="638">
        <f t="shared" si="7"/>
        <v>-80.706655599999706</v>
      </c>
      <c r="AJ64" s="638">
        <v>0</v>
      </c>
      <c r="AK64" s="638">
        <v>0</v>
      </c>
      <c r="AL64" s="638">
        <v>0</v>
      </c>
      <c r="AM64" s="638">
        <f t="shared" si="8"/>
        <v>0</v>
      </c>
      <c r="AN64" s="649"/>
      <c r="AO64" s="638">
        <f t="shared" si="9"/>
        <v>-76.62880349999962</v>
      </c>
      <c r="AP64" s="32"/>
    </row>
    <row r="65" spans="1:42" ht="18" customHeight="1">
      <c r="A65" s="548" t="s">
        <v>314</v>
      </c>
      <c r="B65" s="86"/>
      <c r="D65" s="18" t="s">
        <v>118</v>
      </c>
      <c r="E65" s="639">
        <v>0</v>
      </c>
      <c r="F65" s="639">
        <v>-2.6004076999999999</v>
      </c>
      <c r="G65" s="639">
        <v>0</v>
      </c>
      <c r="H65" s="639">
        <v>-0.8</v>
      </c>
      <c r="I65" s="639">
        <v>0</v>
      </c>
      <c r="J65" s="639">
        <v>-8.4</v>
      </c>
      <c r="K65" s="639">
        <v>0</v>
      </c>
      <c r="L65" s="639">
        <v>0</v>
      </c>
      <c r="M65" s="639">
        <v>10.6815433</v>
      </c>
      <c r="N65" s="639">
        <v>-3.2</v>
      </c>
      <c r="O65" s="639">
        <v>-74.86</v>
      </c>
      <c r="P65" s="639">
        <v>0</v>
      </c>
      <c r="Q65" s="639">
        <v>-0.26400000000000001</v>
      </c>
      <c r="R65" s="639">
        <v>0</v>
      </c>
      <c r="S65" s="639">
        <v>0</v>
      </c>
      <c r="T65" s="639">
        <v>-0.44328499999999998</v>
      </c>
      <c r="U65" s="639">
        <v>0</v>
      </c>
      <c r="V65" s="639">
        <v>0</v>
      </c>
      <c r="W65" s="639">
        <v>0</v>
      </c>
      <c r="X65" s="639">
        <v>0</v>
      </c>
      <c r="Y65" s="639">
        <v>0</v>
      </c>
      <c r="Z65" s="639">
        <v>0</v>
      </c>
      <c r="AA65" s="639">
        <f t="shared" si="6"/>
        <v>-79.886149399999994</v>
      </c>
      <c r="AB65" s="650"/>
      <c r="AC65" s="639">
        <v>-64.102080000000001</v>
      </c>
      <c r="AD65" s="639">
        <v>0</v>
      </c>
      <c r="AE65" s="639">
        <v>0</v>
      </c>
      <c r="AF65" s="639">
        <v>0</v>
      </c>
      <c r="AG65" s="639">
        <v>0</v>
      </c>
      <c r="AH65" s="639">
        <v>0</v>
      </c>
      <c r="AI65" s="639">
        <f t="shared" si="7"/>
        <v>-64.102080000000001</v>
      </c>
      <c r="AJ65" s="639">
        <v>0</v>
      </c>
      <c r="AK65" s="639">
        <v>0</v>
      </c>
      <c r="AL65" s="639">
        <v>0</v>
      </c>
      <c r="AM65" s="639">
        <f t="shared" si="8"/>
        <v>0</v>
      </c>
      <c r="AN65" s="650"/>
      <c r="AO65" s="639">
        <f t="shared" si="9"/>
        <v>-143.98822939999999</v>
      </c>
    </row>
    <row r="66" spans="1:42" ht="15">
      <c r="A66" s="548" t="s">
        <v>309</v>
      </c>
      <c r="B66" s="86"/>
      <c r="D66" s="101" t="s">
        <v>119</v>
      </c>
      <c r="E66" s="103">
        <v>0.40982779999998098</v>
      </c>
      <c r="F66" s="103">
        <v>-17.030854399999999</v>
      </c>
      <c r="G66" s="103">
        <v>-2.1840000000000002</v>
      </c>
      <c r="H66" s="103">
        <v>58.887999999999899</v>
      </c>
      <c r="I66" s="103">
        <v>-0.18999999999999601</v>
      </c>
      <c r="J66" s="103">
        <v>12.962</v>
      </c>
      <c r="K66" s="103">
        <v>12.4917713</v>
      </c>
      <c r="L66" s="103">
        <v>2.702</v>
      </c>
      <c r="M66" s="103">
        <v>42.986854699999903</v>
      </c>
      <c r="N66" s="103">
        <v>16.427</v>
      </c>
      <c r="O66" s="103">
        <v>4.2819999999999796</v>
      </c>
      <c r="P66" s="103">
        <v>-15.0383481</v>
      </c>
      <c r="Q66" s="103">
        <v>8.8789999999999907</v>
      </c>
      <c r="R66" s="103">
        <v>10.080300899999999</v>
      </c>
      <c r="S66" s="103">
        <v>15.763999999999999</v>
      </c>
      <c r="T66" s="103">
        <v>18.7243584</v>
      </c>
      <c r="U66" s="103">
        <v>125.785</v>
      </c>
      <c r="V66" s="103">
        <v>0</v>
      </c>
      <c r="W66" s="103">
        <v>0</v>
      </c>
      <c r="X66" s="103">
        <v>0</v>
      </c>
      <c r="Y66" s="103">
        <v>0</v>
      </c>
      <c r="Z66" s="103">
        <v>0</v>
      </c>
      <c r="AA66" s="103">
        <f t="shared" si="6"/>
        <v>295.93891059999976</v>
      </c>
      <c r="AB66" s="492"/>
      <c r="AC66" s="103">
        <v>107.02696950000001</v>
      </c>
      <c r="AD66" s="103">
        <v>0</v>
      </c>
      <c r="AE66" s="103">
        <v>0</v>
      </c>
      <c r="AF66" s="103">
        <v>0</v>
      </c>
      <c r="AG66" s="103">
        <v>0</v>
      </c>
      <c r="AH66" s="103">
        <v>0</v>
      </c>
      <c r="AI66" s="103">
        <f t="shared" si="7"/>
        <v>107.02696950000001</v>
      </c>
      <c r="AJ66" s="103">
        <v>0</v>
      </c>
      <c r="AK66" s="103">
        <v>0</v>
      </c>
      <c r="AL66" s="103">
        <v>0</v>
      </c>
      <c r="AM66" s="103">
        <f t="shared" si="8"/>
        <v>0</v>
      </c>
      <c r="AN66" s="492"/>
      <c r="AO66" s="103">
        <f t="shared" si="9"/>
        <v>402.96588009999977</v>
      </c>
    </row>
    <row r="67" spans="1:42" ht="15">
      <c r="A67" s="548" t="s">
        <v>315</v>
      </c>
      <c r="B67" s="86"/>
      <c r="C67" s="32"/>
      <c r="D67" s="311" t="s">
        <v>113</v>
      </c>
      <c r="E67" s="634">
        <v>0</v>
      </c>
      <c r="F67" s="634">
        <v>1.068368</v>
      </c>
      <c r="G67" s="634">
        <v>0</v>
      </c>
      <c r="H67" s="634">
        <v>0</v>
      </c>
      <c r="I67" s="634">
        <v>0</v>
      </c>
      <c r="J67" s="634">
        <v>0</v>
      </c>
      <c r="K67" s="634">
        <v>0</v>
      </c>
      <c r="L67" s="634">
        <v>0</v>
      </c>
      <c r="M67" s="634">
        <v>0</v>
      </c>
      <c r="N67" s="634">
        <v>-3.8</v>
      </c>
      <c r="O67" s="634">
        <v>0</v>
      </c>
      <c r="P67" s="634">
        <v>0</v>
      </c>
      <c r="Q67" s="634">
        <v>0</v>
      </c>
      <c r="R67" s="634">
        <v>0</v>
      </c>
      <c r="S67" s="634">
        <v>0</v>
      </c>
      <c r="T67" s="634">
        <v>0</v>
      </c>
      <c r="U67" s="634">
        <v>0</v>
      </c>
      <c r="V67" s="634">
        <v>0</v>
      </c>
      <c r="W67" s="634">
        <v>0</v>
      </c>
      <c r="X67" s="634">
        <v>0</v>
      </c>
      <c r="Y67" s="634">
        <v>0</v>
      </c>
      <c r="Z67" s="634">
        <v>0</v>
      </c>
      <c r="AA67" s="634">
        <f t="shared" si="6"/>
        <v>-2.7316319999999998</v>
      </c>
      <c r="AB67" s="647"/>
      <c r="AC67" s="634">
        <v>0</v>
      </c>
      <c r="AD67" s="634">
        <v>0</v>
      </c>
      <c r="AE67" s="634">
        <v>0</v>
      </c>
      <c r="AF67" s="634">
        <v>0</v>
      </c>
      <c r="AG67" s="634">
        <v>0</v>
      </c>
      <c r="AH67" s="634">
        <v>0</v>
      </c>
      <c r="AI67" s="634">
        <f t="shared" si="7"/>
        <v>0</v>
      </c>
      <c r="AJ67" s="634">
        <v>0</v>
      </c>
      <c r="AK67" s="634">
        <v>0</v>
      </c>
      <c r="AL67" s="634">
        <v>0</v>
      </c>
      <c r="AM67" s="634">
        <f t="shared" si="8"/>
        <v>0</v>
      </c>
      <c r="AN67" s="647"/>
      <c r="AO67" s="634">
        <f t="shared" si="9"/>
        <v>-2.7316319999999998</v>
      </c>
    </row>
    <row r="68" spans="1:42" s="28" customFormat="1" ht="15">
      <c r="A68" s="550" t="s">
        <v>311</v>
      </c>
      <c r="B68" s="32"/>
      <c r="C68" s="32"/>
      <c r="D68" s="18" t="s">
        <v>120</v>
      </c>
      <c r="E68" s="640">
        <v>-3.9189053000000098</v>
      </c>
      <c r="F68" s="640">
        <v>-39.1759865</v>
      </c>
      <c r="G68" s="640">
        <v>-5.1449999999999996</v>
      </c>
      <c r="H68" s="640">
        <v>20.498000000000001</v>
      </c>
      <c r="I68" s="640">
        <v>-10.792999999999999</v>
      </c>
      <c r="J68" s="640">
        <v>3.9200000000000101</v>
      </c>
      <c r="K68" s="640">
        <v>6.5783494000000102</v>
      </c>
      <c r="L68" s="640">
        <v>2.1539999999999999</v>
      </c>
      <c r="M68" s="640">
        <v>37.919585199999901</v>
      </c>
      <c r="N68" s="640">
        <v>10.795999999999999</v>
      </c>
      <c r="O68" s="640">
        <v>-3.8639999999998098</v>
      </c>
      <c r="P68" s="640">
        <v>-20.135531700000001</v>
      </c>
      <c r="Q68" s="640">
        <v>6.0079999999999902</v>
      </c>
      <c r="R68" s="640">
        <v>7.1546199000000001</v>
      </c>
      <c r="S68" s="640">
        <v>8.4820000000000295</v>
      </c>
      <c r="T68" s="640">
        <v>12.6513539</v>
      </c>
      <c r="U68" s="640">
        <v>89.877000000000095</v>
      </c>
      <c r="V68" s="640">
        <v>0</v>
      </c>
      <c r="W68" s="640">
        <v>0</v>
      </c>
      <c r="X68" s="640">
        <v>0</v>
      </c>
      <c r="Y68" s="640">
        <v>0</v>
      </c>
      <c r="Z68" s="640">
        <v>0</v>
      </c>
      <c r="AA68" s="640">
        <f t="shared" si="6"/>
        <v>123.00648490000022</v>
      </c>
      <c r="AB68" s="650"/>
      <c r="AC68" s="640">
        <v>-16.6045756</v>
      </c>
      <c r="AD68" s="640">
        <v>0</v>
      </c>
      <c r="AE68" s="640">
        <v>0</v>
      </c>
      <c r="AF68" s="640">
        <v>0</v>
      </c>
      <c r="AG68" s="640">
        <v>0</v>
      </c>
      <c r="AH68" s="640">
        <v>0</v>
      </c>
      <c r="AI68" s="640">
        <f t="shared" si="7"/>
        <v>-16.6045756</v>
      </c>
      <c r="AJ68" s="640">
        <v>0</v>
      </c>
      <c r="AK68" s="640">
        <v>0</v>
      </c>
      <c r="AL68" s="640">
        <v>0</v>
      </c>
      <c r="AM68" s="640">
        <f t="shared" si="8"/>
        <v>0</v>
      </c>
      <c r="AN68" s="650"/>
      <c r="AO68" s="640">
        <f t="shared" si="9"/>
        <v>106.40190930000021</v>
      </c>
      <c r="AP68" s="9"/>
    </row>
    <row r="69" spans="1:42" s="28" customFormat="1">
      <c r="A69" s="32"/>
      <c r="B69" s="32"/>
      <c r="C69" s="32"/>
      <c r="D69" s="32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61"/>
      <c r="W69" s="161"/>
      <c r="X69" s="161"/>
      <c r="Y69" s="161"/>
      <c r="Z69" s="161"/>
      <c r="AA69" s="161"/>
      <c r="AB69" s="65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651"/>
      <c r="AO69" s="161"/>
      <c r="AP69" s="9"/>
    </row>
    <row r="70" spans="1:42" s="28" customFormat="1">
      <c r="A70" s="32"/>
      <c r="B70" s="32"/>
      <c r="C70" s="32"/>
      <c r="D70" s="32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324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324"/>
      <c r="AO70" s="73"/>
      <c r="AP70" s="9"/>
    </row>
    <row r="71" spans="1:42" s="644" customFormat="1" ht="73.5" customHeight="1">
      <c r="A71" s="641" t="s">
        <v>553</v>
      </c>
      <c r="B71" s="642"/>
      <c r="C71" s="643"/>
      <c r="D71" s="356" t="str">
        <f>VÅR&amp;" jämfört med "&amp;VFGÅR</f>
        <v>2015 jämfört med 2014</v>
      </c>
      <c r="E71" s="735" t="str">
        <f t="shared" ref="E71:AA71" si="10">E39</f>
        <v>AH</v>
      </c>
      <c r="F71" s="735" t="str">
        <f t="shared" si="10"/>
        <v>Arcus</v>
      </c>
      <c r="G71" s="735" t="str">
        <f t="shared" si="10"/>
        <v xml:space="preserve">Biolin </v>
      </c>
      <c r="H71" s="735" t="str">
        <f t="shared" si="10"/>
        <v>Bisnode</v>
      </c>
      <c r="I71" s="735" t="str">
        <f t="shared" si="10"/>
        <v>DIAB</v>
      </c>
      <c r="J71" s="735" t="str">
        <f t="shared" si="10"/>
        <v>Eurom</v>
      </c>
      <c r="K71" s="735" t="str">
        <f t="shared" si="10"/>
        <v>GS-Hydro</v>
      </c>
      <c r="L71" s="735" t="str">
        <f t="shared" si="10"/>
        <v>Hafa</v>
      </c>
      <c r="M71" s="735" t="str">
        <f t="shared" si="10"/>
        <v>HENT</v>
      </c>
      <c r="N71" s="735" t="str">
        <f t="shared" si="10"/>
        <v xml:space="preserve">HL Disp </v>
      </c>
      <c r="O71" s="735" t="str">
        <f t="shared" si="10"/>
        <v>Inwido</v>
      </c>
      <c r="P71" s="735" t="str">
        <f t="shared" si="10"/>
        <v>Jøtul</v>
      </c>
      <c r="Q71" s="735" t="str">
        <f t="shared" si="10"/>
        <v xml:space="preserve">KVD </v>
      </c>
      <c r="R71" s="735" t="str">
        <f t="shared" si="10"/>
        <v>Ledil</v>
      </c>
      <c r="S71" s="735" t="str">
        <f t="shared" si="10"/>
        <v>MCC</v>
      </c>
      <c r="T71" s="735" t="str">
        <f t="shared" si="10"/>
        <v>Nebula</v>
      </c>
      <c r="U71" s="735" t="str">
        <f t="shared" si="10"/>
        <v>NCG</v>
      </c>
      <c r="V71" s="735">
        <f t="shared" si="10"/>
        <v>0</v>
      </c>
      <c r="W71" s="735">
        <f t="shared" si="10"/>
        <v>0</v>
      </c>
      <c r="X71" s="735">
        <f t="shared" si="10"/>
        <v>0</v>
      </c>
      <c r="Y71" s="735">
        <f t="shared" si="10"/>
        <v>0</v>
      </c>
      <c r="Z71" s="735">
        <f t="shared" si="10"/>
        <v>0</v>
      </c>
      <c r="AA71" s="735" t="str">
        <f t="shared" si="10"/>
        <v>Sum ex Aibel</v>
      </c>
      <c r="AB71" s="736"/>
      <c r="AC71" s="735" t="str">
        <f t="shared" ref="AC71:AM71" si="11">AC39</f>
        <v>Aibel</v>
      </c>
      <c r="AD71" s="735">
        <f t="shared" si="11"/>
        <v>0</v>
      </c>
      <c r="AE71" s="735">
        <f t="shared" si="11"/>
        <v>0</v>
      </c>
      <c r="AF71" s="735">
        <f t="shared" si="11"/>
        <v>0</v>
      </c>
      <c r="AG71" s="735">
        <f t="shared" si="11"/>
        <v>0</v>
      </c>
      <c r="AH71" s="735">
        <f t="shared" si="11"/>
        <v>0</v>
      </c>
      <c r="AI71" s="735" t="str">
        <f t="shared" si="11"/>
        <v>Sum Aibel</v>
      </c>
      <c r="AJ71" s="735">
        <f t="shared" si="11"/>
        <v>0</v>
      </c>
      <c r="AK71" s="735">
        <f t="shared" si="11"/>
        <v>0</v>
      </c>
      <c r="AL71" s="735">
        <f t="shared" si="11"/>
        <v>0</v>
      </c>
      <c r="AM71" s="735" t="str">
        <f t="shared" si="11"/>
        <v>SUMMA FRÅGETECKEN</v>
      </c>
      <c r="AN71" s="736"/>
      <c r="AO71" s="735" t="str">
        <f>AO39</f>
        <v>Totalt</v>
      </c>
      <c r="AP71" s="643"/>
    </row>
    <row r="72" spans="1:42" s="12" customFormat="1">
      <c r="A72" s="38"/>
      <c r="B72" s="32"/>
      <c r="C72" s="32"/>
      <c r="D72" s="148"/>
      <c r="E72" s="148"/>
      <c r="F72" s="150"/>
      <c r="G72" s="150"/>
      <c r="H72" s="149"/>
      <c r="I72" s="149"/>
      <c r="J72" s="149"/>
      <c r="K72" s="149"/>
      <c r="L72" s="149"/>
      <c r="M72" s="149"/>
      <c r="N72" s="149"/>
      <c r="O72" s="149"/>
      <c r="P72" s="149"/>
      <c r="Q72" s="150"/>
      <c r="R72" s="149"/>
      <c r="S72" s="149"/>
      <c r="T72" s="149"/>
      <c r="U72" s="150"/>
      <c r="V72" s="149"/>
      <c r="W72" s="149"/>
      <c r="X72" s="149"/>
      <c r="Y72" s="149"/>
      <c r="Z72" s="149"/>
      <c r="AA72" s="149"/>
      <c r="AB72" s="323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323"/>
      <c r="AO72" s="149"/>
      <c r="AP72" s="9"/>
    </row>
    <row r="73" spans="1:42" s="28" customFormat="1">
      <c r="A73" s="158"/>
      <c r="B73" s="32"/>
      <c r="C73" s="32"/>
      <c r="D73" s="308" t="s">
        <v>33</v>
      </c>
      <c r="E73" s="634">
        <f t="shared" ref="E73:AA73" si="12">E9-E41</f>
        <v>48.431509200000022</v>
      </c>
      <c r="F73" s="634">
        <f t="shared" si="12"/>
        <v>48.717009099999984</v>
      </c>
      <c r="G73" s="634">
        <f t="shared" si="12"/>
        <v>9.8435300000000012</v>
      </c>
      <c r="H73" s="634">
        <f t="shared" si="12"/>
        <v>8.2154762999999775</v>
      </c>
      <c r="I73" s="634">
        <f t="shared" si="12"/>
        <v>130.85200000000003</v>
      </c>
      <c r="J73" s="634">
        <f t="shared" si="12"/>
        <v>11.830000000000041</v>
      </c>
      <c r="K73" s="634">
        <f t="shared" si="12"/>
        <v>34.244125899999972</v>
      </c>
      <c r="L73" s="634">
        <f t="shared" si="12"/>
        <v>-6.1610000000000014</v>
      </c>
      <c r="M73" s="634">
        <f t="shared" si="12"/>
        <v>51.159631300000001</v>
      </c>
      <c r="N73" s="634">
        <f t="shared" si="12"/>
        <v>-26.40100000000001</v>
      </c>
      <c r="O73" s="634">
        <f t="shared" si="12"/>
        <v>140.15800000000002</v>
      </c>
      <c r="P73" s="634">
        <f t="shared" si="12"/>
        <v>12.416665800000004</v>
      </c>
      <c r="Q73" s="634">
        <f t="shared" si="12"/>
        <v>0.65800000000000125</v>
      </c>
      <c r="R73" s="634">
        <f t="shared" si="12"/>
        <v>21.695741500000004</v>
      </c>
      <c r="S73" s="634">
        <f t="shared" si="12"/>
        <v>78.460000000000008</v>
      </c>
      <c r="T73" s="634">
        <f t="shared" si="12"/>
        <v>7.8023108999999948</v>
      </c>
      <c r="U73" s="634">
        <f t="shared" si="12"/>
        <v>75.441140000000019</v>
      </c>
      <c r="V73" s="634">
        <f t="shared" si="12"/>
        <v>0</v>
      </c>
      <c r="W73" s="634">
        <f t="shared" si="12"/>
        <v>0</v>
      </c>
      <c r="X73" s="634">
        <f t="shared" si="12"/>
        <v>0</v>
      </c>
      <c r="Y73" s="634">
        <f t="shared" si="12"/>
        <v>0</v>
      </c>
      <c r="Z73" s="634">
        <f t="shared" si="12"/>
        <v>0</v>
      </c>
      <c r="AA73" s="634">
        <f t="shared" si="12"/>
        <v>647.3631400000022</v>
      </c>
      <c r="AB73" s="647"/>
      <c r="AC73" s="634">
        <f t="shared" ref="AC73:AM73" si="13">AC9-AC41</f>
        <v>-696.04577470000004</v>
      </c>
      <c r="AD73" s="634">
        <f t="shared" si="13"/>
        <v>0</v>
      </c>
      <c r="AE73" s="634">
        <f t="shared" si="13"/>
        <v>0</v>
      </c>
      <c r="AF73" s="634">
        <f t="shared" si="13"/>
        <v>0</v>
      </c>
      <c r="AG73" s="634">
        <f t="shared" si="13"/>
        <v>0</v>
      </c>
      <c r="AH73" s="634">
        <f t="shared" si="13"/>
        <v>0</v>
      </c>
      <c r="AI73" s="634">
        <f t="shared" si="13"/>
        <v>-696.04577470000004</v>
      </c>
      <c r="AJ73" s="634">
        <f t="shared" si="13"/>
        <v>0</v>
      </c>
      <c r="AK73" s="634">
        <f t="shared" si="13"/>
        <v>0</v>
      </c>
      <c r="AL73" s="634">
        <f t="shared" si="13"/>
        <v>0</v>
      </c>
      <c r="AM73" s="634">
        <f t="shared" si="13"/>
        <v>0</v>
      </c>
      <c r="AN73" s="647"/>
      <c r="AO73" s="634">
        <f t="shared" ref="AO73:AO78" si="14">AO9-AO41</f>
        <v>-48.682634699998744</v>
      </c>
      <c r="AP73" s="9"/>
    </row>
    <row r="74" spans="1:42">
      <c r="A74" s="9"/>
      <c r="B74" s="9"/>
      <c r="C74" s="9"/>
      <c r="D74" s="151" t="s">
        <v>213</v>
      </c>
      <c r="E74" s="33">
        <f t="shared" ref="E74:AA74" si="15">E10-E42</f>
        <v>-42.222404000000012</v>
      </c>
      <c r="F74" s="33">
        <f t="shared" si="15"/>
        <v>-42.099734300000023</v>
      </c>
      <c r="G74" s="33">
        <f t="shared" si="15"/>
        <v>-6.8998999999999953</v>
      </c>
      <c r="H74" s="33">
        <f t="shared" si="15"/>
        <v>-26.836933499999986</v>
      </c>
      <c r="I74" s="33">
        <f t="shared" si="15"/>
        <v>-94.491999999999962</v>
      </c>
      <c r="J74" s="33">
        <f t="shared" si="15"/>
        <v>-10.244000000000028</v>
      </c>
      <c r="K74" s="33">
        <f t="shared" si="15"/>
        <v>-37.499312599999996</v>
      </c>
      <c r="L74" s="33">
        <f t="shared" si="15"/>
        <v>5.5769999999999982</v>
      </c>
      <c r="M74" s="33">
        <f t="shared" si="15"/>
        <v>-39.816986799999995</v>
      </c>
      <c r="N74" s="33">
        <f t="shared" si="15"/>
        <v>-1.1789999999999736</v>
      </c>
      <c r="O74" s="33">
        <f t="shared" si="15"/>
        <v>-56.966999999999985</v>
      </c>
      <c r="P74" s="33">
        <f t="shared" si="15"/>
        <v>-13.429284499999994</v>
      </c>
      <c r="Q74" s="33">
        <f t="shared" si="15"/>
        <v>-0.42600000000000193</v>
      </c>
      <c r="R74" s="33">
        <f t="shared" si="15"/>
        <v>-12.116918999999999</v>
      </c>
      <c r="S74" s="33">
        <f t="shared" si="15"/>
        <v>-65.696000000000026</v>
      </c>
      <c r="T74" s="33">
        <f t="shared" si="15"/>
        <v>-7.9061220000000034</v>
      </c>
      <c r="U74" s="33">
        <f t="shared" si="15"/>
        <v>-51.974519999999984</v>
      </c>
      <c r="V74" s="33">
        <f t="shared" si="15"/>
        <v>0</v>
      </c>
      <c r="W74" s="33">
        <f t="shared" si="15"/>
        <v>0</v>
      </c>
      <c r="X74" s="33">
        <f t="shared" si="15"/>
        <v>0</v>
      </c>
      <c r="Y74" s="33">
        <f t="shared" si="15"/>
        <v>0</v>
      </c>
      <c r="Z74" s="33">
        <f t="shared" si="15"/>
        <v>0</v>
      </c>
      <c r="AA74" s="33">
        <f t="shared" si="15"/>
        <v>-504.2291167000003</v>
      </c>
      <c r="AB74" s="647"/>
      <c r="AC74" s="33">
        <f t="shared" ref="AC74:AM74" si="16">AC10-AC42</f>
        <v>772.46997170000009</v>
      </c>
      <c r="AD74" s="33">
        <f t="shared" si="16"/>
        <v>0</v>
      </c>
      <c r="AE74" s="33">
        <f t="shared" si="16"/>
        <v>0</v>
      </c>
      <c r="AF74" s="33">
        <f t="shared" si="16"/>
        <v>0</v>
      </c>
      <c r="AG74" s="33">
        <f t="shared" si="16"/>
        <v>0</v>
      </c>
      <c r="AH74" s="33">
        <f t="shared" si="16"/>
        <v>0</v>
      </c>
      <c r="AI74" s="33">
        <f t="shared" si="16"/>
        <v>772.46997170000009</v>
      </c>
      <c r="AJ74" s="33">
        <f t="shared" si="16"/>
        <v>0</v>
      </c>
      <c r="AK74" s="33">
        <f t="shared" si="16"/>
        <v>0</v>
      </c>
      <c r="AL74" s="33">
        <f t="shared" si="16"/>
        <v>0</v>
      </c>
      <c r="AM74" s="33">
        <f t="shared" si="16"/>
        <v>0</v>
      </c>
      <c r="AN74" s="647"/>
      <c r="AO74" s="33">
        <f t="shared" si="14"/>
        <v>268.24085500000001</v>
      </c>
    </row>
    <row r="75" spans="1:42">
      <c r="D75" s="151" t="s">
        <v>214</v>
      </c>
      <c r="E75" s="33">
        <f t="shared" ref="E75:AA75" si="17">E11-E43</f>
        <v>-0.32836070000000001</v>
      </c>
      <c r="F75" s="33">
        <f t="shared" si="17"/>
        <v>-3.31194E-2</v>
      </c>
      <c r="G75" s="33">
        <f t="shared" si="17"/>
        <v>-0.10337000000000018</v>
      </c>
      <c r="H75" s="33">
        <f t="shared" si="17"/>
        <v>8.1429884000000001</v>
      </c>
      <c r="I75" s="33">
        <f t="shared" si="17"/>
        <v>1.2650000000000001</v>
      </c>
      <c r="J75" s="33">
        <f t="shared" si="17"/>
        <v>0.67199999999999971</v>
      </c>
      <c r="K75" s="33">
        <f t="shared" si="17"/>
        <v>-0.18116740000000003</v>
      </c>
      <c r="L75" s="33">
        <f t="shared" si="17"/>
        <v>0</v>
      </c>
      <c r="M75" s="33">
        <f t="shared" si="17"/>
        <v>-0.10993390000000003</v>
      </c>
      <c r="N75" s="33">
        <f t="shared" si="17"/>
        <v>0.44799999999999973</v>
      </c>
      <c r="O75" s="33">
        <f t="shared" si="17"/>
        <v>-3.5959999999999996</v>
      </c>
      <c r="P75" s="33">
        <f t="shared" si="17"/>
        <v>0.59027930000000017</v>
      </c>
      <c r="Q75" s="33">
        <f t="shared" si="17"/>
        <v>-0.33999999999999997</v>
      </c>
      <c r="R75" s="33">
        <f t="shared" si="17"/>
        <v>0.1861797</v>
      </c>
      <c r="S75" s="33">
        <f t="shared" si="17"/>
        <v>0.48799999999999999</v>
      </c>
      <c r="T75" s="33">
        <f t="shared" si="17"/>
        <v>0.37975209999999998</v>
      </c>
      <c r="U75" s="33">
        <f t="shared" si="17"/>
        <v>0.13100000000000001</v>
      </c>
      <c r="V75" s="33">
        <f t="shared" si="17"/>
        <v>0</v>
      </c>
      <c r="W75" s="33">
        <f t="shared" si="17"/>
        <v>0</v>
      </c>
      <c r="X75" s="33">
        <f t="shared" si="17"/>
        <v>0</v>
      </c>
      <c r="Y75" s="33">
        <f t="shared" si="17"/>
        <v>0</v>
      </c>
      <c r="Z75" s="33">
        <f t="shared" si="17"/>
        <v>0</v>
      </c>
      <c r="AA75" s="33">
        <f t="shared" si="17"/>
        <v>7.6112480999999974</v>
      </c>
      <c r="AB75" s="647"/>
      <c r="AC75" s="33">
        <f t="shared" ref="AC75:AM75" si="18">AC11-AC43</f>
        <v>-0.51195600000000008</v>
      </c>
      <c r="AD75" s="33">
        <f t="shared" si="18"/>
        <v>0</v>
      </c>
      <c r="AE75" s="33">
        <f t="shared" si="18"/>
        <v>0</v>
      </c>
      <c r="AF75" s="33">
        <f t="shared" si="18"/>
        <v>0</v>
      </c>
      <c r="AG75" s="33">
        <f t="shared" si="18"/>
        <v>0</v>
      </c>
      <c r="AH75" s="33">
        <f t="shared" si="18"/>
        <v>0</v>
      </c>
      <c r="AI75" s="33">
        <f t="shared" si="18"/>
        <v>-0.51195600000000008</v>
      </c>
      <c r="AJ75" s="33">
        <f t="shared" si="18"/>
        <v>0</v>
      </c>
      <c r="AK75" s="33">
        <f t="shared" si="18"/>
        <v>0</v>
      </c>
      <c r="AL75" s="33">
        <f t="shared" si="18"/>
        <v>0</v>
      </c>
      <c r="AM75" s="33">
        <f t="shared" si="18"/>
        <v>0</v>
      </c>
      <c r="AN75" s="647"/>
      <c r="AO75" s="33">
        <f t="shared" si="14"/>
        <v>7.099292099999996</v>
      </c>
    </row>
    <row r="76" spans="1:42">
      <c r="D76" s="151" t="s">
        <v>215</v>
      </c>
      <c r="E76" s="33">
        <f t="shared" ref="E76:AA76" si="19">E12-E44</f>
        <v>0</v>
      </c>
      <c r="F76" s="102">
        <f t="shared" si="19"/>
        <v>0</v>
      </c>
      <c r="G76" s="33">
        <f t="shared" si="19"/>
        <v>-0.45787</v>
      </c>
      <c r="H76" s="33">
        <f t="shared" si="19"/>
        <v>-1.3015283000000002</v>
      </c>
      <c r="I76" s="33">
        <f t="shared" si="19"/>
        <v>3.7999999999999999E-2</v>
      </c>
      <c r="J76" s="33">
        <f t="shared" si="19"/>
        <v>0.182</v>
      </c>
      <c r="K76" s="33">
        <f t="shared" si="19"/>
        <v>0</v>
      </c>
      <c r="L76" s="33">
        <f t="shared" si="19"/>
        <v>0</v>
      </c>
      <c r="M76" s="33">
        <f t="shared" si="19"/>
        <v>-2.4244669999999999</v>
      </c>
      <c r="N76" s="33">
        <f t="shared" si="19"/>
        <v>2.1430000000000002</v>
      </c>
      <c r="O76" s="33">
        <f t="shared" si="19"/>
        <v>3.1989999999999998</v>
      </c>
      <c r="P76" s="33">
        <f t="shared" si="19"/>
        <v>0</v>
      </c>
      <c r="Q76" s="33">
        <f t="shared" si="19"/>
        <v>-0.02</v>
      </c>
      <c r="R76" s="33">
        <f t="shared" si="19"/>
        <v>8.3160266000000007</v>
      </c>
      <c r="S76" s="33">
        <f t="shared" si="19"/>
        <v>0</v>
      </c>
      <c r="T76" s="33">
        <f t="shared" si="19"/>
        <v>0</v>
      </c>
      <c r="U76" s="33">
        <f t="shared" si="19"/>
        <v>0</v>
      </c>
      <c r="V76" s="33">
        <f t="shared" si="19"/>
        <v>0</v>
      </c>
      <c r="W76" s="33">
        <f t="shared" si="19"/>
        <v>0</v>
      </c>
      <c r="X76" s="33">
        <f t="shared" si="19"/>
        <v>0</v>
      </c>
      <c r="Y76" s="33">
        <f t="shared" si="19"/>
        <v>0</v>
      </c>
      <c r="Z76" s="33">
        <f t="shared" si="19"/>
        <v>0</v>
      </c>
      <c r="AA76" s="33">
        <f t="shared" si="19"/>
        <v>9.6741613000000015</v>
      </c>
      <c r="AB76" s="647"/>
      <c r="AC76" s="33">
        <f t="shared" ref="AC76:AM76" si="20">AC12-AC44</f>
        <v>-2.1477000000000002E-3</v>
      </c>
      <c r="AD76" s="33">
        <f t="shared" si="20"/>
        <v>0</v>
      </c>
      <c r="AE76" s="33">
        <f t="shared" si="20"/>
        <v>0</v>
      </c>
      <c r="AF76" s="33">
        <f t="shared" si="20"/>
        <v>0</v>
      </c>
      <c r="AG76" s="33">
        <f t="shared" si="20"/>
        <v>0</v>
      </c>
      <c r="AH76" s="33">
        <f t="shared" si="20"/>
        <v>0</v>
      </c>
      <c r="AI76" s="33">
        <f t="shared" si="20"/>
        <v>-2.1477000000000002E-3</v>
      </c>
      <c r="AJ76" s="33">
        <f t="shared" si="20"/>
        <v>0</v>
      </c>
      <c r="AK76" s="33">
        <f t="shared" si="20"/>
        <v>0</v>
      </c>
      <c r="AL76" s="33">
        <f t="shared" si="20"/>
        <v>0</v>
      </c>
      <c r="AM76" s="33">
        <f t="shared" si="20"/>
        <v>0</v>
      </c>
      <c r="AN76" s="647"/>
      <c r="AO76" s="33">
        <f t="shared" si="14"/>
        <v>9.6720136000000032</v>
      </c>
    </row>
    <row r="77" spans="1:42">
      <c r="D77" s="151" t="s">
        <v>222</v>
      </c>
      <c r="E77" s="33">
        <f t="shared" ref="E77:AA77" si="21">E13-E45</f>
        <v>0</v>
      </c>
      <c r="F77" s="33">
        <f t="shared" si="21"/>
        <v>-1.3776035</v>
      </c>
      <c r="G77" s="33">
        <f t="shared" si="21"/>
        <v>0</v>
      </c>
      <c r="H77" s="33">
        <f t="shared" si="21"/>
        <v>0</v>
      </c>
      <c r="I77" s="33">
        <f t="shared" si="21"/>
        <v>0</v>
      </c>
      <c r="J77" s="33">
        <f t="shared" si="21"/>
        <v>0</v>
      </c>
      <c r="K77" s="33">
        <f t="shared" si="21"/>
        <v>0</v>
      </c>
      <c r="L77" s="33">
        <f t="shared" si="21"/>
        <v>0</v>
      </c>
      <c r="M77" s="33">
        <f t="shared" si="21"/>
        <v>2.1094E-3</v>
      </c>
      <c r="N77" s="33">
        <f t="shared" si="21"/>
        <v>0</v>
      </c>
      <c r="O77" s="33">
        <f t="shared" si="21"/>
        <v>8.1000000000000016E-2</v>
      </c>
      <c r="P77" s="33">
        <f t="shared" si="21"/>
        <v>0</v>
      </c>
      <c r="Q77" s="33">
        <f t="shared" si="21"/>
        <v>0</v>
      </c>
      <c r="R77" s="33">
        <f t="shared" si="21"/>
        <v>0</v>
      </c>
      <c r="S77" s="33">
        <f t="shared" si="21"/>
        <v>0</v>
      </c>
      <c r="T77" s="33">
        <f t="shared" si="21"/>
        <v>0</v>
      </c>
      <c r="U77" s="33">
        <f t="shared" si="21"/>
        <v>2.5139999999999993</v>
      </c>
      <c r="V77" s="33">
        <f t="shared" si="21"/>
        <v>0</v>
      </c>
      <c r="W77" s="33">
        <f t="shared" si="21"/>
        <v>0</v>
      </c>
      <c r="X77" s="33">
        <f t="shared" si="21"/>
        <v>0</v>
      </c>
      <c r="Y77" s="33">
        <f t="shared" si="21"/>
        <v>0</v>
      </c>
      <c r="Z77" s="33">
        <f t="shared" si="21"/>
        <v>0</v>
      </c>
      <c r="AA77" s="33">
        <f t="shared" si="21"/>
        <v>1.2195058999999997</v>
      </c>
      <c r="AB77" s="647"/>
      <c r="AC77" s="33">
        <f t="shared" ref="AC77:AM77" si="22">AC13-AC45</f>
        <v>0</v>
      </c>
      <c r="AD77" s="33">
        <f t="shared" si="22"/>
        <v>0</v>
      </c>
      <c r="AE77" s="33">
        <f t="shared" si="22"/>
        <v>0</v>
      </c>
      <c r="AF77" s="33">
        <f t="shared" si="22"/>
        <v>0</v>
      </c>
      <c r="AG77" s="33">
        <f t="shared" si="22"/>
        <v>0</v>
      </c>
      <c r="AH77" s="33">
        <f t="shared" si="22"/>
        <v>0</v>
      </c>
      <c r="AI77" s="33">
        <f t="shared" si="22"/>
        <v>0</v>
      </c>
      <c r="AJ77" s="33">
        <f t="shared" si="22"/>
        <v>0</v>
      </c>
      <c r="AK77" s="33">
        <f t="shared" si="22"/>
        <v>0</v>
      </c>
      <c r="AL77" s="33">
        <f t="shared" si="22"/>
        <v>0</v>
      </c>
      <c r="AM77" s="33">
        <f t="shared" si="22"/>
        <v>0</v>
      </c>
      <c r="AN77" s="647"/>
      <c r="AO77" s="33">
        <f t="shared" si="14"/>
        <v>1.2195058999999997</v>
      </c>
    </row>
    <row r="78" spans="1:42">
      <c r="D78" s="153" t="s">
        <v>223</v>
      </c>
      <c r="E78" s="635">
        <f t="shared" ref="E78:AA78" si="23">E14-E46</f>
        <v>0</v>
      </c>
      <c r="F78" s="635">
        <f t="shared" si="23"/>
        <v>0</v>
      </c>
      <c r="G78" s="635">
        <f t="shared" si="23"/>
        <v>0</v>
      </c>
      <c r="H78" s="635">
        <f t="shared" si="23"/>
        <v>-7.7448738000000006</v>
      </c>
      <c r="I78" s="635">
        <f t="shared" si="23"/>
        <v>0</v>
      </c>
      <c r="J78" s="635">
        <f t="shared" si="23"/>
        <v>0</v>
      </c>
      <c r="K78" s="635">
        <f t="shared" si="23"/>
        <v>0</v>
      </c>
      <c r="L78" s="635">
        <f t="shared" si="23"/>
        <v>0</v>
      </c>
      <c r="M78" s="635">
        <f t="shared" si="23"/>
        <v>-10.6815433</v>
      </c>
      <c r="N78" s="635">
        <f t="shared" si="23"/>
        <v>0</v>
      </c>
      <c r="O78" s="635">
        <f t="shared" si="23"/>
        <v>0</v>
      </c>
      <c r="P78" s="635">
        <f t="shared" si="23"/>
        <v>0</v>
      </c>
      <c r="Q78" s="635">
        <f t="shared" si="23"/>
        <v>0</v>
      </c>
      <c r="R78" s="635">
        <f t="shared" si="23"/>
        <v>0</v>
      </c>
      <c r="S78" s="635">
        <f t="shared" si="23"/>
        <v>0</v>
      </c>
      <c r="T78" s="635">
        <f t="shared" si="23"/>
        <v>0</v>
      </c>
      <c r="U78" s="635">
        <f t="shared" si="23"/>
        <v>0</v>
      </c>
      <c r="V78" s="635">
        <f t="shared" si="23"/>
        <v>0</v>
      </c>
      <c r="W78" s="635">
        <f t="shared" si="23"/>
        <v>0</v>
      </c>
      <c r="X78" s="635">
        <f t="shared" si="23"/>
        <v>0</v>
      </c>
      <c r="Y78" s="635">
        <f t="shared" si="23"/>
        <v>0</v>
      </c>
      <c r="Z78" s="635">
        <f t="shared" si="23"/>
        <v>0</v>
      </c>
      <c r="AA78" s="635">
        <f t="shared" si="23"/>
        <v>-18.426417100000002</v>
      </c>
      <c r="AB78" s="492"/>
      <c r="AC78" s="635">
        <f t="shared" ref="AC78:AM78" si="24">AC14-AC46</f>
        <v>0</v>
      </c>
      <c r="AD78" s="635">
        <f t="shared" si="24"/>
        <v>0</v>
      </c>
      <c r="AE78" s="635">
        <f t="shared" si="24"/>
        <v>0</v>
      </c>
      <c r="AF78" s="635">
        <f t="shared" si="24"/>
        <v>0</v>
      </c>
      <c r="AG78" s="635">
        <f t="shared" si="24"/>
        <v>0</v>
      </c>
      <c r="AH78" s="635">
        <f t="shared" si="24"/>
        <v>0</v>
      </c>
      <c r="AI78" s="635">
        <f t="shared" si="24"/>
        <v>0</v>
      </c>
      <c r="AJ78" s="635">
        <f t="shared" si="24"/>
        <v>0</v>
      </c>
      <c r="AK78" s="635">
        <f t="shared" si="24"/>
        <v>0</v>
      </c>
      <c r="AL78" s="635">
        <f t="shared" si="24"/>
        <v>0</v>
      </c>
      <c r="AM78" s="635">
        <f t="shared" si="24"/>
        <v>0</v>
      </c>
      <c r="AN78" s="492"/>
      <c r="AO78" s="635">
        <f t="shared" si="14"/>
        <v>-18.426417100000002</v>
      </c>
    </row>
    <row r="79" spans="1:42">
      <c r="B79" s="28"/>
      <c r="C79" s="28"/>
      <c r="D79" s="154" t="s">
        <v>47</v>
      </c>
      <c r="E79" s="636">
        <f t="shared" ref="E79:AA79" si="25">SUM(E73:E78)</f>
        <v>5.8807445000000103</v>
      </c>
      <c r="F79" s="636">
        <f t="shared" si="25"/>
        <v>5.2065518999999609</v>
      </c>
      <c r="G79" s="636">
        <f t="shared" si="25"/>
        <v>2.3823900000000062</v>
      </c>
      <c r="H79" s="636">
        <f t="shared" si="25"/>
        <v>-19.52487090000001</v>
      </c>
      <c r="I79" s="636">
        <f t="shared" si="25"/>
        <v>37.663000000000068</v>
      </c>
      <c r="J79" s="636">
        <f t="shared" si="25"/>
        <v>2.4400000000000124</v>
      </c>
      <c r="K79" s="636">
        <f t="shared" si="25"/>
        <v>-3.4363541000000244</v>
      </c>
      <c r="L79" s="636">
        <f t="shared" si="25"/>
        <v>-0.58400000000000318</v>
      </c>
      <c r="M79" s="636">
        <f t="shared" si="25"/>
        <v>-1.8711902999999932</v>
      </c>
      <c r="N79" s="636">
        <f t="shared" si="25"/>
        <v>-24.988999999999983</v>
      </c>
      <c r="O79" s="636">
        <f t="shared" si="25"/>
        <v>82.875000000000028</v>
      </c>
      <c r="P79" s="636">
        <f t="shared" si="25"/>
        <v>-0.42233939999999004</v>
      </c>
      <c r="Q79" s="636">
        <f t="shared" si="25"/>
        <v>-0.12800000000000064</v>
      </c>
      <c r="R79" s="636">
        <f t="shared" si="25"/>
        <v>18.081028800000006</v>
      </c>
      <c r="S79" s="636">
        <f t="shared" si="25"/>
        <v>13.251999999999981</v>
      </c>
      <c r="T79" s="636">
        <f t="shared" si="25"/>
        <v>0.27594099999999139</v>
      </c>
      <c r="U79" s="636">
        <f t="shared" si="25"/>
        <v>26.111620000000034</v>
      </c>
      <c r="V79" s="636">
        <f t="shared" si="25"/>
        <v>0</v>
      </c>
      <c r="W79" s="636">
        <f t="shared" si="25"/>
        <v>0</v>
      </c>
      <c r="X79" s="636">
        <f t="shared" si="25"/>
        <v>0</v>
      </c>
      <c r="Y79" s="636">
        <f t="shared" si="25"/>
        <v>0</v>
      </c>
      <c r="Z79" s="636">
        <f t="shared" si="25"/>
        <v>0</v>
      </c>
      <c r="AA79" s="636">
        <f t="shared" si="25"/>
        <v>143.21252150000191</v>
      </c>
      <c r="AB79" s="491"/>
      <c r="AC79" s="636">
        <f t="shared" ref="AC79:AM79" si="26">SUM(AC73:AC78)</f>
        <v>75.910093300000057</v>
      </c>
      <c r="AD79" s="636">
        <f t="shared" si="26"/>
        <v>0</v>
      </c>
      <c r="AE79" s="636">
        <f t="shared" si="26"/>
        <v>0</v>
      </c>
      <c r="AF79" s="636">
        <f t="shared" si="26"/>
        <v>0</v>
      </c>
      <c r="AG79" s="636">
        <f t="shared" si="26"/>
        <v>0</v>
      </c>
      <c r="AH79" s="636">
        <f t="shared" si="26"/>
        <v>0</v>
      </c>
      <c r="AI79" s="636">
        <f t="shared" si="26"/>
        <v>75.910093300000057</v>
      </c>
      <c r="AJ79" s="636">
        <f t="shared" si="26"/>
        <v>0</v>
      </c>
      <c r="AK79" s="636">
        <f t="shared" si="26"/>
        <v>0</v>
      </c>
      <c r="AL79" s="636">
        <f t="shared" si="26"/>
        <v>0</v>
      </c>
      <c r="AM79" s="636">
        <f t="shared" si="26"/>
        <v>0</v>
      </c>
      <c r="AN79" s="491"/>
      <c r="AO79" s="636">
        <f>SUM(AO73:AO78)</f>
        <v>219.12261480000126</v>
      </c>
    </row>
    <row r="80" spans="1:42">
      <c r="B80" s="28"/>
      <c r="C80" s="28"/>
      <c r="D80" s="151" t="s">
        <v>123</v>
      </c>
      <c r="E80" s="33">
        <f t="shared" ref="E80:AA80" si="27">E16-E48</f>
        <v>2.3001918999999997</v>
      </c>
      <c r="F80" s="33">
        <f t="shared" si="27"/>
        <v>-0.64238110000000148</v>
      </c>
      <c r="G80" s="33">
        <f t="shared" si="27"/>
        <v>-1.9962700000000002</v>
      </c>
      <c r="H80" s="33">
        <f t="shared" si="27"/>
        <v>-1.9061869999999992</v>
      </c>
      <c r="I80" s="33">
        <f t="shared" si="27"/>
        <v>-0.43099999999999916</v>
      </c>
      <c r="J80" s="33">
        <f t="shared" si="27"/>
        <v>1.5860000000000003</v>
      </c>
      <c r="K80" s="33">
        <f t="shared" si="27"/>
        <v>-1.2984052999999998</v>
      </c>
      <c r="L80" s="33">
        <f t="shared" si="27"/>
        <v>0.21799999999999997</v>
      </c>
      <c r="M80" s="33">
        <f t="shared" si="27"/>
        <v>-0.10884859999999996</v>
      </c>
      <c r="N80" s="33">
        <f t="shared" si="27"/>
        <v>0.56300000000000061</v>
      </c>
      <c r="O80" s="33">
        <f t="shared" si="27"/>
        <v>-2.8619999999999983</v>
      </c>
      <c r="P80" s="33">
        <f t="shared" si="27"/>
        <v>0.83494589999999924</v>
      </c>
      <c r="Q80" s="33">
        <f t="shared" si="27"/>
        <v>-0.32399999999999995</v>
      </c>
      <c r="R80" s="33">
        <f t="shared" si="27"/>
        <v>0.22164249999999999</v>
      </c>
      <c r="S80" s="33">
        <f t="shared" si="27"/>
        <v>0.23699999999999966</v>
      </c>
      <c r="T80" s="33">
        <f t="shared" si="27"/>
        <v>-0.49093370000000025</v>
      </c>
      <c r="U80" s="33">
        <f t="shared" si="27"/>
        <v>1.4398260000000036</v>
      </c>
      <c r="V80" s="33">
        <f t="shared" si="27"/>
        <v>0</v>
      </c>
      <c r="W80" s="33">
        <f t="shared" si="27"/>
        <v>0</v>
      </c>
      <c r="X80" s="33">
        <f t="shared" si="27"/>
        <v>0</v>
      </c>
      <c r="Y80" s="33">
        <f t="shared" si="27"/>
        <v>0</v>
      </c>
      <c r="Z80" s="33">
        <f t="shared" si="27"/>
        <v>0</v>
      </c>
      <c r="AA80" s="33">
        <f t="shared" si="27"/>
        <v>-2.6594193999999334</v>
      </c>
      <c r="AB80" s="647"/>
      <c r="AC80" s="33">
        <f t="shared" ref="AC80:AM80" si="28">AC16-AC48</f>
        <v>6.5297443999999984</v>
      </c>
      <c r="AD80" s="33">
        <f t="shared" si="28"/>
        <v>0</v>
      </c>
      <c r="AE80" s="33">
        <f t="shared" si="28"/>
        <v>0</v>
      </c>
      <c r="AF80" s="33">
        <f t="shared" si="28"/>
        <v>0</v>
      </c>
      <c r="AG80" s="33">
        <f t="shared" si="28"/>
        <v>0</v>
      </c>
      <c r="AH80" s="33">
        <f t="shared" si="28"/>
        <v>0</v>
      </c>
      <c r="AI80" s="33">
        <f t="shared" si="28"/>
        <v>6.5297443999999984</v>
      </c>
      <c r="AJ80" s="33">
        <f t="shared" si="28"/>
        <v>0</v>
      </c>
      <c r="AK80" s="33">
        <f t="shared" si="28"/>
        <v>0</v>
      </c>
      <c r="AL80" s="33">
        <f t="shared" si="28"/>
        <v>0</v>
      </c>
      <c r="AM80" s="33">
        <f t="shared" si="28"/>
        <v>0</v>
      </c>
      <c r="AN80" s="647"/>
      <c r="AO80" s="33">
        <f>AO16-AO48</f>
        <v>3.8703250000000367</v>
      </c>
    </row>
    <row r="81" spans="2:41">
      <c r="B81" s="28"/>
      <c r="C81" s="28"/>
      <c r="D81" s="153" t="s">
        <v>155</v>
      </c>
      <c r="E81" s="635">
        <f t="shared" ref="E81:AA81" si="29">E17-E49</f>
        <v>0</v>
      </c>
      <c r="F81" s="635">
        <f t="shared" si="29"/>
        <v>-2.25507E-2</v>
      </c>
      <c r="G81" s="635">
        <f t="shared" si="29"/>
        <v>0</v>
      </c>
      <c r="H81" s="635">
        <f t="shared" si="29"/>
        <v>1.1051998000000001</v>
      </c>
      <c r="I81" s="635">
        <f t="shared" si="29"/>
        <v>-5.7000000000000002E-2</v>
      </c>
      <c r="J81" s="635">
        <f t="shared" si="29"/>
        <v>0</v>
      </c>
      <c r="K81" s="635">
        <f t="shared" si="29"/>
        <v>0</v>
      </c>
      <c r="L81" s="635">
        <f t="shared" si="29"/>
        <v>0</v>
      </c>
      <c r="M81" s="635">
        <f t="shared" si="29"/>
        <v>0</v>
      </c>
      <c r="N81" s="635">
        <f t="shared" si="29"/>
        <v>0</v>
      </c>
      <c r="O81" s="635">
        <f t="shared" si="29"/>
        <v>19.29</v>
      </c>
      <c r="P81" s="635">
        <f t="shared" si="29"/>
        <v>0</v>
      </c>
      <c r="Q81" s="635">
        <f t="shared" si="29"/>
        <v>0</v>
      </c>
      <c r="R81" s="635">
        <f t="shared" si="29"/>
        <v>0</v>
      </c>
      <c r="S81" s="635">
        <f t="shared" si="29"/>
        <v>0</v>
      </c>
      <c r="T81" s="635">
        <f t="shared" si="29"/>
        <v>0</v>
      </c>
      <c r="U81" s="635">
        <f t="shared" si="29"/>
        <v>0</v>
      </c>
      <c r="V81" s="635">
        <f t="shared" si="29"/>
        <v>0</v>
      </c>
      <c r="W81" s="635">
        <f t="shared" si="29"/>
        <v>0</v>
      </c>
      <c r="X81" s="635">
        <f t="shared" si="29"/>
        <v>0</v>
      </c>
      <c r="Y81" s="635">
        <f t="shared" si="29"/>
        <v>0</v>
      </c>
      <c r="Z81" s="635">
        <f t="shared" si="29"/>
        <v>0</v>
      </c>
      <c r="AA81" s="635">
        <f t="shared" si="29"/>
        <v>20.315649099999998</v>
      </c>
      <c r="AB81" s="492"/>
      <c r="AC81" s="635">
        <f t="shared" ref="AC81:AM81" si="30">AC17-AC49</f>
        <v>0</v>
      </c>
      <c r="AD81" s="635">
        <f t="shared" si="30"/>
        <v>0</v>
      </c>
      <c r="AE81" s="635">
        <f t="shared" si="30"/>
        <v>0</v>
      </c>
      <c r="AF81" s="635">
        <f t="shared" si="30"/>
        <v>0</v>
      </c>
      <c r="AG81" s="635">
        <f t="shared" si="30"/>
        <v>0</v>
      </c>
      <c r="AH81" s="635">
        <f t="shared" si="30"/>
        <v>0</v>
      </c>
      <c r="AI81" s="635">
        <f t="shared" si="30"/>
        <v>0</v>
      </c>
      <c r="AJ81" s="635">
        <f t="shared" si="30"/>
        <v>0</v>
      </c>
      <c r="AK81" s="635">
        <f t="shared" si="30"/>
        <v>0</v>
      </c>
      <c r="AL81" s="635">
        <f t="shared" si="30"/>
        <v>0</v>
      </c>
      <c r="AM81" s="635">
        <f t="shared" si="30"/>
        <v>0</v>
      </c>
      <c r="AN81" s="492"/>
      <c r="AO81" s="635">
        <f>AO17-AO49</f>
        <v>20.315649099999998</v>
      </c>
    </row>
    <row r="82" spans="2:41">
      <c r="B82" s="28"/>
      <c r="C82" s="28"/>
      <c r="D82" s="309" t="s">
        <v>48</v>
      </c>
      <c r="E82" s="109">
        <f t="shared" ref="E82:AA82" si="31">SUM(E79:E81)</f>
        <v>8.1809364000000109</v>
      </c>
      <c r="F82" s="109">
        <f t="shared" si="31"/>
        <v>4.5416200999999594</v>
      </c>
      <c r="G82" s="109">
        <f t="shared" si="31"/>
        <v>0.38612000000000601</v>
      </c>
      <c r="H82" s="109">
        <f t="shared" si="31"/>
        <v>-20.325858100000008</v>
      </c>
      <c r="I82" s="109">
        <f t="shared" si="31"/>
        <v>37.175000000000068</v>
      </c>
      <c r="J82" s="109">
        <f t="shared" si="31"/>
        <v>4.0260000000000122</v>
      </c>
      <c r="K82" s="109">
        <f t="shared" si="31"/>
        <v>-4.7347594000000246</v>
      </c>
      <c r="L82" s="109">
        <f t="shared" si="31"/>
        <v>-0.36600000000000321</v>
      </c>
      <c r="M82" s="109">
        <f t="shared" si="31"/>
        <v>-1.9800388999999932</v>
      </c>
      <c r="N82" s="109">
        <f t="shared" si="31"/>
        <v>-24.425999999999981</v>
      </c>
      <c r="O82" s="109">
        <f t="shared" si="31"/>
        <v>99.303000000000026</v>
      </c>
      <c r="P82" s="109">
        <f t="shared" si="31"/>
        <v>0.4126065000000092</v>
      </c>
      <c r="Q82" s="109">
        <f t="shared" si="31"/>
        <v>-0.45200000000000062</v>
      </c>
      <c r="R82" s="109">
        <f t="shared" si="31"/>
        <v>18.302671300000007</v>
      </c>
      <c r="S82" s="109">
        <f t="shared" si="31"/>
        <v>13.488999999999981</v>
      </c>
      <c r="T82" s="109">
        <f t="shared" si="31"/>
        <v>-0.21499270000000886</v>
      </c>
      <c r="U82" s="109">
        <f t="shared" si="31"/>
        <v>27.551446000000038</v>
      </c>
      <c r="V82" s="109">
        <f t="shared" si="31"/>
        <v>0</v>
      </c>
      <c r="W82" s="109">
        <f t="shared" si="31"/>
        <v>0</v>
      </c>
      <c r="X82" s="109">
        <f t="shared" si="31"/>
        <v>0</v>
      </c>
      <c r="Y82" s="109">
        <f t="shared" si="31"/>
        <v>0</v>
      </c>
      <c r="Z82" s="109">
        <f t="shared" si="31"/>
        <v>0</v>
      </c>
      <c r="AA82" s="109">
        <f t="shared" si="31"/>
        <v>160.86875120000198</v>
      </c>
      <c r="AB82" s="491"/>
      <c r="AC82" s="109">
        <f t="shared" ref="AC82:AM82" si="32">SUM(AC79:AC81)</f>
        <v>82.439837700000055</v>
      </c>
      <c r="AD82" s="109">
        <f t="shared" si="32"/>
        <v>0</v>
      </c>
      <c r="AE82" s="109">
        <f t="shared" si="32"/>
        <v>0</v>
      </c>
      <c r="AF82" s="109">
        <f t="shared" si="32"/>
        <v>0</v>
      </c>
      <c r="AG82" s="109">
        <f t="shared" si="32"/>
        <v>0</v>
      </c>
      <c r="AH82" s="109">
        <f t="shared" si="32"/>
        <v>0</v>
      </c>
      <c r="AI82" s="109">
        <f t="shared" si="32"/>
        <v>82.439837700000055</v>
      </c>
      <c r="AJ82" s="109">
        <f t="shared" si="32"/>
        <v>0</v>
      </c>
      <c r="AK82" s="109">
        <f t="shared" si="32"/>
        <v>0</v>
      </c>
      <c r="AL82" s="109">
        <f t="shared" si="32"/>
        <v>0</v>
      </c>
      <c r="AM82" s="109">
        <f t="shared" si="32"/>
        <v>0</v>
      </c>
      <c r="AN82" s="491"/>
      <c r="AO82" s="109">
        <f>SUM(AO79:AO81)</f>
        <v>243.3085889000013</v>
      </c>
    </row>
    <row r="83" spans="2:41">
      <c r="B83" s="12"/>
      <c r="C83" s="12"/>
      <c r="D83" s="151" t="s">
        <v>123</v>
      </c>
      <c r="E83" s="33">
        <f t="shared" ref="E83:AA83" si="33">E19-E51</f>
        <v>0</v>
      </c>
      <c r="F83" s="33">
        <f t="shared" si="33"/>
        <v>-5.1315500000000069E-2</v>
      </c>
      <c r="G83" s="33">
        <f t="shared" si="33"/>
        <v>0</v>
      </c>
      <c r="H83" s="33">
        <f t="shared" si="33"/>
        <v>3.7556520999999989</v>
      </c>
      <c r="I83" s="33">
        <f t="shared" si="33"/>
        <v>0</v>
      </c>
      <c r="J83" s="33">
        <f t="shared" si="33"/>
        <v>0</v>
      </c>
      <c r="K83" s="33">
        <f t="shared" si="33"/>
        <v>0</v>
      </c>
      <c r="L83" s="33">
        <f t="shared" si="33"/>
        <v>0</v>
      </c>
      <c r="M83" s="33">
        <f t="shared" si="33"/>
        <v>0</v>
      </c>
      <c r="N83" s="33">
        <f t="shared" si="33"/>
        <v>7.0000000000000062E-3</v>
      </c>
      <c r="O83" s="33">
        <f t="shared" si="33"/>
        <v>0</v>
      </c>
      <c r="P83" s="33">
        <f t="shared" si="33"/>
        <v>0</v>
      </c>
      <c r="Q83" s="33">
        <f t="shared" si="33"/>
        <v>0</v>
      </c>
      <c r="R83" s="33">
        <f t="shared" si="33"/>
        <v>0</v>
      </c>
      <c r="S83" s="33">
        <f t="shared" si="33"/>
        <v>-3.2000000000000028E-2</v>
      </c>
      <c r="T83" s="33">
        <f t="shared" si="33"/>
        <v>0.89079459999999999</v>
      </c>
      <c r="U83" s="33">
        <f t="shared" si="33"/>
        <v>0</v>
      </c>
      <c r="V83" s="33">
        <f t="shared" si="33"/>
        <v>0</v>
      </c>
      <c r="W83" s="33">
        <f t="shared" si="33"/>
        <v>0</v>
      </c>
      <c r="X83" s="33">
        <f t="shared" si="33"/>
        <v>0</v>
      </c>
      <c r="Y83" s="33">
        <f t="shared" si="33"/>
        <v>0</v>
      </c>
      <c r="Z83" s="33">
        <f t="shared" si="33"/>
        <v>0</v>
      </c>
      <c r="AA83" s="33">
        <f t="shared" si="33"/>
        <v>4.5701311999999987</v>
      </c>
      <c r="AB83" s="647"/>
      <c r="AC83" s="33">
        <f t="shared" ref="AC83:AM83" si="34">AC19-AC51</f>
        <v>-2.7117289000000007</v>
      </c>
      <c r="AD83" s="33">
        <f t="shared" si="34"/>
        <v>0</v>
      </c>
      <c r="AE83" s="33">
        <f t="shared" si="34"/>
        <v>0</v>
      </c>
      <c r="AF83" s="33">
        <f t="shared" si="34"/>
        <v>0</v>
      </c>
      <c r="AG83" s="33">
        <f t="shared" si="34"/>
        <v>0</v>
      </c>
      <c r="AH83" s="33">
        <f t="shared" si="34"/>
        <v>0</v>
      </c>
      <c r="AI83" s="33">
        <f t="shared" si="34"/>
        <v>-2.7117289000000007</v>
      </c>
      <c r="AJ83" s="33">
        <f t="shared" si="34"/>
        <v>0</v>
      </c>
      <c r="AK83" s="33">
        <f t="shared" si="34"/>
        <v>0</v>
      </c>
      <c r="AL83" s="33">
        <f t="shared" si="34"/>
        <v>0</v>
      </c>
      <c r="AM83" s="33">
        <f t="shared" si="34"/>
        <v>0</v>
      </c>
      <c r="AN83" s="647"/>
      <c r="AO83" s="33">
        <f>AO19-AO51</f>
        <v>1.8584022999999945</v>
      </c>
    </row>
    <row r="84" spans="2:41">
      <c r="B84" s="12"/>
      <c r="C84" s="12"/>
      <c r="D84" s="151" t="s">
        <v>224</v>
      </c>
      <c r="E84" s="33">
        <f t="shared" ref="E84:AA84" si="35">E20-E52</f>
        <v>0</v>
      </c>
      <c r="F84" s="33">
        <f t="shared" si="35"/>
        <v>0</v>
      </c>
      <c r="G84" s="33">
        <f t="shared" si="35"/>
        <v>0</v>
      </c>
      <c r="H84" s="33">
        <f t="shared" si="35"/>
        <v>0</v>
      </c>
      <c r="I84" s="33">
        <f t="shared" si="35"/>
        <v>0</v>
      </c>
      <c r="J84" s="33">
        <f t="shared" si="35"/>
        <v>0</v>
      </c>
      <c r="K84" s="33">
        <f t="shared" si="35"/>
        <v>0</v>
      </c>
      <c r="L84" s="33">
        <f t="shared" si="35"/>
        <v>0</v>
      </c>
      <c r="M84" s="33">
        <f t="shared" si="35"/>
        <v>0</v>
      </c>
      <c r="N84" s="33">
        <f t="shared" si="35"/>
        <v>0</v>
      </c>
      <c r="O84" s="33">
        <f t="shared" si="35"/>
        <v>-0.94099999999999995</v>
      </c>
      <c r="P84" s="33">
        <f t="shared" si="35"/>
        <v>0</v>
      </c>
      <c r="Q84" s="33">
        <f t="shared" si="35"/>
        <v>0</v>
      </c>
      <c r="R84" s="33">
        <f t="shared" si="35"/>
        <v>0</v>
      </c>
      <c r="S84" s="33">
        <f t="shared" si="35"/>
        <v>0</v>
      </c>
      <c r="T84" s="33">
        <f t="shared" si="35"/>
        <v>0</v>
      </c>
      <c r="U84" s="33">
        <f t="shared" si="35"/>
        <v>0</v>
      </c>
      <c r="V84" s="33">
        <f t="shared" si="35"/>
        <v>0</v>
      </c>
      <c r="W84" s="33">
        <f t="shared" si="35"/>
        <v>0</v>
      </c>
      <c r="X84" s="33">
        <f t="shared" si="35"/>
        <v>0</v>
      </c>
      <c r="Y84" s="33">
        <f t="shared" si="35"/>
        <v>0</v>
      </c>
      <c r="Z84" s="33">
        <f t="shared" si="35"/>
        <v>0</v>
      </c>
      <c r="AA84" s="33">
        <f t="shared" si="35"/>
        <v>-0.94099999999999995</v>
      </c>
      <c r="AB84" s="647"/>
      <c r="AC84" s="33">
        <f t="shared" ref="AC84:AM84" si="36">AC20-AC52</f>
        <v>0</v>
      </c>
      <c r="AD84" s="33">
        <f t="shared" si="36"/>
        <v>0</v>
      </c>
      <c r="AE84" s="33">
        <f t="shared" si="36"/>
        <v>0</v>
      </c>
      <c r="AF84" s="33">
        <f t="shared" si="36"/>
        <v>0</v>
      </c>
      <c r="AG84" s="33">
        <f t="shared" si="36"/>
        <v>0</v>
      </c>
      <c r="AH84" s="33">
        <f t="shared" si="36"/>
        <v>0</v>
      </c>
      <c r="AI84" s="33">
        <f t="shared" si="36"/>
        <v>0</v>
      </c>
      <c r="AJ84" s="33">
        <f t="shared" si="36"/>
        <v>0</v>
      </c>
      <c r="AK84" s="33">
        <f t="shared" si="36"/>
        <v>0</v>
      </c>
      <c r="AL84" s="33">
        <f t="shared" si="36"/>
        <v>0</v>
      </c>
      <c r="AM84" s="33">
        <f t="shared" si="36"/>
        <v>0</v>
      </c>
      <c r="AN84" s="647"/>
      <c r="AO84" s="33">
        <f>AO20-AO52</f>
        <v>-0.94099999999999995</v>
      </c>
    </row>
    <row r="85" spans="2:41">
      <c r="B85" s="28"/>
      <c r="C85" s="28"/>
      <c r="D85" s="153" t="s">
        <v>225</v>
      </c>
      <c r="E85" s="635">
        <f t="shared" ref="E85:AA85" si="37">E21-E53</f>
        <v>0</v>
      </c>
      <c r="F85" s="635">
        <f t="shared" si="37"/>
        <v>0</v>
      </c>
      <c r="G85" s="635">
        <f t="shared" si="37"/>
        <v>0</v>
      </c>
      <c r="H85" s="635">
        <f t="shared" si="37"/>
        <v>0</v>
      </c>
      <c r="I85" s="635">
        <f t="shared" si="37"/>
        <v>0</v>
      </c>
      <c r="J85" s="635">
        <f t="shared" si="37"/>
        <v>0</v>
      </c>
      <c r="K85" s="635">
        <f t="shared" si="37"/>
        <v>0</v>
      </c>
      <c r="L85" s="635">
        <f t="shared" si="37"/>
        <v>0</v>
      </c>
      <c r="M85" s="635">
        <f t="shared" si="37"/>
        <v>0</v>
      </c>
      <c r="N85" s="635">
        <f t="shared" si="37"/>
        <v>0</v>
      </c>
      <c r="O85" s="635">
        <f t="shared" si="37"/>
        <v>0</v>
      </c>
      <c r="P85" s="635">
        <f t="shared" si="37"/>
        <v>0</v>
      </c>
      <c r="Q85" s="635">
        <f t="shared" si="37"/>
        <v>0</v>
      </c>
      <c r="R85" s="635">
        <f t="shared" si="37"/>
        <v>0</v>
      </c>
      <c r="S85" s="635">
        <f t="shared" si="37"/>
        <v>0</v>
      </c>
      <c r="T85" s="635">
        <f t="shared" si="37"/>
        <v>0</v>
      </c>
      <c r="U85" s="635">
        <f t="shared" si="37"/>
        <v>0</v>
      </c>
      <c r="V85" s="635">
        <f t="shared" si="37"/>
        <v>0</v>
      </c>
      <c r="W85" s="635">
        <f t="shared" si="37"/>
        <v>0</v>
      </c>
      <c r="X85" s="635">
        <f t="shared" si="37"/>
        <v>0</v>
      </c>
      <c r="Y85" s="635">
        <f t="shared" si="37"/>
        <v>0</v>
      </c>
      <c r="Z85" s="635">
        <f t="shared" si="37"/>
        <v>0</v>
      </c>
      <c r="AA85" s="635">
        <f t="shared" si="37"/>
        <v>0</v>
      </c>
      <c r="AB85" s="492"/>
      <c r="AC85" s="635">
        <f t="shared" ref="AC85:AM85" si="38">AC21-AC53</f>
        <v>0</v>
      </c>
      <c r="AD85" s="635">
        <f t="shared" si="38"/>
        <v>0</v>
      </c>
      <c r="AE85" s="635">
        <f t="shared" si="38"/>
        <v>0</v>
      </c>
      <c r="AF85" s="635">
        <f t="shared" si="38"/>
        <v>0</v>
      </c>
      <c r="AG85" s="635">
        <f t="shared" si="38"/>
        <v>0</v>
      </c>
      <c r="AH85" s="635">
        <f t="shared" si="38"/>
        <v>0</v>
      </c>
      <c r="AI85" s="635">
        <f t="shared" si="38"/>
        <v>0</v>
      </c>
      <c r="AJ85" s="635">
        <f t="shared" si="38"/>
        <v>0</v>
      </c>
      <c r="AK85" s="635">
        <f t="shared" si="38"/>
        <v>0</v>
      </c>
      <c r="AL85" s="635">
        <f t="shared" si="38"/>
        <v>0</v>
      </c>
      <c r="AM85" s="635">
        <f t="shared" si="38"/>
        <v>0</v>
      </c>
      <c r="AN85" s="492"/>
      <c r="AO85" s="635">
        <f>AO21-AO53</f>
        <v>0</v>
      </c>
    </row>
    <row r="86" spans="2:41">
      <c r="D86" s="154" t="s">
        <v>49</v>
      </c>
      <c r="E86" s="636">
        <f t="shared" ref="E86:AA86" si="39">SUM(E82:E85)</f>
        <v>8.1809364000000109</v>
      </c>
      <c r="F86" s="636">
        <f t="shared" si="39"/>
        <v>4.4903045999999591</v>
      </c>
      <c r="G86" s="636">
        <f t="shared" si="39"/>
        <v>0.38612000000000601</v>
      </c>
      <c r="H86" s="636">
        <f t="shared" si="39"/>
        <v>-16.57020600000001</v>
      </c>
      <c r="I86" s="636">
        <f t="shared" si="39"/>
        <v>37.175000000000068</v>
      </c>
      <c r="J86" s="636">
        <f t="shared" si="39"/>
        <v>4.0260000000000122</v>
      </c>
      <c r="K86" s="636">
        <f t="shared" si="39"/>
        <v>-4.7347594000000246</v>
      </c>
      <c r="L86" s="636">
        <f t="shared" si="39"/>
        <v>-0.36600000000000321</v>
      </c>
      <c r="M86" s="636">
        <f t="shared" si="39"/>
        <v>-1.9800388999999932</v>
      </c>
      <c r="N86" s="636">
        <f t="shared" si="39"/>
        <v>-24.418999999999979</v>
      </c>
      <c r="O86" s="636">
        <f t="shared" si="39"/>
        <v>98.362000000000023</v>
      </c>
      <c r="P86" s="636">
        <f t="shared" si="39"/>
        <v>0.4126065000000092</v>
      </c>
      <c r="Q86" s="636">
        <f t="shared" si="39"/>
        <v>-0.45200000000000062</v>
      </c>
      <c r="R86" s="636">
        <f t="shared" si="39"/>
        <v>18.302671300000007</v>
      </c>
      <c r="S86" s="636">
        <f t="shared" si="39"/>
        <v>13.456999999999981</v>
      </c>
      <c r="T86" s="636">
        <f t="shared" si="39"/>
        <v>0.67580189999999107</v>
      </c>
      <c r="U86" s="636">
        <f t="shared" si="39"/>
        <v>27.551446000000038</v>
      </c>
      <c r="V86" s="636">
        <f t="shared" si="39"/>
        <v>0</v>
      </c>
      <c r="W86" s="636">
        <f t="shared" si="39"/>
        <v>0</v>
      </c>
      <c r="X86" s="636">
        <f t="shared" si="39"/>
        <v>0</v>
      </c>
      <c r="Y86" s="636">
        <f t="shared" si="39"/>
        <v>0</v>
      </c>
      <c r="Z86" s="636">
        <f t="shared" si="39"/>
        <v>0</v>
      </c>
      <c r="AA86" s="636">
        <f t="shared" si="39"/>
        <v>164.49788240000197</v>
      </c>
      <c r="AB86" s="491"/>
      <c r="AC86" s="636">
        <f t="shared" ref="AC86:AM86" si="40">SUM(AC82:AC85)</f>
        <v>79.728108800000058</v>
      </c>
      <c r="AD86" s="636">
        <f t="shared" si="40"/>
        <v>0</v>
      </c>
      <c r="AE86" s="636">
        <f t="shared" si="40"/>
        <v>0</v>
      </c>
      <c r="AF86" s="636">
        <f t="shared" si="40"/>
        <v>0</v>
      </c>
      <c r="AG86" s="636">
        <f t="shared" si="40"/>
        <v>0</v>
      </c>
      <c r="AH86" s="636">
        <f t="shared" si="40"/>
        <v>0</v>
      </c>
      <c r="AI86" s="636">
        <f t="shared" si="40"/>
        <v>79.728108800000058</v>
      </c>
      <c r="AJ86" s="636">
        <f t="shared" si="40"/>
        <v>0</v>
      </c>
      <c r="AK86" s="636">
        <f t="shared" si="40"/>
        <v>0</v>
      </c>
      <c r="AL86" s="636">
        <f t="shared" si="40"/>
        <v>0</v>
      </c>
      <c r="AM86" s="636">
        <f t="shared" si="40"/>
        <v>0</v>
      </c>
      <c r="AN86" s="491"/>
      <c r="AO86" s="636">
        <f>SUM(AO82:AO85)</f>
        <v>244.22599120000129</v>
      </c>
    </row>
    <row r="87" spans="2:41">
      <c r="D87" s="151" t="s">
        <v>226</v>
      </c>
      <c r="E87" s="33">
        <f t="shared" ref="E87:AA87" si="41">E23-E55</f>
        <v>1.1326291999999998</v>
      </c>
      <c r="F87" s="33">
        <f t="shared" si="41"/>
        <v>-0.98192190000000013</v>
      </c>
      <c r="G87" s="33">
        <f t="shared" si="41"/>
        <v>-4.6830000000000004E-2</v>
      </c>
      <c r="H87" s="33">
        <f t="shared" si="41"/>
        <v>0.30490659999999997</v>
      </c>
      <c r="I87" s="33">
        <f t="shared" si="41"/>
        <v>0.12200000000000003</v>
      </c>
      <c r="J87" s="33">
        <f t="shared" si="41"/>
        <v>-5.6999999999999995E-2</v>
      </c>
      <c r="K87" s="33">
        <f t="shared" si="41"/>
        <v>6.6558200000000012E-2</v>
      </c>
      <c r="L87" s="33">
        <f t="shared" si="41"/>
        <v>-2E-3</v>
      </c>
      <c r="M87" s="33">
        <f t="shared" si="41"/>
        <v>-2.2751665999999999</v>
      </c>
      <c r="N87" s="33">
        <f t="shared" si="41"/>
        <v>-5.1000000000000004E-2</v>
      </c>
      <c r="O87" s="33">
        <f t="shared" si="41"/>
        <v>-0.71899999999999997</v>
      </c>
      <c r="P87" s="33">
        <f t="shared" si="41"/>
        <v>1.3422599999999993E-2</v>
      </c>
      <c r="Q87" s="33">
        <f t="shared" si="41"/>
        <v>-7.3999999999999996E-2</v>
      </c>
      <c r="R87" s="33">
        <f t="shared" si="41"/>
        <v>9.3796999999999995E-3</v>
      </c>
      <c r="S87" s="33">
        <f t="shared" si="41"/>
        <v>-4.0000000000000001E-3</v>
      </c>
      <c r="T87" s="33">
        <f t="shared" si="41"/>
        <v>9.90703E-2</v>
      </c>
      <c r="U87" s="33">
        <f t="shared" si="41"/>
        <v>-8.1600000000001116E-4</v>
      </c>
      <c r="V87" s="33">
        <f t="shared" si="41"/>
        <v>0</v>
      </c>
      <c r="W87" s="33">
        <f t="shared" si="41"/>
        <v>0</v>
      </c>
      <c r="X87" s="33">
        <f t="shared" si="41"/>
        <v>0</v>
      </c>
      <c r="Y87" s="33">
        <f t="shared" si="41"/>
        <v>0</v>
      </c>
      <c r="Z87" s="33">
        <f t="shared" si="41"/>
        <v>0</v>
      </c>
      <c r="AA87" s="33">
        <f t="shared" si="41"/>
        <v>-2.4637678999999988</v>
      </c>
      <c r="AB87" s="647"/>
      <c r="AC87" s="33">
        <f t="shared" ref="AC87:AM87" si="42">AC23-AC55</f>
        <v>2.4709399999999999E-2</v>
      </c>
      <c r="AD87" s="33">
        <f t="shared" si="42"/>
        <v>0</v>
      </c>
      <c r="AE87" s="33">
        <f t="shared" si="42"/>
        <v>0</v>
      </c>
      <c r="AF87" s="33">
        <f t="shared" si="42"/>
        <v>0</v>
      </c>
      <c r="AG87" s="33">
        <f t="shared" si="42"/>
        <v>0</v>
      </c>
      <c r="AH87" s="33">
        <f t="shared" si="42"/>
        <v>0</v>
      </c>
      <c r="AI87" s="33">
        <f t="shared" si="42"/>
        <v>2.4709399999999999E-2</v>
      </c>
      <c r="AJ87" s="33">
        <f t="shared" si="42"/>
        <v>0</v>
      </c>
      <c r="AK87" s="33">
        <f t="shared" si="42"/>
        <v>0</v>
      </c>
      <c r="AL87" s="33">
        <f t="shared" si="42"/>
        <v>0</v>
      </c>
      <c r="AM87" s="33">
        <f t="shared" si="42"/>
        <v>0</v>
      </c>
      <c r="AN87" s="647"/>
      <c r="AO87" s="33">
        <f t="shared" ref="AO87:AO94" si="43">AO23-AO55</f>
        <v>-2.439058499999998</v>
      </c>
    </row>
    <row r="88" spans="2:41">
      <c r="D88" s="151" t="s">
        <v>227</v>
      </c>
      <c r="E88" s="33">
        <f t="shared" ref="E88:AA88" si="44">E24-E56</f>
        <v>0</v>
      </c>
      <c r="F88" s="33">
        <f t="shared" si="44"/>
        <v>4.2954000000000004E-3</v>
      </c>
      <c r="G88" s="33">
        <f t="shared" si="44"/>
        <v>0</v>
      </c>
      <c r="H88" s="33">
        <f t="shared" si="44"/>
        <v>-1.0085850999999999</v>
      </c>
      <c r="I88" s="33">
        <f t="shared" si="44"/>
        <v>0</v>
      </c>
      <c r="J88" s="33">
        <f t="shared" si="44"/>
        <v>0</v>
      </c>
      <c r="K88" s="33">
        <f t="shared" si="44"/>
        <v>-0.10638839999999999</v>
      </c>
      <c r="L88" s="33">
        <f t="shared" si="44"/>
        <v>0</v>
      </c>
      <c r="M88" s="33">
        <f t="shared" si="44"/>
        <v>0</v>
      </c>
      <c r="N88" s="33">
        <f t="shared" si="44"/>
        <v>-0.26</v>
      </c>
      <c r="O88" s="33">
        <f t="shared" si="44"/>
        <v>0.5169999999999999</v>
      </c>
      <c r="P88" s="33">
        <f t="shared" si="44"/>
        <v>7.5169E-3</v>
      </c>
      <c r="Q88" s="33">
        <f t="shared" si="44"/>
        <v>0</v>
      </c>
      <c r="R88" s="33">
        <f t="shared" si="44"/>
        <v>0</v>
      </c>
      <c r="S88" s="33">
        <f t="shared" si="44"/>
        <v>-2.4E-2</v>
      </c>
      <c r="T88" s="33">
        <f t="shared" si="44"/>
        <v>0</v>
      </c>
      <c r="U88" s="33">
        <f t="shared" si="44"/>
        <v>1.8578999999999998E-2</v>
      </c>
      <c r="V88" s="33">
        <f t="shared" si="44"/>
        <v>0</v>
      </c>
      <c r="W88" s="33">
        <f t="shared" si="44"/>
        <v>0</v>
      </c>
      <c r="X88" s="33">
        <f t="shared" si="44"/>
        <v>0</v>
      </c>
      <c r="Y88" s="33">
        <f t="shared" si="44"/>
        <v>0</v>
      </c>
      <c r="Z88" s="33">
        <f t="shared" si="44"/>
        <v>0</v>
      </c>
      <c r="AA88" s="33">
        <f t="shared" si="44"/>
        <v>-0.85158219999999996</v>
      </c>
      <c r="AB88" s="647"/>
      <c r="AC88" s="33">
        <f t="shared" ref="AC88:AM88" si="45">AC24-AC56</f>
        <v>0</v>
      </c>
      <c r="AD88" s="33">
        <f t="shared" si="45"/>
        <v>0</v>
      </c>
      <c r="AE88" s="33">
        <f t="shared" si="45"/>
        <v>0</v>
      </c>
      <c r="AF88" s="33">
        <f t="shared" si="45"/>
        <v>0</v>
      </c>
      <c r="AG88" s="33">
        <f t="shared" si="45"/>
        <v>0</v>
      </c>
      <c r="AH88" s="33">
        <f t="shared" si="45"/>
        <v>0</v>
      </c>
      <c r="AI88" s="33">
        <f t="shared" si="45"/>
        <v>0</v>
      </c>
      <c r="AJ88" s="33">
        <f t="shared" si="45"/>
        <v>0</v>
      </c>
      <c r="AK88" s="33">
        <f t="shared" si="45"/>
        <v>0</v>
      </c>
      <c r="AL88" s="33">
        <f t="shared" si="45"/>
        <v>0</v>
      </c>
      <c r="AM88" s="33">
        <f t="shared" si="45"/>
        <v>0</v>
      </c>
      <c r="AN88" s="647"/>
      <c r="AO88" s="33">
        <f t="shared" si="43"/>
        <v>-0.85158219999999996</v>
      </c>
    </row>
    <row r="89" spans="2:41">
      <c r="D89" s="151" t="s">
        <v>228</v>
      </c>
      <c r="E89" s="33">
        <f t="shared" ref="E89:AA89" si="46">E25-E57</f>
        <v>-1.2145523000000003</v>
      </c>
      <c r="F89" s="33">
        <f t="shared" si="46"/>
        <v>5.1305574000000007</v>
      </c>
      <c r="G89" s="33">
        <f t="shared" si="46"/>
        <v>0.48217999999999983</v>
      </c>
      <c r="H89" s="33">
        <f t="shared" si="46"/>
        <v>1.3950533000000007</v>
      </c>
      <c r="I89" s="33">
        <f t="shared" si="46"/>
        <v>-7.2999999999998622E-2</v>
      </c>
      <c r="J89" s="33">
        <f t="shared" si="46"/>
        <v>1.5510000000000002</v>
      </c>
      <c r="K89" s="33">
        <f t="shared" si="46"/>
        <v>1.1764244000000001</v>
      </c>
      <c r="L89" s="33">
        <f t="shared" si="46"/>
        <v>0.21700000000000003</v>
      </c>
      <c r="M89" s="33">
        <f t="shared" si="46"/>
        <v>2.8612272999999999</v>
      </c>
      <c r="N89" s="33">
        <f t="shared" si="46"/>
        <v>-1.5620000000000012</v>
      </c>
      <c r="O89" s="33">
        <f t="shared" si="46"/>
        <v>3.92</v>
      </c>
      <c r="P89" s="33">
        <f t="shared" si="46"/>
        <v>0.72560859999999927</v>
      </c>
      <c r="Q89" s="33">
        <f t="shared" si="46"/>
        <v>0.92400000000000015</v>
      </c>
      <c r="R89" s="33">
        <f t="shared" si="46"/>
        <v>2.482396</v>
      </c>
      <c r="S89" s="33">
        <f t="shared" si="46"/>
        <v>-0.62100000000000044</v>
      </c>
      <c r="T89" s="33">
        <f t="shared" si="46"/>
        <v>0.62864499999999968</v>
      </c>
      <c r="U89" s="33">
        <f t="shared" si="46"/>
        <v>4.3808889999999998</v>
      </c>
      <c r="V89" s="33">
        <f t="shared" si="46"/>
        <v>0</v>
      </c>
      <c r="W89" s="33">
        <f t="shared" si="46"/>
        <v>0</v>
      </c>
      <c r="X89" s="33">
        <f t="shared" si="46"/>
        <v>0</v>
      </c>
      <c r="Y89" s="33">
        <f t="shared" si="46"/>
        <v>0</v>
      </c>
      <c r="Z89" s="33">
        <f t="shared" si="46"/>
        <v>0</v>
      </c>
      <c r="AA89" s="33">
        <f t="shared" si="46"/>
        <v>22.404428700000039</v>
      </c>
      <c r="AB89" s="647"/>
      <c r="AC89" s="33">
        <f t="shared" ref="AC89:AM89" si="47">AC25-AC57</f>
        <v>-1.8165372999999931</v>
      </c>
      <c r="AD89" s="33">
        <f t="shared" si="47"/>
        <v>0</v>
      </c>
      <c r="AE89" s="33">
        <f t="shared" si="47"/>
        <v>0</v>
      </c>
      <c r="AF89" s="33">
        <f t="shared" si="47"/>
        <v>0</v>
      </c>
      <c r="AG89" s="33">
        <f t="shared" si="47"/>
        <v>0</v>
      </c>
      <c r="AH89" s="33">
        <f t="shared" si="47"/>
        <v>0</v>
      </c>
      <c r="AI89" s="33">
        <f t="shared" si="47"/>
        <v>-1.8165372999999931</v>
      </c>
      <c r="AJ89" s="33">
        <f t="shared" si="47"/>
        <v>0</v>
      </c>
      <c r="AK89" s="33">
        <f t="shared" si="47"/>
        <v>0</v>
      </c>
      <c r="AL89" s="33">
        <f t="shared" si="47"/>
        <v>0</v>
      </c>
      <c r="AM89" s="33">
        <f t="shared" si="47"/>
        <v>0</v>
      </c>
      <c r="AN89" s="647"/>
      <c r="AO89" s="33">
        <f t="shared" si="43"/>
        <v>20.587891400000046</v>
      </c>
    </row>
    <row r="90" spans="2:41">
      <c r="D90" s="151" t="s">
        <v>368</v>
      </c>
      <c r="E90" s="33">
        <f t="shared" ref="E90:AA90" si="48">E26-E58</f>
        <v>0</v>
      </c>
      <c r="F90" s="33">
        <f t="shared" si="48"/>
        <v>0</v>
      </c>
      <c r="G90" s="33">
        <f t="shared" si="48"/>
        <v>0</v>
      </c>
      <c r="H90" s="33">
        <f t="shared" si="48"/>
        <v>-0.16423670000000001</v>
      </c>
      <c r="I90" s="33">
        <f t="shared" si="48"/>
        <v>0</v>
      </c>
      <c r="J90" s="33">
        <f t="shared" si="48"/>
        <v>0</v>
      </c>
      <c r="K90" s="33">
        <f t="shared" si="48"/>
        <v>6.2059900000000001E-2</v>
      </c>
      <c r="L90" s="33">
        <f t="shared" si="48"/>
        <v>0</v>
      </c>
      <c r="M90" s="33">
        <f t="shared" si="48"/>
        <v>1.1637099999999997E-2</v>
      </c>
      <c r="N90" s="33">
        <f t="shared" si="48"/>
        <v>1.9E-2</v>
      </c>
      <c r="O90" s="33">
        <f t="shared" si="48"/>
        <v>0</v>
      </c>
      <c r="P90" s="33">
        <f t="shared" si="48"/>
        <v>0</v>
      </c>
      <c r="Q90" s="33">
        <f t="shared" si="48"/>
        <v>0</v>
      </c>
      <c r="R90" s="33">
        <f t="shared" si="48"/>
        <v>0</v>
      </c>
      <c r="S90" s="33">
        <f t="shared" si="48"/>
        <v>0</v>
      </c>
      <c r="T90" s="33">
        <f t="shared" si="48"/>
        <v>0</v>
      </c>
      <c r="U90" s="33">
        <f t="shared" si="48"/>
        <v>0.63300000000000001</v>
      </c>
      <c r="V90" s="33">
        <f t="shared" si="48"/>
        <v>0</v>
      </c>
      <c r="W90" s="33">
        <f t="shared" si="48"/>
        <v>0</v>
      </c>
      <c r="X90" s="33">
        <f t="shared" si="48"/>
        <v>0</v>
      </c>
      <c r="Y90" s="33">
        <f t="shared" si="48"/>
        <v>0</v>
      </c>
      <c r="Z90" s="33">
        <f t="shared" si="48"/>
        <v>0</v>
      </c>
      <c r="AA90" s="33">
        <f t="shared" si="48"/>
        <v>0.5614602999999998</v>
      </c>
      <c r="AB90" s="647"/>
      <c r="AC90" s="33">
        <f t="shared" ref="AC90:AM90" si="49">AC26-AC58</f>
        <v>0</v>
      </c>
      <c r="AD90" s="33">
        <f t="shared" si="49"/>
        <v>0</v>
      </c>
      <c r="AE90" s="33">
        <f t="shared" si="49"/>
        <v>0</v>
      </c>
      <c r="AF90" s="33">
        <f t="shared" si="49"/>
        <v>0</v>
      </c>
      <c r="AG90" s="33">
        <f t="shared" si="49"/>
        <v>0</v>
      </c>
      <c r="AH90" s="33">
        <f t="shared" si="49"/>
        <v>0</v>
      </c>
      <c r="AI90" s="33">
        <f t="shared" si="49"/>
        <v>0</v>
      </c>
      <c r="AJ90" s="33">
        <f t="shared" si="49"/>
        <v>0</v>
      </c>
      <c r="AK90" s="33">
        <f t="shared" si="49"/>
        <v>0</v>
      </c>
      <c r="AL90" s="33">
        <f t="shared" si="49"/>
        <v>0</v>
      </c>
      <c r="AM90" s="33">
        <f t="shared" si="49"/>
        <v>0</v>
      </c>
      <c r="AN90" s="647"/>
      <c r="AO90" s="33">
        <f t="shared" si="43"/>
        <v>0.5614602999999998</v>
      </c>
    </row>
    <row r="91" spans="2:41">
      <c r="D91" s="151" t="s">
        <v>229</v>
      </c>
      <c r="E91" s="33">
        <f t="shared" ref="E91:AA91" si="50">E27-E59</f>
        <v>0</v>
      </c>
      <c r="F91" s="33">
        <f t="shared" si="50"/>
        <v>0</v>
      </c>
      <c r="G91" s="33">
        <f t="shared" si="50"/>
        <v>0</v>
      </c>
      <c r="H91" s="33">
        <f t="shared" si="50"/>
        <v>0</v>
      </c>
      <c r="I91" s="33">
        <f t="shared" si="50"/>
        <v>0</v>
      </c>
      <c r="J91" s="33">
        <f t="shared" si="50"/>
        <v>0</v>
      </c>
      <c r="K91" s="33">
        <f t="shared" si="50"/>
        <v>0</v>
      </c>
      <c r="L91" s="33">
        <f t="shared" si="50"/>
        <v>0</v>
      </c>
      <c r="M91" s="33">
        <f t="shared" si="50"/>
        <v>0</v>
      </c>
      <c r="N91" s="33">
        <f t="shared" si="50"/>
        <v>0</v>
      </c>
      <c r="O91" s="33">
        <f t="shared" si="50"/>
        <v>0</v>
      </c>
      <c r="P91" s="33">
        <f t="shared" si="50"/>
        <v>0</v>
      </c>
      <c r="Q91" s="33">
        <f t="shared" si="50"/>
        <v>0</v>
      </c>
      <c r="R91" s="33">
        <f t="shared" si="50"/>
        <v>0</v>
      </c>
      <c r="S91" s="33">
        <f t="shared" si="50"/>
        <v>0</v>
      </c>
      <c r="T91" s="33">
        <f t="shared" si="50"/>
        <v>0</v>
      </c>
      <c r="U91" s="33">
        <f t="shared" si="50"/>
        <v>0</v>
      </c>
      <c r="V91" s="33">
        <f t="shared" si="50"/>
        <v>0</v>
      </c>
      <c r="W91" s="33">
        <f t="shared" si="50"/>
        <v>0</v>
      </c>
      <c r="X91" s="33">
        <f t="shared" si="50"/>
        <v>0</v>
      </c>
      <c r="Y91" s="33">
        <f t="shared" si="50"/>
        <v>0</v>
      </c>
      <c r="Z91" s="33">
        <f t="shared" si="50"/>
        <v>0</v>
      </c>
      <c r="AA91" s="33">
        <f t="shared" si="50"/>
        <v>0</v>
      </c>
      <c r="AB91" s="647"/>
      <c r="AC91" s="33">
        <f t="shared" ref="AC91:AM91" si="51">AC27-AC59</f>
        <v>0</v>
      </c>
      <c r="AD91" s="33">
        <f t="shared" si="51"/>
        <v>0</v>
      </c>
      <c r="AE91" s="33">
        <f t="shared" si="51"/>
        <v>0</v>
      </c>
      <c r="AF91" s="33">
        <f t="shared" si="51"/>
        <v>0</v>
      </c>
      <c r="AG91" s="33">
        <f t="shared" si="51"/>
        <v>0</v>
      </c>
      <c r="AH91" s="33">
        <f t="shared" si="51"/>
        <v>0</v>
      </c>
      <c r="AI91" s="33">
        <f t="shared" si="51"/>
        <v>0</v>
      </c>
      <c r="AJ91" s="33">
        <f t="shared" si="51"/>
        <v>0</v>
      </c>
      <c r="AK91" s="33">
        <f t="shared" si="51"/>
        <v>0</v>
      </c>
      <c r="AL91" s="33">
        <f t="shared" si="51"/>
        <v>0</v>
      </c>
      <c r="AM91" s="33">
        <f t="shared" si="51"/>
        <v>0</v>
      </c>
      <c r="AN91" s="647"/>
      <c r="AO91" s="33">
        <f t="shared" si="43"/>
        <v>0</v>
      </c>
    </row>
    <row r="92" spans="2:41">
      <c r="D92" s="151" t="s">
        <v>230</v>
      </c>
      <c r="E92" s="33">
        <f t="shared" ref="E92:AA92" si="52">E28-E60</f>
        <v>0</v>
      </c>
      <c r="F92" s="33">
        <f t="shared" si="52"/>
        <v>4.6431327000000007</v>
      </c>
      <c r="G92" s="33">
        <f t="shared" si="52"/>
        <v>0.18070999999999998</v>
      </c>
      <c r="H92" s="33">
        <f t="shared" si="52"/>
        <v>0</v>
      </c>
      <c r="I92" s="33">
        <f t="shared" si="52"/>
        <v>0</v>
      </c>
      <c r="J92" s="33">
        <f t="shared" si="52"/>
        <v>0</v>
      </c>
      <c r="K92" s="33">
        <f t="shared" si="52"/>
        <v>0</v>
      </c>
      <c r="L92" s="33">
        <f t="shared" si="52"/>
        <v>0</v>
      </c>
      <c r="M92" s="33">
        <f t="shared" si="52"/>
        <v>0.31609169999999986</v>
      </c>
      <c r="N92" s="33">
        <f t="shared" si="52"/>
        <v>1.194</v>
      </c>
      <c r="O92" s="33">
        <f t="shared" si="52"/>
        <v>-2.8140000000000001</v>
      </c>
      <c r="P92" s="33">
        <f t="shared" si="52"/>
        <v>0.3979241</v>
      </c>
      <c r="Q92" s="33">
        <f t="shared" si="52"/>
        <v>0</v>
      </c>
      <c r="R92" s="33">
        <f t="shared" si="52"/>
        <v>0</v>
      </c>
      <c r="S92" s="33">
        <f t="shared" si="52"/>
        <v>0</v>
      </c>
      <c r="T92" s="33">
        <f t="shared" si="52"/>
        <v>0</v>
      </c>
      <c r="U92" s="33">
        <f t="shared" si="52"/>
        <v>0.60299999999999998</v>
      </c>
      <c r="V92" s="33">
        <f t="shared" si="52"/>
        <v>0</v>
      </c>
      <c r="W92" s="33">
        <f t="shared" si="52"/>
        <v>0</v>
      </c>
      <c r="X92" s="33">
        <f t="shared" si="52"/>
        <v>0</v>
      </c>
      <c r="Y92" s="33">
        <f t="shared" si="52"/>
        <v>0</v>
      </c>
      <c r="Z92" s="33">
        <f t="shared" si="52"/>
        <v>0</v>
      </c>
      <c r="AA92" s="33">
        <f t="shared" si="52"/>
        <v>4.5208585000000019</v>
      </c>
      <c r="AB92" s="647"/>
      <c r="AC92" s="33">
        <f t="shared" ref="AC92:AM92" si="53">AC28-AC60</f>
        <v>-9.9425567000000008</v>
      </c>
      <c r="AD92" s="33">
        <f t="shared" si="53"/>
        <v>0</v>
      </c>
      <c r="AE92" s="33">
        <f t="shared" si="53"/>
        <v>0</v>
      </c>
      <c r="AF92" s="33">
        <f t="shared" si="53"/>
        <v>0</v>
      </c>
      <c r="AG92" s="33">
        <f t="shared" si="53"/>
        <v>0</v>
      </c>
      <c r="AH92" s="33">
        <f t="shared" si="53"/>
        <v>0</v>
      </c>
      <c r="AI92" s="33">
        <f t="shared" si="53"/>
        <v>-9.9425567000000008</v>
      </c>
      <c r="AJ92" s="33">
        <f t="shared" si="53"/>
        <v>0</v>
      </c>
      <c r="AK92" s="33">
        <f t="shared" si="53"/>
        <v>0</v>
      </c>
      <c r="AL92" s="33">
        <f t="shared" si="53"/>
        <v>0</v>
      </c>
      <c r="AM92" s="33">
        <f t="shared" si="53"/>
        <v>0</v>
      </c>
      <c r="AN92" s="647"/>
      <c r="AO92" s="33">
        <f t="shared" si="43"/>
        <v>-5.421698199999998</v>
      </c>
    </row>
    <row r="93" spans="2:41">
      <c r="D93" s="151" t="s">
        <v>231</v>
      </c>
      <c r="E93" s="33">
        <f t="shared" ref="E93:AA93" si="54">E29-E61</f>
        <v>-6.9118995000000005</v>
      </c>
      <c r="F93" s="33">
        <f t="shared" si="54"/>
        <v>6.2394727999999997</v>
      </c>
      <c r="G93" s="33">
        <f t="shared" si="54"/>
        <v>4.3959999999999999E-2</v>
      </c>
      <c r="H93" s="33">
        <f t="shared" si="54"/>
        <v>-5.7169308999999995</v>
      </c>
      <c r="I93" s="33">
        <f t="shared" si="54"/>
        <v>1.6</v>
      </c>
      <c r="J93" s="33">
        <f t="shared" si="54"/>
        <v>0</v>
      </c>
      <c r="K93" s="33">
        <f t="shared" si="54"/>
        <v>1.1190065</v>
      </c>
      <c r="L93" s="33">
        <f t="shared" si="54"/>
        <v>0</v>
      </c>
      <c r="M93" s="33">
        <f t="shared" si="54"/>
        <v>0.71306170000000002</v>
      </c>
      <c r="N93" s="33">
        <f t="shared" si="54"/>
        <v>-1.39</v>
      </c>
      <c r="O93" s="33">
        <f t="shared" si="54"/>
        <v>4.870000000000001</v>
      </c>
      <c r="P93" s="33">
        <f t="shared" si="54"/>
        <v>-12.888999500000001</v>
      </c>
      <c r="Q93" s="33">
        <f t="shared" si="54"/>
        <v>0</v>
      </c>
      <c r="R93" s="33">
        <f t="shared" si="54"/>
        <v>7.9791299999999996E-2</v>
      </c>
      <c r="S93" s="33">
        <f t="shared" si="54"/>
        <v>-16.306999999999999</v>
      </c>
      <c r="T93" s="33">
        <f t="shared" si="54"/>
        <v>0</v>
      </c>
      <c r="U93" s="33">
        <f t="shared" si="54"/>
        <v>5.5930000000000009</v>
      </c>
      <c r="V93" s="33">
        <f t="shared" si="54"/>
        <v>0</v>
      </c>
      <c r="W93" s="33">
        <f t="shared" si="54"/>
        <v>0</v>
      </c>
      <c r="X93" s="33">
        <f t="shared" si="54"/>
        <v>0</v>
      </c>
      <c r="Y93" s="33">
        <f t="shared" si="54"/>
        <v>0</v>
      </c>
      <c r="Z93" s="33">
        <f t="shared" si="54"/>
        <v>0</v>
      </c>
      <c r="AA93" s="33">
        <f t="shared" si="54"/>
        <v>-22.956537600000004</v>
      </c>
      <c r="AB93" s="647"/>
      <c r="AC93" s="33">
        <f t="shared" ref="AC93:AM93" si="55">AC29-AC61</f>
        <v>28.5367821</v>
      </c>
      <c r="AD93" s="33">
        <f t="shared" si="55"/>
        <v>0</v>
      </c>
      <c r="AE93" s="33">
        <f t="shared" si="55"/>
        <v>0</v>
      </c>
      <c r="AF93" s="33">
        <f t="shared" si="55"/>
        <v>0</v>
      </c>
      <c r="AG93" s="33">
        <f t="shared" si="55"/>
        <v>0</v>
      </c>
      <c r="AH93" s="33">
        <f t="shared" si="55"/>
        <v>0</v>
      </c>
      <c r="AI93" s="33">
        <f t="shared" si="55"/>
        <v>28.5367821</v>
      </c>
      <c r="AJ93" s="33">
        <f t="shared" si="55"/>
        <v>0</v>
      </c>
      <c r="AK93" s="33">
        <f t="shared" si="55"/>
        <v>0</v>
      </c>
      <c r="AL93" s="33">
        <f t="shared" si="55"/>
        <v>0</v>
      </c>
      <c r="AM93" s="33">
        <f t="shared" si="55"/>
        <v>0</v>
      </c>
      <c r="AN93" s="647"/>
      <c r="AO93" s="33">
        <f t="shared" si="43"/>
        <v>5.5802444999999956</v>
      </c>
    </row>
    <row r="94" spans="2:41">
      <c r="D94" s="151" t="s">
        <v>232</v>
      </c>
      <c r="E94" s="33">
        <f t="shared" ref="E94:AA94" si="56">E30-E62</f>
        <v>-0.21573590000000001</v>
      </c>
      <c r="F94" s="33">
        <f t="shared" si="56"/>
        <v>-5.1248206999999999</v>
      </c>
      <c r="G94" s="33">
        <f t="shared" si="56"/>
        <v>0.11189000000000002</v>
      </c>
      <c r="H94" s="33">
        <f t="shared" si="56"/>
        <v>2.2808637999999997</v>
      </c>
      <c r="I94" s="33">
        <f t="shared" si="56"/>
        <v>-0.26800000000000002</v>
      </c>
      <c r="J94" s="33">
        <f t="shared" si="56"/>
        <v>-0.54600000000000004</v>
      </c>
      <c r="K94" s="33">
        <f t="shared" si="56"/>
        <v>-0.11705789999999994</v>
      </c>
      <c r="L94" s="33">
        <f t="shared" si="56"/>
        <v>0</v>
      </c>
      <c r="M94" s="33">
        <f t="shared" si="56"/>
        <v>0.51741759999999992</v>
      </c>
      <c r="N94" s="33">
        <f t="shared" si="56"/>
        <v>0.39300000000000002</v>
      </c>
      <c r="O94" s="33">
        <f t="shared" si="56"/>
        <v>0.68500000000000005</v>
      </c>
      <c r="P94" s="33">
        <f t="shared" si="56"/>
        <v>-0.13359930000000003</v>
      </c>
      <c r="Q94" s="33">
        <f t="shared" si="56"/>
        <v>-0.121</v>
      </c>
      <c r="R94" s="33">
        <f t="shared" si="56"/>
        <v>0.36349369999999998</v>
      </c>
      <c r="S94" s="33">
        <f t="shared" si="56"/>
        <v>0.16299999999999992</v>
      </c>
      <c r="T94" s="33">
        <f t="shared" si="56"/>
        <v>0</v>
      </c>
      <c r="U94" s="33">
        <f t="shared" si="56"/>
        <v>3.5869</v>
      </c>
      <c r="V94" s="33">
        <f t="shared" si="56"/>
        <v>0</v>
      </c>
      <c r="W94" s="33">
        <f t="shared" si="56"/>
        <v>0</v>
      </c>
      <c r="X94" s="33">
        <f t="shared" si="56"/>
        <v>0</v>
      </c>
      <c r="Y94" s="33">
        <f t="shared" si="56"/>
        <v>0</v>
      </c>
      <c r="Z94" s="33">
        <f t="shared" si="56"/>
        <v>0</v>
      </c>
      <c r="AA94" s="33">
        <f t="shared" si="56"/>
        <v>1.5753512999999977</v>
      </c>
      <c r="AB94" s="647"/>
      <c r="AC94" s="33">
        <f t="shared" ref="AC94:AM94" si="57">AC30-AC62</f>
        <v>4.6038646000000014</v>
      </c>
      <c r="AD94" s="33">
        <f t="shared" si="57"/>
        <v>0</v>
      </c>
      <c r="AE94" s="33">
        <f t="shared" si="57"/>
        <v>0</v>
      </c>
      <c r="AF94" s="33">
        <f t="shared" si="57"/>
        <v>0</v>
      </c>
      <c r="AG94" s="33">
        <f t="shared" si="57"/>
        <v>0</v>
      </c>
      <c r="AH94" s="33">
        <f t="shared" si="57"/>
        <v>0</v>
      </c>
      <c r="AI94" s="33">
        <f t="shared" si="57"/>
        <v>4.6038646000000014</v>
      </c>
      <c r="AJ94" s="33">
        <f t="shared" si="57"/>
        <v>0</v>
      </c>
      <c r="AK94" s="33">
        <f t="shared" si="57"/>
        <v>0</v>
      </c>
      <c r="AL94" s="33">
        <f t="shared" si="57"/>
        <v>0</v>
      </c>
      <c r="AM94" s="33">
        <f t="shared" si="57"/>
        <v>0</v>
      </c>
      <c r="AN94" s="647"/>
      <c r="AO94" s="33">
        <f t="shared" si="43"/>
        <v>6.1792158999999955</v>
      </c>
    </row>
    <row r="95" spans="2:41">
      <c r="D95" s="363" t="s">
        <v>233</v>
      </c>
      <c r="E95" s="637">
        <f t="shared" ref="E95:AA95" si="58">SUM(E87:E94)</f>
        <v>-7.2095585000000018</v>
      </c>
      <c r="F95" s="637">
        <f t="shared" si="58"/>
        <v>9.9107157000000008</v>
      </c>
      <c r="G95" s="637">
        <f t="shared" si="58"/>
        <v>0.77190999999999987</v>
      </c>
      <c r="H95" s="637">
        <f t="shared" si="58"/>
        <v>-2.9089289999999988</v>
      </c>
      <c r="I95" s="637">
        <f t="shared" si="58"/>
        <v>1.3810000000000016</v>
      </c>
      <c r="J95" s="637">
        <f t="shared" si="58"/>
        <v>0.94800000000000018</v>
      </c>
      <c r="K95" s="637">
        <f t="shared" si="58"/>
        <v>2.2006027000000001</v>
      </c>
      <c r="L95" s="637">
        <f t="shared" si="58"/>
        <v>0.21500000000000002</v>
      </c>
      <c r="M95" s="637">
        <f t="shared" si="58"/>
        <v>2.1442687999999999</v>
      </c>
      <c r="N95" s="637">
        <f t="shared" si="58"/>
        <v>-1.6570000000000011</v>
      </c>
      <c r="O95" s="637">
        <f t="shared" si="58"/>
        <v>6.4590000000000014</v>
      </c>
      <c r="P95" s="637">
        <f t="shared" si="58"/>
        <v>-11.878126600000002</v>
      </c>
      <c r="Q95" s="637">
        <f t="shared" si="58"/>
        <v>0.7290000000000002</v>
      </c>
      <c r="R95" s="637">
        <f t="shared" si="58"/>
        <v>2.9350607000000002</v>
      </c>
      <c r="S95" s="637">
        <f t="shared" si="58"/>
        <v>-16.792999999999999</v>
      </c>
      <c r="T95" s="637">
        <f t="shared" si="58"/>
        <v>0.72771529999999962</v>
      </c>
      <c r="U95" s="637">
        <f t="shared" si="58"/>
        <v>14.814552000000001</v>
      </c>
      <c r="V95" s="637">
        <f t="shared" si="58"/>
        <v>0</v>
      </c>
      <c r="W95" s="637">
        <f t="shared" si="58"/>
        <v>0</v>
      </c>
      <c r="X95" s="637">
        <f t="shared" si="58"/>
        <v>0</v>
      </c>
      <c r="Y95" s="637">
        <f t="shared" si="58"/>
        <v>0</v>
      </c>
      <c r="Z95" s="637">
        <f t="shared" si="58"/>
        <v>0</v>
      </c>
      <c r="AA95" s="637">
        <f t="shared" si="58"/>
        <v>2.790211100000036</v>
      </c>
      <c r="AB95" s="648"/>
      <c r="AC95" s="637">
        <f t="shared" ref="AC95:AM95" si="59">SUM(AC87:AC94)</f>
        <v>21.406262100000006</v>
      </c>
      <c r="AD95" s="637">
        <f t="shared" si="59"/>
        <v>0</v>
      </c>
      <c r="AE95" s="637">
        <f t="shared" si="59"/>
        <v>0</v>
      </c>
      <c r="AF95" s="637">
        <f t="shared" si="59"/>
        <v>0</v>
      </c>
      <c r="AG95" s="637">
        <f t="shared" si="59"/>
        <v>0</v>
      </c>
      <c r="AH95" s="637">
        <f t="shared" si="59"/>
        <v>0</v>
      </c>
      <c r="AI95" s="637">
        <f t="shared" si="59"/>
        <v>21.406262100000006</v>
      </c>
      <c r="AJ95" s="637">
        <f t="shared" si="59"/>
        <v>0</v>
      </c>
      <c r="AK95" s="637">
        <f t="shared" si="59"/>
        <v>0</v>
      </c>
      <c r="AL95" s="637">
        <f t="shared" si="59"/>
        <v>0</v>
      </c>
      <c r="AM95" s="637">
        <f t="shared" si="59"/>
        <v>0</v>
      </c>
      <c r="AN95" s="648"/>
      <c r="AO95" s="637">
        <f>SUM(AO87:AO94)</f>
        <v>24.196473200000042</v>
      </c>
    </row>
    <row r="96" spans="2:41">
      <c r="D96" s="310" t="s">
        <v>1</v>
      </c>
      <c r="E96" s="638">
        <f t="shared" ref="E96:AA96" si="60">E86+E95</f>
        <v>0.97137790000000912</v>
      </c>
      <c r="F96" s="638">
        <f t="shared" si="60"/>
        <v>14.40102029999996</v>
      </c>
      <c r="G96" s="638">
        <f t="shared" si="60"/>
        <v>1.1580300000000059</v>
      </c>
      <c r="H96" s="638">
        <f t="shared" si="60"/>
        <v>-19.479135000000007</v>
      </c>
      <c r="I96" s="638">
        <f t="shared" si="60"/>
        <v>38.556000000000068</v>
      </c>
      <c r="J96" s="638">
        <f t="shared" si="60"/>
        <v>4.9740000000000126</v>
      </c>
      <c r="K96" s="638">
        <f t="shared" si="60"/>
        <v>-2.5341567000000245</v>
      </c>
      <c r="L96" s="638">
        <f t="shared" si="60"/>
        <v>-0.15100000000000319</v>
      </c>
      <c r="M96" s="638">
        <f t="shared" si="60"/>
        <v>0.1642299000000067</v>
      </c>
      <c r="N96" s="638">
        <f t="shared" si="60"/>
        <v>-26.075999999999979</v>
      </c>
      <c r="O96" s="638">
        <f t="shared" si="60"/>
        <v>104.82100000000003</v>
      </c>
      <c r="P96" s="638">
        <f t="shared" si="60"/>
        <v>-11.465520099999992</v>
      </c>
      <c r="Q96" s="638">
        <f t="shared" si="60"/>
        <v>0.27699999999999958</v>
      </c>
      <c r="R96" s="638">
        <f t="shared" si="60"/>
        <v>21.237732000000008</v>
      </c>
      <c r="S96" s="638">
        <f t="shared" si="60"/>
        <v>-3.3360000000000181</v>
      </c>
      <c r="T96" s="638">
        <f t="shared" si="60"/>
        <v>1.4035171999999907</v>
      </c>
      <c r="U96" s="638">
        <f t="shared" si="60"/>
        <v>42.36599800000004</v>
      </c>
      <c r="V96" s="638">
        <f t="shared" si="60"/>
        <v>0</v>
      </c>
      <c r="W96" s="638">
        <f t="shared" si="60"/>
        <v>0</v>
      </c>
      <c r="X96" s="638">
        <f t="shared" si="60"/>
        <v>0</v>
      </c>
      <c r="Y96" s="638">
        <f t="shared" si="60"/>
        <v>0</v>
      </c>
      <c r="Z96" s="638">
        <f t="shared" si="60"/>
        <v>0</v>
      </c>
      <c r="AA96" s="638">
        <f t="shared" si="60"/>
        <v>167.28809350000199</v>
      </c>
      <c r="AB96" s="649"/>
      <c r="AC96" s="638">
        <f t="shared" ref="AC96:AM96" si="61">AC86+AC95</f>
        <v>101.13437090000006</v>
      </c>
      <c r="AD96" s="638">
        <f t="shared" si="61"/>
        <v>0</v>
      </c>
      <c r="AE96" s="638">
        <f t="shared" si="61"/>
        <v>0</v>
      </c>
      <c r="AF96" s="638">
        <f t="shared" si="61"/>
        <v>0</v>
      </c>
      <c r="AG96" s="638">
        <f t="shared" si="61"/>
        <v>0</v>
      </c>
      <c r="AH96" s="638">
        <f t="shared" si="61"/>
        <v>0</v>
      </c>
      <c r="AI96" s="638">
        <f t="shared" si="61"/>
        <v>101.13437090000006</v>
      </c>
      <c r="AJ96" s="638">
        <f t="shared" si="61"/>
        <v>0</v>
      </c>
      <c r="AK96" s="638">
        <f t="shared" si="61"/>
        <v>0</v>
      </c>
      <c r="AL96" s="638">
        <f t="shared" si="61"/>
        <v>0</v>
      </c>
      <c r="AM96" s="638">
        <f t="shared" si="61"/>
        <v>0</v>
      </c>
      <c r="AN96" s="649"/>
      <c r="AO96" s="638">
        <f>AO86+AO95</f>
        <v>268.42246440000133</v>
      </c>
    </row>
    <row r="97" spans="4:41">
      <c r="D97" s="18" t="s">
        <v>118</v>
      </c>
      <c r="E97" s="639">
        <f t="shared" ref="E97:AA97" si="62">E33-E65</f>
        <v>0</v>
      </c>
      <c r="F97" s="639">
        <f t="shared" si="62"/>
        <v>1.7746223999999997</v>
      </c>
      <c r="G97" s="639">
        <f t="shared" si="62"/>
        <v>-0.499</v>
      </c>
      <c r="H97" s="639">
        <f t="shared" si="62"/>
        <v>-10.899999999999999</v>
      </c>
      <c r="I97" s="639">
        <f t="shared" si="62"/>
        <v>0</v>
      </c>
      <c r="J97" s="639">
        <f t="shared" si="62"/>
        <v>8.4</v>
      </c>
      <c r="K97" s="639">
        <f t="shared" si="62"/>
        <v>-2.5231393</v>
      </c>
      <c r="L97" s="639">
        <f t="shared" si="62"/>
        <v>0.9</v>
      </c>
      <c r="M97" s="639">
        <f t="shared" si="62"/>
        <v>-10.6815433</v>
      </c>
      <c r="N97" s="639">
        <f t="shared" si="62"/>
        <v>-8.8999999999999986</v>
      </c>
      <c r="O97" s="639">
        <f t="shared" si="62"/>
        <v>74.86</v>
      </c>
      <c r="P97" s="639">
        <f t="shared" si="62"/>
        <v>-1.3959959</v>
      </c>
      <c r="Q97" s="639">
        <f t="shared" si="62"/>
        <v>-1.0489999999999999</v>
      </c>
      <c r="R97" s="639">
        <f t="shared" si="62"/>
        <v>0</v>
      </c>
      <c r="S97" s="639">
        <f t="shared" si="62"/>
        <v>-0.82199999999999995</v>
      </c>
      <c r="T97" s="639">
        <f t="shared" si="62"/>
        <v>0.34010829999999997</v>
      </c>
      <c r="U97" s="639">
        <f t="shared" si="62"/>
        <v>-7.4619999999999997</v>
      </c>
      <c r="V97" s="639">
        <f t="shared" si="62"/>
        <v>0</v>
      </c>
      <c r="W97" s="639">
        <f t="shared" si="62"/>
        <v>0</v>
      </c>
      <c r="X97" s="639">
        <f t="shared" si="62"/>
        <v>0</v>
      </c>
      <c r="Y97" s="639">
        <f t="shared" si="62"/>
        <v>0</v>
      </c>
      <c r="Z97" s="639">
        <f t="shared" si="62"/>
        <v>0</v>
      </c>
      <c r="AA97" s="639">
        <f t="shared" si="62"/>
        <v>42.042052200000001</v>
      </c>
      <c r="AB97" s="650"/>
      <c r="AC97" s="639">
        <f t="shared" ref="AC97:AM97" si="63">AC33-AC65</f>
        <v>49.068277999999999</v>
      </c>
      <c r="AD97" s="639">
        <f t="shared" si="63"/>
        <v>0</v>
      </c>
      <c r="AE97" s="639">
        <f t="shared" si="63"/>
        <v>0</v>
      </c>
      <c r="AF97" s="639">
        <f t="shared" si="63"/>
        <v>0</v>
      </c>
      <c r="AG97" s="639">
        <f t="shared" si="63"/>
        <v>0</v>
      </c>
      <c r="AH97" s="639">
        <f t="shared" si="63"/>
        <v>0</v>
      </c>
      <c r="AI97" s="639">
        <f t="shared" si="63"/>
        <v>49.068277999999999</v>
      </c>
      <c r="AJ97" s="639">
        <f t="shared" si="63"/>
        <v>0</v>
      </c>
      <c r="AK97" s="639">
        <f t="shared" si="63"/>
        <v>0</v>
      </c>
      <c r="AL97" s="639">
        <f t="shared" si="63"/>
        <v>0</v>
      </c>
      <c r="AM97" s="639">
        <f t="shared" si="63"/>
        <v>0</v>
      </c>
      <c r="AN97" s="650"/>
      <c r="AO97" s="639">
        <f>AO33-AO65</f>
        <v>91.110330199999993</v>
      </c>
    </row>
    <row r="98" spans="4:41">
      <c r="D98" s="101" t="s">
        <v>119</v>
      </c>
      <c r="E98" s="103">
        <f t="shared" ref="E98:AA98" si="64">E34-E66</f>
        <v>8.1809364000000198</v>
      </c>
      <c r="F98" s="103">
        <f t="shared" si="64"/>
        <v>2.7669976999999992</v>
      </c>
      <c r="G98" s="103">
        <f t="shared" si="64"/>
        <v>0.88512000000000013</v>
      </c>
      <c r="H98" s="103">
        <f t="shared" si="64"/>
        <v>-9.4258580999998998</v>
      </c>
      <c r="I98" s="103">
        <f t="shared" si="64"/>
        <v>37.174999999999997</v>
      </c>
      <c r="J98" s="103">
        <f t="shared" si="64"/>
        <v>-4.3740000000000592</v>
      </c>
      <c r="K98" s="103">
        <f t="shared" si="64"/>
        <v>-2.2116200999999993</v>
      </c>
      <c r="L98" s="103">
        <f t="shared" si="64"/>
        <v>-1.266</v>
      </c>
      <c r="M98" s="103">
        <f t="shared" si="64"/>
        <v>8.7015044000003954</v>
      </c>
      <c r="N98" s="103">
        <f t="shared" si="64"/>
        <v>-15.526000000000025</v>
      </c>
      <c r="O98" s="103">
        <f t="shared" si="64"/>
        <v>24.44299999999992</v>
      </c>
      <c r="P98" s="103">
        <f t="shared" si="64"/>
        <v>1.8086023999999998</v>
      </c>
      <c r="Q98" s="103">
        <f t="shared" si="64"/>
        <v>0.59700000000002973</v>
      </c>
      <c r="R98" s="103">
        <f t="shared" si="64"/>
        <v>-10.080300899999999</v>
      </c>
      <c r="S98" s="103">
        <f t="shared" si="64"/>
        <v>14.311</v>
      </c>
      <c r="T98" s="103">
        <f t="shared" si="64"/>
        <v>-0.55510100000000051</v>
      </c>
      <c r="U98" s="103">
        <f t="shared" si="64"/>
        <v>35.013446000000016</v>
      </c>
      <c r="V98" s="103">
        <f t="shared" si="64"/>
        <v>0</v>
      </c>
      <c r="W98" s="103">
        <f t="shared" si="64"/>
        <v>0</v>
      </c>
      <c r="X98" s="103">
        <f t="shared" si="64"/>
        <v>0</v>
      </c>
      <c r="Y98" s="103">
        <f t="shared" si="64"/>
        <v>0</v>
      </c>
      <c r="Z98" s="103">
        <f t="shared" si="64"/>
        <v>0</v>
      </c>
      <c r="AA98" s="103">
        <f t="shared" si="64"/>
        <v>90.443726800000377</v>
      </c>
      <c r="AB98" s="492"/>
      <c r="AC98" s="103">
        <f t="shared" ref="AC98:AM98" si="65">AC34-AC66</f>
        <v>33.371559700000006</v>
      </c>
      <c r="AD98" s="103">
        <f t="shared" si="65"/>
        <v>0</v>
      </c>
      <c r="AE98" s="103">
        <f t="shared" si="65"/>
        <v>0</v>
      </c>
      <c r="AF98" s="103">
        <f t="shared" si="65"/>
        <v>0</v>
      </c>
      <c r="AG98" s="103">
        <f t="shared" si="65"/>
        <v>0</v>
      </c>
      <c r="AH98" s="103">
        <f t="shared" si="65"/>
        <v>0</v>
      </c>
      <c r="AI98" s="103">
        <f t="shared" si="65"/>
        <v>33.371559700000006</v>
      </c>
      <c r="AJ98" s="103">
        <f t="shared" si="65"/>
        <v>0</v>
      </c>
      <c r="AK98" s="103">
        <f t="shared" si="65"/>
        <v>0</v>
      </c>
      <c r="AL98" s="103">
        <f t="shared" si="65"/>
        <v>0</v>
      </c>
      <c r="AM98" s="103">
        <f t="shared" si="65"/>
        <v>0</v>
      </c>
      <c r="AN98" s="492"/>
      <c r="AO98" s="103">
        <f>AO34-AO66</f>
        <v>123.81528650000035</v>
      </c>
    </row>
    <row r="99" spans="4:41">
      <c r="D99" s="311" t="s">
        <v>113</v>
      </c>
      <c r="E99" s="109">
        <f t="shared" ref="E99:AA99" si="66">E35-E67</f>
        <v>0</v>
      </c>
      <c r="F99" s="109">
        <f t="shared" si="66"/>
        <v>-2.5717482</v>
      </c>
      <c r="G99" s="109">
        <f t="shared" si="66"/>
        <v>0</v>
      </c>
      <c r="H99" s="109">
        <f t="shared" si="66"/>
        <v>0</v>
      </c>
      <c r="I99" s="109">
        <f t="shared" si="66"/>
        <v>0</v>
      </c>
      <c r="J99" s="109">
        <f t="shared" si="66"/>
        <v>0</v>
      </c>
      <c r="K99" s="109">
        <f t="shared" si="66"/>
        <v>0</v>
      </c>
      <c r="L99" s="109">
        <f t="shared" si="66"/>
        <v>0</v>
      </c>
      <c r="M99" s="109">
        <f t="shared" si="66"/>
        <v>0</v>
      </c>
      <c r="N99" s="109">
        <f t="shared" si="66"/>
        <v>3.8</v>
      </c>
      <c r="O99" s="109">
        <f t="shared" si="66"/>
        <v>0</v>
      </c>
      <c r="P99" s="109">
        <f t="shared" si="66"/>
        <v>0</v>
      </c>
      <c r="Q99" s="109">
        <f t="shared" si="66"/>
        <v>0</v>
      </c>
      <c r="R99" s="109">
        <f t="shared" si="66"/>
        <v>0</v>
      </c>
      <c r="S99" s="109">
        <f t="shared" si="66"/>
        <v>0</v>
      </c>
      <c r="T99" s="109">
        <f t="shared" si="66"/>
        <v>0</v>
      </c>
      <c r="U99" s="109">
        <f t="shared" si="66"/>
        <v>0</v>
      </c>
      <c r="V99" s="109">
        <f t="shared" si="66"/>
        <v>0</v>
      </c>
      <c r="W99" s="109">
        <f t="shared" si="66"/>
        <v>0</v>
      </c>
      <c r="X99" s="109">
        <f t="shared" si="66"/>
        <v>0</v>
      </c>
      <c r="Y99" s="109">
        <f t="shared" si="66"/>
        <v>0</v>
      </c>
      <c r="Z99" s="109">
        <f t="shared" si="66"/>
        <v>0</v>
      </c>
      <c r="AA99" s="109">
        <f t="shared" si="66"/>
        <v>1.2282517999999998</v>
      </c>
      <c r="AB99" s="491"/>
      <c r="AC99" s="109">
        <f t="shared" ref="AC99:AM99" si="67">AC35-AC67</f>
        <v>0</v>
      </c>
      <c r="AD99" s="109">
        <f t="shared" si="67"/>
        <v>0</v>
      </c>
      <c r="AE99" s="109">
        <f t="shared" si="67"/>
        <v>0</v>
      </c>
      <c r="AF99" s="109">
        <f t="shared" si="67"/>
        <v>0</v>
      </c>
      <c r="AG99" s="109">
        <f t="shared" si="67"/>
        <v>0</v>
      </c>
      <c r="AH99" s="109">
        <f t="shared" si="67"/>
        <v>0</v>
      </c>
      <c r="AI99" s="109">
        <f t="shared" si="67"/>
        <v>0</v>
      </c>
      <c r="AJ99" s="109">
        <f t="shared" si="67"/>
        <v>0</v>
      </c>
      <c r="AK99" s="109">
        <f t="shared" si="67"/>
        <v>0</v>
      </c>
      <c r="AL99" s="109">
        <f t="shared" si="67"/>
        <v>0</v>
      </c>
      <c r="AM99" s="109">
        <f t="shared" si="67"/>
        <v>0</v>
      </c>
      <c r="AN99" s="491"/>
      <c r="AO99" s="109">
        <f>AO35-AO67</f>
        <v>1.2282517999999998</v>
      </c>
    </row>
    <row r="100" spans="4:41">
      <c r="D100" s="18" t="s">
        <v>120</v>
      </c>
      <c r="E100" s="640">
        <f t="shared" ref="E100:AA100" si="68">E36-E68</f>
        <v>0.97137790000001978</v>
      </c>
      <c r="F100" s="640">
        <f t="shared" si="68"/>
        <v>15.198146099999999</v>
      </c>
      <c r="G100" s="640">
        <f t="shared" si="68"/>
        <v>1.6570299999999998</v>
      </c>
      <c r="H100" s="640">
        <f t="shared" si="68"/>
        <v>-8.5791350000001003</v>
      </c>
      <c r="I100" s="640">
        <f t="shared" si="68"/>
        <v>38.555999999999997</v>
      </c>
      <c r="J100" s="640">
        <f t="shared" si="68"/>
        <v>-3.426000000000053</v>
      </c>
      <c r="K100" s="640">
        <f t="shared" si="68"/>
        <v>1.5579700000030172E-2</v>
      </c>
      <c r="L100" s="640">
        <f t="shared" si="68"/>
        <v>-1.0509999999999999</v>
      </c>
      <c r="M100" s="640">
        <f t="shared" si="68"/>
        <v>10.845773200000401</v>
      </c>
      <c r="N100" s="640">
        <f t="shared" si="68"/>
        <v>-20.975999999999999</v>
      </c>
      <c r="O100" s="640">
        <f t="shared" si="68"/>
        <v>29.96099999999981</v>
      </c>
      <c r="P100" s="640">
        <f t="shared" si="68"/>
        <v>-10.0695242</v>
      </c>
      <c r="Q100" s="640">
        <f t="shared" si="68"/>
        <v>1.3260000000000201</v>
      </c>
      <c r="R100" s="640">
        <f t="shared" si="68"/>
        <v>-7.1546199000000001</v>
      </c>
      <c r="S100" s="640">
        <f t="shared" si="68"/>
        <v>-2.5140000000000091</v>
      </c>
      <c r="T100" s="640">
        <f t="shared" si="68"/>
        <v>1.0634089000000007</v>
      </c>
      <c r="U100" s="640">
        <f t="shared" si="68"/>
        <v>49.827997999999894</v>
      </c>
      <c r="V100" s="640">
        <f t="shared" si="68"/>
        <v>0</v>
      </c>
      <c r="W100" s="640">
        <f t="shared" si="68"/>
        <v>0</v>
      </c>
      <c r="X100" s="640">
        <f t="shared" si="68"/>
        <v>0</v>
      </c>
      <c r="Y100" s="640">
        <f t="shared" si="68"/>
        <v>0</v>
      </c>
      <c r="Z100" s="640">
        <f t="shared" si="68"/>
        <v>0</v>
      </c>
      <c r="AA100" s="640">
        <f t="shared" si="68"/>
        <v>95.652034700000016</v>
      </c>
      <c r="AB100" s="650"/>
      <c r="AC100" s="640">
        <f t="shared" ref="AC100:AM100" si="69">AC36-AC68</f>
        <v>52.066092899999802</v>
      </c>
      <c r="AD100" s="640">
        <f t="shared" si="69"/>
        <v>0</v>
      </c>
      <c r="AE100" s="640">
        <f t="shared" si="69"/>
        <v>0</v>
      </c>
      <c r="AF100" s="640">
        <f t="shared" si="69"/>
        <v>0</v>
      </c>
      <c r="AG100" s="640">
        <f t="shared" si="69"/>
        <v>0</v>
      </c>
      <c r="AH100" s="640">
        <f t="shared" si="69"/>
        <v>0</v>
      </c>
      <c r="AI100" s="640">
        <f t="shared" si="69"/>
        <v>52.066092899999802</v>
      </c>
      <c r="AJ100" s="640">
        <f t="shared" si="69"/>
        <v>0</v>
      </c>
      <c r="AK100" s="640">
        <f t="shared" si="69"/>
        <v>0</v>
      </c>
      <c r="AL100" s="640">
        <f t="shared" si="69"/>
        <v>0</v>
      </c>
      <c r="AM100" s="640">
        <f t="shared" si="69"/>
        <v>0</v>
      </c>
      <c r="AN100" s="650"/>
      <c r="AO100" s="640">
        <f>AO36-AO68</f>
        <v>147.71812759999983</v>
      </c>
    </row>
    <row r="101" spans="4:41"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652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652"/>
      <c r="AO101" s="105"/>
    </row>
    <row r="102" spans="4:41"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8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8"/>
      <c r="AO102" s="34"/>
    </row>
    <row r="103" spans="4:41"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40"/>
      <c r="S103" s="40"/>
      <c r="T103" s="40"/>
      <c r="U103" s="40"/>
      <c r="V103" s="34"/>
      <c r="W103" s="34"/>
      <c r="X103" s="34"/>
      <c r="Y103" s="34"/>
      <c r="Z103" s="34"/>
      <c r="AA103" s="34"/>
      <c r="AB103" s="38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8"/>
      <c r="AO103" s="34"/>
    </row>
    <row r="104" spans="4:41">
      <c r="K104" s="157"/>
      <c r="L104" s="157"/>
      <c r="M104" s="157"/>
      <c r="T104" s="160"/>
      <c r="U104" s="160"/>
    </row>
    <row r="105" spans="4:41">
      <c r="T105" s="160"/>
      <c r="U105" s="160"/>
    </row>
    <row r="106" spans="4:41">
      <c r="T106" s="160"/>
      <c r="U106" s="160"/>
    </row>
  </sheetData>
  <pageMargins left="0.23622047244094491" right="0.19685039370078741" top="0.19685039370078741" bottom="0.35433070866141736" header="0" footer="0.11811023622047245"/>
  <pageSetup paperSize="9" scale="55" orientation="landscape" r:id="rId1"/>
  <headerFooter alignWithMargins="0"/>
  <rowBreaks count="2" manualBreakCount="2">
    <brk id="37" min="3" max="40" man="1"/>
    <brk id="69" min="3" max="4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DM80"/>
  <sheetViews>
    <sheetView showGridLines="0" showZeros="0" view="pageBreakPreview" topLeftCell="C28" zoomScale="80" zoomScaleNormal="75" zoomScaleSheetLayoutView="80" zoomScalePageLayoutView="84" workbookViewId="0"/>
  </sheetViews>
  <sheetFormatPr defaultColWidth="9.109375" defaultRowHeight="14.4" outlineLevelRow="1" outlineLevelCol="1"/>
  <cols>
    <col min="1" max="1" width="9.109375" style="584" hidden="1" customWidth="1" outlineLevel="1"/>
    <col min="2" max="2" width="9.5546875" hidden="1" customWidth="1" outlineLevel="1"/>
    <col min="3" max="3" width="2.44140625" style="6" customWidth="1" collapsed="1"/>
    <col min="4" max="4" width="48.109375" style="6" customWidth="1"/>
    <col min="5" max="5" width="10.88671875" style="22" customWidth="1"/>
    <col min="6" max="6" width="10.44140625" style="22" customWidth="1"/>
    <col min="7" max="7" width="9.88671875" style="22" customWidth="1"/>
    <col min="8" max="8" width="10" style="22" customWidth="1"/>
    <col min="9" max="9" width="11.33203125" style="22" customWidth="1"/>
    <col min="10" max="10" width="10.109375" style="22" customWidth="1"/>
    <col min="11" max="11" width="10.88671875" style="22" customWidth="1"/>
    <col min="12" max="12" width="10" style="22" customWidth="1"/>
    <col min="13" max="13" width="10.6640625" style="22" customWidth="1"/>
    <col min="14" max="15" width="10.88671875" style="22" customWidth="1"/>
    <col min="16" max="16" width="10.44140625" style="22" customWidth="1"/>
    <col min="17" max="17" width="9.88671875" style="22" customWidth="1"/>
    <col min="18" max="18" width="9.6640625" style="22" customWidth="1"/>
    <col min="19" max="19" width="11.109375" style="22" customWidth="1"/>
    <col min="20" max="20" width="8.6640625" style="22" customWidth="1"/>
    <col min="21" max="21" width="8.5546875" style="22" customWidth="1"/>
    <col min="22" max="22" width="10.33203125" style="22" customWidth="1"/>
    <col min="23" max="23" width="13.109375" style="22" hidden="1" customWidth="1"/>
    <col min="24" max="26" width="0" style="6" hidden="1" customWidth="1"/>
    <col min="27" max="27" width="17.109375" style="22" customWidth="1"/>
    <col min="28" max="28" width="1.5546875" style="157" customWidth="1"/>
    <col min="29" max="29" width="9.109375" style="6"/>
    <col min="30" max="34" width="0" style="6" hidden="1" customWidth="1"/>
    <col min="35" max="35" width="10.33203125" style="22" hidden="1" customWidth="1"/>
    <col min="36" max="38" width="0" style="6" hidden="1" customWidth="1"/>
    <col min="39" max="39" width="10.33203125" style="22" hidden="1" customWidth="1"/>
    <col min="40" max="40" width="1.44140625" style="157" customWidth="1"/>
    <col min="41" max="41" width="10.33203125" style="22" customWidth="1"/>
    <col min="42" max="16384" width="9.109375" style="6"/>
  </cols>
  <sheetData>
    <row r="1" spans="1:41" s="584" customFormat="1" hidden="1" outlineLevel="1">
      <c r="B1" s="5"/>
      <c r="C1" s="571"/>
      <c r="E1" s="570" t="str">
        <f>'Aaro Inställningar'!K5</f>
        <v>AHIAS</v>
      </c>
      <c r="F1" s="570" t="str">
        <f>'Aaro Inställningar'!L5</f>
        <v>ARCUS</v>
      </c>
      <c r="G1" s="570" t="str">
        <f>'Aaro Inställningar'!M5</f>
        <v>BIOLIN</v>
      </c>
      <c r="H1" s="570" t="str">
        <f>'Aaro Inställningar'!N5</f>
        <v>BISNODE</v>
      </c>
      <c r="I1" s="570" t="str">
        <f>'Aaro Inställningar'!O5</f>
        <v>DIAB</v>
      </c>
      <c r="J1" s="570" t="str">
        <f>'Aaro Inställningar'!P5</f>
        <v>EMGR</v>
      </c>
      <c r="K1" s="570" t="str">
        <f>'Aaro Inställningar'!Q5</f>
        <v>GSHYDRO</v>
      </c>
      <c r="L1" s="570" t="str">
        <f>'Aaro Inställningar'!R5</f>
        <v>HAFA</v>
      </c>
      <c r="M1" s="570" t="str">
        <f>'Aaro Inställningar'!S5</f>
        <v>HENT</v>
      </c>
      <c r="N1" s="570" t="str">
        <f>'Aaro Inställningar'!T5</f>
        <v>HLDISP</v>
      </c>
      <c r="O1" s="570" t="str">
        <f>'Aaro Inställningar'!U5</f>
        <v>INWIDO</v>
      </c>
      <c r="P1" s="570" t="str">
        <f>'Aaro Inställningar'!V5</f>
        <v>JOTUL</v>
      </c>
      <c r="Q1" s="570" t="str">
        <f>'Aaro Inställningar'!W5</f>
        <v>KVD</v>
      </c>
      <c r="R1" s="570" t="str">
        <f>'Aaro Inställningar'!X5</f>
        <v>LEDIL</v>
      </c>
      <c r="S1" s="570" t="str">
        <f>'Aaro Inställningar'!Y5</f>
        <v>MCC</v>
      </c>
      <c r="T1" s="570" t="str">
        <f>'Aaro Inställningar'!Z5</f>
        <v>NEBULA</v>
      </c>
      <c r="U1" s="570" t="str">
        <f>'Aaro Inställningar'!AA5</f>
        <v>NCGHO</v>
      </c>
      <c r="V1" s="570">
        <f>'Aaro Inställningar'!AB5</f>
        <v>0</v>
      </c>
      <c r="W1" s="570">
        <f>'Aaro Inställningar'!AC5</f>
        <v>0</v>
      </c>
      <c r="X1" s="570">
        <f>'Aaro Inställningar'!AD5</f>
        <v>0</v>
      </c>
      <c r="Y1" s="570">
        <f>'Aaro Inställningar'!AE5</f>
        <v>0</v>
      </c>
      <c r="Z1" s="570">
        <f>'Aaro Inställningar'!AF5</f>
        <v>0</v>
      </c>
      <c r="AA1" s="570" t="str">
        <f>'Aaro Inställningar'!AG5</f>
        <v>X</v>
      </c>
      <c r="AB1" s="694"/>
      <c r="AC1" s="570" t="str">
        <f>'Aaro Inställningar'!AH5</f>
        <v>AIBEL</v>
      </c>
      <c r="AD1" s="570">
        <f>'Aaro Inställningar'!AI5</f>
        <v>0</v>
      </c>
      <c r="AE1" s="570">
        <f>'Aaro Inställningar'!AJ5</f>
        <v>0</v>
      </c>
      <c r="AF1" s="570">
        <f>'Aaro Inställningar'!AK5</f>
        <v>0</v>
      </c>
      <c r="AG1" s="570">
        <f>'Aaro Inställningar'!AL5</f>
        <v>0</v>
      </c>
      <c r="AH1" s="570">
        <f>'Aaro Inställningar'!AM5</f>
        <v>0</v>
      </c>
      <c r="AI1" s="570" t="str">
        <f>'Aaro Inställningar'!AN5</f>
        <v>X</v>
      </c>
      <c r="AJ1" s="570">
        <f>'Aaro Inställningar'!AO5</f>
        <v>0</v>
      </c>
      <c r="AK1" s="570">
        <f>'Aaro Inställningar'!AP5</f>
        <v>0</v>
      </c>
      <c r="AL1" s="570">
        <f>'Aaro Inställningar'!AQ5</f>
        <v>0</v>
      </c>
      <c r="AM1" s="570" t="str">
        <f>'Aaro Inställningar'!AR5</f>
        <v>X</v>
      </c>
      <c r="AN1" s="694"/>
      <c r="AO1" s="570" t="str">
        <f>'Aaro Inställningar'!AS5</f>
        <v>X</v>
      </c>
    </row>
    <row r="2" spans="1:41" s="584" customFormat="1" ht="15" hidden="1" outlineLevel="1" thickBot="1">
      <c r="B2" s="5"/>
      <c r="C2" s="571"/>
      <c r="E2" s="576" t="s">
        <v>242</v>
      </c>
      <c r="F2" s="576" t="s">
        <v>242</v>
      </c>
      <c r="G2" s="576" t="s">
        <v>242</v>
      </c>
      <c r="H2" s="576" t="s">
        <v>242</v>
      </c>
      <c r="I2" s="576" t="s">
        <v>242</v>
      </c>
      <c r="J2" s="576" t="s">
        <v>242</v>
      </c>
      <c r="K2" s="576" t="s">
        <v>242</v>
      </c>
      <c r="L2" s="576" t="s">
        <v>242</v>
      </c>
      <c r="M2" s="576" t="s">
        <v>242</v>
      </c>
      <c r="N2" s="576" t="s">
        <v>242</v>
      </c>
      <c r="O2" s="576" t="s">
        <v>242</v>
      </c>
      <c r="P2" s="576" t="s">
        <v>242</v>
      </c>
      <c r="Q2" s="576" t="s">
        <v>242</v>
      </c>
      <c r="R2" s="576" t="s">
        <v>242</v>
      </c>
      <c r="S2" s="576" t="s">
        <v>242</v>
      </c>
      <c r="T2" s="576" t="s">
        <v>242</v>
      </c>
      <c r="U2" s="576" t="s">
        <v>242</v>
      </c>
      <c r="V2" s="576" t="s">
        <v>242</v>
      </c>
      <c r="W2" s="576" t="s">
        <v>242</v>
      </c>
      <c r="X2" s="576" t="s">
        <v>242</v>
      </c>
      <c r="Y2" s="576" t="s">
        <v>242</v>
      </c>
      <c r="Z2" s="576" t="s">
        <v>242</v>
      </c>
      <c r="AA2" s="576" t="s">
        <v>242</v>
      </c>
      <c r="AB2" s="695"/>
      <c r="AC2" s="576" t="s">
        <v>242</v>
      </c>
      <c r="AD2" s="576" t="s">
        <v>242</v>
      </c>
      <c r="AE2" s="576" t="s">
        <v>242</v>
      </c>
      <c r="AF2" s="576" t="s">
        <v>242</v>
      </c>
      <c r="AG2" s="576" t="s">
        <v>242</v>
      </c>
      <c r="AH2" s="576" t="s">
        <v>242</v>
      </c>
      <c r="AI2" s="576" t="s">
        <v>242</v>
      </c>
      <c r="AJ2" s="576" t="s">
        <v>242</v>
      </c>
      <c r="AK2" s="576" t="s">
        <v>242</v>
      </c>
      <c r="AL2" s="576" t="s">
        <v>242</v>
      </c>
      <c r="AM2" s="576" t="s">
        <v>242</v>
      </c>
      <c r="AN2" s="695"/>
      <c r="AO2" s="576" t="s">
        <v>242</v>
      </c>
    </row>
    <row r="3" spans="1:41" ht="15" hidden="1" outlineLevel="1" thickTop="1">
      <c r="A3" s="584" t="s">
        <v>307</v>
      </c>
      <c r="C3" s="87"/>
    </row>
    <row r="4" spans="1:41" s="11" customFormat="1" collapsed="1">
      <c r="A4" s="583">
        <v>100</v>
      </c>
      <c r="B4"/>
      <c r="C4" s="6"/>
      <c r="D4" s="6"/>
      <c r="E4" s="144"/>
      <c r="F4" s="144"/>
      <c r="G4" s="144"/>
      <c r="H4" s="144"/>
      <c r="I4" s="144"/>
      <c r="J4" s="144"/>
      <c r="K4" s="144"/>
      <c r="L4" s="144"/>
      <c r="M4" s="144"/>
      <c r="N4" s="575"/>
      <c r="O4" s="144"/>
      <c r="P4" s="144"/>
      <c r="Q4" s="144"/>
      <c r="R4" s="144"/>
      <c r="S4" s="144"/>
      <c r="T4" s="144"/>
      <c r="U4" s="144"/>
      <c r="V4" s="144"/>
      <c r="W4" s="144"/>
      <c r="AA4" s="144"/>
      <c r="AB4" s="152"/>
      <c r="AI4" s="144"/>
      <c r="AM4" s="144"/>
      <c r="AN4" s="152"/>
      <c r="AO4" s="144"/>
    </row>
    <row r="5" spans="1:41" s="11" customFormat="1">
      <c r="A5" s="582" t="s">
        <v>559</v>
      </c>
      <c r="B5"/>
      <c r="C5" s="6"/>
      <c r="D5" s="6"/>
      <c r="E5" s="144"/>
      <c r="F5" s="144"/>
      <c r="G5" s="144"/>
      <c r="H5" s="144"/>
      <c r="I5" s="144"/>
      <c r="J5" s="144"/>
      <c r="K5" s="144"/>
      <c r="L5" s="144"/>
      <c r="M5" s="144"/>
      <c r="N5" s="575"/>
      <c r="O5" s="144"/>
      <c r="P5" s="144"/>
      <c r="Q5" s="144"/>
      <c r="R5" s="144"/>
      <c r="S5" s="144"/>
      <c r="T5" s="144"/>
      <c r="U5" s="144"/>
      <c r="V5" s="144"/>
      <c r="W5" s="144"/>
      <c r="AA5" s="144"/>
      <c r="AB5" s="152"/>
      <c r="AI5" s="144"/>
      <c r="AM5" s="144"/>
      <c r="AN5" s="152"/>
      <c r="AO5" s="144"/>
    </row>
    <row r="6" spans="1:41" s="11" customFormat="1">
      <c r="A6" s="583"/>
      <c r="B6"/>
      <c r="C6" s="6"/>
      <c r="D6" s="6"/>
      <c r="E6" s="22"/>
      <c r="F6" s="22"/>
      <c r="G6" s="22"/>
      <c r="H6" s="22"/>
      <c r="I6" s="22"/>
      <c r="J6" s="22"/>
      <c r="K6" s="22"/>
      <c r="L6" s="22"/>
      <c r="M6" s="22"/>
      <c r="N6" s="566"/>
      <c r="O6" s="22"/>
      <c r="P6" s="22"/>
      <c r="Q6" s="22"/>
      <c r="R6" s="22"/>
      <c r="S6" s="22"/>
      <c r="T6" s="22"/>
      <c r="U6" s="22"/>
      <c r="V6" s="22"/>
      <c r="W6" s="22"/>
      <c r="X6" s="6"/>
      <c r="Y6" s="6"/>
      <c r="Z6" s="6"/>
      <c r="AA6" s="22"/>
      <c r="AB6" s="157"/>
      <c r="AI6" s="22"/>
      <c r="AM6" s="22"/>
      <c r="AN6" s="157"/>
      <c r="AO6" s="22"/>
    </row>
    <row r="7" spans="1:41" s="11" customFormat="1" ht="28.2">
      <c r="A7" s="583"/>
      <c r="B7"/>
      <c r="C7" s="6"/>
      <c r="D7" s="170" t="s">
        <v>391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6"/>
      <c r="Y7" s="6"/>
      <c r="Z7" s="6"/>
      <c r="AA7" s="22"/>
      <c r="AB7" s="157"/>
      <c r="AI7" s="22"/>
      <c r="AM7" s="22"/>
      <c r="AN7" s="157"/>
      <c r="AO7" s="22"/>
    </row>
    <row r="8" spans="1:41" s="13" customFormat="1" ht="11.25" customHeight="1">
      <c r="A8" s="581"/>
      <c r="B8"/>
      <c r="C8" s="6"/>
      <c r="D8" s="272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2"/>
      <c r="X8" s="6"/>
      <c r="Y8" s="6"/>
      <c r="Z8" s="6"/>
      <c r="AA8" s="273"/>
      <c r="AB8" s="273"/>
      <c r="AI8" s="273"/>
      <c r="AM8" s="273"/>
      <c r="AN8" s="273"/>
      <c r="AO8" s="273"/>
    </row>
    <row r="9" spans="1:41" s="15" customFormat="1" ht="69.75" customHeight="1">
      <c r="A9" s="580"/>
      <c r="B9"/>
      <c r="C9" s="6"/>
      <c r="D9" s="304" t="str">
        <f>'Aaro Inställningar'!H13&amp;" "&amp;VÅR</f>
        <v>kvartal 1 2015</v>
      </c>
      <c r="E9" s="737" t="str">
        <f>'Aaro Inställningar'!K6</f>
        <v>AH</v>
      </c>
      <c r="F9" s="737" t="str">
        <f>'Aaro Inställningar'!L6</f>
        <v>Arcus</v>
      </c>
      <c r="G9" s="737" t="str">
        <f>'Aaro Inställningar'!M6</f>
        <v xml:space="preserve">Biolin </v>
      </c>
      <c r="H9" s="737" t="str">
        <f>'Aaro Inställningar'!N6</f>
        <v>Bisnode</v>
      </c>
      <c r="I9" s="737" t="str">
        <f>'Aaro Inställningar'!O6</f>
        <v>DIAB</v>
      </c>
      <c r="J9" s="737" t="str">
        <f>'Aaro Inställningar'!P6</f>
        <v>Eurom</v>
      </c>
      <c r="K9" s="737" t="str">
        <f>'Aaro Inställningar'!Q6</f>
        <v>GS-Hydro</v>
      </c>
      <c r="L9" s="737" t="str">
        <f>'Aaro Inställningar'!R6</f>
        <v>Hafa</v>
      </c>
      <c r="M9" s="737" t="str">
        <f>'Aaro Inställningar'!S6</f>
        <v>HENT</v>
      </c>
      <c r="N9" s="737" t="str">
        <f>'Aaro Inställningar'!T6</f>
        <v xml:space="preserve">HL Disp </v>
      </c>
      <c r="O9" s="737" t="str">
        <f>'Aaro Inställningar'!U6</f>
        <v>Inwido</v>
      </c>
      <c r="P9" s="737" t="str">
        <f>'Aaro Inställningar'!V6</f>
        <v>Jøtul</v>
      </c>
      <c r="Q9" s="737" t="str">
        <f>'Aaro Inställningar'!W6</f>
        <v xml:space="preserve">KVD </v>
      </c>
      <c r="R9" s="737" t="str">
        <f>'Aaro Inställningar'!X6</f>
        <v>Ledil</v>
      </c>
      <c r="S9" s="737" t="str">
        <f>'Aaro Inställningar'!Y6</f>
        <v>MCC</v>
      </c>
      <c r="T9" s="737" t="str">
        <f>'Aaro Inställningar'!Z6</f>
        <v>Nebula</v>
      </c>
      <c r="U9" s="737" t="str">
        <f>'Aaro Inställningar'!AA6</f>
        <v>NCG</v>
      </c>
      <c r="V9" s="737">
        <f>'Aaro Inställningar'!AB6</f>
        <v>0</v>
      </c>
      <c r="W9" s="737">
        <f>'Aaro Inställningar'!AC6</f>
        <v>0</v>
      </c>
      <c r="X9" s="737">
        <f>'Aaro Inställningar'!AD6</f>
        <v>0</v>
      </c>
      <c r="Y9" s="737">
        <f>'Aaro Inställningar'!AE6</f>
        <v>0</v>
      </c>
      <c r="Z9" s="737">
        <f>'Aaro Inställningar'!AF6</f>
        <v>0</v>
      </c>
      <c r="AA9" s="737" t="str">
        <f>'Aaro Inställningar'!AG6</f>
        <v>Sum ex Aibel</v>
      </c>
      <c r="AB9" s="738"/>
      <c r="AC9" s="737" t="str">
        <f>'Aaro Inställningar'!AH6</f>
        <v>Aibel</v>
      </c>
      <c r="AD9" s="737">
        <f>'Aaro Inställningar'!AI6</f>
        <v>0</v>
      </c>
      <c r="AE9" s="737">
        <f>'Aaro Inställningar'!AJ6</f>
        <v>0</v>
      </c>
      <c r="AF9" s="737">
        <f>'Aaro Inställningar'!AK6</f>
        <v>0</v>
      </c>
      <c r="AG9" s="737">
        <f>'Aaro Inställningar'!AL6</f>
        <v>0</v>
      </c>
      <c r="AH9" s="737">
        <f>'Aaro Inställningar'!AM6</f>
        <v>0</v>
      </c>
      <c r="AI9" s="737" t="str">
        <f>'Aaro Inställningar'!AN6</f>
        <v>Sum Aibel</v>
      </c>
      <c r="AJ9" s="737">
        <f>'Aaro Inställningar'!AO6</f>
        <v>0</v>
      </c>
      <c r="AK9" s="737">
        <f>'Aaro Inställningar'!AP6</f>
        <v>0</v>
      </c>
      <c r="AL9" s="737">
        <f>'Aaro Inställningar'!AQ6</f>
        <v>0</v>
      </c>
      <c r="AM9" s="737" t="str">
        <f>'Aaro Inställningar'!AR6</f>
        <v>SUMMA FRÅGETECKEN</v>
      </c>
      <c r="AN9" s="738"/>
      <c r="AO9" s="737" t="str">
        <f>'Aaro Inställningar'!AS6</f>
        <v>Totalt</v>
      </c>
    </row>
    <row r="10" spans="1:41" s="15" customFormat="1">
      <c r="A10" s="579"/>
      <c r="B10"/>
      <c r="C10" s="11"/>
      <c r="D10" s="11" t="s">
        <v>54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144"/>
      <c r="X10" s="11"/>
      <c r="Y10" s="11"/>
      <c r="Z10" s="11"/>
      <c r="AA10" s="33"/>
      <c r="AB10" s="102"/>
      <c r="AI10" s="33"/>
      <c r="AM10" s="33"/>
      <c r="AN10" s="102"/>
      <c r="AO10" s="33"/>
    </row>
    <row r="11" spans="1:41" s="15" customFormat="1" ht="15">
      <c r="A11" s="578" t="s">
        <v>372</v>
      </c>
      <c r="B11"/>
      <c r="C11" s="11"/>
      <c r="D11" s="151" t="s">
        <v>55</v>
      </c>
      <c r="E11" s="33">
        <v>5.8308410999999998</v>
      </c>
      <c r="F11" s="33">
        <v>-52.976970499999901</v>
      </c>
      <c r="G11" s="33">
        <v>-0.247700000000005</v>
      </c>
      <c r="H11" s="33">
        <v>30.5692001</v>
      </c>
      <c r="I11" s="33">
        <v>49.658999999999999</v>
      </c>
      <c r="J11" s="33">
        <v>3.98400000000004</v>
      </c>
      <c r="K11" s="33">
        <v>0.140695500000042</v>
      </c>
      <c r="L11" s="33">
        <v>2.0550000000000002</v>
      </c>
      <c r="M11" s="33">
        <v>67.546872400000098</v>
      </c>
      <c r="N11" s="33">
        <v>-2.41700000000001</v>
      </c>
      <c r="O11" s="33">
        <v>38.572000000000003</v>
      </c>
      <c r="P11" s="33">
        <v>-12.545707800000001</v>
      </c>
      <c r="Q11" s="33">
        <v>1.1800000000000099</v>
      </c>
      <c r="R11" s="33">
        <v>18.496768400000001</v>
      </c>
      <c r="S11" s="33">
        <v>20.004000000000001</v>
      </c>
      <c r="T11" s="33">
        <v>14.9138074</v>
      </c>
      <c r="U11" s="33">
        <v>-48.293828000000097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f t="shared" ref="AA11:AA25" si="0">SUM(E11:Z11)</f>
        <v>136.47097860000014</v>
      </c>
      <c r="AB11" s="102"/>
      <c r="AC11" s="33">
        <v>159.84153040000001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f t="shared" ref="AI11:AI25" si="1">SUM(AC11:AH11)</f>
        <v>159.84153040000001</v>
      </c>
      <c r="AJ11" s="33">
        <v>0</v>
      </c>
      <c r="AK11" s="33">
        <v>0</v>
      </c>
      <c r="AL11" s="33">
        <v>0</v>
      </c>
      <c r="AM11" s="33">
        <f t="shared" ref="AM11:AM25" si="2">SUM(AJ11:AL11)</f>
        <v>0</v>
      </c>
      <c r="AN11" s="102"/>
      <c r="AO11" s="33">
        <f t="shared" ref="AO11:AO25" si="3">AA11+AI11+AM11</f>
        <v>296.31250900000015</v>
      </c>
    </row>
    <row r="12" spans="1:41" s="15" customFormat="1" ht="15">
      <c r="A12" s="578" t="s">
        <v>373</v>
      </c>
      <c r="B12"/>
      <c r="C12" s="143"/>
      <c r="D12" s="274" t="s">
        <v>56</v>
      </c>
      <c r="E12" s="635">
        <v>0.41675839999999598</v>
      </c>
      <c r="F12" s="635">
        <v>-154.7268163</v>
      </c>
      <c r="G12" s="635">
        <v>10.962</v>
      </c>
      <c r="H12" s="635">
        <v>18.920000000000002</v>
      </c>
      <c r="I12" s="635">
        <v>-54.195</v>
      </c>
      <c r="J12" s="635">
        <v>-40.045000000000002</v>
      </c>
      <c r="K12" s="635">
        <v>15.542162899999999</v>
      </c>
      <c r="L12" s="635">
        <v>-5.3650000000000002</v>
      </c>
      <c r="M12" s="635">
        <v>144.70141810000001</v>
      </c>
      <c r="N12" s="635">
        <v>-13.882</v>
      </c>
      <c r="O12" s="635">
        <v>-168.202</v>
      </c>
      <c r="P12" s="635">
        <v>-6.5031933000000004</v>
      </c>
      <c r="Q12" s="635">
        <v>-1.036</v>
      </c>
      <c r="R12" s="635">
        <v>-27.135472100000001</v>
      </c>
      <c r="S12" s="635">
        <v>-39.29</v>
      </c>
      <c r="T12" s="635">
        <v>14.5010162</v>
      </c>
      <c r="U12" s="635">
        <v>174.292</v>
      </c>
      <c r="V12" s="635">
        <v>0</v>
      </c>
      <c r="W12" s="635">
        <v>0</v>
      </c>
      <c r="X12" s="635">
        <v>0</v>
      </c>
      <c r="Y12" s="635">
        <v>0</v>
      </c>
      <c r="Z12" s="635">
        <v>0</v>
      </c>
      <c r="AA12" s="635">
        <f t="shared" si="0"/>
        <v>-131.04512610000003</v>
      </c>
      <c r="AB12" s="103"/>
      <c r="AC12" s="635">
        <v>131.04750430000001</v>
      </c>
      <c r="AD12" s="635">
        <v>0</v>
      </c>
      <c r="AE12" s="635">
        <v>0</v>
      </c>
      <c r="AF12" s="635">
        <v>0</v>
      </c>
      <c r="AG12" s="635">
        <v>0</v>
      </c>
      <c r="AH12" s="635">
        <v>0</v>
      </c>
      <c r="AI12" s="635">
        <f t="shared" si="1"/>
        <v>131.04750430000001</v>
      </c>
      <c r="AJ12" s="635">
        <v>0</v>
      </c>
      <c r="AK12" s="635">
        <v>0</v>
      </c>
      <c r="AL12" s="635">
        <v>0</v>
      </c>
      <c r="AM12" s="635">
        <f t="shared" si="2"/>
        <v>0</v>
      </c>
      <c r="AN12" s="103"/>
      <c r="AO12" s="635">
        <f t="shared" si="3"/>
        <v>2.3781999999812342E-3</v>
      </c>
    </row>
    <row r="13" spans="1:41" s="15" customFormat="1" ht="15">
      <c r="A13" s="578" t="s">
        <v>374</v>
      </c>
      <c r="B13"/>
      <c r="C13" s="143"/>
      <c r="D13" s="308" t="s">
        <v>70</v>
      </c>
      <c r="E13" s="634">
        <v>6.2475995000000104</v>
      </c>
      <c r="F13" s="634">
        <v>-207.70378679999999</v>
      </c>
      <c r="G13" s="634">
        <v>10.7143</v>
      </c>
      <c r="H13" s="634">
        <v>49.489200099999898</v>
      </c>
      <c r="I13" s="634">
        <v>-4.5359999999999898</v>
      </c>
      <c r="J13" s="634">
        <v>-36.061</v>
      </c>
      <c r="K13" s="634">
        <v>15.682858400000001</v>
      </c>
      <c r="L13" s="634">
        <v>-3.31</v>
      </c>
      <c r="M13" s="634">
        <v>212.2482905</v>
      </c>
      <c r="N13" s="634">
        <v>-16.299000000000099</v>
      </c>
      <c r="O13" s="634">
        <v>-129.63</v>
      </c>
      <c r="P13" s="634">
        <v>-19.048901099999998</v>
      </c>
      <c r="Q13" s="634">
        <v>0.14399999999999499</v>
      </c>
      <c r="R13" s="634">
        <v>-8.6387037000000007</v>
      </c>
      <c r="S13" s="634">
        <v>-19.286000000000001</v>
      </c>
      <c r="T13" s="634">
        <v>29.414823599999998</v>
      </c>
      <c r="U13" s="634">
        <v>125.998172</v>
      </c>
      <c r="V13" s="634">
        <v>0</v>
      </c>
      <c r="W13" s="634">
        <v>0</v>
      </c>
      <c r="X13" s="634">
        <v>0</v>
      </c>
      <c r="Y13" s="634">
        <v>0</v>
      </c>
      <c r="Z13" s="634">
        <v>0</v>
      </c>
      <c r="AA13" s="634">
        <f t="shared" si="0"/>
        <v>5.4258524999998343</v>
      </c>
      <c r="AB13" s="102"/>
      <c r="AC13" s="634">
        <v>290.88903470000002</v>
      </c>
      <c r="AD13" s="634">
        <v>0</v>
      </c>
      <c r="AE13" s="634">
        <v>0</v>
      </c>
      <c r="AF13" s="634">
        <v>0</v>
      </c>
      <c r="AG13" s="634">
        <v>0</v>
      </c>
      <c r="AH13" s="634">
        <v>0</v>
      </c>
      <c r="AI13" s="634">
        <f t="shared" si="1"/>
        <v>290.88903470000002</v>
      </c>
      <c r="AJ13" s="634">
        <v>0</v>
      </c>
      <c r="AK13" s="634">
        <v>0</v>
      </c>
      <c r="AL13" s="634">
        <v>0</v>
      </c>
      <c r="AM13" s="634">
        <f t="shared" si="2"/>
        <v>0</v>
      </c>
      <c r="AN13" s="102"/>
      <c r="AO13" s="634">
        <f t="shared" si="3"/>
        <v>296.31488719999987</v>
      </c>
    </row>
    <row r="14" spans="1:41" s="15" customFormat="1">
      <c r="A14" s="578" t="s">
        <v>382</v>
      </c>
      <c r="B14"/>
      <c r="C14" s="146"/>
      <c r="D14" s="156" t="s">
        <v>57</v>
      </c>
      <c r="E14" s="17">
        <v>-1.0450439</v>
      </c>
      <c r="F14" s="17">
        <v>-26.898693300000001</v>
      </c>
      <c r="G14" s="17">
        <v>-5.04</v>
      </c>
      <c r="H14" s="17">
        <v>-39.040999999999997</v>
      </c>
      <c r="I14" s="17">
        <v>-7.3040000000000003</v>
      </c>
      <c r="J14" s="17">
        <v>-3.0049999999999999</v>
      </c>
      <c r="K14" s="17">
        <v>-4.3334213999999998</v>
      </c>
      <c r="L14" s="17">
        <v>-0.35699999999999998</v>
      </c>
      <c r="M14" s="17">
        <v>-16.1538203</v>
      </c>
      <c r="N14" s="17">
        <v>-5.3760000000000003</v>
      </c>
      <c r="O14" s="17">
        <v>-33.85</v>
      </c>
      <c r="P14" s="17">
        <v>-10.8844727</v>
      </c>
      <c r="Q14" s="17">
        <v>-4.28</v>
      </c>
      <c r="R14" s="17">
        <v>-7.5037599999999996E-2</v>
      </c>
      <c r="S14" s="17">
        <v>-4.0999999999999996</v>
      </c>
      <c r="T14" s="17">
        <v>-4.1526933000000001</v>
      </c>
      <c r="U14" s="17">
        <v>-37.639000000000003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f t="shared" si="0"/>
        <v>-203.53518250000002</v>
      </c>
      <c r="AB14" s="16"/>
      <c r="AC14" s="17">
        <v>-13.6786121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f t="shared" si="1"/>
        <v>-13.6786121</v>
      </c>
      <c r="AJ14" s="17">
        <v>0</v>
      </c>
      <c r="AK14" s="17">
        <v>0</v>
      </c>
      <c r="AL14" s="17">
        <v>0</v>
      </c>
      <c r="AM14" s="17">
        <f t="shared" si="2"/>
        <v>0</v>
      </c>
      <c r="AN14" s="16"/>
      <c r="AO14" s="17">
        <f t="shared" si="3"/>
        <v>-217.21379460000003</v>
      </c>
    </row>
    <row r="15" spans="1:41" s="15" customFormat="1">
      <c r="A15" s="578" t="s">
        <v>383</v>
      </c>
      <c r="B15"/>
      <c r="C15" s="146"/>
      <c r="D15" s="155" t="s">
        <v>58</v>
      </c>
      <c r="E15" s="656">
        <v>0</v>
      </c>
      <c r="F15" s="656">
        <v>0</v>
      </c>
      <c r="G15" s="656">
        <v>0.45300000000000001</v>
      </c>
      <c r="H15" s="656">
        <v>0.313</v>
      </c>
      <c r="I15" s="656">
        <v>0</v>
      </c>
      <c r="J15" s="656">
        <v>0</v>
      </c>
      <c r="K15" s="656">
        <v>0.18759400000000001</v>
      </c>
      <c r="L15" s="656">
        <v>0</v>
      </c>
      <c r="M15" s="656">
        <v>0.86981280000000005</v>
      </c>
      <c r="N15" s="656">
        <v>0</v>
      </c>
      <c r="O15" s="656">
        <v>0.64300000000000002</v>
      </c>
      <c r="P15" s="656">
        <v>-1.9522466000000001</v>
      </c>
      <c r="Q15" s="656">
        <v>0.09</v>
      </c>
      <c r="R15" s="656">
        <v>0.18759400000000001</v>
      </c>
      <c r="S15" s="656">
        <v>0</v>
      </c>
      <c r="T15" s="656">
        <v>0</v>
      </c>
      <c r="U15" s="656">
        <v>0</v>
      </c>
      <c r="V15" s="656">
        <v>0</v>
      </c>
      <c r="W15" s="656">
        <v>0</v>
      </c>
      <c r="X15" s="656">
        <v>0</v>
      </c>
      <c r="Y15" s="656">
        <v>0</v>
      </c>
      <c r="Z15" s="656">
        <v>0</v>
      </c>
      <c r="AA15" s="656">
        <f t="shared" si="0"/>
        <v>0.79175420000000007</v>
      </c>
      <c r="AB15" s="669"/>
      <c r="AC15" s="656">
        <v>0</v>
      </c>
      <c r="AD15" s="656">
        <v>0</v>
      </c>
      <c r="AE15" s="656">
        <v>0</v>
      </c>
      <c r="AF15" s="656">
        <v>0</v>
      </c>
      <c r="AG15" s="656">
        <v>0</v>
      </c>
      <c r="AH15" s="656">
        <v>0</v>
      </c>
      <c r="AI15" s="656">
        <f t="shared" si="1"/>
        <v>0</v>
      </c>
      <c r="AJ15" s="656">
        <v>0</v>
      </c>
      <c r="AK15" s="656">
        <v>0</v>
      </c>
      <c r="AL15" s="656">
        <v>0</v>
      </c>
      <c r="AM15" s="656">
        <f t="shared" si="2"/>
        <v>0</v>
      </c>
      <c r="AN15" s="669"/>
      <c r="AO15" s="656">
        <f t="shared" si="3"/>
        <v>0.79175420000000007</v>
      </c>
    </row>
    <row r="16" spans="1:41" s="15" customFormat="1">
      <c r="A16" s="578" t="s">
        <v>338</v>
      </c>
      <c r="B16"/>
      <c r="C16" s="32"/>
      <c r="D16" s="312" t="s">
        <v>179</v>
      </c>
      <c r="E16" s="638">
        <v>5.2025556000000099</v>
      </c>
      <c r="F16" s="638">
        <v>-234.60248010000001</v>
      </c>
      <c r="G16" s="638">
        <v>6.1272999999999902</v>
      </c>
      <c r="H16" s="638">
        <v>10.7612001</v>
      </c>
      <c r="I16" s="638">
        <v>-11.84</v>
      </c>
      <c r="J16" s="638">
        <v>-39.066000000000003</v>
      </c>
      <c r="K16" s="638">
        <v>11.537031000000001</v>
      </c>
      <c r="L16" s="638">
        <v>-3.6669999999999998</v>
      </c>
      <c r="M16" s="638">
        <v>196.96428299999999</v>
      </c>
      <c r="N16" s="638">
        <v>-21.675000000000001</v>
      </c>
      <c r="O16" s="638">
        <v>-162.83699999999999</v>
      </c>
      <c r="P16" s="638">
        <v>-31.885620400000001</v>
      </c>
      <c r="Q16" s="638">
        <v>-4.0460000000000003</v>
      </c>
      <c r="R16" s="638">
        <v>-8.5261472999999892</v>
      </c>
      <c r="S16" s="638">
        <v>-23.385999999999999</v>
      </c>
      <c r="T16" s="638">
        <v>25.262130299999999</v>
      </c>
      <c r="U16" s="638">
        <v>88.359171999999802</v>
      </c>
      <c r="V16" s="638">
        <v>0</v>
      </c>
      <c r="W16" s="638">
        <v>0</v>
      </c>
      <c r="X16" s="638">
        <v>0</v>
      </c>
      <c r="Y16" s="638">
        <v>0</v>
      </c>
      <c r="Z16" s="638">
        <v>0</v>
      </c>
      <c r="AA16" s="638">
        <f t="shared" si="0"/>
        <v>-197.31757580000018</v>
      </c>
      <c r="AB16" s="686"/>
      <c r="AC16" s="638">
        <v>277.21042260000002</v>
      </c>
      <c r="AD16" s="638">
        <v>0</v>
      </c>
      <c r="AE16" s="638">
        <v>0</v>
      </c>
      <c r="AF16" s="638">
        <v>0</v>
      </c>
      <c r="AG16" s="638">
        <v>0</v>
      </c>
      <c r="AH16" s="638">
        <v>0</v>
      </c>
      <c r="AI16" s="638">
        <f t="shared" si="1"/>
        <v>277.21042260000002</v>
      </c>
      <c r="AJ16" s="638">
        <v>0</v>
      </c>
      <c r="AK16" s="638">
        <v>0</v>
      </c>
      <c r="AL16" s="638">
        <v>0</v>
      </c>
      <c r="AM16" s="638">
        <f t="shared" si="2"/>
        <v>0</v>
      </c>
      <c r="AN16" s="686"/>
      <c r="AO16" s="638">
        <f t="shared" si="3"/>
        <v>79.89284679999983</v>
      </c>
    </row>
    <row r="17" spans="1:41" s="15" customFormat="1">
      <c r="A17" s="578" t="s">
        <v>384</v>
      </c>
      <c r="B17"/>
      <c r="C17" s="32"/>
      <c r="D17" s="292" t="s">
        <v>61</v>
      </c>
      <c r="E17" s="657">
        <v>0</v>
      </c>
      <c r="F17" s="657">
        <v>0</v>
      </c>
      <c r="G17" s="657">
        <v>0</v>
      </c>
      <c r="H17" s="657">
        <v>6.0640000000000001</v>
      </c>
      <c r="I17" s="657">
        <v>0</v>
      </c>
      <c r="J17" s="657">
        <v>0</v>
      </c>
      <c r="K17" s="657">
        <v>0</v>
      </c>
      <c r="L17" s="657">
        <v>0</v>
      </c>
      <c r="M17" s="657">
        <v>0</v>
      </c>
      <c r="N17" s="657">
        <v>0</v>
      </c>
      <c r="O17" s="657">
        <v>0</v>
      </c>
      <c r="P17" s="657">
        <v>0</v>
      </c>
      <c r="Q17" s="657">
        <v>0</v>
      </c>
      <c r="R17" s="657">
        <v>-8.8480000000000008</v>
      </c>
      <c r="S17" s="657">
        <v>0</v>
      </c>
      <c r="T17" s="657">
        <v>0</v>
      </c>
      <c r="U17" s="657">
        <v>-48.820999999999998</v>
      </c>
      <c r="V17" s="657">
        <v>0</v>
      </c>
      <c r="W17" s="657">
        <v>0</v>
      </c>
      <c r="X17" s="657">
        <v>0</v>
      </c>
      <c r="Y17" s="657">
        <v>0</v>
      </c>
      <c r="Z17" s="657">
        <v>0</v>
      </c>
      <c r="AA17" s="657">
        <f t="shared" si="0"/>
        <v>-51.604999999999997</v>
      </c>
      <c r="AB17" s="696"/>
      <c r="AC17" s="657">
        <v>0</v>
      </c>
      <c r="AD17" s="657">
        <v>0</v>
      </c>
      <c r="AE17" s="657">
        <v>0</v>
      </c>
      <c r="AF17" s="657">
        <v>0</v>
      </c>
      <c r="AG17" s="657">
        <v>0</v>
      </c>
      <c r="AH17" s="657">
        <v>0</v>
      </c>
      <c r="AI17" s="657">
        <f t="shared" si="1"/>
        <v>0</v>
      </c>
      <c r="AJ17" s="657">
        <v>0</v>
      </c>
      <c r="AK17" s="657">
        <v>0</v>
      </c>
      <c r="AL17" s="657">
        <v>0</v>
      </c>
      <c r="AM17" s="657">
        <f t="shared" si="2"/>
        <v>0</v>
      </c>
      <c r="AN17" s="696"/>
      <c r="AO17" s="657">
        <f t="shared" si="3"/>
        <v>-51.604999999999997</v>
      </c>
    </row>
    <row r="18" spans="1:41" s="15" customFormat="1">
      <c r="A18" s="578" t="s">
        <v>401</v>
      </c>
      <c r="B18"/>
      <c r="C18" s="32"/>
      <c r="D18" s="168" t="s">
        <v>62</v>
      </c>
      <c r="E18" s="658">
        <v>10.4051112</v>
      </c>
      <c r="F18" s="658">
        <v>-469.20496020000002</v>
      </c>
      <c r="G18" s="658">
        <v>12.2546</v>
      </c>
      <c r="H18" s="658">
        <v>27.586400199999701</v>
      </c>
      <c r="I18" s="658">
        <v>-23.6799999999999</v>
      </c>
      <c r="J18" s="658">
        <v>-78.132000000000104</v>
      </c>
      <c r="K18" s="658">
        <v>23.074062000000101</v>
      </c>
      <c r="L18" s="658">
        <v>-7.3339999999999996</v>
      </c>
      <c r="M18" s="658">
        <v>393.92856600000101</v>
      </c>
      <c r="N18" s="658">
        <v>-43.350000000000101</v>
      </c>
      <c r="O18" s="658">
        <v>-325.67399999999998</v>
      </c>
      <c r="P18" s="658">
        <v>-63.771240800000001</v>
      </c>
      <c r="Q18" s="658">
        <v>-8.0920000000000005</v>
      </c>
      <c r="R18" s="658">
        <v>-25.900294599999999</v>
      </c>
      <c r="S18" s="658">
        <v>-46.771999999999998</v>
      </c>
      <c r="T18" s="658">
        <v>50.524260599999998</v>
      </c>
      <c r="U18" s="658">
        <v>127.897344</v>
      </c>
      <c r="V18" s="658">
        <v>0</v>
      </c>
      <c r="W18" s="658">
        <v>0</v>
      </c>
      <c r="X18" s="658">
        <v>0</v>
      </c>
      <c r="Y18" s="658">
        <v>0</v>
      </c>
      <c r="Z18" s="658">
        <v>0</v>
      </c>
      <c r="AA18" s="658">
        <f t="shared" si="0"/>
        <v>-446.24015159999931</v>
      </c>
      <c r="AB18" s="686"/>
      <c r="AC18" s="658">
        <v>554.42084520000003</v>
      </c>
      <c r="AD18" s="658">
        <v>0</v>
      </c>
      <c r="AE18" s="658">
        <v>0</v>
      </c>
      <c r="AF18" s="658">
        <v>0</v>
      </c>
      <c r="AG18" s="658">
        <v>0</v>
      </c>
      <c r="AH18" s="658">
        <v>0</v>
      </c>
      <c r="AI18" s="658">
        <f t="shared" si="1"/>
        <v>554.42084520000003</v>
      </c>
      <c r="AJ18" s="658">
        <v>0</v>
      </c>
      <c r="AK18" s="658">
        <v>0</v>
      </c>
      <c r="AL18" s="658">
        <v>0</v>
      </c>
      <c r="AM18" s="658">
        <f t="shared" si="2"/>
        <v>0</v>
      </c>
      <c r="AN18" s="686"/>
      <c r="AO18" s="658">
        <f t="shared" si="3"/>
        <v>108.18069360000072</v>
      </c>
    </row>
    <row r="19" spans="1:41" s="15" customFormat="1">
      <c r="A19" s="578" t="s">
        <v>385</v>
      </c>
      <c r="B19"/>
      <c r="C19" s="32"/>
      <c r="D19" s="155" t="s">
        <v>63</v>
      </c>
      <c r="E19" s="639">
        <v>-9.5199718999999998</v>
      </c>
      <c r="F19" s="639">
        <v>245.07996639999999</v>
      </c>
      <c r="G19" s="639">
        <v>-0.106</v>
      </c>
      <c r="H19" s="639">
        <v>-85.995000000000005</v>
      </c>
      <c r="I19" s="639">
        <v>16.645</v>
      </c>
      <c r="J19" s="639">
        <v>11.717000000000001</v>
      </c>
      <c r="K19" s="639">
        <v>9.4547375999999996</v>
      </c>
      <c r="L19" s="639">
        <v>2.2839999999999998</v>
      </c>
      <c r="M19" s="639">
        <v>-166.17398270000001</v>
      </c>
      <c r="N19" s="639">
        <v>0</v>
      </c>
      <c r="O19" s="639">
        <v>154.59800000000001</v>
      </c>
      <c r="P19" s="639">
        <v>-8.7915525999999993</v>
      </c>
      <c r="Q19" s="639">
        <v>-0.68700000000000006</v>
      </c>
      <c r="R19" s="639">
        <v>0</v>
      </c>
      <c r="S19" s="639">
        <v>0.28899999999999998</v>
      </c>
      <c r="T19" s="639">
        <v>0.34704889999999999</v>
      </c>
      <c r="U19" s="639">
        <v>0</v>
      </c>
      <c r="V19" s="639">
        <v>0</v>
      </c>
      <c r="W19" s="639">
        <v>0</v>
      </c>
      <c r="X19" s="639">
        <v>0</v>
      </c>
      <c r="Y19" s="639">
        <v>0</v>
      </c>
      <c r="Z19" s="639">
        <v>0</v>
      </c>
      <c r="AA19" s="639">
        <f t="shared" si="0"/>
        <v>169.14124569999998</v>
      </c>
      <c r="AB19" s="640"/>
      <c r="AC19" s="639">
        <v>-322.15289999999999</v>
      </c>
      <c r="AD19" s="639">
        <v>0</v>
      </c>
      <c r="AE19" s="639">
        <v>0</v>
      </c>
      <c r="AF19" s="639">
        <v>0</v>
      </c>
      <c r="AG19" s="639">
        <v>0</v>
      </c>
      <c r="AH19" s="639">
        <v>0</v>
      </c>
      <c r="AI19" s="639">
        <f t="shared" si="1"/>
        <v>-322.15289999999999</v>
      </c>
      <c r="AJ19" s="639">
        <v>0</v>
      </c>
      <c r="AK19" s="639">
        <v>0</v>
      </c>
      <c r="AL19" s="639">
        <v>0</v>
      </c>
      <c r="AM19" s="639">
        <f t="shared" si="2"/>
        <v>0</v>
      </c>
      <c r="AN19" s="640"/>
      <c r="AO19" s="639">
        <f t="shared" si="3"/>
        <v>-153.0116543</v>
      </c>
    </row>
    <row r="20" spans="1:41" s="15" customFormat="1">
      <c r="A20" s="578" t="s">
        <v>386</v>
      </c>
      <c r="B20"/>
      <c r="C20" s="32"/>
      <c r="D20" s="155" t="s">
        <v>74</v>
      </c>
      <c r="E20" s="639">
        <v>0</v>
      </c>
      <c r="F20" s="639">
        <v>-66.760819299999994</v>
      </c>
      <c r="G20" s="639">
        <v>0</v>
      </c>
      <c r="H20" s="639">
        <v>-2.2519999999999998</v>
      </c>
      <c r="I20" s="639">
        <v>0</v>
      </c>
      <c r="J20" s="639">
        <v>0</v>
      </c>
      <c r="K20" s="639">
        <v>0</v>
      </c>
      <c r="L20" s="639">
        <v>0</v>
      </c>
      <c r="M20" s="639">
        <v>0</v>
      </c>
      <c r="N20" s="639">
        <v>0</v>
      </c>
      <c r="O20" s="639">
        <v>0</v>
      </c>
      <c r="P20" s="639">
        <v>0</v>
      </c>
      <c r="Q20" s="639">
        <v>0</v>
      </c>
      <c r="R20" s="639">
        <v>0</v>
      </c>
      <c r="S20" s="639">
        <v>0</v>
      </c>
      <c r="T20" s="639">
        <v>0</v>
      </c>
      <c r="U20" s="639">
        <v>0</v>
      </c>
      <c r="V20" s="639">
        <v>0</v>
      </c>
      <c r="W20" s="639">
        <v>0</v>
      </c>
      <c r="X20" s="639">
        <v>0</v>
      </c>
      <c r="Y20" s="639">
        <v>0</v>
      </c>
      <c r="Z20" s="639">
        <v>0</v>
      </c>
      <c r="AA20" s="639">
        <f t="shared" si="0"/>
        <v>-69.01281929999999</v>
      </c>
      <c r="AB20" s="640"/>
      <c r="AC20" s="639">
        <v>0</v>
      </c>
      <c r="AD20" s="639">
        <v>0</v>
      </c>
      <c r="AE20" s="639">
        <v>0</v>
      </c>
      <c r="AF20" s="639">
        <v>0</v>
      </c>
      <c r="AG20" s="639">
        <v>0</v>
      </c>
      <c r="AH20" s="639">
        <v>0</v>
      </c>
      <c r="AI20" s="639">
        <f t="shared" si="1"/>
        <v>0</v>
      </c>
      <c r="AJ20" s="639">
        <v>0</v>
      </c>
      <c r="AK20" s="639">
        <v>0</v>
      </c>
      <c r="AL20" s="639">
        <v>0</v>
      </c>
      <c r="AM20" s="639">
        <f t="shared" si="2"/>
        <v>0</v>
      </c>
      <c r="AN20" s="640"/>
      <c r="AO20" s="639">
        <f t="shared" si="3"/>
        <v>-69.01281929999999</v>
      </c>
    </row>
    <row r="21" spans="1:41" s="15" customFormat="1">
      <c r="A21" s="578" t="s">
        <v>387</v>
      </c>
      <c r="B21"/>
      <c r="C21" s="32"/>
      <c r="D21" s="155" t="s">
        <v>64</v>
      </c>
      <c r="E21" s="639">
        <v>0</v>
      </c>
      <c r="F21" s="639">
        <v>0</v>
      </c>
      <c r="G21" s="639">
        <v>0</v>
      </c>
      <c r="H21" s="639">
        <v>0</v>
      </c>
      <c r="I21" s="639">
        <v>0</v>
      </c>
      <c r="J21" s="639">
        <v>0</v>
      </c>
      <c r="K21" s="639">
        <v>0</v>
      </c>
      <c r="L21" s="639">
        <v>0</v>
      </c>
      <c r="M21" s="639">
        <v>0</v>
      </c>
      <c r="N21" s="639">
        <v>0</v>
      </c>
      <c r="O21" s="639">
        <v>0</v>
      </c>
      <c r="P21" s="639">
        <v>0</v>
      </c>
      <c r="Q21" s="639">
        <v>0</v>
      </c>
      <c r="R21" s="639">
        <v>0</v>
      </c>
      <c r="S21" s="639">
        <v>0</v>
      </c>
      <c r="T21" s="639">
        <v>0</v>
      </c>
      <c r="U21" s="639">
        <v>-8.1300000000000008</v>
      </c>
      <c r="V21" s="639">
        <v>0</v>
      </c>
      <c r="W21" s="639">
        <v>0</v>
      </c>
      <c r="X21" s="639">
        <v>0</v>
      </c>
      <c r="Y21" s="639">
        <v>0</v>
      </c>
      <c r="Z21" s="639">
        <v>0</v>
      </c>
      <c r="AA21" s="639">
        <f t="shared" si="0"/>
        <v>-8.1300000000000008</v>
      </c>
      <c r="AB21" s="640"/>
      <c r="AC21" s="639">
        <v>0</v>
      </c>
      <c r="AD21" s="639">
        <v>0</v>
      </c>
      <c r="AE21" s="639">
        <v>0</v>
      </c>
      <c r="AF21" s="639">
        <v>0</v>
      </c>
      <c r="AG21" s="639">
        <v>0</v>
      </c>
      <c r="AH21" s="639">
        <v>0</v>
      </c>
      <c r="AI21" s="639">
        <f t="shared" si="1"/>
        <v>0</v>
      </c>
      <c r="AJ21" s="639">
        <v>0</v>
      </c>
      <c r="AK21" s="639">
        <v>0</v>
      </c>
      <c r="AL21" s="639">
        <v>0</v>
      </c>
      <c r="AM21" s="639">
        <f t="shared" si="2"/>
        <v>0</v>
      </c>
      <c r="AN21" s="640"/>
      <c r="AO21" s="639">
        <f t="shared" si="3"/>
        <v>-8.1300000000000008</v>
      </c>
    </row>
    <row r="22" spans="1:41" s="15" customFormat="1">
      <c r="A22" s="578" t="s">
        <v>388</v>
      </c>
      <c r="B22"/>
      <c r="C22" s="32"/>
      <c r="D22" s="155" t="s">
        <v>65</v>
      </c>
      <c r="E22" s="639">
        <v>0</v>
      </c>
      <c r="F22" s="639">
        <v>-19.265817299999998</v>
      </c>
      <c r="G22" s="639">
        <v>0</v>
      </c>
      <c r="H22" s="639">
        <v>0</v>
      </c>
      <c r="I22" s="639">
        <v>0</v>
      </c>
      <c r="J22" s="639">
        <v>0</v>
      </c>
      <c r="K22" s="639">
        <v>0</v>
      </c>
      <c r="L22" s="639">
        <v>-4.4029999999999996</v>
      </c>
      <c r="M22" s="639">
        <v>-6.5504400000000004E-2</v>
      </c>
      <c r="N22" s="639">
        <v>0</v>
      </c>
      <c r="O22" s="639">
        <v>0</v>
      </c>
      <c r="P22" s="639">
        <v>0</v>
      </c>
      <c r="Q22" s="639">
        <v>-1.3819999999999999</v>
      </c>
      <c r="R22" s="639">
        <v>0</v>
      </c>
      <c r="S22" s="639">
        <v>0</v>
      </c>
      <c r="T22" s="639">
        <v>0</v>
      </c>
      <c r="U22" s="639">
        <v>0</v>
      </c>
      <c r="V22" s="639">
        <v>0</v>
      </c>
      <c r="W22" s="639">
        <v>0</v>
      </c>
      <c r="X22" s="639">
        <v>0</v>
      </c>
      <c r="Y22" s="639">
        <v>0</v>
      </c>
      <c r="Z22" s="639">
        <v>0</v>
      </c>
      <c r="AA22" s="639">
        <f t="shared" si="0"/>
        <v>-25.116321699999997</v>
      </c>
      <c r="AB22" s="640"/>
      <c r="AC22" s="639">
        <v>0</v>
      </c>
      <c r="AD22" s="639">
        <v>0</v>
      </c>
      <c r="AE22" s="639">
        <v>0</v>
      </c>
      <c r="AF22" s="639">
        <v>0</v>
      </c>
      <c r="AG22" s="639">
        <v>0</v>
      </c>
      <c r="AH22" s="639">
        <v>0</v>
      </c>
      <c r="AI22" s="639">
        <f t="shared" si="1"/>
        <v>0</v>
      </c>
      <c r="AJ22" s="639">
        <v>0</v>
      </c>
      <c r="AK22" s="639">
        <v>0</v>
      </c>
      <c r="AL22" s="639">
        <v>0</v>
      </c>
      <c r="AM22" s="639">
        <f t="shared" si="2"/>
        <v>0</v>
      </c>
      <c r="AN22" s="640"/>
      <c r="AO22" s="639">
        <f t="shared" si="3"/>
        <v>-25.116321699999997</v>
      </c>
    </row>
    <row r="23" spans="1:41" s="15" customFormat="1">
      <c r="A23" s="578" t="s">
        <v>417</v>
      </c>
      <c r="B23"/>
      <c r="C23" s="32"/>
      <c r="D23" s="291" t="s">
        <v>52</v>
      </c>
      <c r="E23" s="659">
        <v>0</v>
      </c>
      <c r="F23" s="659">
        <v>0</v>
      </c>
      <c r="G23" s="659">
        <v>0</v>
      </c>
      <c r="H23" s="659">
        <v>0</v>
      </c>
      <c r="I23" s="659">
        <v>0</v>
      </c>
      <c r="J23" s="659">
        <v>0</v>
      </c>
      <c r="K23" s="659">
        <v>0</v>
      </c>
      <c r="L23" s="659">
        <v>5.6459999999999999</v>
      </c>
      <c r="M23" s="659">
        <v>0</v>
      </c>
      <c r="N23" s="659">
        <v>0</v>
      </c>
      <c r="O23" s="659">
        <v>0</v>
      </c>
      <c r="P23" s="659">
        <v>37.584505</v>
      </c>
      <c r="Q23" s="659">
        <v>1.9219999999999999</v>
      </c>
      <c r="R23" s="659">
        <v>0</v>
      </c>
      <c r="S23" s="659">
        <v>45.4</v>
      </c>
      <c r="T23" s="659">
        <v>0</v>
      </c>
      <c r="U23" s="659">
        <v>0</v>
      </c>
      <c r="V23" s="659">
        <v>0</v>
      </c>
      <c r="W23" s="659">
        <v>0</v>
      </c>
      <c r="X23" s="659">
        <v>0</v>
      </c>
      <c r="Y23" s="659">
        <v>0</v>
      </c>
      <c r="Z23" s="659">
        <v>0</v>
      </c>
      <c r="AA23" s="659">
        <f t="shared" si="0"/>
        <v>90.552504999999996</v>
      </c>
      <c r="AB23" s="697"/>
      <c r="AC23" s="659">
        <v>0</v>
      </c>
      <c r="AD23" s="659">
        <v>0</v>
      </c>
      <c r="AE23" s="659">
        <v>0</v>
      </c>
      <c r="AF23" s="659">
        <v>0</v>
      </c>
      <c r="AG23" s="659">
        <v>0</v>
      </c>
      <c r="AH23" s="659">
        <v>0</v>
      </c>
      <c r="AI23" s="659">
        <f t="shared" si="1"/>
        <v>0</v>
      </c>
      <c r="AJ23" s="659">
        <v>0</v>
      </c>
      <c r="AK23" s="659">
        <v>0</v>
      </c>
      <c r="AL23" s="659">
        <v>0</v>
      </c>
      <c r="AM23" s="659">
        <f t="shared" si="2"/>
        <v>0</v>
      </c>
      <c r="AN23" s="697"/>
      <c r="AO23" s="659">
        <f t="shared" si="3"/>
        <v>90.552504999999996</v>
      </c>
    </row>
    <row r="24" spans="1:41" s="15" customFormat="1">
      <c r="A24" s="578" t="s">
        <v>389</v>
      </c>
      <c r="B24"/>
      <c r="C24" s="32"/>
      <c r="D24" s="172" t="s">
        <v>71</v>
      </c>
      <c r="E24" s="660">
        <v>-9.5199718999999998</v>
      </c>
      <c r="F24" s="660">
        <v>159.0533298</v>
      </c>
      <c r="G24" s="660">
        <v>-0.106</v>
      </c>
      <c r="H24" s="660">
        <v>-88.247</v>
      </c>
      <c r="I24" s="660">
        <v>16.645</v>
      </c>
      <c r="J24" s="660">
        <v>11.717000000000001</v>
      </c>
      <c r="K24" s="660">
        <v>9.4547375999999996</v>
      </c>
      <c r="L24" s="660">
        <v>3.5270000000000001</v>
      </c>
      <c r="M24" s="660">
        <v>-166.23948709999999</v>
      </c>
      <c r="N24" s="660">
        <v>0</v>
      </c>
      <c r="O24" s="660">
        <v>154.59800000000001</v>
      </c>
      <c r="P24" s="660">
        <v>28.792952400000001</v>
      </c>
      <c r="Q24" s="660">
        <v>-0.14699999999999999</v>
      </c>
      <c r="R24" s="660">
        <v>0</v>
      </c>
      <c r="S24" s="660">
        <v>45.689</v>
      </c>
      <c r="T24" s="660">
        <v>0.34704889999999999</v>
      </c>
      <c r="U24" s="660">
        <v>-8.1300000000000008</v>
      </c>
      <c r="V24" s="660">
        <v>0</v>
      </c>
      <c r="W24" s="660">
        <v>0</v>
      </c>
      <c r="X24" s="660">
        <v>0</v>
      </c>
      <c r="Y24" s="660">
        <v>0</v>
      </c>
      <c r="Z24" s="660">
        <v>0</v>
      </c>
      <c r="AA24" s="660">
        <f t="shared" si="0"/>
        <v>157.43460970000004</v>
      </c>
      <c r="AB24" s="698"/>
      <c r="AC24" s="660">
        <v>-322.15289999999999</v>
      </c>
      <c r="AD24" s="660">
        <v>0</v>
      </c>
      <c r="AE24" s="660">
        <v>0</v>
      </c>
      <c r="AF24" s="660">
        <v>0</v>
      </c>
      <c r="AG24" s="660">
        <v>0</v>
      </c>
      <c r="AH24" s="660">
        <v>0</v>
      </c>
      <c r="AI24" s="660">
        <f t="shared" si="1"/>
        <v>-322.15289999999999</v>
      </c>
      <c r="AJ24" s="660">
        <v>0</v>
      </c>
      <c r="AK24" s="660">
        <v>0</v>
      </c>
      <c r="AL24" s="660">
        <v>0</v>
      </c>
      <c r="AM24" s="660">
        <f t="shared" si="2"/>
        <v>0</v>
      </c>
      <c r="AN24" s="698"/>
      <c r="AO24" s="660">
        <f t="shared" si="3"/>
        <v>-164.71829029999995</v>
      </c>
    </row>
    <row r="25" spans="1:41" s="15" customFormat="1">
      <c r="A25" s="578" t="s">
        <v>390</v>
      </c>
      <c r="B25"/>
      <c r="C25" s="32"/>
      <c r="D25" s="310" t="s">
        <v>66</v>
      </c>
      <c r="E25" s="638">
        <v>-4.3174162999999899</v>
      </c>
      <c r="F25" s="638">
        <v>-75.549150299999894</v>
      </c>
      <c r="G25" s="638">
        <v>6.0213000000000001</v>
      </c>
      <c r="H25" s="638">
        <v>-71.421799900000096</v>
      </c>
      <c r="I25" s="638">
        <v>4.8050000000000201</v>
      </c>
      <c r="J25" s="638">
        <v>-27.3490000000001</v>
      </c>
      <c r="K25" s="638">
        <v>20.9917686000001</v>
      </c>
      <c r="L25" s="638">
        <v>-0.14000000000000201</v>
      </c>
      <c r="M25" s="638">
        <v>30.7247959000001</v>
      </c>
      <c r="N25" s="638">
        <v>-21.675000000000001</v>
      </c>
      <c r="O25" s="638">
        <v>-8.2389999999999599</v>
      </c>
      <c r="P25" s="638">
        <v>-3.0926680000000202</v>
      </c>
      <c r="Q25" s="638">
        <v>-4.1929999999999996</v>
      </c>
      <c r="R25" s="638">
        <v>-17.374147300000001</v>
      </c>
      <c r="S25" s="638">
        <v>22.303000000000001</v>
      </c>
      <c r="T25" s="638">
        <v>25.6091792</v>
      </c>
      <c r="U25" s="638">
        <v>31.408172</v>
      </c>
      <c r="V25" s="638">
        <v>0</v>
      </c>
      <c r="W25" s="638">
        <v>0</v>
      </c>
      <c r="X25" s="638">
        <v>0</v>
      </c>
      <c r="Y25" s="638">
        <v>0</v>
      </c>
      <c r="Z25" s="638">
        <v>0</v>
      </c>
      <c r="AA25" s="638">
        <f t="shared" si="0"/>
        <v>-91.48796609999988</v>
      </c>
      <c r="AB25" s="686"/>
      <c r="AC25" s="638">
        <v>-44.942477400000101</v>
      </c>
      <c r="AD25" s="638">
        <v>0</v>
      </c>
      <c r="AE25" s="638">
        <v>0</v>
      </c>
      <c r="AF25" s="638">
        <v>0</v>
      </c>
      <c r="AG25" s="638">
        <v>0</v>
      </c>
      <c r="AH25" s="638">
        <v>0</v>
      </c>
      <c r="AI25" s="638">
        <f t="shared" si="1"/>
        <v>-44.942477400000101</v>
      </c>
      <c r="AJ25" s="638">
        <v>0</v>
      </c>
      <c r="AK25" s="638">
        <v>0</v>
      </c>
      <c r="AL25" s="638">
        <v>0</v>
      </c>
      <c r="AM25" s="638">
        <f t="shared" si="2"/>
        <v>0</v>
      </c>
      <c r="AN25" s="686"/>
      <c r="AO25" s="638">
        <f t="shared" si="3"/>
        <v>-136.43044349999997</v>
      </c>
    </row>
    <row r="26" spans="1:41" s="15" customFormat="1">
      <c r="A26" s="579"/>
      <c r="B26"/>
      <c r="C26" s="32"/>
      <c r="D26" s="280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699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699"/>
      <c r="AO26" s="165"/>
    </row>
    <row r="27" spans="1:41" s="15" customFormat="1" ht="69.75" customHeight="1">
      <c r="A27" s="1016" t="s">
        <v>560</v>
      </c>
      <c r="B27"/>
      <c r="C27" s="6"/>
      <c r="D27" s="304" t="str">
        <f>'Aaro Inställningar'!H13&amp;" "&amp;VFGÅR</f>
        <v>kvartal 1 2014</v>
      </c>
      <c r="E27" s="737" t="str">
        <f t="shared" ref="E27:AA27" si="4">E9</f>
        <v>AH</v>
      </c>
      <c r="F27" s="737" t="str">
        <f t="shared" si="4"/>
        <v>Arcus</v>
      </c>
      <c r="G27" s="737" t="str">
        <f t="shared" si="4"/>
        <v xml:space="preserve">Biolin </v>
      </c>
      <c r="H27" s="737" t="str">
        <f t="shared" si="4"/>
        <v>Bisnode</v>
      </c>
      <c r="I27" s="737" t="str">
        <f t="shared" si="4"/>
        <v>DIAB</v>
      </c>
      <c r="J27" s="737" t="str">
        <f t="shared" si="4"/>
        <v>Eurom</v>
      </c>
      <c r="K27" s="737" t="str">
        <f t="shared" si="4"/>
        <v>GS-Hydro</v>
      </c>
      <c r="L27" s="737" t="str">
        <f t="shared" si="4"/>
        <v>Hafa</v>
      </c>
      <c r="M27" s="737" t="str">
        <f t="shared" si="4"/>
        <v>HENT</v>
      </c>
      <c r="N27" s="737" t="str">
        <f t="shared" si="4"/>
        <v xml:space="preserve">HL Disp </v>
      </c>
      <c r="O27" s="737" t="str">
        <f t="shared" si="4"/>
        <v>Inwido</v>
      </c>
      <c r="P27" s="737" t="str">
        <f t="shared" si="4"/>
        <v>Jøtul</v>
      </c>
      <c r="Q27" s="737" t="str">
        <f t="shared" si="4"/>
        <v xml:space="preserve">KVD </v>
      </c>
      <c r="R27" s="737" t="str">
        <f t="shared" si="4"/>
        <v>Ledil</v>
      </c>
      <c r="S27" s="737" t="str">
        <f t="shared" si="4"/>
        <v>MCC</v>
      </c>
      <c r="T27" s="737" t="str">
        <f t="shared" si="4"/>
        <v>Nebula</v>
      </c>
      <c r="U27" s="737" t="str">
        <f t="shared" si="4"/>
        <v>NCG</v>
      </c>
      <c r="V27" s="737">
        <f t="shared" si="4"/>
        <v>0</v>
      </c>
      <c r="W27" s="737">
        <f t="shared" si="4"/>
        <v>0</v>
      </c>
      <c r="X27" s="737">
        <f t="shared" si="4"/>
        <v>0</v>
      </c>
      <c r="Y27" s="737">
        <f t="shared" si="4"/>
        <v>0</v>
      </c>
      <c r="Z27" s="737">
        <f t="shared" si="4"/>
        <v>0</v>
      </c>
      <c r="AA27" s="737" t="str">
        <f t="shared" si="4"/>
        <v>Sum ex Aibel</v>
      </c>
      <c r="AB27" s="738"/>
      <c r="AC27" s="737" t="str">
        <f t="shared" ref="AC27:AM27" si="5">AC9</f>
        <v>Aibel</v>
      </c>
      <c r="AD27" s="737">
        <f t="shared" si="5"/>
        <v>0</v>
      </c>
      <c r="AE27" s="737">
        <f t="shared" si="5"/>
        <v>0</v>
      </c>
      <c r="AF27" s="737">
        <f t="shared" si="5"/>
        <v>0</v>
      </c>
      <c r="AG27" s="737">
        <f t="shared" si="5"/>
        <v>0</v>
      </c>
      <c r="AH27" s="737">
        <f t="shared" si="5"/>
        <v>0</v>
      </c>
      <c r="AI27" s="737" t="str">
        <f t="shared" si="5"/>
        <v>Sum Aibel</v>
      </c>
      <c r="AJ27" s="737">
        <f t="shared" si="5"/>
        <v>0</v>
      </c>
      <c r="AK27" s="737">
        <f t="shared" si="5"/>
        <v>0</v>
      </c>
      <c r="AL27" s="737">
        <f t="shared" si="5"/>
        <v>0</v>
      </c>
      <c r="AM27" s="737" t="str">
        <f t="shared" si="5"/>
        <v>SUMMA FRÅGETECKEN</v>
      </c>
      <c r="AN27" s="738"/>
      <c r="AO27" s="737" t="str">
        <f>AO9</f>
        <v>Totalt</v>
      </c>
    </row>
    <row r="28" spans="1:41" s="15" customFormat="1">
      <c r="A28" s="579"/>
      <c r="B28"/>
      <c r="C28" s="32"/>
      <c r="D28" s="11" t="s">
        <v>54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102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102"/>
      <c r="AO28" s="33"/>
    </row>
    <row r="29" spans="1:41" s="15" customFormat="1" ht="15">
      <c r="A29" s="578" t="s">
        <v>372</v>
      </c>
      <c r="B29"/>
      <c r="C29" s="32"/>
      <c r="D29" s="151" t="s">
        <v>55</v>
      </c>
      <c r="E29" s="33">
        <v>4.4784093</v>
      </c>
      <c r="F29" s="33">
        <v>-58.590369700000103</v>
      </c>
      <c r="G29" s="33">
        <v>4.4408920985006301E-16</v>
      </c>
      <c r="H29" s="33">
        <v>31.895</v>
      </c>
      <c r="I29" s="33">
        <v>-0.28000000000001202</v>
      </c>
      <c r="J29" s="33">
        <v>1.75599999999997</v>
      </c>
      <c r="K29" s="33">
        <v>9.8852554999999693</v>
      </c>
      <c r="L29" s="33">
        <v>2.258</v>
      </c>
      <c r="M29" s="33">
        <v>57.5038389999998</v>
      </c>
      <c r="N29" s="33">
        <v>8.64699999999997</v>
      </c>
      <c r="O29" s="33">
        <v>-62.806999999999803</v>
      </c>
      <c r="P29" s="33">
        <v>-15.6612066</v>
      </c>
      <c r="Q29" s="33">
        <v>4.6290000000000102</v>
      </c>
      <c r="R29" s="33">
        <v>3.1086244689504399E-15</v>
      </c>
      <c r="S29" s="33">
        <v>2.5960000000000201</v>
      </c>
      <c r="T29" s="33">
        <v>17.261517900000001</v>
      </c>
      <c r="U29" s="33">
        <v>-30.31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f t="shared" ref="AA29:AA43" si="6">SUM(E29:Z29)</f>
        <v>-26.738554600000164</v>
      </c>
      <c r="AB29" s="102"/>
      <c r="AC29" s="33">
        <v>135.45944700000001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f t="shared" ref="AI29:AI50" si="7">SUM(AC29:AH29)</f>
        <v>135.45944700000001</v>
      </c>
      <c r="AJ29" s="33">
        <v>0</v>
      </c>
      <c r="AK29" s="33">
        <v>0</v>
      </c>
      <c r="AL29" s="33">
        <v>0</v>
      </c>
      <c r="AM29" s="33">
        <f t="shared" ref="AM29:AM43" si="8">SUM(AJ29:AL29)</f>
        <v>0</v>
      </c>
      <c r="AN29" s="102"/>
      <c r="AO29" s="33">
        <f t="shared" ref="AO29:AO43" si="9">AA29+AI29+AM29</f>
        <v>108.72089239999985</v>
      </c>
    </row>
    <row r="30" spans="1:41" s="15" customFormat="1" ht="15">
      <c r="A30" s="578" t="s">
        <v>373</v>
      </c>
      <c r="B30"/>
      <c r="C30" s="32"/>
      <c r="D30" s="274" t="s">
        <v>56</v>
      </c>
      <c r="E30" s="635">
        <v>-11.648616000000001</v>
      </c>
      <c r="F30" s="635">
        <v>-81.376522199999997</v>
      </c>
      <c r="G30" s="635">
        <v>0</v>
      </c>
      <c r="H30" s="635">
        <v>-7.7729999999999997</v>
      </c>
      <c r="I30" s="635">
        <v>-40.655999999999999</v>
      </c>
      <c r="J30" s="635">
        <v>-19.603000000000002</v>
      </c>
      <c r="K30" s="635">
        <v>28.290448699999999</v>
      </c>
      <c r="L30" s="635">
        <v>-9.6760000000000002</v>
      </c>
      <c r="M30" s="635">
        <v>68.668284799999995</v>
      </c>
      <c r="N30" s="635">
        <v>-45.024999999999999</v>
      </c>
      <c r="O30" s="635">
        <v>-135.179</v>
      </c>
      <c r="P30" s="635">
        <v>-37.765740399999999</v>
      </c>
      <c r="Q30" s="635">
        <v>2.8439999999999999</v>
      </c>
      <c r="R30" s="635">
        <v>0</v>
      </c>
      <c r="S30" s="635">
        <v>-18.132000000000001</v>
      </c>
      <c r="T30" s="635">
        <v>8.8391029000000003</v>
      </c>
      <c r="U30" s="635">
        <v>6.2430000000000101</v>
      </c>
      <c r="V30" s="635">
        <v>0</v>
      </c>
      <c r="W30" s="635">
        <v>0</v>
      </c>
      <c r="X30" s="635">
        <v>0</v>
      </c>
      <c r="Y30" s="635">
        <v>0</v>
      </c>
      <c r="Z30" s="635">
        <v>0</v>
      </c>
      <c r="AA30" s="635">
        <f t="shared" si="6"/>
        <v>-291.95004219999998</v>
      </c>
      <c r="AB30" s="103"/>
      <c r="AC30" s="635">
        <v>-199.90554159999999</v>
      </c>
      <c r="AD30" s="635">
        <v>0</v>
      </c>
      <c r="AE30" s="635">
        <v>0</v>
      </c>
      <c r="AF30" s="635">
        <v>0</v>
      </c>
      <c r="AG30" s="635">
        <v>0</v>
      </c>
      <c r="AH30" s="635">
        <v>0</v>
      </c>
      <c r="AI30" s="635">
        <f t="shared" si="7"/>
        <v>-199.90554159999999</v>
      </c>
      <c r="AJ30" s="635">
        <v>0</v>
      </c>
      <c r="AK30" s="635">
        <v>0</v>
      </c>
      <c r="AL30" s="635">
        <v>0</v>
      </c>
      <c r="AM30" s="635">
        <f t="shared" si="8"/>
        <v>0</v>
      </c>
      <c r="AN30" s="103"/>
      <c r="AO30" s="635">
        <f t="shared" si="9"/>
        <v>-491.85558379999998</v>
      </c>
    </row>
    <row r="31" spans="1:41" s="15" customFormat="1" ht="15">
      <c r="A31" s="578" t="s">
        <v>374</v>
      </c>
      <c r="B31"/>
      <c r="C31" s="32"/>
      <c r="D31" s="308" t="s">
        <v>70</v>
      </c>
      <c r="E31" s="634">
        <v>-7.1702066999999898</v>
      </c>
      <c r="F31" s="634">
        <v>-139.96689190000001</v>
      </c>
      <c r="G31" s="634">
        <v>4.4408920985006301E-16</v>
      </c>
      <c r="H31" s="634">
        <v>24.122</v>
      </c>
      <c r="I31" s="634">
        <v>-40.936</v>
      </c>
      <c r="J31" s="634">
        <v>-17.847000000000001</v>
      </c>
      <c r="K31" s="634">
        <v>38.175704199999899</v>
      </c>
      <c r="L31" s="634">
        <v>-7.4179999999999904</v>
      </c>
      <c r="M31" s="634">
        <v>126.17212379999999</v>
      </c>
      <c r="N31" s="634">
        <v>-36.378</v>
      </c>
      <c r="O31" s="634">
        <v>-197.98599999999999</v>
      </c>
      <c r="P31" s="634">
        <v>-53.426946999999998</v>
      </c>
      <c r="Q31" s="634">
        <v>7.4730000000000096</v>
      </c>
      <c r="R31" s="634">
        <v>3.1086244689504399E-15</v>
      </c>
      <c r="S31" s="634">
        <v>-15.536</v>
      </c>
      <c r="T31" s="634">
        <v>26.100620800000002</v>
      </c>
      <c r="U31" s="634">
        <v>-24.0670000000001</v>
      </c>
      <c r="V31" s="634">
        <v>0</v>
      </c>
      <c r="W31" s="634">
        <v>0</v>
      </c>
      <c r="X31" s="634">
        <v>0</v>
      </c>
      <c r="Y31" s="634">
        <v>0</v>
      </c>
      <c r="Z31" s="634">
        <v>0</v>
      </c>
      <c r="AA31" s="634">
        <f t="shared" si="6"/>
        <v>-318.6885968000002</v>
      </c>
      <c r="AB31" s="102"/>
      <c r="AC31" s="634">
        <v>-64.446094599999995</v>
      </c>
      <c r="AD31" s="634">
        <v>0</v>
      </c>
      <c r="AE31" s="634">
        <v>0</v>
      </c>
      <c r="AF31" s="634">
        <v>0</v>
      </c>
      <c r="AG31" s="634">
        <v>0</v>
      </c>
      <c r="AH31" s="634">
        <v>0</v>
      </c>
      <c r="AI31" s="634">
        <f t="shared" si="7"/>
        <v>-64.446094599999995</v>
      </c>
      <c r="AJ31" s="634">
        <v>0</v>
      </c>
      <c r="AK31" s="634">
        <v>0</v>
      </c>
      <c r="AL31" s="634">
        <v>0</v>
      </c>
      <c r="AM31" s="634">
        <f t="shared" si="8"/>
        <v>0</v>
      </c>
      <c r="AN31" s="102"/>
      <c r="AO31" s="634">
        <f t="shared" si="9"/>
        <v>-383.13469140000018</v>
      </c>
    </row>
    <row r="32" spans="1:41" s="15" customFormat="1">
      <c r="A32" s="578" t="s">
        <v>382</v>
      </c>
      <c r="B32"/>
      <c r="C32" s="32"/>
      <c r="D32" s="156" t="s">
        <v>57</v>
      </c>
      <c r="E32" s="17">
        <v>-8.9247452999999997</v>
      </c>
      <c r="F32" s="17">
        <v>-0.81623319999999999</v>
      </c>
      <c r="G32" s="17">
        <v>0</v>
      </c>
      <c r="H32" s="17">
        <v>-39.192</v>
      </c>
      <c r="I32" s="17">
        <v>-7.0590000000000002</v>
      </c>
      <c r="J32" s="17">
        <v>-13.914</v>
      </c>
      <c r="K32" s="17">
        <v>-6.2237213999999996</v>
      </c>
      <c r="L32" s="17">
        <v>-0.34499999999999997</v>
      </c>
      <c r="M32" s="17">
        <v>-3.5095888999999998</v>
      </c>
      <c r="N32" s="17">
        <v>-7.6870000000000003</v>
      </c>
      <c r="O32" s="17">
        <v>-55.633000000000003</v>
      </c>
      <c r="P32" s="17">
        <v>-7.5843444</v>
      </c>
      <c r="Q32" s="17">
        <v>-1.2749999999999999</v>
      </c>
      <c r="R32" s="17">
        <v>0</v>
      </c>
      <c r="S32" s="17">
        <v>-0.28999999999999998</v>
      </c>
      <c r="T32" s="17">
        <v>-12.8375336</v>
      </c>
      <c r="U32" s="17">
        <v>-9.2669999999999995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f t="shared" si="6"/>
        <v>-174.55816679999998</v>
      </c>
      <c r="AB32" s="16"/>
      <c r="AC32" s="17">
        <v>-12.100336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f t="shared" si="7"/>
        <v>-12.100336</v>
      </c>
      <c r="AJ32" s="17">
        <v>0</v>
      </c>
      <c r="AK32" s="17">
        <v>0</v>
      </c>
      <c r="AL32" s="17">
        <v>0</v>
      </c>
      <c r="AM32" s="17">
        <f t="shared" si="8"/>
        <v>0</v>
      </c>
      <c r="AN32" s="16"/>
      <c r="AO32" s="17">
        <f t="shared" si="9"/>
        <v>-186.65850279999998</v>
      </c>
    </row>
    <row r="33" spans="1:43" s="15" customFormat="1">
      <c r="A33" s="578" t="s">
        <v>383</v>
      </c>
      <c r="B33"/>
      <c r="C33" s="32"/>
      <c r="D33" s="155" t="s">
        <v>58</v>
      </c>
      <c r="E33" s="656">
        <v>3.8595098000000001</v>
      </c>
      <c r="F33" s="656">
        <v>2.9914300000000001E-2</v>
      </c>
      <c r="G33" s="656">
        <v>0</v>
      </c>
      <c r="H33" s="656">
        <v>0.79600000000000004</v>
      </c>
      <c r="I33" s="656">
        <v>-9.0999999999999998E-2</v>
      </c>
      <c r="J33" s="656">
        <v>0</v>
      </c>
      <c r="K33" s="656">
        <v>0.2393739</v>
      </c>
      <c r="L33" s="656">
        <v>0</v>
      </c>
      <c r="M33" s="656">
        <v>0.55020950000000002</v>
      </c>
      <c r="N33" s="656">
        <v>0</v>
      </c>
      <c r="O33" s="656">
        <v>3.4409999999999998</v>
      </c>
      <c r="P33" s="656">
        <v>0</v>
      </c>
      <c r="Q33" s="656">
        <v>2.7E-2</v>
      </c>
      <c r="R33" s="656">
        <v>0</v>
      </c>
      <c r="S33" s="656">
        <v>0</v>
      </c>
      <c r="T33" s="656">
        <v>0</v>
      </c>
      <c r="U33" s="656">
        <v>5</v>
      </c>
      <c r="V33" s="656">
        <v>0</v>
      </c>
      <c r="W33" s="656">
        <v>0</v>
      </c>
      <c r="X33" s="656">
        <v>0</v>
      </c>
      <c r="Y33" s="656">
        <v>0</v>
      </c>
      <c r="Z33" s="656">
        <v>0</v>
      </c>
      <c r="AA33" s="656">
        <f t="shared" si="6"/>
        <v>13.852007500000001</v>
      </c>
      <c r="AB33" s="669"/>
      <c r="AC33" s="656">
        <v>0</v>
      </c>
      <c r="AD33" s="656">
        <v>0</v>
      </c>
      <c r="AE33" s="656">
        <v>0</v>
      </c>
      <c r="AF33" s="656">
        <v>0</v>
      </c>
      <c r="AG33" s="656">
        <v>0</v>
      </c>
      <c r="AH33" s="656">
        <v>0</v>
      </c>
      <c r="AI33" s="656">
        <f t="shared" si="7"/>
        <v>0</v>
      </c>
      <c r="AJ33" s="656">
        <v>0</v>
      </c>
      <c r="AK33" s="656">
        <v>0</v>
      </c>
      <c r="AL33" s="656">
        <v>0</v>
      </c>
      <c r="AM33" s="656">
        <f t="shared" si="8"/>
        <v>0</v>
      </c>
      <c r="AN33" s="669"/>
      <c r="AO33" s="656">
        <f t="shared" si="9"/>
        <v>13.852007500000001</v>
      </c>
    </row>
    <row r="34" spans="1:43" s="15" customFormat="1">
      <c r="A34" s="578" t="s">
        <v>338</v>
      </c>
      <c r="B34"/>
      <c r="C34" s="32"/>
      <c r="D34" s="312" t="s">
        <v>179</v>
      </c>
      <c r="E34" s="638">
        <v>-12.2354422</v>
      </c>
      <c r="F34" s="638">
        <v>-140.75321080000001</v>
      </c>
      <c r="G34" s="638">
        <v>4.4408920985006301E-16</v>
      </c>
      <c r="H34" s="638">
        <v>-14.2739999999999</v>
      </c>
      <c r="I34" s="638">
        <v>-48.085999999999999</v>
      </c>
      <c r="J34" s="638">
        <v>-31.760999999999999</v>
      </c>
      <c r="K34" s="638">
        <v>32.191356699999901</v>
      </c>
      <c r="L34" s="638">
        <v>-7.7629999999999901</v>
      </c>
      <c r="M34" s="638">
        <v>123.21274440000001</v>
      </c>
      <c r="N34" s="638">
        <v>-44.064999999999998</v>
      </c>
      <c r="O34" s="638">
        <v>-250.178</v>
      </c>
      <c r="P34" s="638">
        <v>-61.011291400000097</v>
      </c>
      <c r="Q34" s="638">
        <v>6.2250000000000201</v>
      </c>
      <c r="R34" s="638">
        <v>3.1086244689504399E-15</v>
      </c>
      <c r="S34" s="638">
        <v>-15.826000000000001</v>
      </c>
      <c r="T34" s="638">
        <v>13.263087199999999</v>
      </c>
      <c r="U34" s="638">
        <v>-28.334000000000099</v>
      </c>
      <c r="V34" s="638">
        <v>0</v>
      </c>
      <c r="W34" s="638">
        <v>0</v>
      </c>
      <c r="X34" s="638">
        <v>0</v>
      </c>
      <c r="Y34" s="638">
        <v>0</v>
      </c>
      <c r="Z34" s="638">
        <v>0</v>
      </c>
      <c r="AA34" s="638">
        <f t="shared" si="6"/>
        <v>-479.39475610000022</v>
      </c>
      <c r="AB34" s="686"/>
      <c r="AC34" s="638">
        <v>-76.546430599999994</v>
      </c>
      <c r="AD34" s="638">
        <v>0</v>
      </c>
      <c r="AE34" s="638">
        <v>0</v>
      </c>
      <c r="AF34" s="638">
        <v>0</v>
      </c>
      <c r="AG34" s="638">
        <v>0</v>
      </c>
      <c r="AH34" s="638">
        <v>0</v>
      </c>
      <c r="AI34" s="638">
        <f t="shared" si="7"/>
        <v>-76.546430599999994</v>
      </c>
      <c r="AJ34" s="638">
        <v>0</v>
      </c>
      <c r="AK34" s="638">
        <v>0</v>
      </c>
      <c r="AL34" s="638">
        <v>0</v>
      </c>
      <c r="AM34" s="638">
        <f t="shared" si="8"/>
        <v>0</v>
      </c>
      <c r="AN34" s="686"/>
      <c r="AO34" s="638">
        <f t="shared" si="9"/>
        <v>-555.94118670000023</v>
      </c>
    </row>
    <row r="35" spans="1:43" s="15" customFormat="1">
      <c r="A35" s="578" t="s">
        <v>384</v>
      </c>
      <c r="B35"/>
      <c r="C35" s="32"/>
      <c r="D35" s="292" t="s">
        <v>61</v>
      </c>
      <c r="E35" s="657">
        <v>0</v>
      </c>
      <c r="F35" s="657">
        <v>0</v>
      </c>
      <c r="G35" s="657">
        <v>23.379000000000001</v>
      </c>
      <c r="H35" s="657">
        <v>28.388000000000002</v>
      </c>
      <c r="I35" s="657">
        <v>0</v>
      </c>
      <c r="J35" s="657">
        <v>0</v>
      </c>
      <c r="K35" s="657">
        <v>0</v>
      </c>
      <c r="L35" s="657">
        <v>0</v>
      </c>
      <c r="M35" s="657">
        <v>-0.86000000000000298</v>
      </c>
      <c r="N35" s="657">
        <v>0</v>
      </c>
      <c r="O35" s="657">
        <v>0</v>
      </c>
      <c r="P35" s="657">
        <v>0</v>
      </c>
      <c r="Q35" s="657">
        <v>0</v>
      </c>
      <c r="R35" s="657">
        <v>0</v>
      </c>
      <c r="S35" s="657">
        <v>0</v>
      </c>
      <c r="T35" s="657">
        <v>0</v>
      </c>
      <c r="U35" s="657">
        <v>0</v>
      </c>
      <c r="V35" s="657">
        <v>0</v>
      </c>
      <c r="W35" s="657">
        <v>0</v>
      </c>
      <c r="X35" s="657">
        <v>0</v>
      </c>
      <c r="Y35" s="657">
        <v>0</v>
      </c>
      <c r="Z35" s="657">
        <v>0</v>
      </c>
      <c r="AA35" s="657">
        <f t="shared" si="6"/>
        <v>50.906999999999996</v>
      </c>
      <c r="AB35" s="696"/>
      <c r="AC35" s="657">
        <v>0</v>
      </c>
      <c r="AD35" s="657">
        <v>0</v>
      </c>
      <c r="AE35" s="657">
        <v>0</v>
      </c>
      <c r="AF35" s="657">
        <v>0</v>
      </c>
      <c r="AG35" s="657">
        <v>0</v>
      </c>
      <c r="AH35" s="657">
        <v>0</v>
      </c>
      <c r="AI35" s="657">
        <f t="shared" si="7"/>
        <v>0</v>
      </c>
      <c r="AJ35" s="657">
        <v>0</v>
      </c>
      <c r="AK35" s="657">
        <v>0</v>
      </c>
      <c r="AL35" s="657">
        <v>0</v>
      </c>
      <c r="AM35" s="657">
        <f t="shared" si="8"/>
        <v>0</v>
      </c>
      <c r="AN35" s="696"/>
      <c r="AO35" s="657">
        <f t="shared" si="9"/>
        <v>50.906999999999996</v>
      </c>
    </row>
    <row r="36" spans="1:43" s="15" customFormat="1">
      <c r="A36" s="578" t="s">
        <v>401</v>
      </c>
      <c r="B36"/>
      <c r="C36" s="32"/>
      <c r="D36" s="168" t="s">
        <v>62</v>
      </c>
      <c r="E36" s="658">
        <v>-24.470884399999999</v>
      </c>
      <c r="F36" s="658">
        <v>-281.50642160000001</v>
      </c>
      <c r="G36" s="658">
        <v>23.379000000000001</v>
      </c>
      <c r="H36" s="658">
        <v>-0.15999999999984399</v>
      </c>
      <c r="I36" s="658">
        <v>-96.171999999999997</v>
      </c>
      <c r="J36" s="658">
        <v>-63.522000000000098</v>
      </c>
      <c r="K36" s="658">
        <v>64.382713399999901</v>
      </c>
      <c r="L36" s="658">
        <v>-15.526</v>
      </c>
      <c r="M36" s="658">
        <v>245.5654888</v>
      </c>
      <c r="N36" s="658">
        <v>-88.13</v>
      </c>
      <c r="O36" s="658">
        <v>-500.35599999999999</v>
      </c>
      <c r="P36" s="658">
        <v>-122.0225828</v>
      </c>
      <c r="Q36" s="658">
        <v>12.45</v>
      </c>
      <c r="R36" s="658">
        <v>6.2172489379008798E-15</v>
      </c>
      <c r="S36" s="658">
        <v>-31.652000000000001</v>
      </c>
      <c r="T36" s="658">
        <v>26.526174399999999</v>
      </c>
      <c r="U36" s="658">
        <v>-56.668000000000198</v>
      </c>
      <c r="V36" s="658">
        <v>0</v>
      </c>
      <c r="W36" s="658">
        <v>0</v>
      </c>
      <c r="X36" s="658">
        <v>0</v>
      </c>
      <c r="Y36" s="658">
        <v>0</v>
      </c>
      <c r="Z36" s="658">
        <v>0</v>
      </c>
      <c r="AA36" s="658">
        <f t="shared" si="6"/>
        <v>-907.88251220000041</v>
      </c>
      <c r="AB36" s="686"/>
      <c r="AC36" s="658">
        <v>-153.09286119999999</v>
      </c>
      <c r="AD36" s="658">
        <v>0</v>
      </c>
      <c r="AE36" s="658">
        <v>0</v>
      </c>
      <c r="AF36" s="658">
        <v>0</v>
      </c>
      <c r="AG36" s="658">
        <v>0</v>
      </c>
      <c r="AH36" s="658">
        <v>0</v>
      </c>
      <c r="AI36" s="658">
        <f t="shared" si="7"/>
        <v>-153.09286119999999</v>
      </c>
      <c r="AJ36" s="658">
        <v>0</v>
      </c>
      <c r="AK36" s="658">
        <v>0</v>
      </c>
      <c r="AL36" s="658">
        <v>0</v>
      </c>
      <c r="AM36" s="658">
        <f t="shared" si="8"/>
        <v>0</v>
      </c>
      <c r="AN36" s="686"/>
      <c r="AO36" s="658">
        <f t="shared" si="9"/>
        <v>-1060.9753734000003</v>
      </c>
    </row>
    <row r="37" spans="1:43" s="15" customFormat="1" ht="15">
      <c r="A37" s="578" t="s">
        <v>385</v>
      </c>
      <c r="B37"/>
      <c r="C37" s="32"/>
      <c r="D37" s="155" t="s">
        <v>63</v>
      </c>
      <c r="E37" s="639">
        <v>19.0504645</v>
      </c>
      <c r="F37" s="639">
        <v>161.85882029999999</v>
      </c>
      <c r="G37" s="639">
        <v>0</v>
      </c>
      <c r="H37" s="639">
        <v>-2.863</v>
      </c>
      <c r="I37" s="639">
        <v>-5.4939999999999998</v>
      </c>
      <c r="J37" s="639">
        <v>2.2360000000000002</v>
      </c>
      <c r="K37" s="639">
        <v>-33.1399866</v>
      </c>
      <c r="L37" s="639">
        <v>2.0219999999999998</v>
      </c>
      <c r="M37" s="639">
        <v>0</v>
      </c>
      <c r="N37" s="639">
        <v>276.46300000000002</v>
      </c>
      <c r="O37" s="639">
        <v>251.233</v>
      </c>
      <c r="P37" s="639">
        <v>4.0042432999999997</v>
      </c>
      <c r="Q37" s="639">
        <v>1.9139999999999999</v>
      </c>
      <c r="R37" s="639">
        <v>0</v>
      </c>
      <c r="S37" s="639">
        <v>6.9290000000000003</v>
      </c>
      <c r="T37" s="639">
        <v>0</v>
      </c>
      <c r="U37" s="639">
        <v>-3.141</v>
      </c>
      <c r="V37" s="639">
        <v>0</v>
      </c>
      <c r="W37" s="639">
        <v>0</v>
      </c>
      <c r="X37" s="639">
        <v>0</v>
      </c>
      <c r="Y37" s="639">
        <v>0</v>
      </c>
      <c r="Z37" s="639">
        <v>0</v>
      </c>
      <c r="AA37" s="639">
        <f t="shared" si="6"/>
        <v>681.07254150000006</v>
      </c>
      <c r="AB37" s="640"/>
      <c r="AC37" s="639">
        <v>0</v>
      </c>
      <c r="AD37" s="639">
        <v>0</v>
      </c>
      <c r="AE37" s="639">
        <v>0</v>
      </c>
      <c r="AF37" s="639">
        <v>0</v>
      </c>
      <c r="AG37" s="639">
        <v>0</v>
      </c>
      <c r="AH37" s="639">
        <v>0</v>
      </c>
      <c r="AI37" s="639">
        <f t="shared" si="7"/>
        <v>0</v>
      </c>
      <c r="AJ37" s="639">
        <v>0</v>
      </c>
      <c r="AK37" s="639">
        <v>0</v>
      </c>
      <c r="AL37" s="639">
        <v>0</v>
      </c>
      <c r="AM37" s="639">
        <f t="shared" si="8"/>
        <v>0</v>
      </c>
      <c r="AN37" s="640"/>
      <c r="AO37" s="639">
        <f t="shared" si="9"/>
        <v>681.07254150000006</v>
      </c>
      <c r="AP37" s="6"/>
    </row>
    <row r="38" spans="1:43" s="15" customFormat="1" ht="15">
      <c r="A38" s="578" t="s">
        <v>386</v>
      </c>
      <c r="B38"/>
      <c r="C38" s="32"/>
      <c r="D38" s="155" t="s">
        <v>72</v>
      </c>
      <c r="E38" s="639">
        <v>0</v>
      </c>
      <c r="F38" s="639">
        <v>0</v>
      </c>
      <c r="G38" s="639">
        <v>0</v>
      </c>
      <c r="H38" s="639">
        <v>-33.012</v>
      </c>
      <c r="I38" s="639">
        <v>0</v>
      </c>
      <c r="J38" s="639">
        <v>0</v>
      </c>
      <c r="K38" s="639">
        <v>0</v>
      </c>
      <c r="L38" s="639">
        <v>0</v>
      </c>
      <c r="M38" s="639">
        <v>0</v>
      </c>
      <c r="N38" s="639">
        <v>0</v>
      </c>
      <c r="O38" s="639">
        <v>0</v>
      </c>
      <c r="P38" s="639">
        <v>0</v>
      </c>
      <c r="Q38" s="639">
        <v>0</v>
      </c>
      <c r="R38" s="639">
        <v>0</v>
      </c>
      <c r="S38" s="639">
        <v>0</v>
      </c>
      <c r="T38" s="639">
        <v>0</v>
      </c>
      <c r="U38" s="639">
        <v>0</v>
      </c>
      <c r="V38" s="639">
        <v>0</v>
      </c>
      <c r="W38" s="639">
        <v>0</v>
      </c>
      <c r="X38" s="639">
        <v>0</v>
      </c>
      <c r="Y38" s="639">
        <v>0</v>
      </c>
      <c r="Z38" s="639">
        <v>0</v>
      </c>
      <c r="AA38" s="639">
        <f t="shared" si="6"/>
        <v>-33.012</v>
      </c>
      <c r="AB38" s="640"/>
      <c r="AC38" s="639">
        <v>0</v>
      </c>
      <c r="AD38" s="639">
        <v>0</v>
      </c>
      <c r="AE38" s="639">
        <v>0</v>
      </c>
      <c r="AF38" s="639">
        <v>0</v>
      </c>
      <c r="AG38" s="639">
        <v>0</v>
      </c>
      <c r="AH38" s="639">
        <v>0</v>
      </c>
      <c r="AI38" s="639">
        <f t="shared" si="7"/>
        <v>0</v>
      </c>
      <c r="AJ38" s="639">
        <v>0</v>
      </c>
      <c r="AK38" s="639">
        <v>0</v>
      </c>
      <c r="AL38" s="639">
        <v>0</v>
      </c>
      <c r="AM38" s="639">
        <f t="shared" si="8"/>
        <v>0</v>
      </c>
      <c r="AN38" s="640"/>
      <c r="AO38" s="639">
        <f t="shared" si="9"/>
        <v>-33.012</v>
      </c>
      <c r="AP38" s="6"/>
    </row>
    <row r="39" spans="1:43" ht="15">
      <c r="A39" s="578" t="s">
        <v>387</v>
      </c>
      <c r="C39" s="32"/>
      <c r="D39" s="155" t="s">
        <v>64</v>
      </c>
      <c r="E39" s="639">
        <v>0</v>
      </c>
      <c r="F39" s="639">
        <v>0</v>
      </c>
      <c r="G39" s="639">
        <v>0</v>
      </c>
      <c r="H39" s="639">
        <v>0</v>
      </c>
      <c r="I39" s="639">
        <v>0</v>
      </c>
      <c r="J39" s="639">
        <v>0</v>
      </c>
      <c r="K39" s="639">
        <v>0</v>
      </c>
      <c r="L39" s="639">
        <v>0</v>
      </c>
      <c r="M39" s="639">
        <v>0</v>
      </c>
      <c r="N39" s="639">
        <v>0</v>
      </c>
      <c r="O39" s="639">
        <v>0</v>
      </c>
      <c r="P39" s="639">
        <v>0</v>
      </c>
      <c r="Q39" s="639">
        <v>0</v>
      </c>
      <c r="R39" s="639">
        <v>0</v>
      </c>
      <c r="S39" s="639">
        <v>0</v>
      </c>
      <c r="T39" s="639">
        <v>0</v>
      </c>
      <c r="U39" s="639">
        <v>0</v>
      </c>
      <c r="V39" s="639">
        <v>0</v>
      </c>
      <c r="W39" s="639">
        <v>0</v>
      </c>
      <c r="X39" s="639">
        <v>0</v>
      </c>
      <c r="Y39" s="639">
        <v>0</v>
      </c>
      <c r="Z39" s="639">
        <v>0</v>
      </c>
      <c r="AA39" s="639">
        <f t="shared" si="6"/>
        <v>0</v>
      </c>
      <c r="AB39" s="640"/>
      <c r="AC39" s="639">
        <v>0</v>
      </c>
      <c r="AD39" s="639">
        <v>0</v>
      </c>
      <c r="AE39" s="639">
        <v>0</v>
      </c>
      <c r="AF39" s="639">
        <v>0</v>
      </c>
      <c r="AG39" s="639">
        <v>0</v>
      </c>
      <c r="AH39" s="639">
        <v>0</v>
      </c>
      <c r="AI39" s="639">
        <f t="shared" si="7"/>
        <v>0</v>
      </c>
      <c r="AJ39" s="639">
        <v>0</v>
      </c>
      <c r="AK39" s="639">
        <v>0</v>
      </c>
      <c r="AL39" s="639">
        <v>0</v>
      </c>
      <c r="AM39" s="639">
        <f t="shared" si="8"/>
        <v>0</v>
      </c>
      <c r="AN39" s="640"/>
      <c r="AO39" s="639">
        <f t="shared" si="9"/>
        <v>0</v>
      </c>
    </row>
    <row r="40" spans="1:43" ht="15">
      <c r="A40" s="578" t="s">
        <v>388</v>
      </c>
      <c r="C40" s="32"/>
      <c r="D40" s="155" t="s">
        <v>65</v>
      </c>
      <c r="E40" s="639">
        <v>0</v>
      </c>
      <c r="F40" s="639">
        <v>-0.33546759999999998</v>
      </c>
      <c r="G40" s="639">
        <v>0</v>
      </c>
      <c r="H40" s="639">
        <v>0</v>
      </c>
      <c r="I40" s="639">
        <v>-46.493000000000002</v>
      </c>
      <c r="J40" s="639">
        <v>-25.434000000000001</v>
      </c>
      <c r="K40" s="639">
        <v>-23.662553299999999</v>
      </c>
      <c r="L40" s="639">
        <v>-16.41</v>
      </c>
      <c r="M40" s="639">
        <v>0</v>
      </c>
      <c r="N40" s="639">
        <v>-348.06299999999999</v>
      </c>
      <c r="O40" s="639">
        <v>0</v>
      </c>
      <c r="P40" s="639">
        <v>0</v>
      </c>
      <c r="Q40" s="639">
        <v>0</v>
      </c>
      <c r="R40" s="639">
        <v>0</v>
      </c>
      <c r="S40" s="639">
        <v>0</v>
      </c>
      <c r="T40" s="639">
        <v>0</v>
      </c>
      <c r="U40" s="639">
        <v>0</v>
      </c>
      <c r="V40" s="639">
        <v>0</v>
      </c>
      <c r="W40" s="639">
        <v>0</v>
      </c>
      <c r="X40" s="639">
        <v>0</v>
      </c>
      <c r="Y40" s="639">
        <v>0</v>
      </c>
      <c r="Z40" s="639">
        <v>0</v>
      </c>
      <c r="AA40" s="639">
        <f t="shared" si="6"/>
        <v>-460.39802090000001</v>
      </c>
      <c r="AB40" s="640"/>
      <c r="AC40" s="639">
        <v>0</v>
      </c>
      <c r="AD40" s="639">
        <v>0</v>
      </c>
      <c r="AE40" s="639">
        <v>0</v>
      </c>
      <c r="AF40" s="639">
        <v>0</v>
      </c>
      <c r="AG40" s="639">
        <v>0</v>
      </c>
      <c r="AH40" s="639">
        <v>0</v>
      </c>
      <c r="AI40" s="639">
        <f t="shared" si="7"/>
        <v>0</v>
      </c>
      <c r="AJ40" s="639">
        <v>0</v>
      </c>
      <c r="AK40" s="639">
        <v>0</v>
      </c>
      <c r="AL40" s="639">
        <v>0</v>
      </c>
      <c r="AM40" s="639">
        <f t="shared" si="8"/>
        <v>0</v>
      </c>
      <c r="AN40" s="640"/>
      <c r="AO40" s="639">
        <f t="shared" si="9"/>
        <v>-460.39802090000001</v>
      </c>
    </row>
    <row r="41" spans="1:43" ht="15">
      <c r="A41" s="578" t="s">
        <v>417</v>
      </c>
      <c r="C41" s="32"/>
      <c r="D41" s="291" t="s">
        <v>52</v>
      </c>
      <c r="E41" s="659">
        <v>0</v>
      </c>
      <c r="F41" s="659">
        <v>3.205104</v>
      </c>
      <c r="G41" s="659">
        <v>0</v>
      </c>
      <c r="H41" s="659">
        <v>-0.80100000000000005</v>
      </c>
      <c r="I41" s="659">
        <v>79.61</v>
      </c>
      <c r="J41" s="659">
        <v>32.607999999999997</v>
      </c>
      <c r="K41" s="659">
        <v>31.340249499999999</v>
      </c>
      <c r="L41" s="659">
        <v>22.053000000000001</v>
      </c>
      <c r="M41" s="659">
        <v>0</v>
      </c>
      <c r="N41" s="659">
        <v>0</v>
      </c>
      <c r="O41" s="659">
        <v>-26.594000000000001</v>
      </c>
      <c r="P41" s="659">
        <v>53.0113518</v>
      </c>
      <c r="Q41" s="659">
        <v>-1.139</v>
      </c>
      <c r="R41" s="659">
        <v>0</v>
      </c>
      <c r="S41" s="659">
        <v>-1.748</v>
      </c>
      <c r="T41" s="659">
        <v>0</v>
      </c>
      <c r="U41" s="659">
        <v>-5</v>
      </c>
      <c r="V41" s="659">
        <v>0</v>
      </c>
      <c r="W41" s="659">
        <v>0</v>
      </c>
      <c r="X41" s="659">
        <v>0</v>
      </c>
      <c r="Y41" s="659">
        <v>0</v>
      </c>
      <c r="Z41" s="659">
        <v>0</v>
      </c>
      <c r="AA41" s="659">
        <f t="shared" si="6"/>
        <v>186.54570530000001</v>
      </c>
      <c r="AB41" s="697"/>
      <c r="AC41" s="659">
        <v>0</v>
      </c>
      <c r="AD41" s="659">
        <v>0</v>
      </c>
      <c r="AE41" s="659">
        <v>0</v>
      </c>
      <c r="AF41" s="659">
        <v>0</v>
      </c>
      <c r="AG41" s="659">
        <v>0</v>
      </c>
      <c r="AH41" s="659">
        <v>0</v>
      </c>
      <c r="AI41" s="659">
        <f t="shared" si="7"/>
        <v>0</v>
      </c>
      <c r="AJ41" s="659">
        <v>0</v>
      </c>
      <c r="AK41" s="659">
        <v>0</v>
      </c>
      <c r="AL41" s="659">
        <v>0</v>
      </c>
      <c r="AM41" s="659">
        <f t="shared" si="8"/>
        <v>0</v>
      </c>
      <c r="AN41" s="697"/>
      <c r="AO41" s="659">
        <f t="shared" si="9"/>
        <v>186.54570530000001</v>
      </c>
    </row>
    <row r="42" spans="1:43" ht="15">
      <c r="A42" s="578" t="s">
        <v>389</v>
      </c>
      <c r="C42" s="32"/>
      <c r="D42" s="172" t="s">
        <v>71</v>
      </c>
      <c r="E42" s="660">
        <v>19.0504645</v>
      </c>
      <c r="F42" s="660">
        <v>164.72845670000001</v>
      </c>
      <c r="G42" s="660">
        <v>0</v>
      </c>
      <c r="H42" s="660">
        <v>-36.676000000000002</v>
      </c>
      <c r="I42" s="660">
        <v>27.623000000000001</v>
      </c>
      <c r="J42" s="660">
        <v>9.4099999999999895</v>
      </c>
      <c r="K42" s="660">
        <v>-25.462290400000001</v>
      </c>
      <c r="L42" s="660">
        <v>7.665</v>
      </c>
      <c r="M42" s="660">
        <v>0</v>
      </c>
      <c r="N42" s="660">
        <v>-71.599999999999994</v>
      </c>
      <c r="O42" s="660">
        <v>224.63900000000001</v>
      </c>
      <c r="P42" s="660">
        <v>57.015595099999999</v>
      </c>
      <c r="Q42" s="660">
        <v>0.77500000000000002</v>
      </c>
      <c r="R42" s="660">
        <v>0</v>
      </c>
      <c r="S42" s="660">
        <v>5.181</v>
      </c>
      <c r="T42" s="660">
        <v>0</v>
      </c>
      <c r="U42" s="660">
        <v>-8.141</v>
      </c>
      <c r="V42" s="660">
        <v>0</v>
      </c>
      <c r="W42" s="660">
        <v>0</v>
      </c>
      <c r="X42" s="660">
        <v>0</v>
      </c>
      <c r="Y42" s="660">
        <v>0</v>
      </c>
      <c r="Z42" s="660">
        <v>0</v>
      </c>
      <c r="AA42" s="660">
        <f t="shared" si="6"/>
        <v>374.20822589999995</v>
      </c>
      <c r="AB42" s="698"/>
      <c r="AC42" s="660">
        <v>0</v>
      </c>
      <c r="AD42" s="660">
        <v>0</v>
      </c>
      <c r="AE42" s="660">
        <v>0</v>
      </c>
      <c r="AF42" s="660">
        <v>0</v>
      </c>
      <c r="AG42" s="660">
        <v>0</v>
      </c>
      <c r="AH42" s="660">
        <v>0</v>
      </c>
      <c r="AI42" s="660">
        <f t="shared" si="7"/>
        <v>0</v>
      </c>
      <c r="AJ42" s="660">
        <v>0</v>
      </c>
      <c r="AK42" s="660">
        <v>0</v>
      </c>
      <c r="AL42" s="660">
        <v>0</v>
      </c>
      <c r="AM42" s="660">
        <f t="shared" si="8"/>
        <v>0</v>
      </c>
      <c r="AN42" s="698"/>
      <c r="AO42" s="660">
        <f t="shared" si="9"/>
        <v>374.20822589999995</v>
      </c>
    </row>
    <row r="43" spans="1:43" ht="15">
      <c r="A43" s="578" t="s">
        <v>390</v>
      </c>
      <c r="C43" s="32"/>
      <c r="D43" s="310" t="s">
        <v>66</v>
      </c>
      <c r="E43" s="638">
        <v>6.8150222999999999</v>
      </c>
      <c r="F43" s="638">
        <v>23.975245899999798</v>
      </c>
      <c r="G43" s="638">
        <v>23.379000000000001</v>
      </c>
      <c r="H43" s="638">
        <v>-22.561999999999799</v>
      </c>
      <c r="I43" s="638">
        <v>-20.463000000000001</v>
      </c>
      <c r="J43" s="638">
        <v>-22.351000000000099</v>
      </c>
      <c r="K43" s="638">
        <v>6.7290662999999702</v>
      </c>
      <c r="L43" s="638">
        <v>-9.7999999999986501E-2</v>
      </c>
      <c r="M43" s="638">
        <v>122.35274440000001</v>
      </c>
      <c r="N43" s="638">
        <v>-115.66500000000001</v>
      </c>
      <c r="O43" s="638">
        <v>-25.538999999999898</v>
      </c>
      <c r="P43" s="638">
        <v>-3.9956963000000401</v>
      </c>
      <c r="Q43" s="638">
        <v>7.0000000000000098</v>
      </c>
      <c r="R43" s="638">
        <v>3.1086244689504399E-15</v>
      </c>
      <c r="S43" s="638">
        <v>-10.645</v>
      </c>
      <c r="T43" s="638">
        <v>13.263087199999999</v>
      </c>
      <c r="U43" s="638">
        <v>-36.475000000000101</v>
      </c>
      <c r="V43" s="638">
        <v>0</v>
      </c>
      <c r="W43" s="638">
        <v>0</v>
      </c>
      <c r="X43" s="638">
        <v>0</v>
      </c>
      <c r="Y43" s="638">
        <v>0</v>
      </c>
      <c r="Z43" s="638">
        <v>0</v>
      </c>
      <c r="AA43" s="638">
        <f t="shared" si="6"/>
        <v>-54.279530200000139</v>
      </c>
      <c r="AB43" s="686"/>
      <c r="AC43" s="638">
        <v>-76.546430599999994</v>
      </c>
      <c r="AD43" s="638">
        <v>0</v>
      </c>
      <c r="AE43" s="638">
        <v>0</v>
      </c>
      <c r="AF43" s="638">
        <v>0</v>
      </c>
      <c r="AG43" s="638">
        <v>0</v>
      </c>
      <c r="AH43" s="638">
        <v>0</v>
      </c>
      <c r="AI43" s="638">
        <f t="shared" si="7"/>
        <v>-76.546430599999994</v>
      </c>
      <c r="AJ43" s="638">
        <v>0</v>
      </c>
      <c r="AK43" s="638">
        <v>0</v>
      </c>
      <c r="AL43" s="638">
        <v>0</v>
      </c>
      <c r="AM43" s="638">
        <f t="shared" si="8"/>
        <v>0</v>
      </c>
      <c r="AN43" s="686"/>
      <c r="AO43" s="638">
        <f t="shared" si="9"/>
        <v>-130.82596080000013</v>
      </c>
    </row>
    <row r="44" spans="1:43" s="28" customFormat="1" hidden="1">
      <c r="A44" s="577"/>
      <c r="B44"/>
      <c r="C44" s="32"/>
      <c r="D44" s="282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>
        <f t="shared" si="7"/>
        <v>0</v>
      </c>
      <c r="AJ44" s="283"/>
      <c r="AK44" s="283"/>
      <c r="AL44" s="283"/>
      <c r="AM44" s="283"/>
      <c r="AN44" s="283"/>
      <c r="AO44" s="283"/>
      <c r="AP44" s="6"/>
    </row>
    <row r="45" spans="1:43" s="28" customFormat="1" hidden="1">
      <c r="A45" s="577"/>
      <c r="B45"/>
      <c r="C45" s="32"/>
      <c r="D45" s="284" t="s">
        <v>59</v>
      </c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700"/>
      <c r="AC45" s="285"/>
      <c r="AD45" s="285"/>
      <c r="AE45" s="285"/>
      <c r="AF45" s="285"/>
      <c r="AG45" s="285"/>
      <c r="AH45" s="285"/>
      <c r="AI45" s="285">
        <f t="shared" si="7"/>
        <v>0</v>
      </c>
      <c r="AJ45" s="285"/>
      <c r="AK45" s="285"/>
      <c r="AL45" s="285"/>
      <c r="AM45" s="285"/>
      <c r="AN45" s="700"/>
      <c r="AO45" s="285"/>
      <c r="AP45" s="6"/>
    </row>
    <row r="46" spans="1:43" s="28" customFormat="1" hidden="1">
      <c r="A46" s="577"/>
      <c r="B46"/>
      <c r="C46" s="32"/>
      <c r="D46" s="286" t="s">
        <v>60</v>
      </c>
      <c r="E46" s="167">
        <f t="shared" ref="E46:AA46" si="10">E34</f>
        <v>-12.2354422</v>
      </c>
      <c r="F46" s="167">
        <f t="shared" si="10"/>
        <v>-140.75321080000001</v>
      </c>
      <c r="G46" s="167">
        <f t="shared" si="10"/>
        <v>4.4408920985006301E-16</v>
      </c>
      <c r="H46" s="167">
        <f t="shared" si="10"/>
        <v>-14.2739999999999</v>
      </c>
      <c r="I46" s="167">
        <f t="shared" si="10"/>
        <v>-48.085999999999999</v>
      </c>
      <c r="J46" s="167">
        <f t="shared" si="10"/>
        <v>-31.760999999999999</v>
      </c>
      <c r="K46" s="167">
        <f t="shared" si="10"/>
        <v>32.191356699999901</v>
      </c>
      <c r="L46" s="167">
        <f t="shared" si="10"/>
        <v>-7.7629999999999901</v>
      </c>
      <c r="M46" s="167">
        <f t="shared" si="10"/>
        <v>123.21274440000001</v>
      </c>
      <c r="N46" s="167">
        <f t="shared" si="10"/>
        <v>-44.064999999999998</v>
      </c>
      <c r="O46" s="167">
        <f t="shared" si="10"/>
        <v>-250.178</v>
      </c>
      <c r="P46" s="167">
        <f t="shared" si="10"/>
        <v>-61.011291400000097</v>
      </c>
      <c r="Q46" s="167">
        <f t="shared" si="10"/>
        <v>6.2250000000000201</v>
      </c>
      <c r="R46" s="167">
        <f t="shared" si="10"/>
        <v>3.1086244689504399E-15</v>
      </c>
      <c r="S46" s="167">
        <f t="shared" si="10"/>
        <v>-15.826000000000001</v>
      </c>
      <c r="T46" s="167">
        <f t="shared" si="10"/>
        <v>13.263087199999999</v>
      </c>
      <c r="U46" s="167">
        <f t="shared" si="10"/>
        <v>-28.334000000000099</v>
      </c>
      <c r="V46" s="167">
        <f t="shared" si="10"/>
        <v>0</v>
      </c>
      <c r="W46" s="167">
        <f t="shared" si="10"/>
        <v>0</v>
      </c>
      <c r="X46" s="167">
        <f t="shared" si="10"/>
        <v>0</v>
      </c>
      <c r="Y46" s="167">
        <f t="shared" si="10"/>
        <v>0</v>
      </c>
      <c r="Z46" s="167">
        <f t="shared" si="10"/>
        <v>0</v>
      </c>
      <c r="AA46" s="167">
        <f t="shared" si="10"/>
        <v>-479.39475610000022</v>
      </c>
      <c r="AB46" s="699"/>
      <c r="AC46" s="167">
        <f t="shared" ref="AC46:AH46" si="11">AC34</f>
        <v>-76.546430599999994</v>
      </c>
      <c r="AD46" s="167">
        <f t="shared" si="11"/>
        <v>0</v>
      </c>
      <c r="AE46" s="167">
        <f t="shared" si="11"/>
        <v>0</v>
      </c>
      <c r="AF46" s="167">
        <f t="shared" si="11"/>
        <v>0</v>
      </c>
      <c r="AG46" s="167">
        <f t="shared" si="11"/>
        <v>0</v>
      </c>
      <c r="AH46" s="167">
        <f t="shared" si="11"/>
        <v>0</v>
      </c>
      <c r="AI46" s="167">
        <f t="shared" si="7"/>
        <v>-76.546430599999994</v>
      </c>
      <c r="AJ46" s="167">
        <f>AJ34</f>
        <v>0</v>
      </c>
      <c r="AK46" s="167">
        <f>AK34</f>
        <v>0</v>
      </c>
      <c r="AL46" s="167">
        <f>AL34</f>
        <v>0</v>
      </c>
      <c r="AM46" s="167">
        <f>AM34</f>
        <v>0</v>
      </c>
      <c r="AN46" s="699"/>
      <c r="AO46" s="167">
        <f>AO34</f>
        <v>-555.94118670000023</v>
      </c>
      <c r="AP46" s="6"/>
    </row>
    <row r="47" spans="1:43" s="12" customFormat="1" hidden="1">
      <c r="A47" s="569"/>
      <c r="B47"/>
      <c r="C47" s="32"/>
      <c r="D47" s="287" t="s">
        <v>67</v>
      </c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699"/>
      <c r="AC47" s="167"/>
      <c r="AD47" s="167"/>
      <c r="AE47" s="167"/>
      <c r="AF47" s="167"/>
      <c r="AG47" s="167"/>
      <c r="AH47" s="167"/>
      <c r="AI47" s="167">
        <f t="shared" si="7"/>
        <v>0</v>
      </c>
      <c r="AJ47" s="167"/>
      <c r="AK47" s="167"/>
      <c r="AL47" s="167"/>
      <c r="AM47" s="167"/>
      <c r="AN47" s="699"/>
      <c r="AO47" s="167"/>
      <c r="AP47" s="6"/>
      <c r="AQ47" s="6"/>
    </row>
    <row r="48" spans="1:43" s="28" customFormat="1" hidden="1">
      <c r="A48" s="577"/>
      <c r="B48"/>
      <c r="C48" s="32"/>
      <c r="D48" s="286" t="s">
        <v>68</v>
      </c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699"/>
      <c r="AC48" s="167"/>
      <c r="AD48" s="167"/>
      <c r="AE48" s="167"/>
      <c r="AF48" s="167"/>
      <c r="AG48" s="167"/>
      <c r="AH48" s="167"/>
      <c r="AI48" s="167">
        <f t="shared" si="7"/>
        <v>0</v>
      </c>
      <c r="AJ48" s="167"/>
      <c r="AK48" s="167"/>
      <c r="AL48" s="167"/>
      <c r="AM48" s="167"/>
      <c r="AN48" s="699"/>
      <c r="AO48" s="167"/>
      <c r="AP48" s="6"/>
      <c r="AQ48" s="6"/>
    </row>
    <row r="49" spans="1:41" ht="15" hidden="1" thickBot="1">
      <c r="C49" s="9"/>
      <c r="D49" s="288" t="s">
        <v>69</v>
      </c>
      <c r="E49" s="279">
        <f t="shared" ref="E49:AA49" si="12">E46-E47</f>
        <v>-12.2354422</v>
      </c>
      <c r="F49" s="279">
        <f t="shared" si="12"/>
        <v>-140.75321080000001</v>
      </c>
      <c r="G49" s="279">
        <f t="shared" si="12"/>
        <v>4.4408920985006301E-16</v>
      </c>
      <c r="H49" s="279">
        <f t="shared" si="12"/>
        <v>-14.2739999999999</v>
      </c>
      <c r="I49" s="279">
        <f t="shared" si="12"/>
        <v>-48.085999999999999</v>
      </c>
      <c r="J49" s="279">
        <f t="shared" si="12"/>
        <v>-31.760999999999999</v>
      </c>
      <c r="K49" s="279">
        <f t="shared" si="12"/>
        <v>32.191356699999901</v>
      </c>
      <c r="L49" s="279">
        <f t="shared" si="12"/>
        <v>-7.7629999999999901</v>
      </c>
      <c r="M49" s="279">
        <f t="shared" si="12"/>
        <v>123.21274440000001</v>
      </c>
      <c r="N49" s="279">
        <f t="shared" si="12"/>
        <v>-44.064999999999998</v>
      </c>
      <c r="O49" s="279">
        <f t="shared" si="12"/>
        <v>-250.178</v>
      </c>
      <c r="P49" s="279">
        <f t="shared" si="12"/>
        <v>-61.011291400000097</v>
      </c>
      <c r="Q49" s="279">
        <f t="shared" si="12"/>
        <v>6.2250000000000201</v>
      </c>
      <c r="R49" s="279">
        <f t="shared" si="12"/>
        <v>3.1086244689504399E-15</v>
      </c>
      <c r="S49" s="279">
        <f t="shared" si="12"/>
        <v>-15.826000000000001</v>
      </c>
      <c r="T49" s="279">
        <f t="shared" si="12"/>
        <v>13.263087199999999</v>
      </c>
      <c r="U49" s="279">
        <f t="shared" si="12"/>
        <v>-28.334000000000099</v>
      </c>
      <c r="V49" s="279">
        <f t="shared" si="12"/>
        <v>0</v>
      </c>
      <c r="W49" s="279">
        <f t="shared" si="12"/>
        <v>0</v>
      </c>
      <c r="X49" s="279">
        <f t="shared" si="12"/>
        <v>0</v>
      </c>
      <c r="Y49" s="279">
        <f t="shared" si="12"/>
        <v>0</v>
      </c>
      <c r="Z49" s="279">
        <f t="shared" si="12"/>
        <v>0</v>
      </c>
      <c r="AA49" s="279">
        <f t="shared" si="12"/>
        <v>-479.39475610000022</v>
      </c>
      <c r="AB49" s="701"/>
      <c r="AC49" s="279">
        <f t="shared" ref="AC49:AH49" si="13">AC46-AC47</f>
        <v>-76.546430599999994</v>
      </c>
      <c r="AD49" s="279">
        <f t="shared" si="13"/>
        <v>0</v>
      </c>
      <c r="AE49" s="279">
        <f t="shared" si="13"/>
        <v>0</v>
      </c>
      <c r="AF49" s="279">
        <f t="shared" si="13"/>
        <v>0</v>
      </c>
      <c r="AG49" s="279">
        <f t="shared" si="13"/>
        <v>0</v>
      </c>
      <c r="AH49" s="279">
        <f t="shared" si="13"/>
        <v>0</v>
      </c>
      <c r="AI49" s="279">
        <f t="shared" si="7"/>
        <v>-76.546430599999994</v>
      </c>
      <c r="AJ49" s="279">
        <f>AJ46-AJ47</f>
        <v>0</v>
      </c>
      <c r="AK49" s="279">
        <f>AK46-AK47</f>
        <v>0</v>
      </c>
      <c r="AL49" s="279">
        <f>AL46-AL47</f>
        <v>0</v>
      </c>
      <c r="AM49" s="279">
        <f>AM46-AM47</f>
        <v>0</v>
      </c>
      <c r="AN49" s="701"/>
      <c r="AO49" s="279">
        <f>AO46-AO47</f>
        <v>-555.94118670000023</v>
      </c>
    </row>
    <row r="50" spans="1:41" hidden="1"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702"/>
      <c r="AC50" s="105"/>
      <c r="AD50" s="105"/>
      <c r="AE50" s="105"/>
      <c r="AF50" s="105"/>
      <c r="AG50" s="105"/>
      <c r="AH50" s="105"/>
      <c r="AI50" s="105">
        <f t="shared" si="7"/>
        <v>0</v>
      </c>
      <c r="AJ50" s="105"/>
      <c r="AK50" s="105"/>
      <c r="AL50" s="105"/>
      <c r="AM50" s="105"/>
      <c r="AN50" s="702"/>
      <c r="AO50" s="105"/>
    </row>
    <row r="51" spans="1:41">
      <c r="X51" s="22"/>
      <c r="Y51" s="22"/>
      <c r="Z51" s="22"/>
      <c r="AC51" s="22"/>
      <c r="AD51" s="22"/>
      <c r="AE51" s="22"/>
      <c r="AF51" s="22"/>
      <c r="AG51" s="22"/>
      <c r="AH51" s="22"/>
      <c r="AJ51" s="22"/>
      <c r="AK51" s="22"/>
      <c r="AL51" s="22"/>
    </row>
    <row r="52" spans="1:41" ht="29.25" customHeight="1">
      <c r="D52" s="142" t="str">
        <f>"Kassaflöde "&amp;VÅR&amp;" jmf "&amp;VFGÅR</f>
        <v>Kassaflöde 2015 jmf 2014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702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702"/>
      <c r="AO52" s="105"/>
    </row>
    <row r="53" spans="1:41"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702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702"/>
      <c r="AO53" s="105"/>
    </row>
    <row r="54" spans="1:41" s="15" customFormat="1" ht="69.75" customHeight="1">
      <c r="A54" s="580"/>
      <c r="B54"/>
      <c r="C54" s="6"/>
      <c r="D54" s="304"/>
      <c r="E54" s="737" t="str">
        <f t="shared" ref="E54:AA54" si="14">E27</f>
        <v>AH</v>
      </c>
      <c r="F54" s="737" t="str">
        <f t="shared" si="14"/>
        <v>Arcus</v>
      </c>
      <c r="G54" s="737" t="str">
        <f t="shared" si="14"/>
        <v xml:space="preserve">Biolin </v>
      </c>
      <c r="H54" s="737" t="str">
        <f t="shared" si="14"/>
        <v>Bisnode</v>
      </c>
      <c r="I54" s="737" t="str">
        <f t="shared" si="14"/>
        <v>DIAB</v>
      </c>
      <c r="J54" s="737" t="str">
        <f t="shared" si="14"/>
        <v>Eurom</v>
      </c>
      <c r="K54" s="737" t="str">
        <f t="shared" si="14"/>
        <v>GS-Hydro</v>
      </c>
      <c r="L54" s="737" t="str">
        <f t="shared" si="14"/>
        <v>Hafa</v>
      </c>
      <c r="M54" s="737" t="str">
        <f t="shared" si="14"/>
        <v>HENT</v>
      </c>
      <c r="N54" s="737" t="str">
        <f t="shared" si="14"/>
        <v xml:space="preserve">HL Disp </v>
      </c>
      <c r="O54" s="737" t="str">
        <f t="shared" si="14"/>
        <v>Inwido</v>
      </c>
      <c r="P54" s="737" t="str">
        <f t="shared" si="14"/>
        <v>Jøtul</v>
      </c>
      <c r="Q54" s="737" t="str">
        <f t="shared" si="14"/>
        <v xml:space="preserve">KVD </v>
      </c>
      <c r="R54" s="737" t="str">
        <f t="shared" si="14"/>
        <v>Ledil</v>
      </c>
      <c r="S54" s="737" t="str">
        <f t="shared" si="14"/>
        <v>MCC</v>
      </c>
      <c r="T54" s="737" t="str">
        <f t="shared" si="14"/>
        <v>Nebula</v>
      </c>
      <c r="U54" s="737" t="str">
        <f t="shared" si="14"/>
        <v>NCG</v>
      </c>
      <c r="V54" s="737">
        <f t="shared" si="14"/>
        <v>0</v>
      </c>
      <c r="W54" s="737">
        <f t="shared" si="14"/>
        <v>0</v>
      </c>
      <c r="X54" s="737">
        <f t="shared" si="14"/>
        <v>0</v>
      </c>
      <c r="Y54" s="737">
        <f t="shared" si="14"/>
        <v>0</v>
      </c>
      <c r="Z54" s="737">
        <f t="shared" si="14"/>
        <v>0</v>
      </c>
      <c r="AA54" s="737" t="str">
        <f t="shared" si="14"/>
        <v>Sum ex Aibel</v>
      </c>
      <c r="AB54" s="738"/>
      <c r="AC54" s="737" t="str">
        <f t="shared" ref="AC54:AM54" si="15">AC27</f>
        <v>Aibel</v>
      </c>
      <c r="AD54" s="737">
        <f t="shared" si="15"/>
        <v>0</v>
      </c>
      <c r="AE54" s="737">
        <f t="shared" si="15"/>
        <v>0</v>
      </c>
      <c r="AF54" s="737">
        <f t="shared" si="15"/>
        <v>0</v>
      </c>
      <c r="AG54" s="737">
        <f t="shared" si="15"/>
        <v>0</v>
      </c>
      <c r="AH54" s="737">
        <f t="shared" si="15"/>
        <v>0</v>
      </c>
      <c r="AI54" s="737" t="str">
        <f t="shared" si="15"/>
        <v>Sum Aibel</v>
      </c>
      <c r="AJ54" s="737">
        <f t="shared" si="15"/>
        <v>0</v>
      </c>
      <c r="AK54" s="737">
        <f t="shared" si="15"/>
        <v>0</v>
      </c>
      <c r="AL54" s="737">
        <f t="shared" si="15"/>
        <v>0</v>
      </c>
      <c r="AM54" s="737" t="str">
        <f t="shared" si="15"/>
        <v>SUMMA FRÅGETECKEN</v>
      </c>
      <c r="AN54" s="738"/>
      <c r="AO54" s="737" t="str">
        <f>AO27</f>
        <v>Totalt</v>
      </c>
    </row>
    <row r="55" spans="1:41">
      <c r="C55" s="28"/>
      <c r="D55" s="11" t="s">
        <v>54</v>
      </c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52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52"/>
      <c r="AO55" s="144"/>
    </row>
    <row r="56" spans="1:41">
      <c r="C56" s="12"/>
      <c r="D56" s="151" t="s">
        <v>55</v>
      </c>
      <c r="E56" s="33">
        <f t="shared" ref="E56:AA56" si="16">E11-E29</f>
        <v>1.3524317999999997</v>
      </c>
      <c r="F56" s="33">
        <f t="shared" si="16"/>
        <v>5.6133992000002024</v>
      </c>
      <c r="G56" s="33">
        <f t="shared" si="16"/>
        <v>-0.24770000000000544</v>
      </c>
      <c r="H56" s="33">
        <f t="shared" si="16"/>
        <v>-1.3257998999999998</v>
      </c>
      <c r="I56" s="33">
        <f t="shared" si="16"/>
        <v>49.939000000000014</v>
      </c>
      <c r="J56" s="33">
        <f t="shared" si="16"/>
        <v>2.2280000000000699</v>
      </c>
      <c r="K56" s="33">
        <f t="shared" si="16"/>
        <v>-9.7445599999999271</v>
      </c>
      <c r="L56" s="33">
        <f t="shared" si="16"/>
        <v>-0.20299999999999985</v>
      </c>
      <c r="M56" s="33">
        <f t="shared" si="16"/>
        <v>10.043033400000297</v>
      </c>
      <c r="N56" s="33">
        <f t="shared" si="16"/>
        <v>-11.063999999999981</v>
      </c>
      <c r="O56" s="33">
        <f t="shared" si="16"/>
        <v>101.37899999999981</v>
      </c>
      <c r="P56" s="102">
        <f t="shared" si="16"/>
        <v>3.1154987999999992</v>
      </c>
      <c r="Q56" s="33">
        <f t="shared" si="16"/>
        <v>-3.4490000000000003</v>
      </c>
      <c r="R56" s="33">
        <f t="shared" si="16"/>
        <v>18.496768399999997</v>
      </c>
      <c r="S56" s="33">
        <f t="shared" si="16"/>
        <v>17.40799999999998</v>
      </c>
      <c r="T56" s="33">
        <f t="shared" si="16"/>
        <v>-2.3477105000000016</v>
      </c>
      <c r="U56" s="33">
        <f t="shared" si="16"/>
        <v>-17.983828000000099</v>
      </c>
      <c r="V56" s="33">
        <f t="shared" si="16"/>
        <v>0</v>
      </c>
      <c r="W56" s="33">
        <f t="shared" si="16"/>
        <v>0</v>
      </c>
      <c r="X56" s="33">
        <f t="shared" si="16"/>
        <v>0</v>
      </c>
      <c r="Y56" s="33">
        <f t="shared" si="16"/>
        <v>0</v>
      </c>
      <c r="Z56" s="33">
        <f t="shared" si="16"/>
        <v>0</v>
      </c>
      <c r="AA56" s="33">
        <f t="shared" si="16"/>
        <v>163.20953320000029</v>
      </c>
      <c r="AB56" s="102"/>
      <c r="AC56" s="33">
        <f t="shared" ref="AC56:AM56" si="17">AC11-AC29</f>
        <v>24.382083399999999</v>
      </c>
      <c r="AD56" s="33">
        <f t="shared" si="17"/>
        <v>0</v>
      </c>
      <c r="AE56" s="33">
        <f t="shared" si="17"/>
        <v>0</v>
      </c>
      <c r="AF56" s="33">
        <f t="shared" si="17"/>
        <v>0</v>
      </c>
      <c r="AG56" s="33">
        <f t="shared" si="17"/>
        <v>0</v>
      </c>
      <c r="AH56" s="33">
        <f t="shared" si="17"/>
        <v>0</v>
      </c>
      <c r="AI56" s="33">
        <f t="shared" si="17"/>
        <v>24.382083399999999</v>
      </c>
      <c r="AJ56" s="33">
        <f t="shared" si="17"/>
        <v>0</v>
      </c>
      <c r="AK56" s="33">
        <f t="shared" si="17"/>
        <v>0</v>
      </c>
      <c r="AL56" s="33">
        <f t="shared" si="17"/>
        <v>0</v>
      </c>
      <c r="AM56" s="33">
        <f t="shared" si="17"/>
        <v>0</v>
      </c>
      <c r="AN56" s="102"/>
      <c r="AO56" s="33">
        <f t="shared" ref="AO56:AO70" si="18">AO11-AO29</f>
        <v>187.59161660000029</v>
      </c>
    </row>
    <row r="57" spans="1:41">
      <c r="C57" s="28"/>
      <c r="D57" s="274" t="s">
        <v>56</v>
      </c>
      <c r="E57" s="635">
        <f t="shared" ref="E57:AA57" si="19">E12-E30</f>
        <v>12.065374399999996</v>
      </c>
      <c r="F57" s="635">
        <f t="shared" si="19"/>
        <v>-73.350294099999999</v>
      </c>
      <c r="G57" s="635">
        <f t="shared" si="19"/>
        <v>10.962</v>
      </c>
      <c r="H57" s="635">
        <f t="shared" si="19"/>
        <v>26.693000000000001</v>
      </c>
      <c r="I57" s="635">
        <f t="shared" si="19"/>
        <v>-13.539000000000001</v>
      </c>
      <c r="J57" s="635">
        <f t="shared" si="19"/>
        <v>-20.442</v>
      </c>
      <c r="K57" s="635">
        <f t="shared" si="19"/>
        <v>-12.7482858</v>
      </c>
      <c r="L57" s="635">
        <f t="shared" si="19"/>
        <v>4.3109999999999999</v>
      </c>
      <c r="M57" s="635">
        <f t="shared" si="19"/>
        <v>76.033133300000017</v>
      </c>
      <c r="N57" s="635">
        <f t="shared" si="19"/>
        <v>31.143000000000001</v>
      </c>
      <c r="O57" s="635">
        <f t="shared" si="19"/>
        <v>-33.022999999999996</v>
      </c>
      <c r="P57" s="103">
        <f t="shared" si="19"/>
        <v>31.262547099999999</v>
      </c>
      <c r="Q57" s="635">
        <f t="shared" si="19"/>
        <v>-3.88</v>
      </c>
      <c r="R57" s="635">
        <f t="shared" si="19"/>
        <v>-27.135472100000001</v>
      </c>
      <c r="S57" s="635">
        <f t="shared" si="19"/>
        <v>-21.157999999999998</v>
      </c>
      <c r="T57" s="635">
        <f t="shared" si="19"/>
        <v>5.6619133000000001</v>
      </c>
      <c r="U57" s="635">
        <f t="shared" si="19"/>
        <v>168.04899999999998</v>
      </c>
      <c r="V57" s="635">
        <f t="shared" si="19"/>
        <v>0</v>
      </c>
      <c r="W57" s="635">
        <f t="shared" si="19"/>
        <v>0</v>
      </c>
      <c r="X57" s="635">
        <f t="shared" si="19"/>
        <v>0</v>
      </c>
      <c r="Y57" s="635">
        <f t="shared" si="19"/>
        <v>0</v>
      </c>
      <c r="Z57" s="635">
        <f t="shared" si="19"/>
        <v>0</v>
      </c>
      <c r="AA57" s="635">
        <f t="shared" si="19"/>
        <v>160.90491609999995</v>
      </c>
      <c r="AB57" s="103"/>
      <c r="AC57" s="635">
        <f t="shared" ref="AC57:AM57" si="20">AC12-AC30</f>
        <v>330.95304590000001</v>
      </c>
      <c r="AD57" s="635">
        <f t="shared" si="20"/>
        <v>0</v>
      </c>
      <c r="AE57" s="635">
        <f t="shared" si="20"/>
        <v>0</v>
      </c>
      <c r="AF57" s="635">
        <f t="shared" si="20"/>
        <v>0</v>
      </c>
      <c r="AG57" s="635">
        <f t="shared" si="20"/>
        <v>0</v>
      </c>
      <c r="AH57" s="635">
        <f t="shared" si="20"/>
        <v>0</v>
      </c>
      <c r="AI57" s="635">
        <f t="shared" si="20"/>
        <v>330.95304590000001</v>
      </c>
      <c r="AJ57" s="635">
        <f t="shared" si="20"/>
        <v>0</v>
      </c>
      <c r="AK57" s="635">
        <f t="shared" si="20"/>
        <v>0</v>
      </c>
      <c r="AL57" s="635">
        <f t="shared" si="20"/>
        <v>0</v>
      </c>
      <c r="AM57" s="635">
        <f t="shared" si="20"/>
        <v>0</v>
      </c>
      <c r="AN57" s="103"/>
      <c r="AO57" s="635">
        <f t="shared" si="18"/>
        <v>491.85796199999993</v>
      </c>
    </row>
    <row r="58" spans="1:41" s="20" customFormat="1">
      <c r="A58" s="568"/>
      <c r="B58"/>
      <c r="D58" s="308" t="s">
        <v>70</v>
      </c>
      <c r="E58" s="634">
        <f t="shared" ref="E58:AA58" si="21">E13-E31</f>
        <v>13.417806200000001</v>
      </c>
      <c r="F58" s="634">
        <f t="shared" si="21"/>
        <v>-67.736894899999982</v>
      </c>
      <c r="G58" s="634">
        <f t="shared" si="21"/>
        <v>10.7143</v>
      </c>
      <c r="H58" s="634">
        <f t="shared" si="21"/>
        <v>25.367200099999899</v>
      </c>
      <c r="I58" s="634">
        <f t="shared" si="21"/>
        <v>36.400000000000013</v>
      </c>
      <c r="J58" s="634">
        <f t="shared" si="21"/>
        <v>-18.213999999999999</v>
      </c>
      <c r="K58" s="634">
        <f t="shared" si="21"/>
        <v>-22.492845799999898</v>
      </c>
      <c r="L58" s="634">
        <f t="shared" si="21"/>
        <v>4.1079999999999899</v>
      </c>
      <c r="M58" s="634">
        <f t="shared" si="21"/>
        <v>86.076166700000002</v>
      </c>
      <c r="N58" s="634">
        <f t="shared" si="21"/>
        <v>20.078999999999901</v>
      </c>
      <c r="O58" s="634">
        <f t="shared" si="21"/>
        <v>68.355999999999995</v>
      </c>
      <c r="P58" s="634">
        <f t="shared" si="21"/>
        <v>34.378045900000004</v>
      </c>
      <c r="Q58" s="634">
        <f t="shared" si="21"/>
        <v>-7.3290000000000148</v>
      </c>
      <c r="R58" s="634">
        <f t="shared" si="21"/>
        <v>-8.6387037000000042</v>
      </c>
      <c r="S58" s="634">
        <f t="shared" si="21"/>
        <v>-3.7500000000000018</v>
      </c>
      <c r="T58" s="634">
        <f t="shared" si="21"/>
        <v>3.3142027999999968</v>
      </c>
      <c r="U58" s="634">
        <f t="shared" si="21"/>
        <v>150.0651720000001</v>
      </c>
      <c r="V58" s="634">
        <f t="shared" si="21"/>
        <v>0</v>
      </c>
      <c r="W58" s="634">
        <f t="shared" si="21"/>
        <v>0</v>
      </c>
      <c r="X58" s="634">
        <f t="shared" si="21"/>
        <v>0</v>
      </c>
      <c r="Y58" s="634">
        <f t="shared" si="21"/>
        <v>0</v>
      </c>
      <c r="Z58" s="634">
        <f t="shared" si="21"/>
        <v>0</v>
      </c>
      <c r="AA58" s="634">
        <f t="shared" si="21"/>
        <v>324.11444930000005</v>
      </c>
      <c r="AB58" s="102"/>
      <c r="AC58" s="634">
        <f t="shared" ref="AC58:AM58" si="22">AC13-AC31</f>
        <v>355.33512930000001</v>
      </c>
      <c r="AD58" s="634">
        <f t="shared" si="22"/>
        <v>0</v>
      </c>
      <c r="AE58" s="634">
        <f t="shared" si="22"/>
        <v>0</v>
      </c>
      <c r="AF58" s="634">
        <f t="shared" si="22"/>
        <v>0</v>
      </c>
      <c r="AG58" s="634">
        <f t="shared" si="22"/>
        <v>0</v>
      </c>
      <c r="AH58" s="634">
        <f t="shared" si="22"/>
        <v>0</v>
      </c>
      <c r="AI58" s="634">
        <f t="shared" si="22"/>
        <v>355.33512930000001</v>
      </c>
      <c r="AJ58" s="634">
        <f t="shared" si="22"/>
        <v>0</v>
      </c>
      <c r="AK58" s="634">
        <f t="shared" si="22"/>
        <v>0</v>
      </c>
      <c r="AL58" s="634">
        <f t="shared" si="22"/>
        <v>0</v>
      </c>
      <c r="AM58" s="634">
        <f t="shared" si="22"/>
        <v>0</v>
      </c>
      <c r="AN58" s="102"/>
      <c r="AO58" s="634">
        <f t="shared" si="18"/>
        <v>679.4495786</v>
      </c>
    </row>
    <row r="59" spans="1:41">
      <c r="D59" s="156" t="s">
        <v>57</v>
      </c>
      <c r="E59" s="17">
        <f t="shared" ref="E59:AA59" si="23">E14-E32</f>
        <v>7.8797014000000001</v>
      </c>
      <c r="F59" s="17">
        <f t="shared" si="23"/>
        <v>-26.082460100000002</v>
      </c>
      <c r="G59" s="17">
        <f t="shared" si="23"/>
        <v>-5.04</v>
      </c>
      <c r="H59" s="17">
        <f t="shared" si="23"/>
        <v>0.15100000000000335</v>
      </c>
      <c r="I59" s="17">
        <f t="shared" si="23"/>
        <v>-0.24500000000000011</v>
      </c>
      <c r="J59" s="17">
        <f t="shared" si="23"/>
        <v>10.908999999999999</v>
      </c>
      <c r="K59" s="17">
        <f t="shared" si="23"/>
        <v>1.8902999999999999</v>
      </c>
      <c r="L59" s="17">
        <f t="shared" si="23"/>
        <v>-1.2000000000000011E-2</v>
      </c>
      <c r="M59" s="17">
        <f t="shared" si="23"/>
        <v>-12.644231399999999</v>
      </c>
      <c r="N59" s="17">
        <f t="shared" si="23"/>
        <v>2.3109999999999999</v>
      </c>
      <c r="O59" s="17">
        <f t="shared" si="23"/>
        <v>21.783000000000001</v>
      </c>
      <c r="P59" s="17">
        <f t="shared" si="23"/>
        <v>-3.3001282999999999</v>
      </c>
      <c r="Q59" s="17">
        <f t="shared" si="23"/>
        <v>-3.0050000000000003</v>
      </c>
      <c r="R59" s="17">
        <f t="shared" si="23"/>
        <v>-7.5037599999999996E-2</v>
      </c>
      <c r="S59" s="17">
        <f t="shared" si="23"/>
        <v>-3.8099999999999996</v>
      </c>
      <c r="T59" s="17">
        <f t="shared" si="23"/>
        <v>8.6848403000000012</v>
      </c>
      <c r="U59" s="17">
        <f t="shared" si="23"/>
        <v>-28.372000000000003</v>
      </c>
      <c r="V59" s="17">
        <f t="shared" si="23"/>
        <v>0</v>
      </c>
      <c r="W59" s="17">
        <f t="shared" si="23"/>
        <v>0</v>
      </c>
      <c r="X59" s="17">
        <f t="shared" si="23"/>
        <v>0</v>
      </c>
      <c r="Y59" s="17">
        <f t="shared" si="23"/>
        <v>0</v>
      </c>
      <c r="Z59" s="17">
        <f t="shared" si="23"/>
        <v>0</v>
      </c>
      <c r="AA59" s="17">
        <f t="shared" si="23"/>
        <v>-28.977015700000038</v>
      </c>
      <c r="AB59" s="16"/>
      <c r="AC59" s="17">
        <f t="shared" ref="AC59:AM59" si="24">AC14-AC32</f>
        <v>-1.5782761000000001</v>
      </c>
      <c r="AD59" s="17">
        <f t="shared" si="24"/>
        <v>0</v>
      </c>
      <c r="AE59" s="17">
        <f t="shared" si="24"/>
        <v>0</v>
      </c>
      <c r="AF59" s="17">
        <f t="shared" si="24"/>
        <v>0</v>
      </c>
      <c r="AG59" s="17">
        <f t="shared" si="24"/>
        <v>0</v>
      </c>
      <c r="AH59" s="17">
        <f t="shared" si="24"/>
        <v>0</v>
      </c>
      <c r="AI59" s="17">
        <f t="shared" si="24"/>
        <v>-1.5782761000000001</v>
      </c>
      <c r="AJ59" s="17">
        <f t="shared" si="24"/>
        <v>0</v>
      </c>
      <c r="AK59" s="17">
        <f t="shared" si="24"/>
        <v>0</v>
      </c>
      <c r="AL59" s="17">
        <f t="shared" si="24"/>
        <v>0</v>
      </c>
      <c r="AM59" s="17">
        <f t="shared" si="24"/>
        <v>0</v>
      </c>
      <c r="AN59" s="16"/>
      <c r="AO59" s="17">
        <f t="shared" si="18"/>
        <v>-30.555291800000049</v>
      </c>
    </row>
    <row r="60" spans="1:41">
      <c r="D60" s="171" t="s">
        <v>58</v>
      </c>
      <c r="E60" s="656">
        <f t="shared" ref="E60:AA60" si="25">E15-E33</f>
        <v>-3.8595098000000001</v>
      </c>
      <c r="F60" s="656">
        <f t="shared" si="25"/>
        <v>-2.9914300000000001E-2</v>
      </c>
      <c r="G60" s="656">
        <f t="shared" si="25"/>
        <v>0.45300000000000001</v>
      </c>
      <c r="H60" s="656">
        <f t="shared" si="25"/>
        <v>-0.48300000000000004</v>
      </c>
      <c r="I60" s="656">
        <f t="shared" si="25"/>
        <v>9.0999999999999998E-2</v>
      </c>
      <c r="J60" s="656">
        <f t="shared" si="25"/>
        <v>0</v>
      </c>
      <c r="K60" s="656">
        <f t="shared" si="25"/>
        <v>-5.177989999999999E-2</v>
      </c>
      <c r="L60" s="656">
        <f t="shared" si="25"/>
        <v>0</v>
      </c>
      <c r="M60" s="656">
        <f t="shared" si="25"/>
        <v>0.31960330000000003</v>
      </c>
      <c r="N60" s="656">
        <f t="shared" si="25"/>
        <v>0</v>
      </c>
      <c r="O60" s="656">
        <f t="shared" si="25"/>
        <v>-2.798</v>
      </c>
      <c r="P60" s="656">
        <f t="shared" si="25"/>
        <v>-1.9522466000000001</v>
      </c>
      <c r="Q60" s="656">
        <f t="shared" si="25"/>
        <v>6.3E-2</v>
      </c>
      <c r="R60" s="656">
        <f t="shared" si="25"/>
        <v>0.18759400000000001</v>
      </c>
      <c r="S60" s="656">
        <f t="shared" si="25"/>
        <v>0</v>
      </c>
      <c r="T60" s="656">
        <f t="shared" si="25"/>
        <v>0</v>
      </c>
      <c r="U60" s="656">
        <f t="shared" si="25"/>
        <v>-5</v>
      </c>
      <c r="V60" s="656">
        <f t="shared" si="25"/>
        <v>0</v>
      </c>
      <c r="W60" s="656">
        <f t="shared" si="25"/>
        <v>0</v>
      </c>
      <c r="X60" s="656">
        <f t="shared" si="25"/>
        <v>0</v>
      </c>
      <c r="Y60" s="656">
        <f t="shared" si="25"/>
        <v>0</v>
      </c>
      <c r="Z60" s="656">
        <f t="shared" si="25"/>
        <v>0</v>
      </c>
      <c r="AA60" s="656">
        <f t="shared" si="25"/>
        <v>-13.060253300000001</v>
      </c>
      <c r="AB60" s="669"/>
      <c r="AC60" s="656">
        <f t="shared" ref="AC60:AM60" si="26">AC15-AC33</f>
        <v>0</v>
      </c>
      <c r="AD60" s="656">
        <f t="shared" si="26"/>
        <v>0</v>
      </c>
      <c r="AE60" s="656">
        <f t="shared" si="26"/>
        <v>0</v>
      </c>
      <c r="AF60" s="656">
        <f t="shared" si="26"/>
        <v>0</v>
      </c>
      <c r="AG60" s="656">
        <f t="shared" si="26"/>
        <v>0</v>
      </c>
      <c r="AH60" s="656">
        <f t="shared" si="26"/>
        <v>0</v>
      </c>
      <c r="AI60" s="656">
        <f t="shared" si="26"/>
        <v>0</v>
      </c>
      <c r="AJ60" s="656">
        <f t="shared" si="26"/>
        <v>0</v>
      </c>
      <c r="AK60" s="656">
        <f t="shared" si="26"/>
        <v>0</v>
      </c>
      <c r="AL60" s="656">
        <f t="shared" si="26"/>
        <v>0</v>
      </c>
      <c r="AM60" s="656">
        <f t="shared" si="26"/>
        <v>0</v>
      </c>
      <c r="AN60" s="669"/>
      <c r="AO60" s="656">
        <f t="shared" si="18"/>
        <v>-13.060253300000001</v>
      </c>
    </row>
    <row r="61" spans="1:41" s="20" customFormat="1">
      <c r="A61" s="568"/>
      <c r="B61"/>
      <c r="D61" s="313" t="s">
        <v>179</v>
      </c>
      <c r="E61" s="638">
        <f t="shared" ref="E61:AA61" si="27">E16-E34</f>
        <v>17.437997800000009</v>
      </c>
      <c r="F61" s="638">
        <f t="shared" si="27"/>
        <v>-93.849269300000003</v>
      </c>
      <c r="G61" s="638">
        <f t="shared" si="27"/>
        <v>6.1272999999999893</v>
      </c>
      <c r="H61" s="638">
        <f t="shared" si="27"/>
        <v>25.035200099999898</v>
      </c>
      <c r="I61" s="638">
        <f t="shared" si="27"/>
        <v>36.245999999999995</v>
      </c>
      <c r="J61" s="638">
        <f t="shared" si="27"/>
        <v>-7.3050000000000033</v>
      </c>
      <c r="K61" s="638">
        <f t="shared" si="27"/>
        <v>-20.654325699999902</v>
      </c>
      <c r="L61" s="638">
        <f t="shared" si="27"/>
        <v>4.0959999999999903</v>
      </c>
      <c r="M61" s="638">
        <f t="shared" si="27"/>
        <v>73.751538599999989</v>
      </c>
      <c r="N61" s="638">
        <f t="shared" si="27"/>
        <v>22.389999999999997</v>
      </c>
      <c r="O61" s="638">
        <f t="shared" si="27"/>
        <v>87.341000000000008</v>
      </c>
      <c r="P61" s="638">
        <f t="shared" si="27"/>
        <v>29.125671000000096</v>
      </c>
      <c r="Q61" s="638">
        <f t="shared" si="27"/>
        <v>-10.27100000000002</v>
      </c>
      <c r="R61" s="638">
        <f t="shared" si="27"/>
        <v>-8.5261472999999928</v>
      </c>
      <c r="S61" s="638">
        <f t="shared" si="27"/>
        <v>-7.5599999999999987</v>
      </c>
      <c r="T61" s="638">
        <f t="shared" si="27"/>
        <v>11.9990431</v>
      </c>
      <c r="U61" s="638">
        <f t="shared" si="27"/>
        <v>116.6931719999999</v>
      </c>
      <c r="V61" s="638">
        <f t="shared" si="27"/>
        <v>0</v>
      </c>
      <c r="W61" s="638">
        <f t="shared" si="27"/>
        <v>0</v>
      </c>
      <c r="X61" s="638">
        <f t="shared" si="27"/>
        <v>0</v>
      </c>
      <c r="Y61" s="638">
        <f t="shared" si="27"/>
        <v>0</v>
      </c>
      <c r="Z61" s="638">
        <f t="shared" si="27"/>
        <v>0</v>
      </c>
      <c r="AA61" s="638">
        <f t="shared" si="27"/>
        <v>282.07718030000001</v>
      </c>
      <c r="AB61" s="686"/>
      <c r="AC61" s="638">
        <f t="shared" ref="AC61:AM61" si="28">AC16-AC34</f>
        <v>353.75685320000002</v>
      </c>
      <c r="AD61" s="638">
        <f t="shared" si="28"/>
        <v>0</v>
      </c>
      <c r="AE61" s="638">
        <f t="shared" si="28"/>
        <v>0</v>
      </c>
      <c r="AF61" s="638">
        <f t="shared" si="28"/>
        <v>0</v>
      </c>
      <c r="AG61" s="638">
        <f t="shared" si="28"/>
        <v>0</v>
      </c>
      <c r="AH61" s="638">
        <f t="shared" si="28"/>
        <v>0</v>
      </c>
      <c r="AI61" s="638">
        <f t="shared" si="28"/>
        <v>353.75685320000002</v>
      </c>
      <c r="AJ61" s="638">
        <f t="shared" si="28"/>
        <v>0</v>
      </c>
      <c r="AK61" s="638">
        <f t="shared" si="28"/>
        <v>0</v>
      </c>
      <c r="AL61" s="638">
        <f t="shared" si="28"/>
        <v>0</v>
      </c>
      <c r="AM61" s="638">
        <f t="shared" si="28"/>
        <v>0</v>
      </c>
      <c r="AN61" s="686"/>
      <c r="AO61" s="638">
        <f t="shared" si="18"/>
        <v>635.83403350000003</v>
      </c>
    </row>
    <row r="62" spans="1:41">
      <c r="D62" s="292" t="s">
        <v>61</v>
      </c>
      <c r="E62" s="657">
        <f t="shared" ref="E62:AA62" si="29">E17-E35</f>
        <v>0</v>
      </c>
      <c r="F62" s="657">
        <f t="shared" si="29"/>
        <v>0</v>
      </c>
      <c r="G62" s="657">
        <f t="shared" si="29"/>
        <v>-23.379000000000001</v>
      </c>
      <c r="H62" s="657">
        <f t="shared" si="29"/>
        <v>-22.324000000000002</v>
      </c>
      <c r="I62" s="657">
        <f t="shared" si="29"/>
        <v>0</v>
      </c>
      <c r="J62" s="657">
        <f t="shared" si="29"/>
        <v>0</v>
      </c>
      <c r="K62" s="657">
        <f t="shared" si="29"/>
        <v>0</v>
      </c>
      <c r="L62" s="657">
        <f t="shared" si="29"/>
        <v>0</v>
      </c>
      <c r="M62" s="657">
        <f t="shared" si="29"/>
        <v>0.86000000000000298</v>
      </c>
      <c r="N62" s="657">
        <f t="shared" si="29"/>
        <v>0</v>
      </c>
      <c r="O62" s="657">
        <f t="shared" si="29"/>
        <v>0</v>
      </c>
      <c r="P62" s="657">
        <f t="shared" si="29"/>
        <v>0</v>
      </c>
      <c r="Q62" s="657">
        <f t="shared" si="29"/>
        <v>0</v>
      </c>
      <c r="R62" s="657">
        <f t="shared" si="29"/>
        <v>-8.8480000000000008</v>
      </c>
      <c r="S62" s="657">
        <f t="shared" si="29"/>
        <v>0</v>
      </c>
      <c r="T62" s="657">
        <f t="shared" si="29"/>
        <v>0</v>
      </c>
      <c r="U62" s="657">
        <f t="shared" si="29"/>
        <v>-48.820999999999998</v>
      </c>
      <c r="V62" s="657">
        <f t="shared" si="29"/>
        <v>0</v>
      </c>
      <c r="W62" s="657">
        <f t="shared" si="29"/>
        <v>0</v>
      </c>
      <c r="X62" s="657">
        <f t="shared" si="29"/>
        <v>0</v>
      </c>
      <c r="Y62" s="657">
        <f t="shared" si="29"/>
        <v>0</v>
      </c>
      <c r="Z62" s="657">
        <f t="shared" si="29"/>
        <v>0</v>
      </c>
      <c r="AA62" s="657">
        <f t="shared" si="29"/>
        <v>-102.512</v>
      </c>
      <c r="AB62" s="696"/>
      <c r="AC62" s="657">
        <f t="shared" ref="AC62:AM62" si="30">AC17-AC35</f>
        <v>0</v>
      </c>
      <c r="AD62" s="657">
        <f t="shared" si="30"/>
        <v>0</v>
      </c>
      <c r="AE62" s="657">
        <f t="shared" si="30"/>
        <v>0</v>
      </c>
      <c r="AF62" s="657">
        <f t="shared" si="30"/>
        <v>0</v>
      </c>
      <c r="AG62" s="657">
        <f t="shared" si="30"/>
        <v>0</v>
      </c>
      <c r="AH62" s="657">
        <f t="shared" si="30"/>
        <v>0</v>
      </c>
      <c r="AI62" s="657">
        <f t="shared" si="30"/>
        <v>0</v>
      </c>
      <c r="AJ62" s="657">
        <f t="shared" si="30"/>
        <v>0</v>
      </c>
      <c r="AK62" s="657">
        <f t="shared" si="30"/>
        <v>0</v>
      </c>
      <c r="AL62" s="657">
        <f t="shared" si="30"/>
        <v>0</v>
      </c>
      <c r="AM62" s="657">
        <f t="shared" si="30"/>
        <v>0</v>
      </c>
      <c r="AN62" s="696"/>
      <c r="AO62" s="657">
        <f t="shared" si="18"/>
        <v>-102.512</v>
      </c>
    </row>
    <row r="63" spans="1:41" s="20" customFormat="1">
      <c r="A63" s="568"/>
      <c r="B63"/>
      <c r="D63" s="168" t="s">
        <v>62</v>
      </c>
      <c r="E63" s="658">
        <f t="shared" ref="E63:AA63" si="31">E18-E36</f>
        <v>34.875995599999996</v>
      </c>
      <c r="F63" s="658">
        <f t="shared" si="31"/>
        <v>-187.69853860000001</v>
      </c>
      <c r="G63" s="658">
        <f t="shared" si="31"/>
        <v>-11.124400000000001</v>
      </c>
      <c r="H63" s="658">
        <f t="shared" si="31"/>
        <v>27.746400199999545</v>
      </c>
      <c r="I63" s="658">
        <f t="shared" si="31"/>
        <v>72.492000000000104</v>
      </c>
      <c r="J63" s="658">
        <f t="shared" si="31"/>
        <v>-14.610000000000007</v>
      </c>
      <c r="K63" s="658">
        <f t="shared" si="31"/>
        <v>-41.308651399999803</v>
      </c>
      <c r="L63" s="658">
        <f t="shared" si="31"/>
        <v>8.1920000000000002</v>
      </c>
      <c r="M63" s="658">
        <f t="shared" si="31"/>
        <v>148.36307720000102</v>
      </c>
      <c r="N63" s="658">
        <f t="shared" si="31"/>
        <v>44.779999999999895</v>
      </c>
      <c r="O63" s="658">
        <f t="shared" si="31"/>
        <v>174.68200000000002</v>
      </c>
      <c r="P63" s="658">
        <f t="shared" si="31"/>
        <v>58.251341999999994</v>
      </c>
      <c r="Q63" s="658">
        <f t="shared" si="31"/>
        <v>-20.542000000000002</v>
      </c>
      <c r="R63" s="658">
        <f t="shared" si="31"/>
        <v>-25.900294600000006</v>
      </c>
      <c r="S63" s="658">
        <f t="shared" si="31"/>
        <v>-15.119999999999997</v>
      </c>
      <c r="T63" s="658">
        <f t="shared" si="31"/>
        <v>23.998086199999999</v>
      </c>
      <c r="U63" s="658">
        <f t="shared" si="31"/>
        <v>184.56534400000021</v>
      </c>
      <c r="V63" s="658">
        <f t="shared" si="31"/>
        <v>0</v>
      </c>
      <c r="W63" s="658">
        <f t="shared" si="31"/>
        <v>0</v>
      </c>
      <c r="X63" s="658">
        <f t="shared" si="31"/>
        <v>0</v>
      </c>
      <c r="Y63" s="658">
        <f t="shared" si="31"/>
        <v>0</v>
      </c>
      <c r="Z63" s="658">
        <f t="shared" si="31"/>
        <v>0</v>
      </c>
      <c r="AA63" s="658">
        <f t="shared" si="31"/>
        <v>461.6423606000011</v>
      </c>
      <c r="AB63" s="686"/>
      <c r="AC63" s="658">
        <f t="shared" ref="AC63:AM63" si="32">AC18-AC36</f>
        <v>707.51370640000005</v>
      </c>
      <c r="AD63" s="658">
        <f t="shared" si="32"/>
        <v>0</v>
      </c>
      <c r="AE63" s="658">
        <f t="shared" si="32"/>
        <v>0</v>
      </c>
      <c r="AF63" s="658">
        <f t="shared" si="32"/>
        <v>0</v>
      </c>
      <c r="AG63" s="658">
        <f t="shared" si="32"/>
        <v>0</v>
      </c>
      <c r="AH63" s="658">
        <f t="shared" si="32"/>
        <v>0</v>
      </c>
      <c r="AI63" s="658">
        <f t="shared" si="32"/>
        <v>707.51370640000005</v>
      </c>
      <c r="AJ63" s="658">
        <f t="shared" si="32"/>
        <v>0</v>
      </c>
      <c r="AK63" s="658">
        <f t="shared" si="32"/>
        <v>0</v>
      </c>
      <c r="AL63" s="658">
        <f t="shared" si="32"/>
        <v>0</v>
      </c>
      <c r="AM63" s="658">
        <f t="shared" si="32"/>
        <v>0</v>
      </c>
      <c r="AN63" s="686"/>
      <c r="AO63" s="658">
        <f t="shared" si="18"/>
        <v>1169.156067000001</v>
      </c>
    </row>
    <row r="64" spans="1:41">
      <c r="D64" s="155" t="s">
        <v>63</v>
      </c>
      <c r="E64" s="639">
        <f t="shared" ref="E64:AA64" si="33">E19-E37</f>
        <v>-28.570436399999998</v>
      </c>
      <c r="F64" s="639">
        <f t="shared" si="33"/>
        <v>83.221146099999999</v>
      </c>
      <c r="G64" s="639">
        <f t="shared" si="33"/>
        <v>-0.106</v>
      </c>
      <c r="H64" s="639">
        <f t="shared" si="33"/>
        <v>-83.132000000000005</v>
      </c>
      <c r="I64" s="639">
        <f t="shared" si="33"/>
        <v>22.138999999999999</v>
      </c>
      <c r="J64" s="639">
        <f t="shared" si="33"/>
        <v>9.4809999999999999</v>
      </c>
      <c r="K64" s="639">
        <f t="shared" si="33"/>
        <v>42.594724200000002</v>
      </c>
      <c r="L64" s="639">
        <f t="shared" si="33"/>
        <v>0.26200000000000001</v>
      </c>
      <c r="M64" s="639">
        <f t="shared" si="33"/>
        <v>-166.17398270000001</v>
      </c>
      <c r="N64" s="639">
        <f t="shared" si="33"/>
        <v>-276.46300000000002</v>
      </c>
      <c r="O64" s="639">
        <f t="shared" si="33"/>
        <v>-96.634999999999991</v>
      </c>
      <c r="P64" s="639">
        <f t="shared" si="33"/>
        <v>-12.795795899999998</v>
      </c>
      <c r="Q64" s="639">
        <f t="shared" si="33"/>
        <v>-2.601</v>
      </c>
      <c r="R64" s="639">
        <f t="shared" si="33"/>
        <v>0</v>
      </c>
      <c r="S64" s="639">
        <f t="shared" si="33"/>
        <v>-6.6400000000000006</v>
      </c>
      <c r="T64" s="639">
        <f t="shared" si="33"/>
        <v>0.34704889999999999</v>
      </c>
      <c r="U64" s="639">
        <f t="shared" si="33"/>
        <v>3.141</v>
      </c>
      <c r="V64" s="639">
        <f t="shared" si="33"/>
        <v>0</v>
      </c>
      <c r="W64" s="639">
        <f t="shared" si="33"/>
        <v>0</v>
      </c>
      <c r="X64" s="639">
        <f t="shared" si="33"/>
        <v>0</v>
      </c>
      <c r="Y64" s="639">
        <f t="shared" si="33"/>
        <v>0</v>
      </c>
      <c r="Z64" s="639">
        <f t="shared" si="33"/>
        <v>0</v>
      </c>
      <c r="AA64" s="639">
        <f t="shared" si="33"/>
        <v>-511.93129580000004</v>
      </c>
      <c r="AB64" s="640"/>
      <c r="AC64" s="639">
        <f t="shared" ref="AC64:AM64" si="34">AC19-AC37</f>
        <v>-322.15289999999999</v>
      </c>
      <c r="AD64" s="639">
        <f t="shared" si="34"/>
        <v>0</v>
      </c>
      <c r="AE64" s="639">
        <f t="shared" si="34"/>
        <v>0</v>
      </c>
      <c r="AF64" s="639">
        <f t="shared" si="34"/>
        <v>0</v>
      </c>
      <c r="AG64" s="639">
        <f t="shared" si="34"/>
        <v>0</v>
      </c>
      <c r="AH64" s="639">
        <f t="shared" si="34"/>
        <v>0</v>
      </c>
      <c r="AI64" s="639">
        <f t="shared" si="34"/>
        <v>-322.15289999999999</v>
      </c>
      <c r="AJ64" s="639">
        <f t="shared" si="34"/>
        <v>0</v>
      </c>
      <c r="AK64" s="639">
        <f t="shared" si="34"/>
        <v>0</v>
      </c>
      <c r="AL64" s="639">
        <f t="shared" si="34"/>
        <v>0</v>
      </c>
      <c r="AM64" s="639">
        <f t="shared" si="34"/>
        <v>0</v>
      </c>
      <c r="AN64" s="640"/>
      <c r="AO64" s="639">
        <f t="shared" si="18"/>
        <v>-834.08419580000009</v>
      </c>
    </row>
    <row r="65" spans="1:16341">
      <c r="D65" s="155" t="s">
        <v>73</v>
      </c>
      <c r="E65" s="639">
        <f t="shared" ref="E65:AA65" si="35">E20-E38</f>
        <v>0</v>
      </c>
      <c r="F65" s="639">
        <f t="shared" si="35"/>
        <v>-66.760819299999994</v>
      </c>
      <c r="G65" s="639">
        <f t="shared" si="35"/>
        <v>0</v>
      </c>
      <c r="H65" s="639">
        <f t="shared" si="35"/>
        <v>30.76</v>
      </c>
      <c r="I65" s="639">
        <f t="shared" si="35"/>
        <v>0</v>
      </c>
      <c r="J65" s="639">
        <f t="shared" si="35"/>
        <v>0</v>
      </c>
      <c r="K65" s="639">
        <f t="shared" si="35"/>
        <v>0</v>
      </c>
      <c r="L65" s="639">
        <f t="shared" si="35"/>
        <v>0</v>
      </c>
      <c r="M65" s="639">
        <f t="shared" si="35"/>
        <v>0</v>
      </c>
      <c r="N65" s="639">
        <f t="shared" si="35"/>
        <v>0</v>
      </c>
      <c r="O65" s="639">
        <f t="shared" si="35"/>
        <v>0</v>
      </c>
      <c r="P65" s="639">
        <f t="shared" si="35"/>
        <v>0</v>
      </c>
      <c r="Q65" s="639">
        <f t="shared" si="35"/>
        <v>0</v>
      </c>
      <c r="R65" s="639">
        <f t="shared" si="35"/>
        <v>0</v>
      </c>
      <c r="S65" s="639">
        <f t="shared" si="35"/>
        <v>0</v>
      </c>
      <c r="T65" s="639">
        <f t="shared" si="35"/>
        <v>0</v>
      </c>
      <c r="U65" s="639">
        <f t="shared" si="35"/>
        <v>0</v>
      </c>
      <c r="V65" s="639">
        <f t="shared" si="35"/>
        <v>0</v>
      </c>
      <c r="W65" s="639">
        <f t="shared" si="35"/>
        <v>0</v>
      </c>
      <c r="X65" s="639">
        <f t="shared" si="35"/>
        <v>0</v>
      </c>
      <c r="Y65" s="639">
        <f t="shared" si="35"/>
        <v>0</v>
      </c>
      <c r="Z65" s="639">
        <f t="shared" si="35"/>
        <v>0</v>
      </c>
      <c r="AA65" s="639">
        <f t="shared" si="35"/>
        <v>-36.000819299999989</v>
      </c>
      <c r="AB65" s="640"/>
      <c r="AC65" s="639">
        <f t="shared" ref="AC65:AM65" si="36">AC20-AC38</f>
        <v>0</v>
      </c>
      <c r="AD65" s="639">
        <f t="shared" si="36"/>
        <v>0</v>
      </c>
      <c r="AE65" s="639">
        <f t="shared" si="36"/>
        <v>0</v>
      </c>
      <c r="AF65" s="639">
        <f t="shared" si="36"/>
        <v>0</v>
      </c>
      <c r="AG65" s="639">
        <f t="shared" si="36"/>
        <v>0</v>
      </c>
      <c r="AH65" s="639">
        <f t="shared" si="36"/>
        <v>0</v>
      </c>
      <c r="AI65" s="639">
        <f t="shared" si="36"/>
        <v>0</v>
      </c>
      <c r="AJ65" s="639">
        <f t="shared" si="36"/>
        <v>0</v>
      </c>
      <c r="AK65" s="639">
        <f t="shared" si="36"/>
        <v>0</v>
      </c>
      <c r="AL65" s="639">
        <f t="shared" si="36"/>
        <v>0</v>
      </c>
      <c r="AM65" s="639">
        <f t="shared" si="36"/>
        <v>0</v>
      </c>
      <c r="AN65" s="640"/>
      <c r="AO65" s="639">
        <f t="shared" si="18"/>
        <v>-36.000819299999989</v>
      </c>
    </row>
    <row r="66" spans="1:16341">
      <c r="D66" s="155" t="s">
        <v>64</v>
      </c>
      <c r="E66" s="639">
        <f t="shared" ref="E66:AA66" si="37">E21-E39</f>
        <v>0</v>
      </c>
      <c r="F66" s="639">
        <f t="shared" si="37"/>
        <v>0</v>
      </c>
      <c r="G66" s="639">
        <f t="shared" si="37"/>
        <v>0</v>
      </c>
      <c r="H66" s="639">
        <f t="shared" si="37"/>
        <v>0</v>
      </c>
      <c r="I66" s="639">
        <f t="shared" si="37"/>
        <v>0</v>
      </c>
      <c r="J66" s="639">
        <f t="shared" si="37"/>
        <v>0</v>
      </c>
      <c r="K66" s="639">
        <f t="shared" si="37"/>
        <v>0</v>
      </c>
      <c r="L66" s="639">
        <f t="shared" si="37"/>
        <v>0</v>
      </c>
      <c r="M66" s="639">
        <f t="shared" si="37"/>
        <v>0</v>
      </c>
      <c r="N66" s="639">
        <f t="shared" si="37"/>
        <v>0</v>
      </c>
      <c r="O66" s="639">
        <f t="shared" si="37"/>
        <v>0</v>
      </c>
      <c r="P66" s="639">
        <f t="shared" si="37"/>
        <v>0</v>
      </c>
      <c r="Q66" s="639">
        <f t="shared" si="37"/>
        <v>0</v>
      </c>
      <c r="R66" s="639">
        <f t="shared" si="37"/>
        <v>0</v>
      </c>
      <c r="S66" s="639">
        <f t="shared" si="37"/>
        <v>0</v>
      </c>
      <c r="T66" s="639">
        <f t="shared" si="37"/>
        <v>0</v>
      </c>
      <c r="U66" s="639">
        <f t="shared" si="37"/>
        <v>-8.1300000000000008</v>
      </c>
      <c r="V66" s="639">
        <f t="shared" si="37"/>
        <v>0</v>
      </c>
      <c r="W66" s="639">
        <f t="shared" si="37"/>
        <v>0</v>
      </c>
      <c r="X66" s="639">
        <f t="shared" si="37"/>
        <v>0</v>
      </c>
      <c r="Y66" s="639">
        <f t="shared" si="37"/>
        <v>0</v>
      </c>
      <c r="Z66" s="639">
        <f t="shared" si="37"/>
        <v>0</v>
      </c>
      <c r="AA66" s="639">
        <f t="shared" si="37"/>
        <v>-8.1300000000000008</v>
      </c>
      <c r="AB66" s="640"/>
      <c r="AC66" s="639">
        <f t="shared" ref="AC66:AM66" si="38">AC21-AC39</f>
        <v>0</v>
      </c>
      <c r="AD66" s="639">
        <f t="shared" si="38"/>
        <v>0</v>
      </c>
      <c r="AE66" s="639">
        <f t="shared" si="38"/>
        <v>0</v>
      </c>
      <c r="AF66" s="639">
        <f t="shared" si="38"/>
        <v>0</v>
      </c>
      <c r="AG66" s="639">
        <f t="shared" si="38"/>
        <v>0</v>
      </c>
      <c r="AH66" s="639">
        <f t="shared" si="38"/>
        <v>0</v>
      </c>
      <c r="AI66" s="639">
        <f t="shared" si="38"/>
        <v>0</v>
      </c>
      <c r="AJ66" s="639">
        <f t="shared" si="38"/>
        <v>0</v>
      </c>
      <c r="AK66" s="639">
        <f t="shared" si="38"/>
        <v>0</v>
      </c>
      <c r="AL66" s="639">
        <f t="shared" si="38"/>
        <v>0</v>
      </c>
      <c r="AM66" s="639">
        <f t="shared" si="38"/>
        <v>0</v>
      </c>
      <c r="AN66" s="640"/>
      <c r="AO66" s="639">
        <f t="shared" si="18"/>
        <v>-8.1300000000000008</v>
      </c>
    </row>
    <row r="67" spans="1:16341">
      <c r="D67" s="155" t="s">
        <v>65</v>
      </c>
      <c r="E67" s="639">
        <f t="shared" ref="E67:AA67" si="39">E22-E40</f>
        <v>0</v>
      </c>
      <c r="F67" s="639">
        <f t="shared" si="39"/>
        <v>-18.930349699999997</v>
      </c>
      <c r="G67" s="639">
        <f t="shared" si="39"/>
        <v>0</v>
      </c>
      <c r="H67" s="639">
        <f t="shared" si="39"/>
        <v>0</v>
      </c>
      <c r="I67" s="639">
        <f t="shared" si="39"/>
        <v>46.493000000000002</v>
      </c>
      <c r="J67" s="639">
        <f t="shared" si="39"/>
        <v>25.434000000000001</v>
      </c>
      <c r="K67" s="639">
        <f t="shared" si="39"/>
        <v>23.662553299999999</v>
      </c>
      <c r="L67" s="639">
        <f t="shared" si="39"/>
        <v>12.007000000000001</v>
      </c>
      <c r="M67" s="639">
        <f t="shared" si="39"/>
        <v>-6.5504400000000004E-2</v>
      </c>
      <c r="N67" s="639">
        <f t="shared" si="39"/>
        <v>348.06299999999999</v>
      </c>
      <c r="O67" s="639">
        <f t="shared" si="39"/>
        <v>0</v>
      </c>
      <c r="P67" s="639">
        <f t="shared" si="39"/>
        <v>0</v>
      </c>
      <c r="Q67" s="639">
        <f t="shared" si="39"/>
        <v>-1.3819999999999999</v>
      </c>
      <c r="R67" s="639">
        <f t="shared" si="39"/>
        <v>0</v>
      </c>
      <c r="S67" s="639">
        <f t="shared" si="39"/>
        <v>0</v>
      </c>
      <c r="T67" s="639">
        <f t="shared" si="39"/>
        <v>0</v>
      </c>
      <c r="U67" s="639">
        <f t="shared" si="39"/>
        <v>0</v>
      </c>
      <c r="V67" s="639">
        <f t="shared" si="39"/>
        <v>0</v>
      </c>
      <c r="W67" s="639">
        <f t="shared" si="39"/>
        <v>0</v>
      </c>
      <c r="X67" s="639">
        <f t="shared" si="39"/>
        <v>0</v>
      </c>
      <c r="Y67" s="639">
        <f t="shared" si="39"/>
        <v>0</v>
      </c>
      <c r="Z67" s="639">
        <f t="shared" si="39"/>
        <v>0</v>
      </c>
      <c r="AA67" s="639">
        <f t="shared" si="39"/>
        <v>435.28169919999999</v>
      </c>
      <c r="AB67" s="640"/>
      <c r="AC67" s="639">
        <f t="shared" ref="AC67:AM67" si="40">AC22-AC40</f>
        <v>0</v>
      </c>
      <c r="AD67" s="639">
        <f t="shared" si="40"/>
        <v>0</v>
      </c>
      <c r="AE67" s="639">
        <f t="shared" si="40"/>
        <v>0</v>
      </c>
      <c r="AF67" s="639">
        <f t="shared" si="40"/>
        <v>0</v>
      </c>
      <c r="AG67" s="639">
        <f t="shared" si="40"/>
        <v>0</v>
      </c>
      <c r="AH67" s="639">
        <f t="shared" si="40"/>
        <v>0</v>
      </c>
      <c r="AI67" s="639">
        <f t="shared" si="40"/>
        <v>0</v>
      </c>
      <c r="AJ67" s="639">
        <f t="shared" si="40"/>
        <v>0</v>
      </c>
      <c r="AK67" s="639">
        <f t="shared" si="40"/>
        <v>0</v>
      </c>
      <c r="AL67" s="639">
        <f t="shared" si="40"/>
        <v>0</v>
      </c>
      <c r="AM67" s="639">
        <f t="shared" si="40"/>
        <v>0</v>
      </c>
      <c r="AN67" s="640"/>
      <c r="AO67" s="639">
        <f t="shared" si="18"/>
        <v>435.28169919999999</v>
      </c>
    </row>
    <row r="68" spans="1:16341">
      <c r="D68" s="291" t="s">
        <v>52</v>
      </c>
      <c r="E68" s="659">
        <f t="shared" ref="E68:AA68" si="41">E23-E41</f>
        <v>0</v>
      </c>
      <c r="F68" s="659">
        <f t="shared" si="41"/>
        <v>-3.205104</v>
      </c>
      <c r="G68" s="659">
        <f t="shared" si="41"/>
        <v>0</v>
      </c>
      <c r="H68" s="659">
        <f t="shared" si="41"/>
        <v>0.80100000000000005</v>
      </c>
      <c r="I68" s="659">
        <f t="shared" si="41"/>
        <v>-79.61</v>
      </c>
      <c r="J68" s="659">
        <f t="shared" si="41"/>
        <v>-32.607999999999997</v>
      </c>
      <c r="K68" s="659">
        <f t="shared" si="41"/>
        <v>-31.340249499999999</v>
      </c>
      <c r="L68" s="659">
        <f t="shared" si="41"/>
        <v>-16.407</v>
      </c>
      <c r="M68" s="659">
        <f t="shared" si="41"/>
        <v>0</v>
      </c>
      <c r="N68" s="659">
        <f t="shared" si="41"/>
        <v>0</v>
      </c>
      <c r="O68" s="659">
        <f t="shared" si="41"/>
        <v>26.594000000000001</v>
      </c>
      <c r="P68" s="659">
        <f t="shared" si="41"/>
        <v>-15.4268468</v>
      </c>
      <c r="Q68" s="659">
        <f t="shared" si="41"/>
        <v>3.0609999999999999</v>
      </c>
      <c r="R68" s="659">
        <f t="shared" si="41"/>
        <v>0</v>
      </c>
      <c r="S68" s="659">
        <f t="shared" si="41"/>
        <v>47.147999999999996</v>
      </c>
      <c r="T68" s="659">
        <f t="shared" si="41"/>
        <v>0</v>
      </c>
      <c r="U68" s="659">
        <f t="shared" si="41"/>
        <v>5</v>
      </c>
      <c r="V68" s="659">
        <f t="shared" si="41"/>
        <v>0</v>
      </c>
      <c r="W68" s="659">
        <f t="shared" si="41"/>
        <v>0</v>
      </c>
      <c r="X68" s="659">
        <f t="shared" si="41"/>
        <v>0</v>
      </c>
      <c r="Y68" s="659">
        <f t="shared" si="41"/>
        <v>0</v>
      </c>
      <c r="Z68" s="659">
        <f t="shared" si="41"/>
        <v>0</v>
      </c>
      <c r="AA68" s="659">
        <f t="shared" si="41"/>
        <v>-95.993200300000012</v>
      </c>
      <c r="AB68" s="697"/>
      <c r="AC68" s="659">
        <f t="shared" ref="AC68:AM68" si="42">AC23-AC41</f>
        <v>0</v>
      </c>
      <c r="AD68" s="659">
        <f t="shared" si="42"/>
        <v>0</v>
      </c>
      <c r="AE68" s="659">
        <f t="shared" si="42"/>
        <v>0</v>
      </c>
      <c r="AF68" s="659">
        <f t="shared" si="42"/>
        <v>0</v>
      </c>
      <c r="AG68" s="659">
        <f t="shared" si="42"/>
        <v>0</v>
      </c>
      <c r="AH68" s="659">
        <f t="shared" si="42"/>
        <v>0</v>
      </c>
      <c r="AI68" s="659">
        <f t="shared" si="42"/>
        <v>0</v>
      </c>
      <c r="AJ68" s="659">
        <f t="shared" si="42"/>
        <v>0</v>
      </c>
      <c r="AK68" s="659">
        <f t="shared" si="42"/>
        <v>0</v>
      </c>
      <c r="AL68" s="659">
        <f t="shared" si="42"/>
        <v>0</v>
      </c>
      <c r="AM68" s="659">
        <f t="shared" si="42"/>
        <v>0</v>
      </c>
      <c r="AN68" s="697"/>
      <c r="AO68" s="659">
        <f t="shared" si="18"/>
        <v>-95.993200300000012</v>
      </c>
    </row>
    <row r="69" spans="1:16341" s="20" customFormat="1">
      <c r="A69" s="568"/>
      <c r="B69"/>
      <c r="D69" s="172" t="s">
        <v>71</v>
      </c>
      <c r="E69" s="660">
        <f t="shared" ref="E69:AA69" si="43">E24-E42</f>
        <v>-28.570436399999998</v>
      </c>
      <c r="F69" s="660">
        <f t="shared" si="43"/>
        <v>-5.6751269000000093</v>
      </c>
      <c r="G69" s="660">
        <f t="shared" si="43"/>
        <v>-0.106</v>
      </c>
      <c r="H69" s="660">
        <f t="shared" si="43"/>
        <v>-51.570999999999998</v>
      </c>
      <c r="I69" s="660">
        <f t="shared" si="43"/>
        <v>-10.978000000000002</v>
      </c>
      <c r="J69" s="660">
        <f t="shared" si="43"/>
        <v>2.307000000000011</v>
      </c>
      <c r="K69" s="660">
        <f t="shared" si="43"/>
        <v>34.917028000000002</v>
      </c>
      <c r="L69" s="660">
        <f t="shared" si="43"/>
        <v>-4.1379999999999999</v>
      </c>
      <c r="M69" s="660">
        <f t="shared" si="43"/>
        <v>-166.23948709999999</v>
      </c>
      <c r="N69" s="660">
        <f t="shared" si="43"/>
        <v>71.599999999999994</v>
      </c>
      <c r="O69" s="660">
        <f t="shared" si="43"/>
        <v>-70.040999999999997</v>
      </c>
      <c r="P69" s="660">
        <f t="shared" si="43"/>
        <v>-28.222642699999998</v>
      </c>
      <c r="Q69" s="660">
        <f t="shared" si="43"/>
        <v>-0.92200000000000004</v>
      </c>
      <c r="R69" s="660">
        <f t="shared" si="43"/>
        <v>0</v>
      </c>
      <c r="S69" s="660">
        <f t="shared" si="43"/>
        <v>40.508000000000003</v>
      </c>
      <c r="T69" s="660">
        <f t="shared" si="43"/>
        <v>0.34704889999999999</v>
      </c>
      <c r="U69" s="660">
        <f t="shared" si="43"/>
        <v>1.0999999999999233E-2</v>
      </c>
      <c r="V69" s="660">
        <f t="shared" si="43"/>
        <v>0</v>
      </c>
      <c r="W69" s="660">
        <f t="shared" si="43"/>
        <v>0</v>
      </c>
      <c r="X69" s="660">
        <f t="shared" si="43"/>
        <v>0</v>
      </c>
      <c r="Y69" s="660">
        <f t="shared" si="43"/>
        <v>0</v>
      </c>
      <c r="Z69" s="660">
        <f t="shared" si="43"/>
        <v>0</v>
      </c>
      <c r="AA69" s="660">
        <f t="shared" si="43"/>
        <v>-216.77361619999991</v>
      </c>
      <c r="AB69" s="698"/>
      <c r="AC69" s="660">
        <f t="shared" ref="AC69:AM69" si="44">AC24-AC42</f>
        <v>-322.15289999999999</v>
      </c>
      <c r="AD69" s="660">
        <f t="shared" si="44"/>
        <v>0</v>
      </c>
      <c r="AE69" s="660">
        <f t="shared" si="44"/>
        <v>0</v>
      </c>
      <c r="AF69" s="660">
        <f t="shared" si="44"/>
        <v>0</v>
      </c>
      <c r="AG69" s="660">
        <f t="shared" si="44"/>
        <v>0</v>
      </c>
      <c r="AH69" s="660">
        <f t="shared" si="44"/>
        <v>0</v>
      </c>
      <c r="AI69" s="660">
        <f t="shared" si="44"/>
        <v>-322.15289999999999</v>
      </c>
      <c r="AJ69" s="660">
        <f t="shared" si="44"/>
        <v>0</v>
      </c>
      <c r="AK69" s="660">
        <f t="shared" si="44"/>
        <v>0</v>
      </c>
      <c r="AL69" s="660">
        <f t="shared" si="44"/>
        <v>0</v>
      </c>
      <c r="AM69" s="660">
        <f t="shared" si="44"/>
        <v>0</v>
      </c>
      <c r="AN69" s="698"/>
      <c r="AO69" s="660">
        <f t="shared" si="18"/>
        <v>-538.92651619999992</v>
      </c>
    </row>
    <row r="70" spans="1:16341" s="20" customFormat="1">
      <c r="A70" s="568"/>
      <c r="B70"/>
      <c r="D70" s="310" t="s">
        <v>66</v>
      </c>
      <c r="E70" s="638">
        <f t="shared" ref="E70:AA70" si="45">E25-E43</f>
        <v>-11.13243859999999</v>
      </c>
      <c r="F70" s="638">
        <f t="shared" si="45"/>
        <v>-99.5243961999997</v>
      </c>
      <c r="G70" s="638">
        <f t="shared" si="45"/>
        <v>-17.357700000000001</v>
      </c>
      <c r="H70" s="638">
        <f t="shared" si="45"/>
        <v>-48.859799900000297</v>
      </c>
      <c r="I70" s="638">
        <f t="shared" si="45"/>
        <v>25.268000000000022</v>
      </c>
      <c r="J70" s="638">
        <f t="shared" si="45"/>
        <v>-4.9980000000000011</v>
      </c>
      <c r="K70" s="638">
        <f t="shared" si="45"/>
        <v>14.262702300000129</v>
      </c>
      <c r="L70" s="638">
        <f t="shared" si="45"/>
        <v>-4.2000000000015511E-2</v>
      </c>
      <c r="M70" s="638">
        <f t="shared" si="45"/>
        <v>-91.627948499999903</v>
      </c>
      <c r="N70" s="638">
        <f t="shared" si="45"/>
        <v>93.990000000000009</v>
      </c>
      <c r="O70" s="638">
        <f t="shared" si="45"/>
        <v>17.29999999999994</v>
      </c>
      <c r="P70" s="638">
        <f t="shared" si="45"/>
        <v>0.90302830000001988</v>
      </c>
      <c r="Q70" s="638">
        <f t="shared" si="45"/>
        <v>-11.193000000000008</v>
      </c>
      <c r="R70" s="638">
        <f t="shared" si="45"/>
        <v>-17.374147300000004</v>
      </c>
      <c r="S70" s="638">
        <f t="shared" si="45"/>
        <v>32.948</v>
      </c>
      <c r="T70" s="638">
        <f t="shared" si="45"/>
        <v>12.346092000000001</v>
      </c>
      <c r="U70" s="638">
        <f t="shared" si="45"/>
        <v>67.883172000000101</v>
      </c>
      <c r="V70" s="638">
        <f t="shared" si="45"/>
        <v>0</v>
      </c>
      <c r="W70" s="638">
        <f t="shared" si="45"/>
        <v>0</v>
      </c>
      <c r="X70" s="638">
        <f t="shared" si="45"/>
        <v>0</v>
      </c>
      <c r="Y70" s="638">
        <f t="shared" si="45"/>
        <v>0</v>
      </c>
      <c r="Z70" s="638">
        <f t="shared" si="45"/>
        <v>0</v>
      </c>
      <c r="AA70" s="638">
        <f t="shared" si="45"/>
        <v>-37.208435899999742</v>
      </c>
      <c r="AB70" s="686"/>
      <c r="AC70" s="638">
        <f t="shared" ref="AC70:AM70" si="46">AC25-AC43</f>
        <v>31.603953199999893</v>
      </c>
      <c r="AD70" s="638">
        <f t="shared" si="46"/>
        <v>0</v>
      </c>
      <c r="AE70" s="638">
        <f t="shared" si="46"/>
        <v>0</v>
      </c>
      <c r="AF70" s="638">
        <f t="shared" si="46"/>
        <v>0</v>
      </c>
      <c r="AG70" s="638">
        <f t="shared" si="46"/>
        <v>0</v>
      </c>
      <c r="AH70" s="638">
        <f t="shared" si="46"/>
        <v>0</v>
      </c>
      <c r="AI70" s="638">
        <f t="shared" si="46"/>
        <v>31.603953199999893</v>
      </c>
      <c r="AJ70" s="638">
        <f t="shared" si="46"/>
        <v>0</v>
      </c>
      <c r="AK70" s="638">
        <f t="shared" si="46"/>
        <v>0</v>
      </c>
      <c r="AL70" s="638">
        <f t="shared" si="46"/>
        <v>0</v>
      </c>
      <c r="AM70" s="638">
        <f t="shared" si="46"/>
        <v>0</v>
      </c>
      <c r="AN70" s="686"/>
      <c r="AO70" s="638">
        <f t="shared" si="18"/>
        <v>-5.6044826999998349</v>
      </c>
    </row>
    <row r="71" spans="1:16341">
      <c r="D71" s="28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AA71" s="19"/>
      <c r="AB71" s="19"/>
      <c r="AI71" s="19"/>
      <c r="AM71" s="19"/>
      <c r="AN71" s="19"/>
      <c r="AO71" s="19"/>
    </row>
    <row r="72" spans="1:16341" hidden="1">
      <c r="D72" s="276" t="s">
        <v>59</v>
      </c>
      <c r="E72" s="290" t="e">
        <f>#REF!-E46</f>
        <v>#REF!</v>
      </c>
      <c r="F72" s="290" t="e">
        <f>#REF!-F46</f>
        <v>#REF!</v>
      </c>
      <c r="G72" s="290" t="e">
        <f>#REF!-G46</f>
        <v>#REF!</v>
      </c>
      <c r="H72" s="290" t="e">
        <f>#REF!-H46</f>
        <v>#REF!</v>
      </c>
      <c r="I72" s="290" t="e">
        <f>#REF!-I46</f>
        <v>#REF!</v>
      </c>
      <c r="J72" s="290" t="e">
        <f>#REF!-J46</f>
        <v>#REF!</v>
      </c>
      <c r="K72" s="290" t="e">
        <f>#REF!-K46</f>
        <v>#REF!</v>
      </c>
      <c r="L72" s="290" t="e">
        <f>#REF!-L46</f>
        <v>#REF!</v>
      </c>
      <c r="M72" s="290" t="e">
        <f>#REF!-M46</f>
        <v>#REF!</v>
      </c>
      <c r="N72" s="290" t="e">
        <f>#REF!-N46</f>
        <v>#REF!</v>
      </c>
      <c r="O72" s="290" t="e">
        <f>#REF!-O46</f>
        <v>#REF!</v>
      </c>
      <c r="P72" s="290" t="e">
        <f>#REF!-P46</f>
        <v>#REF!</v>
      </c>
      <c r="Q72" s="290" t="e">
        <f>#REF!-Q46</f>
        <v>#REF!</v>
      </c>
      <c r="R72" s="290" t="e">
        <f>#REF!-R46</f>
        <v>#REF!</v>
      </c>
      <c r="S72" s="290" t="e">
        <f>#REF!-S46</f>
        <v>#REF!</v>
      </c>
      <c r="T72" s="290" t="e">
        <f>#REF!-T46</f>
        <v>#REF!</v>
      </c>
      <c r="U72" s="290" t="e">
        <f>#REF!-U46</f>
        <v>#REF!</v>
      </c>
      <c r="V72" s="290" t="e">
        <f>#REF!-V46</f>
        <v>#REF!</v>
      </c>
      <c r="AA72" s="290"/>
      <c r="AB72" s="19"/>
      <c r="AI72" s="290"/>
      <c r="AM72" s="290"/>
      <c r="AN72" s="703"/>
      <c r="AO72" s="290"/>
    </row>
    <row r="73" spans="1:16341" hidden="1">
      <c r="D73" s="277" t="s">
        <v>60</v>
      </c>
      <c r="E73" s="18" t="e">
        <f>#REF!-E47</f>
        <v>#REF!</v>
      </c>
      <c r="F73" s="18" t="e">
        <f>#REF!-F47</f>
        <v>#REF!</v>
      </c>
      <c r="G73" s="18" t="e">
        <f>#REF!-G47</f>
        <v>#REF!</v>
      </c>
      <c r="H73" s="18" t="e">
        <f>#REF!-H47</f>
        <v>#REF!</v>
      </c>
      <c r="I73" s="18" t="e">
        <f>#REF!-I47</f>
        <v>#REF!</v>
      </c>
      <c r="J73" s="18" t="e">
        <f>#REF!-J47</f>
        <v>#REF!</v>
      </c>
      <c r="K73" s="18" t="e">
        <f>#REF!-K47</f>
        <v>#REF!</v>
      </c>
      <c r="L73" s="18" t="e">
        <f>#REF!-L47</f>
        <v>#REF!</v>
      </c>
      <c r="M73" s="18" t="e">
        <f>#REF!-M47</f>
        <v>#REF!</v>
      </c>
      <c r="N73" s="18" t="e">
        <f>#REF!-N47</f>
        <v>#REF!</v>
      </c>
      <c r="O73" s="18" t="e">
        <f>#REF!-O47</f>
        <v>#REF!</v>
      </c>
      <c r="P73" s="18" t="e">
        <f>#REF!-P47</f>
        <v>#REF!</v>
      </c>
      <c r="Q73" s="18" t="e">
        <f>#REF!-Q47</f>
        <v>#REF!</v>
      </c>
      <c r="R73" s="18" t="e">
        <f>#REF!-R47</f>
        <v>#REF!</v>
      </c>
      <c r="S73" s="18" t="e">
        <f>#REF!-S47</f>
        <v>#REF!</v>
      </c>
      <c r="T73" s="18" t="e">
        <f>#REF!-T47</f>
        <v>#REF!</v>
      </c>
      <c r="U73" s="18" t="e">
        <f>#REF!-U47</f>
        <v>#REF!</v>
      </c>
      <c r="V73" s="18" t="e">
        <f>#REF!-V47</f>
        <v>#REF!</v>
      </c>
      <c r="AA73" s="18"/>
      <c r="AB73" s="19"/>
      <c r="AI73" s="18"/>
      <c r="AM73" s="18"/>
      <c r="AN73" s="19"/>
      <c r="AO73" s="18"/>
    </row>
    <row r="74" spans="1:16341" s="8" customFormat="1" hidden="1">
      <c r="A74" s="567"/>
      <c r="B74"/>
      <c r="D74" s="166" t="s">
        <v>67</v>
      </c>
      <c r="E74" s="18" t="e">
        <f>#REF!-E48</f>
        <v>#REF!</v>
      </c>
      <c r="F74" s="18" t="e">
        <f>#REF!-F48</f>
        <v>#REF!</v>
      </c>
      <c r="G74" s="18" t="e">
        <f>#REF!-G48</f>
        <v>#REF!</v>
      </c>
      <c r="H74" s="18" t="e">
        <f>#REF!-H48</f>
        <v>#REF!</v>
      </c>
      <c r="I74" s="18" t="e">
        <f>#REF!-I48</f>
        <v>#REF!</v>
      </c>
      <c r="J74" s="18" t="e">
        <f>#REF!-J48</f>
        <v>#REF!</v>
      </c>
      <c r="K74" s="18" t="e">
        <f>#REF!-K48</f>
        <v>#REF!</v>
      </c>
      <c r="L74" s="18" t="e">
        <f>#REF!-L48</f>
        <v>#REF!</v>
      </c>
      <c r="M74" s="18" t="e">
        <f>#REF!-M48</f>
        <v>#REF!</v>
      </c>
      <c r="N74" s="18" t="e">
        <f>#REF!-N48</f>
        <v>#REF!</v>
      </c>
      <c r="O74" s="18" t="e">
        <f>#REF!-O48</f>
        <v>#REF!</v>
      </c>
      <c r="P74" s="18" t="e">
        <f>#REF!-P48</f>
        <v>#REF!</v>
      </c>
      <c r="Q74" s="18" t="e">
        <f>#REF!-Q48</f>
        <v>#REF!</v>
      </c>
      <c r="R74" s="18" t="e">
        <f>#REF!-R48</f>
        <v>#REF!</v>
      </c>
      <c r="S74" s="18" t="e">
        <f>#REF!-S48</f>
        <v>#REF!</v>
      </c>
      <c r="T74" s="18" t="e">
        <f>#REF!-T48</f>
        <v>#REF!</v>
      </c>
      <c r="U74" s="18" t="e">
        <f>#REF!-U48</f>
        <v>#REF!</v>
      </c>
      <c r="V74" s="18" t="e">
        <f>#REF!-V48</f>
        <v>#REF!</v>
      </c>
      <c r="W74" s="22"/>
      <c r="X74" s="6"/>
      <c r="Y74" s="6"/>
      <c r="Z74" s="6"/>
      <c r="AA74" s="18"/>
      <c r="AB74" s="19"/>
      <c r="AC74" s="6"/>
      <c r="AD74" s="6"/>
      <c r="AE74" s="6"/>
      <c r="AF74" s="6"/>
      <c r="AG74" s="6"/>
      <c r="AH74" s="6"/>
      <c r="AI74" s="18"/>
      <c r="AJ74" s="6"/>
      <c r="AK74" s="6"/>
      <c r="AL74" s="6"/>
      <c r="AM74" s="18"/>
      <c r="AN74" s="19"/>
      <c r="AO74" s="18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</row>
    <row r="75" spans="1:16341" s="8" customFormat="1" hidden="1">
      <c r="A75" s="567"/>
      <c r="B75"/>
      <c r="D75" s="277" t="s">
        <v>68</v>
      </c>
      <c r="E75" s="18" t="e">
        <f>#REF!-E49</f>
        <v>#REF!</v>
      </c>
      <c r="F75" s="18" t="e">
        <f>#REF!-F49</f>
        <v>#REF!</v>
      </c>
      <c r="G75" s="18" t="e">
        <f>#REF!-G49</f>
        <v>#REF!</v>
      </c>
      <c r="H75" s="18" t="e">
        <f>#REF!-H49</f>
        <v>#REF!</v>
      </c>
      <c r="I75" s="18" t="e">
        <f>#REF!-I49</f>
        <v>#REF!</v>
      </c>
      <c r="J75" s="18" t="e">
        <f>#REF!-J49</f>
        <v>#REF!</v>
      </c>
      <c r="K75" s="18" t="e">
        <f>#REF!-K49</f>
        <v>#REF!</v>
      </c>
      <c r="L75" s="18" t="e">
        <f>#REF!-L49</f>
        <v>#REF!</v>
      </c>
      <c r="M75" s="18" t="e">
        <f>#REF!-M49</f>
        <v>#REF!</v>
      </c>
      <c r="N75" s="18" t="e">
        <f>#REF!-N49</f>
        <v>#REF!</v>
      </c>
      <c r="O75" s="18" t="e">
        <f>#REF!-O49</f>
        <v>#REF!</v>
      </c>
      <c r="P75" s="18" t="e">
        <f>#REF!-P49</f>
        <v>#REF!</v>
      </c>
      <c r="Q75" s="18" t="e">
        <f>#REF!-Q49</f>
        <v>#REF!</v>
      </c>
      <c r="R75" s="18" t="e">
        <f>#REF!-R49</f>
        <v>#REF!</v>
      </c>
      <c r="S75" s="18" t="e">
        <f>#REF!-S49</f>
        <v>#REF!</v>
      </c>
      <c r="T75" s="18" t="e">
        <f>#REF!-T49</f>
        <v>#REF!</v>
      </c>
      <c r="U75" s="18" t="e">
        <f>#REF!-U49</f>
        <v>#REF!</v>
      </c>
      <c r="V75" s="18" t="e">
        <f>#REF!-V49</f>
        <v>#REF!</v>
      </c>
      <c r="W75" s="22"/>
      <c r="X75" s="6"/>
      <c r="Y75" s="6"/>
      <c r="Z75" s="6"/>
      <c r="AA75" s="18"/>
      <c r="AB75" s="19"/>
      <c r="AC75" s="6"/>
      <c r="AD75" s="6"/>
      <c r="AE75" s="6"/>
      <c r="AF75" s="6"/>
      <c r="AG75" s="6"/>
      <c r="AH75" s="6"/>
      <c r="AI75" s="18"/>
      <c r="AJ75" s="6"/>
      <c r="AK75" s="6"/>
      <c r="AL75" s="6"/>
      <c r="AM75" s="18"/>
      <c r="AN75" s="19"/>
      <c r="AO75" s="18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</row>
    <row r="76" spans="1:16341" s="8" customFormat="1" hidden="1">
      <c r="A76" s="567"/>
      <c r="B76"/>
      <c r="D76" s="278" t="s">
        <v>69</v>
      </c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2"/>
      <c r="X76" s="6"/>
      <c r="Y76" s="6"/>
      <c r="Z76" s="6"/>
      <c r="AA76" s="275"/>
      <c r="AB76" s="19"/>
      <c r="AC76" s="6"/>
      <c r="AD76" s="6"/>
      <c r="AE76" s="6"/>
      <c r="AF76" s="6"/>
      <c r="AG76" s="6"/>
      <c r="AH76" s="6"/>
      <c r="AI76" s="275"/>
      <c r="AJ76" s="6"/>
      <c r="AK76" s="6"/>
      <c r="AL76" s="6"/>
      <c r="AM76" s="275"/>
      <c r="AN76" s="668"/>
      <c r="AO76" s="275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</row>
    <row r="77" spans="1:16341" s="8" customFormat="1">
      <c r="A77" s="567"/>
      <c r="B77"/>
      <c r="D77" s="6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6"/>
      <c r="Y77" s="6"/>
      <c r="Z77" s="6"/>
      <c r="AA77" s="22"/>
      <c r="AB77" s="157"/>
      <c r="AC77" s="6"/>
      <c r="AD77" s="6"/>
      <c r="AE77" s="6"/>
      <c r="AF77" s="6"/>
      <c r="AG77" s="6"/>
      <c r="AH77" s="6"/>
      <c r="AI77" s="22"/>
      <c r="AJ77" s="6"/>
      <c r="AK77" s="6"/>
      <c r="AL77" s="6"/>
      <c r="AM77" s="22"/>
      <c r="AN77" s="157"/>
      <c r="AO77" s="22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</row>
    <row r="78" spans="1:16341" s="8" customFormat="1">
      <c r="A78" s="567"/>
      <c r="B78"/>
      <c r="D78" s="6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6"/>
      <c r="Y78" s="6"/>
      <c r="Z78" s="6"/>
      <c r="AA78" s="22"/>
      <c r="AB78" s="157"/>
      <c r="AC78" s="6"/>
      <c r="AD78" s="6"/>
      <c r="AE78" s="6"/>
      <c r="AF78" s="6"/>
      <c r="AG78" s="6"/>
      <c r="AH78" s="6"/>
      <c r="AI78" s="22"/>
      <c r="AJ78" s="6"/>
      <c r="AK78" s="6"/>
      <c r="AL78" s="6"/>
      <c r="AM78" s="22"/>
      <c r="AN78" s="157"/>
      <c r="AO78" s="22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</row>
    <row r="79" spans="1:16341" s="8" customFormat="1">
      <c r="A79" s="567"/>
      <c r="B79"/>
      <c r="D79" s="6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6"/>
      <c r="Y79" s="6"/>
      <c r="Z79" s="6"/>
      <c r="AA79" s="22"/>
      <c r="AB79" s="157"/>
      <c r="AC79" s="6"/>
      <c r="AD79" s="6"/>
      <c r="AE79" s="6"/>
      <c r="AF79" s="6"/>
      <c r="AG79" s="6"/>
      <c r="AH79" s="6"/>
      <c r="AI79" s="22"/>
      <c r="AJ79" s="6"/>
      <c r="AK79" s="6"/>
      <c r="AL79" s="6"/>
      <c r="AM79" s="22"/>
      <c r="AN79" s="157"/>
      <c r="AO79" s="22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</row>
    <row r="80" spans="1:16341" s="8" customFormat="1">
      <c r="A80" s="567"/>
      <c r="B80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6"/>
      <c r="Y80" s="6"/>
      <c r="Z80" s="6"/>
      <c r="AA80" s="22"/>
      <c r="AB80" s="157"/>
      <c r="AC80" s="6"/>
      <c r="AD80" s="6"/>
      <c r="AE80" s="6"/>
      <c r="AF80" s="6"/>
      <c r="AG80" s="6"/>
      <c r="AH80" s="6"/>
      <c r="AI80" s="22"/>
      <c r="AJ80" s="6"/>
      <c r="AK80" s="6"/>
      <c r="AL80" s="6"/>
      <c r="AM80" s="22"/>
      <c r="AN80" s="157"/>
      <c r="AO80" s="22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 alignWithMargins="0"/>
  <rowBreaks count="1" manualBreakCount="1">
    <brk id="51" min="3" max="40" man="1"/>
  </rowBreaks>
  <colBreaks count="1" manualBreakCount="1">
    <brk id="1599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topLeftCell="A3" zoomScale="90" zoomScaleNormal="90" zoomScaleSheetLayoutView="70" workbookViewId="0"/>
  </sheetViews>
  <sheetFormatPr defaultColWidth="9.109375" defaultRowHeight="31.8"/>
  <cols>
    <col min="1" max="1" width="242.109375" style="88" customWidth="1"/>
    <col min="2" max="16384" width="9.109375" style="88"/>
  </cols>
  <sheetData>
    <row r="1" spans="1:1" ht="15" hidden="1" customHeight="1"/>
    <row r="2" spans="1:1" ht="15" hidden="1" customHeight="1"/>
    <row r="3" spans="1:1" ht="132" customHeight="1">
      <c r="A3" s="89"/>
    </row>
    <row r="4" spans="1:1" ht="93.75" customHeight="1">
      <c r="A4" s="90"/>
    </row>
    <row r="5" spans="1:1" ht="23.25" customHeight="1">
      <c r="A5" s="90"/>
    </row>
    <row r="6" spans="1:1" ht="37.799999999999997">
      <c r="A6" s="92" t="s">
        <v>464</v>
      </c>
    </row>
    <row r="7" spans="1:1">
      <c r="A7" s="91" t="s">
        <v>465</v>
      </c>
    </row>
    <row r="8" spans="1:1" ht="15.75" customHeight="1">
      <c r="A8" s="93" t="s">
        <v>553</v>
      </c>
    </row>
    <row r="9" spans="1:1" ht="32.4">
      <c r="A9" s="317" t="s">
        <v>553</v>
      </c>
    </row>
    <row r="10" spans="1:1" s="94" customFormat="1" ht="24" customHeight="1">
      <c r="A10" s="131"/>
    </row>
    <row r="11" spans="1:1" s="95" customFormat="1" ht="21.6" customHeight="1">
      <c r="A11" s="130" t="s">
        <v>159</v>
      </c>
    </row>
    <row r="12" spans="1:1" s="95" customFormat="1" ht="21.6" customHeight="1">
      <c r="A12" s="130" t="s">
        <v>526</v>
      </c>
    </row>
    <row r="13" spans="1:1" s="95" customFormat="1" ht="21.6" customHeight="1">
      <c r="A13" s="131" t="s">
        <v>527</v>
      </c>
    </row>
    <row r="14" spans="1:1" s="95" customFormat="1" ht="21.6" customHeight="1">
      <c r="A14" s="130" t="s">
        <v>528</v>
      </c>
    </row>
    <row r="15" spans="1:1" s="95" customFormat="1" ht="21" customHeight="1">
      <c r="A15" s="131" t="s">
        <v>544</v>
      </c>
    </row>
    <row r="16" spans="1:1" s="95" customFormat="1" ht="21" customHeight="1">
      <c r="A16" s="130" t="s">
        <v>545</v>
      </c>
    </row>
    <row r="17" spans="1:1" ht="21.75" customHeight="1">
      <c r="A17" s="131" t="s">
        <v>529</v>
      </c>
    </row>
    <row r="18" spans="1:1" ht="21.75" customHeight="1"/>
    <row r="19" spans="1:1" s="94" customFormat="1" ht="19.5" customHeight="1">
      <c r="A19" s="130" t="s">
        <v>546</v>
      </c>
    </row>
    <row r="20" spans="1:1" s="94" customFormat="1" ht="19.5" customHeight="1">
      <c r="A20" s="130" t="s">
        <v>547</v>
      </c>
    </row>
    <row r="21" spans="1:1" s="94" customFormat="1" ht="18.75" customHeight="1">
      <c r="A21" s="130" t="s">
        <v>530</v>
      </c>
    </row>
    <row r="22" spans="1:1" s="94" customFormat="1" ht="18.75" customHeight="1"/>
    <row r="23" spans="1:1" s="94" customFormat="1" ht="22.5" customHeight="1">
      <c r="A23" s="130" t="s">
        <v>531</v>
      </c>
    </row>
    <row r="24" spans="1:1" s="94" customFormat="1" ht="22.5" customHeight="1">
      <c r="A24" s="130" t="s">
        <v>532</v>
      </c>
    </row>
    <row r="25" spans="1:1" s="94" customFormat="1" ht="19.5" hidden="1" customHeight="1">
      <c r="A25" s="130" t="s">
        <v>520</v>
      </c>
    </row>
    <row r="26" spans="1:1" s="94" customFormat="1" ht="19.5" customHeight="1">
      <c r="A26" s="130" t="s">
        <v>533</v>
      </c>
    </row>
    <row r="27" spans="1:1" s="94" customFormat="1" ht="19.5" hidden="1" customHeight="1">
      <c r="A27" s="130" t="s">
        <v>165</v>
      </c>
    </row>
    <row r="28" spans="1:1" s="94" customFormat="1" ht="19.5" customHeight="1">
      <c r="A28" s="132" t="s">
        <v>534</v>
      </c>
    </row>
    <row r="29" spans="1:1" s="94" customFormat="1" ht="19.5" hidden="1" customHeight="1">
      <c r="A29" s="132" t="s">
        <v>166</v>
      </c>
    </row>
    <row r="30" spans="1:1" s="94" customFormat="1" ht="19.5" customHeight="1">
      <c r="A30" s="132" t="s">
        <v>535</v>
      </c>
    </row>
    <row r="31" spans="1:1" s="94" customFormat="1" ht="19.5" customHeight="1">
      <c r="A31" s="132" t="s">
        <v>536</v>
      </c>
    </row>
    <row r="32" spans="1:1" s="94" customFormat="1" ht="19.5" customHeight="1">
      <c r="A32" s="132" t="s">
        <v>537</v>
      </c>
    </row>
    <row r="33" ht="21.75" customHeight="1"/>
  </sheetData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alignWithMargins="0">
    <oddFooter>&amp;LRatos Ekonomi 150422
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82"/>
  <sheetViews>
    <sheetView showZeros="0" zoomScale="91" zoomScaleNormal="91" workbookViewId="0"/>
  </sheetViews>
  <sheetFormatPr defaultRowHeight="13.2"/>
  <cols>
    <col min="3" max="3" width="28.44140625" customWidth="1"/>
    <col min="6" max="6" width="19.44140625" customWidth="1"/>
    <col min="8" max="8" width="26.109375" customWidth="1"/>
    <col min="10" max="10" width="10.33203125" style="621" bestFit="1" customWidth="1"/>
    <col min="11" max="11" width="10" style="621" bestFit="1" customWidth="1"/>
    <col min="12" max="12" width="6.109375" style="621" bestFit="1" customWidth="1"/>
    <col min="13" max="13" width="5.5546875" style="621" bestFit="1" customWidth="1"/>
    <col min="14" max="14" width="7.33203125" style="621" bestFit="1" customWidth="1"/>
    <col min="15" max="15" width="4.44140625" style="621" bestFit="1" customWidth="1"/>
    <col min="16" max="16" width="8" style="621" bestFit="1" customWidth="1"/>
    <col min="17" max="17" width="8.44140625" style="621" bestFit="1" customWidth="1"/>
    <col min="18" max="18" width="15.6640625" style="621" bestFit="1" customWidth="1"/>
    <col min="19" max="19" width="4.6640625" style="621" bestFit="1" customWidth="1"/>
    <col min="20" max="20" width="8.33203125" style="621" bestFit="1" customWidth="1"/>
    <col min="21" max="21" width="6.109375" style="621" bestFit="1" customWidth="1"/>
    <col min="22" max="22" width="5.5546875" style="621" bestFit="1" customWidth="1"/>
    <col min="23" max="23" width="4.109375" style="621" bestFit="1" customWidth="1"/>
    <col min="24" max="24" width="16.6640625" style="621" bestFit="1" customWidth="1"/>
    <col min="25" max="25" width="6.88671875" style="621" bestFit="1" customWidth="1"/>
    <col min="26" max="26" width="15.44140625" style="621" bestFit="1" customWidth="1"/>
    <col min="27" max="27" width="8" style="621" customWidth="1"/>
    <col min="28" max="28" width="7.44140625" style="621" customWidth="1"/>
    <col min="29" max="32" width="7" style="621" customWidth="1"/>
    <col min="33" max="33" width="14.6640625" style="621" bestFit="1" customWidth="1"/>
    <col min="34" max="34" width="4" style="621" customWidth="1"/>
    <col min="35" max="35" width="2.5546875" style="621" customWidth="1"/>
    <col min="36" max="36" width="3" style="621" customWidth="1"/>
    <col min="37" max="37" width="3.109375" style="621" customWidth="1"/>
    <col min="38" max="38" width="5.44140625" style="621" customWidth="1"/>
    <col min="39" max="39" width="3" style="621" customWidth="1"/>
    <col min="40" max="40" width="11.109375" style="621" bestFit="1" customWidth="1"/>
    <col min="41" max="41" width="3.44140625" style="621" customWidth="1"/>
    <col min="42" max="42" width="2.5546875" style="621" customWidth="1"/>
    <col min="43" max="43" width="3.5546875" style="621" customWidth="1"/>
    <col min="44" max="44" width="20.44140625" style="621" bestFit="1" customWidth="1"/>
    <col min="45" max="45" width="11.44140625" style="621" bestFit="1" customWidth="1"/>
  </cols>
  <sheetData>
    <row r="1" spans="2:45">
      <c r="D1" s="417"/>
      <c r="E1" s="418" t="s">
        <v>291</v>
      </c>
    </row>
    <row r="3" spans="2:45">
      <c r="B3" s="3" t="s">
        <v>289</v>
      </c>
      <c r="F3" s="3" t="s">
        <v>19</v>
      </c>
      <c r="H3" s="3" t="s">
        <v>292</v>
      </c>
      <c r="J3" s="622" t="s">
        <v>399</v>
      </c>
    </row>
    <row r="4" spans="2:45" ht="13.8" thickBot="1"/>
    <row r="5" spans="2:45" ht="13.8" thickBot="1">
      <c r="B5" s="1" t="s">
        <v>275</v>
      </c>
      <c r="C5" s="1" t="s">
        <v>19</v>
      </c>
      <c r="J5" s="624" t="s">
        <v>275</v>
      </c>
      <c r="K5" s="625" t="s">
        <v>276</v>
      </c>
      <c r="L5" s="625" t="s">
        <v>277</v>
      </c>
      <c r="M5" s="625" t="s">
        <v>278</v>
      </c>
      <c r="N5" s="625" t="s">
        <v>279</v>
      </c>
      <c r="O5" s="625" t="s">
        <v>5</v>
      </c>
      <c r="P5" s="625" t="s">
        <v>280</v>
      </c>
      <c r="Q5" s="625" t="s">
        <v>281</v>
      </c>
      <c r="R5" s="625" t="s">
        <v>282</v>
      </c>
      <c r="S5" s="625" t="s">
        <v>138</v>
      </c>
      <c r="T5" s="625" t="s">
        <v>283</v>
      </c>
      <c r="U5" s="625" t="s">
        <v>284</v>
      </c>
      <c r="V5" s="625" t="s">
        <v>285</v>
      </c>
      <c r="W5" s="625" t="s">
        <v>92</v>
      </c>
      <c r="X5" s="625" t="s">
        <v>402</v>
      </c>
      <c r="Y5" s="625" t="s">
        <v>37</v>
      </c>
      <c r="Z5" s="625" t="s">
        <v>286</v>
      </c>
      <c r="AA5" s="625" t="s">
        <v>287</v>
      </c>
      <c r="AB5" s="625"/>
      <c r="AC5" s="625"/>
      <c r="AD5" s="625"/>
      <c r="AE5" s="625"/>
      <c r="AF5" s="625"/>
      <c r="AG5" s="632" t="s">
        <v>400</v>
      </c>
      <c r="AH5" s="625" t="s">
        <v>288</v>
      </c>
      <c r="AI5" s="628"/>
      <c r="AJ5" s="628"/>
      <c r="AK5" s="628"/>
      <c r="AL5" s="628"/>
      <c r="AM5" s="628"/>
      <c r="AN5" s="632" t="s">
        <v>400</v>
      </c>
      <c r="AO5" s="628"/>
      <c r="AP5" s="628"/>
      <c r="AQ5" s="628"/>
      <c r="AR5" s="632" t="s">
        <v>400</v>
      </c>
      <c r="AS5" s="633" t="s">
        <v>400</v>
      </c>
    </row>
    <row r="6" spans="2:45" ht="15" thickBot="1">
      <c r="B6" s="419" t="s">
        <v>276</v>
      </c>
      <c r="C6" s="428" t="s">
        <v>4</v>
      </c>
      <c r="F6" s="1" t="s">
        <v>33</v>
      </c>
      <c r="H6" t="str">
        <f>CONCATENATE(F6," (",'Meny Aaro'!$G$41,")")</f>
        <v>Nettoomsättning (Mkr)</v>
      </c>
      <c r="J6" s="626" t="s">
        <v>19</v>
      </c>
      <c r="K6" s="627" t="s">
        <v>405</v>
      </c>
      <c r="L6" s="627" t="s">
        <v>51</v>
      </c>
      <c r="M6" s="627" t="s">
        <v>320</v>
      </c>
      <c r="N6" s="627" t="s">
        <v>24</v>
      </c>
      <c r="O6" s="627" t="s">
        <v>5</v>
      </c>
      <c r="P6" s="627" t="s">
        <v>406</v>
      </c>
      <c r="Q6" s="627" t="s">
        <v>25</v>
      </c>
      <c r="R6" s="627" t="s">
        <v>407</v>
      </c>
      <c r="S6" s="627" t="s">
        <v>138</v>
      </c>
      <c r="T6" s="627" t="s">
        <v>408</v>
      </c>
      <c r="U6" s="627" t="s">
        <v>461</v>
      </c>
      <c r="V6" s="627" t="s">
        <v>554</v>
      </c>
      <c r="W6" s="627" t="s">
        <v>140</v>
      </c>
      <c r="X6" s="627" t="s">
        <v>424</v>
      </c>
      <c r="Y6" s="627" t="s">
        <v>37</v>
      </c>
      <c r="Z6" s="627" t="s">
        <v>134</v>
      </c>
      <c r="AA6" s="627" t="s">
        <v>409</v>
      </c>
      <c r="AB6" s="627"/>
      <c r="AC6" s="627"/>
      <c r="AD6" s="627"/>
      <c r="AE6" s="627"/>
      <c r="AF6" s="627"/>
      <c r="AG6" s="629" t="s">
        <v>420</v>
      </c>
      <c r="AH6" s="627" t="s">
        <v>127</v>
      </c>
      <c r="AI6" s="630"/>
      <c r="AJ6" s="630"/>
      <c r="AK6" s="630"/>
      <c r="AL6" s="630"/>
      <c r="AM6" s="630"/>
      <c r="AN6" s="631" t="s">
        <v>421</v>
      </c>
      <c r="AO6" s="630"/>
      <c r="AP6" s="630"/>
      <c r="AQ6" s="630"/>
      <c r="AR6" s="631" t="s">
        <v>82</v>
      </c>
      <c r="AS6" s="623" t="s">
        <v>212</v>
      </c>
    </row>
    <row r="7" spans="2:45" ht="14.4">
      <c r="B7" s="420" t="s">
        <v>277</v>
      </c>
      <c r="C7" s="429" t="s">
        <v>425</v>
      </c>
      <c r="F7" s="1" t="s">
        <v>110</v>
      </c>
      <c r="H7" t="str">
        <f>CONCATENATE(F7," (",'Meny Aaro'!$G$41,")")</f>
        <v>Redovisad EBITA (Mkr)</v>
      </c>
    </row>
    <row r="8" spans="2:45" ht="14.4">
      <c r="B8" s="420" t="s">
        <v>278</v>
      </c>
      <c r="C8" s="429" t="s">
        <v>426</v>
      </c>
      <c r="F8" s="1" t="s">
        <v>115</v>
      </c>
      <c r="H8" t="str">
        <f>CONCATENATE(F8," (",'Meny Aaro'!$G$41,")")</f>
        <v>Operativ EBITA (Mkr)</v>
      </c>
    </row>
    <row r="9" spans="2:45" ht="14.4">
      <c r="B9" s="420" t="s">
        <v>279</v>
      </c>
      <c r="C9" s="429" t="s">
        <v>24</v>
      </c>
      <c r="F9" s="1" t="s">
        <v>111</v>
      </c>
      <c r="H9" t="str">
        <f>CONCATENATE(F9," (",'Meny Aaro'!$G$41,")")</f>
        <v>Redovisad EBT (Mkr)</v>
      </c>
    </row>
    <row r="10" spans="2:45" ht="14.4">
      <c r="B10" s="420" t="s">
        <v>5</v>
      </c>
      <c r="C10" s="429" t="s">
        <v>5</v>
      </c>
      <c r="F10" s="1" t="s">
        <v>116</v>
      </c>
      <c r="H10" t="str">
        <f>CONCATENATE(F10," (",'Meny Aaro'!$G$41,")")</f>
        <v>Operativ EBT (Mkr)</v>
      </c>
    </row>
    <row r="11" spans="2:45" ht="14.4">
      <c r="B11" s="420" t="s">
        <v>280</v>
      </c>
      <c r="C11" s="429" t="s">
        <v>53</v>
      </c>
      <c r="H11" t="str">
        <f>CONCATENATE("jan-",VMÅN)</f>
        <v>jan-mar</v>
      </c>
    </row>
    <row r="12" spans="2:45" ht="14.4">
      <c r="B12" s="420" t="s">
        <v>281</v>
      </c>
      <c r="C12" s="429" t="s">
        <v>25</v>
      </c>
      <c r="H12" t="str">
        <f>CONCATENATE("Prognos ",VMÅN)</f>
        <v>Prognos mar</v>
      </c>
      <c r="Q12" s="705" t="s">
        <v>553</v>
      </c>
    </row>
    <row r="13" spans="2:45" ht="14.4">
      <c r="B13" s="420" t="s">
        <v>282</v>
      </c>
      <c r="C13" s="429" t="s">
        <v>16</v>
      </c>
      <c r="H13" t="str">
        <f>"kvartal "&amp;'Meny Aaro'!G51</f>
        <v>kvartal 1</v>
      </c>
    </row>
    <row r="14" spans="2:45" ht="14.4">
      <c r="B14" s="420" t="s">
        <v>138</v>
      </c>
      <c r="C14" s="429" t="s">
        <v>138</v>
      </c>
      <c r="H14" t="str">
        <f>CONCATENATE(VÅR,"-",'Meny Aaro'!G37)</f>
        <v>2015-03-31</v>
      </c>
    </row>
    <row r="15" spans="2:45" ht="14.4">
      <c r="B15" s="420" t="s">
        <v>283</v>
      </c>
      <c r="C15" s="429" t="s">
        <v>2</v>
      </c>
      <c r="H15" t="str">
        <f>CONCATENATE(VFGÅR,"-",'Meny Aaro'!G37)</f>
        <v>2014-03-31</v>
      </c>
    </row>
    <row r="16" spans="2:45" ht="14.4">
      <c r="B16" s="423" t="s">
        <v>284</v>
      </c>
      <c r="C16" s="429" t="s">
        <v>461</v>
      </c>
    </row>
    <row r="17" spans="2:8" ht="14.4">
      <c r="B17" s="420" t="s">
        <v>285</v>
      </c>
      <c r="C17" s="429" t="s">
        <v>554</v>
      </c>
      <c r="G17" s="3" t="s">
        <v>398</v>
      </c>
    </row>
    <row r="18" spans="2:8" ht="14.4">
      <c r="B18" s="420" t="s">
        <v>92</v>
      </c>
      <c r="C18" s="429" t="s">
        <v>140</v>
      </c>
      <c r="G18" s="5" t="s">
        <v>411</v>
      </c>
    </row>
    <row r="19" spans="2:8" ht="15" thickBot="1">
      <c r="B19" s="420" t="s">
        <v>402</v>
      </c>
      <c r="C19" s="429" t="s">
        <v>424</v>
      </c>
      <c r="G19" s="1" t="s">
        <v>275</v>
      </c>
      <c r="H19" s="1" t="s">
        <v>19</v>
      </c>
    </row>
    <row r="20" spans="2:8" ht="14.4">
      <c r="B20" s="420" t="s">
        <v>37</v>
      </c>
      <c r="C20" s="429" t="s">
        <v>81</v>
      </c>
      <c r="G20" s="419" t="s">
        <v>276</v>
      </c>
      <c r="H20" s="428" t="s">
        <v>4</v>
      </c>
    </row>
    <row r="21" spans="2:8" ht="14.4">
      <c r="B21" s="420" t="s">
        <v>286</v>
      </c>
      <c r="C21" s="429" t="s">
        <v>134</v>
      </c>
      <c r="G21" s="619" t="s">
        <v>288</v>
      </c>
      <c r="H21" s="429" t="s">
        <v>127</v>
      </c>
    </row>
    <row r="22" spans="2:8" ht="14.4">
      <c r="B22" s="420" t="s">
        <v>287</v>
      </c>
      <c r="C22" s="429" t="s">
        <v>135</v>
      </c>
      <c r="G22" s="420" t="s">
        <v>277</v>
      </c>
      <c r="H22" s="429" t="s">
        <v>425</v>
      </c>
    </row>
    <row r="23" spans="2:8" ht="14.4">
      <c r="B23" s="667"/>
      <c r="C23" s="429"/>
      <c r="G23" s="420" t="s">
        <v>278</v>
      </c>
      <c r="H23" s="429" t="s">
        <v>426</v>
      </c>
    </row>
    <row r="24" spans="2:8" ht="14.4">
      <c r="B24" s="422"/>
      <c r="C24" s="421"/>
      <c r="G24" s="420" t="s">
        <v>279</v>
      </c>
      <c r="H24" s="429" t="s">
        <v>24</v>
      </c>
    </row>
    <row r="25" spans="2:8" ht="14.4">
      <c r="B25" s="422"/>
      <c r="C25" s="421"/>
      <c r="G25" s="420" t="s">
        <v>5</v>
      </c>
      <c r="H25" s="429" t="s">
        <v>5</v>
      </c>
    </row>
    <row r="26" spans="2:8" ht="14.4">
      <c r="B26" s="422"/>
      <c r="C26" s="421"/>
      <c r="G26" s="420" t="s">
        <v>280</v>
      </c>
      <c r="H26" s="429" t="s">
        <v>53</v>
      </c>
    </row>
    <row r="27" spans="2:8" ht="14.4">
      <c r="B27" s="422"/>
      <c r="C27" s="421"/>
      <c r="G27" s="420" t="s">
        <v>281</v>
      </c>
      <c r="H27" s="429" t="s">
        <v>25</v>
      </c>
    </row>
    <row r="28" spans="2:8" ht="14.4">
      <c r="B28" s="422"/>
      <c r="C28" s="421"/>
      <c r="G28" s="420" t="s">
        <v>282</v>
      </c>
      <c r="H28" s="429" t="s">
        <v>16</v>
      </c>
    </row>
    <row r="29" spans="2:8" ht="14.4">
      <c r="B29" s="422"/>
      <c r="C29" s="421"/>
      <c r="G29" s="420" t="s">
        <v>138</v>
      </c>
      <c r="H29" s="429" t="s">
        <v>138</v>
      </c>
    </row>
    <row r="30" spans="2:8" ht="14.4">
      <c r="B30" s="422"/>
      <c r="C30" s="421"/>
      <c r="G30" s="420" t="s">
        <v>283</v>
      </c>
      <c r="H30" s="429" t="s">
        <v>2</v>
      </c>
    </row>
    <row r="31" spans="2:8" ht="14.4">
      <c r="B31" s="422"/>
      <c r="C31" s="421"/>
      <c r="G31" s="423" t="s">
        <v>284</v>
      </c>
      <c r="H31" s="429" t="s">
        <v>461</v>
      </c>
    </row>
    <row r="32" spans="2:8" ht="14.4">
      <c r="B32" s="422"/>
      <c r="C32" s="421"/>
      <c r="G32" s="420" t="s">
        <v>285</v>
      </c>
      <c r="H32" s="429" t="s">
        <v>554</v>
      </c>
    </row>
    <row r="33" spans="1:8" ht="14.4">
      <c r="B33" s="422"/>
      <c r="C33" s="421"/>
      <c r="G33" s="420" t="s">
        <v>92</v>
      </c>
      <c r="H33" s="429" t="s">
        <v>140</v>
      </c>
    </row>
    <row r="34" spans="1:8" ht="15">
      <c r="A34" s="1"/>
      <c r="B34" s="423" t="s">
        <v>46</v>
      </c>
      <c r="C34" s="424" t="s">
        <v>210</v>
      </c>
      <c r="G34" s="420" t="s">
        <v>402</v>
      </c>
      <c r="H34" s="429" t="s">
        <v>424</v>
      </c>
    </row>
    <row r="35" spans="1:8" ht="15">
      <c r="B35" s="423"/>
      <c r="C35" s="425"/>
      <c r="G35" s="420" t="s">
        <v>37</v>
      </c>
      <c r="H35" s="429" t="s">
        <v>81</v>
      </c>
    </row>
    <row r="36" spans="1:8" ht="14.4">
      <c r="B36" s="420" t="s">
        <v>288</v>
      </c>
      <c r="C36" s="430" t="s">
        <v>127</v>
      </c>
      <c r="G36" s="420" t="s">
        <v>286</v>
      </c>
      <c r="H36" s="429" t="s">
        <v>134</v>
      </c>
    </row>
    <row r="37" spans="1:8" ht="14.4">
      <c r="B37" s="423"/>
      <c r="C37" s="421"/>
      <c r="G37" s="420" t="s">
        <v>287</v>
      </c>
      <c r="H37" s="429" t="s">
        <v>135</v>
      </c>
    </row>
    <row r="38" spans="1:8" ht="14.4">
      <c r="B38" s="423"/>
      <c r="C38" s="421"/>
      <c r="G38" s="667"/>
      <c r="H38" s="429"/>
    </row>
    <row r="39" spans="1:8" ht="14.4">
      <c r="B39" s="423"/>
      <c r="C39" s="421"/>
      <c r="G39" s="422"/>
      <c r="H39" s="421"/>
    </row>
    <row r="40" spans="1:8" ht="14.4">
      <c r="B40" s="423"/>
      <c r="C40" s="421"/>
      <c r="G40" s="422"/>
      <c r="H40" s="421"/>
    </row>
    <row r="41" spans="1:8" ht="14.4">
      <c r="B41" s="423"/>
      <c r="C41" s="421"/>
      <c r="G41" s="422"/>
      <c r="H41" s="421"/>
    </row>
    <row r="42" spans="1:8" ht="14.4">
      <c r="B42" s="423"/>
      <c r="C42" s="421"/>
      <c r="G42" s="422"/>
      <c r="H42" s="421"/>
    </row>
    <row r="43" spans="1:8" ht="14.4">
      <c r="B43" s="423"/>
      <c r="C43" s="421"/>
      <c r="G43" s="422"/>
      <c r="H43" s="421"/>
    </row>
    <row r="44" spans="1:8" ht="14.4">
      <c r="B44" s="423"/>
      <c r="C44" s="421"/>
      <c r="G44" s="422"/>
      <c r="H44" s="421"/>
    </row>
    <row r="45" spans="1:8" ht="14.4">
      <c r="B45" s="423"/>
      <c r="C45" s="421"/>
      <c r="G45" s="422"/>
      <c r="H45" s="421"/>
    </row>
    <row r="46" spans="1:8" ht="14.4">
      <c r="B46" s="423"/>
      <c r="C46" s="421"/>
      <c r="G46" s="422"/>
      <c r="H46" s="421"/>
    </row>
    <row r="47" spans="1:8" ht="14.4">
      <c r="B47" s="423"/>
      <c r="C47" s="421"/>
      <c r="G47" s="422"/>
      <c r="H47" s="421"/>
    </row>
    <row r="48" spans="1:8" ht="15.6" thickBot="1">
      <c r="B48" s="423"/>
      <c r="C48" s="421"/>
      <c r="G48" s="426" t="s">
        <v>412</v>
      </c>
      <c r="H48" s="620" t="s">
        <v>212</v>
      </c>
    </row>
    <row r="49" spans="2:3" ht="14.4">
      <c r="B49" s="423"/>
      <c r="C49" s="421"/>
    </row>
    <row r="50" spans="2:3" ht="14.4">
      <c r="B50" s="423"/>
      <c r="C50" s="421"/>
    </row>
    <row r="51" spans="2:3" ht="14.4">
      <c r="B51" s="423"/>
      <c r="C51" s="421"/>
    </row>
    <row r="52" spans="2:3" ht="14.4">
      <c r="B52" s="423"/>
      <c r="C52" s="421"/>
    </row>
    <row r="53" spans="2:3" ht="14.4">
      <c r="B53" s="423"/>
      <c r="C53" s="421"/>
    </row>
    <row r="54" spans="2:3" ht="14.4">
      <c r="B54" s="423"/>
      <c r="C54" s="421"/>
    </row>
    <row r="55" spans="2:3" ht="14.4">
      <c r="B55" s="423"/>
      <c r="C55" s="421"/>
    </row>
    <row r="56" spans="2:3" ht="14.4">
      <c r="B56" s="423"/>
      <c r="C56" s="421"/>
    </row>
    <row r="57" spans="2:3" ht="14.4">
      <c r="B57" s="431"/>
      <c r="C57" s="432" t="s">
        <v>127</v>
      </c>
    </row>
    <row r="58" spans="2:3">
      <c r="B58" s="431"/>
      <c r="C58" s="433"/>
    </row>
    <row r="59" spans="2:3">
      <c r="B59" s="431"/>
      <c r="C59" s="433"/>
    </row>
    <row r="60" spans="2:3">
      <c r="B60" s="431"/>
      <c r="C60" s="433"/>
    </row>
    <row r="61" spans="2:3">
      <c r="B61" s="431"/>
      <c r="C61" s="433"/>
    </row>
    <row r="62" spans="2:3">
      <c r="B62" s="431"/>
      <c r="C62" s="433"/>
    </row>
    <row r="63" spans="2:3">
      <c r="B63" s="431"/>
      <c r="C63" s="433"/>
    </row>
    <row r="64" spans="2:3">
      <c r="B64" s="431"/>
      <c r="C64" s="433"/>
    </row>
    <row r="65" spans="2:3">
      <c r="B65" s="431"/>
      <c r="C65" s="433"/>
    </row>
    <row r="66" spans="2:3">
      <c r="B66" s="431"/>
      <c r="C66" s="433"/>
    </row>
    <row r="67" spans="2:3">
      <c r="B67" s="431"/>
      <c r="C67" s="433"/>
    </row>
    <row r="68" spans="2:3">
      <c r="B68" s="431"/>
      <c r="C68" s="433"/>
    </row>
    <row r="69" spans="2:3">
      <c r="B69" s="431"/>
      <c r="C69" s="433"/>
    </row>
    <row r="70" spans="2:3">
      <c r="B70" s="431"/>
      <c r="C70" s="433"/>
    </row>
    <row r="71" spans="2:3">
      <c r="B71" s="431"/>
      <c r="C71" s="433"/>
    </row>
    <row r="72" spans="2:3">
      <c r="B72" s="431"/>
      <c r="C72" s="433"/>
    </row>
    <row r="73" spans="2:3">
      <c r="B73" s="431"/>
      <c r="C73" s="433"/>
    </row>
    <row r="74" spans="2:3">
      <c r="B74" s="431"/>
      <c r="C74" s="433"/>
    </row>
    <row r="75" spans="2:3">
      <c r="B75" s="431"/>
      <c r="C75" s="433"/>
    </row>
    <row r="76" spans="2:3">
      <c r="B76" s="431"/>
      <c r="C76" s="433"/>
    </row>
    <row r="77" spans="2:3">
      <c r="B77" s="431"/>
      <c r="C77" s="433"/>
    </row>
    <row r="78" spans="2:3">
      <c r="B78" s="431"/>
      <c r="C78" s="433"/>
    </row>
    <row r="79" spans="2:3">
      <c r="B79" s="431"/>
      <c r="C79" s="433"/>
    </row>
    <row r="80" spans="2:3" ht="14.4">
      <c r="B80" s="431"/>
      <c r="C80" s="432" t="s">
        <v>82</v>
      </c>
    </row>
    <row r="81" spans="2:3">
      <c r="B81" s="431"/>
      <c r="C81" s="434"/>
    </row>
    <row r="82" spans="2:3" ht="13.8" thickBot="1">
      <c r="B82" s="426"/>
      <c r="C82" s="427" t="s">
        <v>211</v>
      </c>
    </row>
  </sheetData>
  <pageMargins left="0.7" right="0.7" top="0.75" bottom="0.75" header="0.3" footer="0.3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T188"/>
  <sheetViews>
    <sheetView showZeros="0" zoomScale="68" zoomScaleNormal="68" zoomScaleSheetLayoutView="78" workbookViewId="0">
      <selection activeCell="AF28" sqref="AF28"/>
    </sheetView>
  </sheetViews>
  <sheetFormatPr defaultColWidth="9.109375" defaultRowHeight="18" outlineLevelCol="1"/>
  <cols>
    <col min="1" max="1" width="6.5546875" style="365" customWidth="1"/>
    <col min="2" max="2" width="22.44140625" style="365" customWidth="1"/>
    <col min="3" max="3" width="3.6640625" style="365" customWidth="1"/>
    <col min="4" max="4" width="20.5546875" style="365" customWidth="1"/>
    <col min="5" max="5" width="10.88671875" style="365" customWidth="1"/>
    <col min="6" max="6" width="10.88671875" style="365" hidden="1" customWidth="1" outlineLevel="1"/>
    <col min="7" max="7" width="22.88671875" style="392" hidden="1" customWidth="1" outlineLevel="1"/>
    <col min="8" max="8" width="17.33203125" style="392" hidden="1" customWidth="1" outlineLevel="1"/>
    <col min="9" max="9" width="11.44140625" style="392" hidden="1" customWidth="1" outlineLevel="1"/>
    <col min="10" max="10" width="19" style="392" hidden="1" customWidth="1" outlineLevel="1"/>
    <col min="11" max="13" width="11.109375" style="392" hidden="1" customWidth="1" outlineLevel="1"/>
    <col min="14" max="14" width="14.109375" style="392" hidden="1" customWidth="1" outlineLevel="1"/>
    <col min="15" max="15" width="11.44140625" style="360" hidden="1" customWidth="1" outlineLevel="1"/>
    <col min="16" max="16" width="11" style="360" hidden="1" customWidth="1" outlineLevel="1"/>
    <col min="17" max="17" width="11" style="392" hidden="1" customWidth="1" outlineLevel="1"/>
    <col min="18" max="18" width="13.33203125" style="392" hidden="1" customWidth="1" outlineLevel="1"/>
    <col min="19" max="19" width="9.6640625" style="392" hidden="1" customWidth="1" outlineLevel="1"/>
    <col min="20" max="20" width="13.88671875" style="360" hidden="1" customWidth="1" outlineLevel="1"/>
    <col min="21" max="21" width="9.109375" style="360" hidden="1" customWidth="1" outlineLevel="1"/>
    <col min="22" max="24" width="11" style="365" hidden="1" customWidth="1" outlineLevel="1"/>
    <col min="25" max="25" width="9.109375" style="365" hidden="1" customWidth="1" outlineLevel="1"/>
    <col min="26" max="28" width="11" style="365" hidden="1" customWidth="1" outlineLevel="1"/>
    <col min="29" max="29" width="9.109375" style="365" hidden="1" customWidth="1" outlineLevel="1"/>
    <col min="30" max="30" width="12.44140625" style="365" hidden="1" customWidth="1" outlineLevel="1"/>
    <col min="31" max="31" width="12.44140625" style="365" customWidth="1" collapsed="1"/>
    <col min="32" max="39" width="9.109375" style="365"/>
    <col min="40" max="40" width="69.88671875" style="365" customWidth="1"/>
    <col min="41" max="16384" width="9.109375" style="365"/>
  </cols>
  <sheetData>
    <row r="1" spans="2:46">
      <c r="E1" s="366"/>
      <c r="F1" s="366"/>
      <c r="G1" s="367"/>
      <c r="H1" s="367"/>
      <c r="I1" s="367"/>
      <c r="J1" s="367"/>
      <c r="K1" s="367"/>
      <c r="L1" s="367"/>
      <c r="M1" s="367"/>
      <c r="N1" s="367"/>
      <c r="O1" s="368"/>
      <c r="P1" s="368"/>
      <c r="Q1" s="367"/>
      <c r="R1" s="367"/>
      <c r="S1" s="367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</row>
    <row r="2" spans="2:46">
      <c r="E2" s="366"/>
      <c r="F2" s="366"/>
      <c r="G2" s="367"/>
      <c r="H2" s="367"/>
      <c r="I2" s="367"/>
      <c r="J2" s="367"/>
      <c r="K2" s="367"/>
      <c r="L2" s="367"/>
      <c r="M2" s="367"/>
      <c r="N2" s="369"/>
      <c r="O2" s="365"/>
      <c r="P2" s="365"/>
      <c r="Q2" s="369"/>
      <c r="R2" s="369"/>
      <c r="S2" s="369"/>
      <c r="T2" s="365"/>
      <c r="U2" s="365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</row>
    <row r="3" spans="2:46">
      <c r="E3" s="366"/>
      <c r="F3" s="366"/>
      <c r="G3" s="367"/>
      <c r="H3" s="367"/>
      <c r="I3" s="367"/>
      <c r="J3" s="367"/>
      <c r="K3" s="367"/>
      <c r="L3" s="367"/>
      <c r="M3" s="367"/>
      <c r="N3" s="369"/>
      <c r="O3" s="365"/>
      <c r="P3" s="365"/>
      <c r="Q3" s="369"/>
      <c r="R3" s="369"/>
      <c r="S3" s="369"/>
      <c r="T3" s="365"/>
      <c r="U3" s="365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</row>
    <row r="4" spans="2:46">
      <c r="E4" s="366"/>
      <c r="F4" s="366"/>
      <c r="G4" s="367"/>
      <c r="H4" s="370" t="s">
        <v>234</v>
      </c>
      <c r="I4" s="367"/>
      <c r="J4" s="367"/>
      <c r="K4" s="367"/>
      <c r="L4" s="367"/>
      <c r="M4" s="367"/>
      <c r="N4" s="369"/>
      <c r="O4" s="365"/>
      <c r="P4" s="365"/>
      <c r="Q4" s="369"/>
      <c r="R4" s="369"/>
      <c r="S4" s="369"/>
      <c r="T4" s="365"/>
      <c r="U4" s="365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</row>
    <row r="5" spans="2:46">
      <c r="E5" s="371"/>
      <c r="F5" s="371"/>
      <c r="G5" s="367"/>
      <c r="H5" s="370" t="s">
        <v>235</v>
      </c>
      <c r="I5" s="367"/>
      <c r="J5" s="367"/>
      <c r="K5" s="367"/>
      <c r="L5" s="367"/>
      <c r="M5" s="367"/>
      <c r="N5" s="369"/>
      <c r="O5" s="365"/>
      <c r="P5" s="365"/>
      <c r="Q5" s="369"/>
      <c r="R5" s="369"/>
      <c r="S5" s="369"/>
      <c r="T5" s="365"/>
      <c r="U5" s="365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</row>
    <row r="6" spans="2:46" ht="21.6">
      <c r="B6" s="372" t="s">
        <v>236</v>
      </c>
      <c r="E6" s="371"/>
      <c r="F6" s="371"/>
      <c r="G6" s="367"/>
      <c r="H6" s="367"/>
      <c r="I6" s="367"/>
      <c r="J6" s="367"/>
      <c r="K6" s="367"/>
      <c r="L6" s="367"/>
      <c r="M6" s="367"/>
      <c r="N6" s="369"/>
      <c r="O6" s="365"/>
      <c r="P6" s="365"/>
      <c r="Q6" s="369"/>
      <c r="R6" s="369"/>
      <c r="S6" s="369"/>
      <c r="T6" s="365"/>
      <c r="U6" s="365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</row>
    <row r="7" spans="2:46">
      <c r="E7" s="371"/>
      <c r="F7" s="371"/>
      <c r="G7" s="367"/>
      <c r="H7" s="367"/>
      <c r="I7" s="367"/>
      <c r="J7" s="367"/>
      <c r="K7" s="367"/>
      <c r="L7" s="367"/>
      <c r="M7" s="367"/>
      <c r="N7" s="369"/>
      <c r="O7" s="365"/>
      <c r="P7" s="365"/>
      <c r="Q7" s="369"/>
      <c r="R7" s="369"/>
      <c r="S7" s="369"/>
      <c r="T7" s="365"/>
      <c r="U7" s="365"/>
      <c r="AF7" s="398"/>
      <c r="AG7" s="586"/>
      <c r="AH7" s="586"/>
      <c r="AI7" s="586"/>
      <c r="AJ7" s="586"/>
      <c r="AK7" s="586"/>
      <c r="AL7" s="586"/>
      <c r="AM7" s="586"/>
      <c r="AN7" s="399"/>
    </row>
    <row r="8" spans="2:46" ht="15.75" customHeight="1">
      <c r="B8" s="365" t="s">
        <v>237</v>
      </c>
      <c r="E8" s="371"/>
      <c r="F8" s="371"/>
      <c r="G8" s="367"/>
      <c r="H8" s="367"/>
      <c r="I8" s="367"/>
      <c r="J8" s="367"/>
      <c r="K8" s="367"/>
      <c r="L8" s="367"/>
      <c r="M8" s="367"/>
      <c r="N8" s="369"/>
      <c r="O8" s="365"/>
      <c r="P8" s="365"/>
      <c r="Q8" s="369"/>
      <c r="R8" s="369"/>
      <c r="S8" s="369"/>
      <c r="T8" s="365"/>
      <c r="U8" s="365"/>
      <c r="AF8" s="587"/>
      <c r="AG8" s="368" t="s">
        <v>392</v>
      </c>
      <c r="AH8" s="368"/>
      <c r="AI8" s="368"/>
      <c r="AJ8" s="368"/>
      <c r="AK8" s="368"/>
      <c r="AL8" s="368"/>
      <c r="AM8" s="368"/>
      <c r="AN8" s="588"/>
    </row>
    <row r="9" spans="2:46">
      <c r="B9" s="365" t="s">
        <v>238</v>
      </c>
      <c r="D9" s="373">
        <v>2015</v>
      </c>
      <c r="E9" s="371"/>
      <c r="F9" s="371"/>
      <c r="G9" s="367"/>
      <c r="H9" s="365"/>
      <c r="I9" s="367"/>
      <c r="J9" s="367"/>
      <c r="K9" s="367"/>
      <c r="L9" s="367"/>
      <c r="M9" s="367"/>
      <c r="N9" s="369"/>
      <c r="O9" s="365"/>
      <c r="P9" s="365"/>
      <c r="Q9" s="369"/>
      <c r="R9" s="369"/>
      <c r="S9" s="369"/>
      <c r="T9" s="365"/>
      <c r="U9" s="365"/>
      <c r="AF9" s="587"/>
      <c r="AG9" s="368" t="s">
        <v>393</v>
      </c>
      <c r="AH9" s="368"/>
      <c r="AI9" s="368"/>
      <c r="AJ9" s="368"/>
      <c r="AK9" s="368"/>
      <c r="AL9" s="368"/>
      <c r="AM9" s="368"/>
      <c r="AN9" s="588"/>
    </row>
    <row r="10" spans="2:46">
      <c r="B10" s="365" t="s">
        <v>239</v>
      </c>
      <c r="D10" s="373">
        <v>3</v>
      </c>
      <c r="E10" s="371"/>
      <c r="F10" s="371"/>
      <c r="G10" s="365"/>
      <c r="H10" s="374"/>
      <c r="I10" s="375" t="s">
        <v>240</v>
      </c>
      <c r="J10" s="365"/>
      <c r="K10" s="365"/>
      <c r="L10" s="365"/>
      <c r="M10" s="365"/>
      <c r="N10" s="365"/>
      <c r="O10" s="365"/>
      <c r="P10" s="365"/>
      <c r="Q10" s="369"/>
      <c r="R10" s="369"/>
      <c r="S10" s="369"/>
      <c r="T10" s="365"/>
      <c r="U10" s="365"/>
      <c r="AF10" s="587"/>
      <c r="AG10" s="368"/>
      <c r="AH10" s="368"/>
      <c r="AI10" s="368"/>
      <c r="AJ10" s="368"/>
      <c r="AK10" s="368"/>
      <c r="AL10" s="368"/>
      <c r="AM10" s="368"/>
      <c r="AN10" s="588"/>
    </row>
    <row r="11" spans="2:46" ht="24.75" customHeight="1">
      <c r="B11" s="365" t="s">
        <v>241</v>
      </c>
      <c r="D11" s="376" t="s">
        <v>242</v>
      </c>
      <c r="E11" s="371"/>
      <c r="F11" s="371"/>
      <c r="G11" s="365"/>
      <c r="H11" s="377" t="s">
        <v>243</v>
      </c>
      <c r="I11" s="365"/>
      <c r="J11" s="365"/>
      <c r="K11" s="365"/>
      <c r="L11" s="365"/>
      <c r="M11" s="365"/>
      <c r="N11" s="365"/>
      <c r="O11" s="365"/>
      <c r="P11" s="365"/>
      <c r="Q11" s="369"/>
      <c r="R11" s="369"/>
      <c r="S11" s="369"/>
      <c r="T11" s="365"/>
      <c r="U11" s="365"/>
      <c r="AF11" s="587"/>
      <c r="AG11" s="368"/>
      <c r="AH11" s="368"/>
      <c r="AI11" s="368"/>
      <c r="AJ11" s="368"/>
      <c r="AK11" s="368"/>
      <c r="AL11" s="368"/>
      <c r="AM11" s="368"/>
      <c r="AN11" s="588"/>
    </row>
    <row r="12" spans="2:46">
      <c r="E12" s="371"/>
      <c r="F12" s="371"/>
      <c r="G12" s="365"/>
      <c r="H12" s="415"/>
      <c r="I12" s="416" t="s">
        <v>290</v>
      </c>
      <c r="J12" s="365"/>
      <c r="K12" s="365"/>
      <c r="L12" s="365"/>
      <c r="M12" s="365"/>
      <c r="N12" s="365"/>
      <c r="O12" s="365"/>
      <c r="P12" s="365"/>
      <c r="Q12" s="369"/>
      <c r="R12" s="369"/>
      <c r="S12" s="369"/>
      <c r="T12" s="365"/>
      <c r="U12" s="365"/>
      <c r="AF12" s="587"/>
      <c r="AG12" s="731" t="s">
        <v>395</v>
      </c>
      <c r="AH12" s="368"/>
      <c r="AI12" s="368"/>
      <c r="AJ12" s="368"/>
      <c r="AK12" s="368"/>
      <c r="AL12" s="368"/>
      <c r="AM12" s="368"/>
      <c r="AN12" s="588"/>
    </row>
    <row r="13" spans="2:46">
      <c r="E13" s="371"/>
      <c r="F13" s="371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9"/>
      <c r="R13" s="369"/>
      <c r="S13" s="369"/>
      <c r="T13" s="365"/>
      <c r="U13" s="365"/>
      <c r="AF13" s="587"/>
      <c r="AG13" s="732" t="s">
        <v>394</v>
      </c>
      <c r="AH13" s="368"/>
      <c r="AI13" s="368"/>
      <c r="AJ13" s="368"/>
      <c r="AK13" s="368"/>
      <c r="AL13" s="368"/>
      <c r="AM13" s="368"/>
      <c r="AN13" s="588"/>
    </row>
    <row r="14" spans="2:46">
      <c r="E14" s="371"/>
      <c r="F14" s="371"/>
      <c r="G14" s="365"/>
      <c r="H14" s="365"/>
      <c r="I14" s="365"/>
      <c r="J14" s="365"/>
      <c r="K14" s="365"/>
      <c r="L14" s="365"/>
      <c r="M14" s="365"/>
      <c r="N14" s="365"/>
      <c r="O14" s="365"/>
      <c r="P14" s="365"/>
      <c r="Q14" s="369"/>
      <c r="R14" s="369"/>
      <c r="S14" s="369"/>
      <c r="T14" s="365"/>
      <c r="U14" s="365"/>
      <c r="AF14" s="587"/>
      <c r="AG14" s="368"/>
      <c r="AH14" s="368"/>
      <c r="AI14" s="368"/>
      <c r="AJ14" s="368"/>
      <c r="AK14" s="368"/>
      <c r="AL14" s="368"/>
      <c r="AM14" s="368"/>
      <c r="AN14" s="588"/>
    </row>
    <row r="15" spans="2:46">
      <c r="E15" s="371"/>
      <c r="F15" s="371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9"/>
      <c r="R15" s="369"/>
      <c r="S15" s="369"/>
      <c r="T15" s="365"/>
      <c r="U15" s="365"/>
      <c r="AF15" s="587"/>
      <c r="AG15" s="368" t="s">
        <v>396</v>
      </c>
      <c r="AH15" s="368"/>
      <c r="AI15" s="368"/>
      <c r="AJ15" s="368"/>
      <c r="AK15" s="368"/>
      <c r="AL15" s="368"/>
      <c r="AM15" s="368"/>
      <c r="AN15" s="588"/>
    </row>
    <row r="16" spans="2:46">
      <c r="E16" s="371"/>
      <c r="F16" s="371"/>
      <c r="G16" s="369"/>
      <c r="H16" s="369"/>
      <c r="I16" s="369"/>
      <c r="J16" s="369"/>
      <c r="K16" s="367"/>
      <c r="L16" s="367"/>
      <c r="M16" s="367"/>
      <c r="N16" s="369"/>
      <c r="O16" s="365"/>
      <c r="P16" s="365"/>
      <c r="Q16" s="369"/>
      <c r="R16" s="369"/>
      <c r="S16" s="369"/>
      <c r="T16" s="365"/>
      <c r="U16" s="365"/>
      <c r="AF16" s="587"/>
      <c r="AG16" s="368" t="s">
        <v>397</v>
      </c>
      <c r="AH16" s="368"/>
      <c r="AI16" s="368"/>
      <c r="AJ16" s="368"/>
      <c r="AK16" s="368"/>
      <c r="AL16" s="368"/>
      <c r="AM16" s="368"/>
      <c r="AN16" s="588"/>
    </row>
    <row r="17" spans="4:40">
      <c r="E17" s="371"/>
      <c r="F17" s="371"/>
      <c r="G17" s="378" t="s">
        <v>19</v>
      </c>
      <c r="H17" s="379" t="s">
        <v>244</v>
      </c>
      <c r="I17" s="378" t="s">
        <v>245</v>
      </c>
      <c r="J17" s="378" t="s">
        <v>246</v>
      </c>
      <c r="K17" s="380" t="s">
        <v>184</v>
      </c>
      <c r="L17" s="380"/>
      <c r="M17" s="380"/>
      <c r="N17" s="379" t="s">
        <v>247</v>
      </c>
      <c r="O17" s="379" t="s">
        <v>248</v>
      </c>
      <c r="P17" s="381" t="s">
        <v>8</v>
      </c>
      <c r="Q17" s="382"/>
      <c r="R17" s="379" t="s">
        <v>241</v>
      </c>
      <c r="S17" s="382"/>
      <c r="T17" s="365"/>
      <c r="U17" s="365"/>
      <c r="AF17" s="587"/>
      <c r="AG17" s="368"/>
      <c r="AH17" s="368"/>
      <c r="AI17" s="368"/>
      <c r="AJ17" s="368"/>
      <c r="AK17" s="368"/>
      <c r="AL17" s="368"/>
      <c r="AM17" s="368"/>
      <c r="AN17" s="588"/>
    </row>
    <row r="18" spans="4:40">
      <c r="D18" s="383"/>
      <c r="E18" s="371"/>
      <c r="F18" s="410">
        <v>1</v>
      </c>
      <c r="G18" s="384" t="s">
        <v>95</v>
      </c>
      <c r="H18" s="385" t="s">
        <v>427</v>
      </c>
      <c r="I18" s="386" t="s">
        <v>249</v>
      </c>
      <c r="J18" s="517" t="s">
        <v>340</v>
      </c>
      <c r="K18" s="385" t="s">
        <v>427</v>
      </c>
      <c r="L18" s="382" t="s">
        <v>313</v>
      </c>
      <c r="M18" s="385" t="s">
        <v>427</v>
      </c>
      <c r="N18" s="387">
        <v>2013</v>
      </c>
      <c r="O18" s="387">
        <v>2012</v>
      </c>
      <c r="P18" s="388" t="s">
        <v>250</v>
      </c>
      <c r="Q18" s="389">
        <v>13</v>
      </c>
      <c r="R18" s="389" t="s">
        <v>78</v>
      </c>
      <c r="S18" s="384" t="s">
        <v>78</v>
      </c>
      <c r="T18" s="365"/>
      <c r="U18" s="365"/>
      <c r="AF18" s="587"/>
      <c r="AG18" s="368" t="s">
        <v>418</v>
      </c>
      <c r="AH18" s="368"/>
      <c r="AI18" s="368"/>
      <c r="AJ18" s="368"/>
      <c r="AK18" s="368"/>
      <c r="AL18" s="368"/>
      <c r="AM18" s="368"/>
      <c r="AN18" s="588"/>
    </row>
    <row r="19" spans="4:40">
      <c r="D19" s="383"/>
      <c r="E19" s="371"/>
      <c r="F19" s="410">
        <v>2</v>
      </c>
      <c r="G19" s="384" t="s">
        <v>96</v>
      </c>
      <c r="H19" s="385" t="s">
        <v>295</v>
      </c>
      <c r="I19" s="386" t="s">
        <v>251</v>
      </c>
      <c r="J19" s="517" t="s">
        <v>341</v>
      </c>
      <c r="K19" s="385" t="s">
        <v>295</v>
      </c>
      <c r="L19" s="382" t="s">
        <v>313</v>
      </c>
      <c r="M19" s="385" t="s">
        <v>323</v>
      </c>
      <c r="N19" s="387">
        <v>2014</v>
      </c>
      <c r="O19" s="387">
        <v>2013</v>
      </c>
      <c r="P19" s="388" t="s">
        <v>162</v>
      </c>
      <c r="Q19" s="387">
        <v>14</v>
      </c>
      <c r="R19" s="389" t="s">
        <v>80</v>
      </c>
      <c r="S19" s="384" t="s">
        <v>80</v>
      </c>
      <c r="T19" s="365"/>
      <c r="U19" s="365"/>
      <c r="AF19" s="589"/>
      <c r="AG19" s="590"/>
      <c r="AH19" s="590"/>
      <c r="AI19" s="590"/>
      <c r="AJ19" s="590"/>
      <c r="AK19" s="590"/>
      <c r="AL19" s="590"/>
      <c r="AM19" s="590"/>
      <c r="AN19" s="591"/>
    </row>
    <row r="20" spans="4:40">
      <c r="D20" s="383"/>
      <c r="E20" s="371"/>
      <c r="F20" s="410">
        <v>3</v>
      </c>
      <c r="G20" s="384" t="s">
        <v>97</v>
      </c>
      <c r="H20" s="385" t="s">
        <v>296</v>
      </c>
      <c r="I20" s="386" t="s">
        <v>252</v>
      </c>
      <c r="J20" s="390" t="str">
        <f>"03-31"</f>
        <v>03-31</v>
      </c>
      <c r="K20" s="390" t="s">
        <v>22</v>
      </c>
      <c r="L20" s="367" t="s">
        <v>306</v>
      </c>
      <c r="M20" s="390" t="s">
        <v>22</v>
      </c>
      <c r="N20" s="387">
        <v>2015</v>
      </c>
      <c r="O20" s="387">
        <v>2014</v>
      </c>
      <c r="P20" s="388" t="s">
        <v>253</v>
      </c>
      <c r="Q20" s="387">
        <v>15</v>
      </c>
      <c r="R20" s="377" t="s">
        <v>254</v>
      </c>
      <c r="S20" s="374" t="s">
        <v>254</v>
      </c>
      <c r="T20" s="365"/>
      <c r="U20" s="365"/>
    </row>
    <row r="21" spans="4:40">
      <c r="D21" s="383"/>
      <c r="E21" s="371"/>
      <c r="F21" s="410">
        <v>4</v>
      </c>
      <c r="G21" s="384" t="s">
        <v>98</v>
      </c>
      <c r="H21" s="385" t="s">
        <v>297</v>
      </c>
      <c r="I21" s="386" t="s">
        <v>255</v>
      </c>
      <c r="J21" s="518" t="s">
        <v>342</v>
      </c>
      <c r="K21" s="385" t="s">
        <v>297</v>
      </c>
      <c r="L21" s="382" t="s">
        <v>313</v>
      </c>
      <c r="M21" s="385" t="s">
        <v>324</v>
      </c>
      <c r="N21" s="387">
        <v>2016</v>
      </c>
      <c r="O21" s="387">
        <v>2015</v>
      </c>
      <c r="P21" s="388" t="s">
        <v>256</v>
      </c>
      <c r="Q21" s="387">
        <v>16</v>
      </c>
      <c r="R21" s="377" t="s">
        <v>242</v>
      </c>
      <c r="S21" s="374" t="s">
        <v>29</v>
      </c>
      <c r="T21" s="365"/>
      <c r="U21" s="365"/>
    </row>
    <row r="22" spans="4:40">
      <c r="D22" s="383"/>
      <c r="E22" s="366"/>
      <c r="F22" s="411">
        <v>5</v>
      </c>
      <c r="G22" s="384" t="s">
        <v>45</v>
      </c>
      <c r="H22" s="385" t="s">
        <v>298</v>
      </c>
      <c r="I22" s="386" t="s">
        <v>257</v>
      </c>
      <c r="J22" s="519" t="s">
        <v>343</v>
      </c>
      <c r="K22" s="385" t="s">
        <v>298</v>
      </c>
      <c r="L22" s="382" t="s">
        <v>313</v>
      </c>
      <c r="M22" s="385" t="s">
        <v>325</v>
      </c>
      <c r="N22" s="389">
        <v>2017</v>
      </c>
      <c r="O22" s="389">
        <v>2016</v>
      </c>
      <c r="P22" s="384" t="s">
        <v>258</v>
      </c>
      <c r="Q22" s="389">
        <v>17</v>
      </c>
      <c r="R22" s="389" t="s">
        <v>79</v>
      </c>
      <c r="S22" s="384" t="s">
        <v>79</v>
      </c>
      <c r="T22" s="365"/>
      <c r="U22" s="365"/>
    </row>
    <row r="23" spans="4:40">
      <c r="D23" s="383"/>
      <c r="F23" s="377">
        <v>6</v>
      </c>
      <c r="G23" s="384" t="s">
        <v>99</v>
      </c>
      <c r="H23" s="385" t="s">
        <v>217</v>
      </c>
      <c r="I23" s="386" t="s">
        <v>259</v>
      </c>
      <c r="J23" s="384" t="str">
        <f>"06-30"</f>
        <v>06-30</v>
      </c>
      <c r="K23" s="384" t="s">
        <v>23</v>
      </c>
      <c r="L23" s="369" t="s">
        <v>306</v>
      </c>
      <c r="M23" s="384" t="s">
        <v>173</v>
      </c>
      <c r="N23" s="365"/>
      <c r="O23" s="371"/>
      <c r="P23" s="371"/>
      <c r="Q23" s="369"/>
      <c r="R23" s="377" t="s">
        <v>91</v>
      </c>
      <c r="S23" s="374" t="s">
        <v>91</v>
      </c>
      <c r="T23" s="365"/>
      <c r="U23" s="365"/>
    </row>
    <row r="24" spans="4:40">
      <c r="D24" s="383"/>
      <c r="F24" s="377">
        <v>7</v>
      </c>
      <c r="G24" s="384" t="s">
        <v>100</v>
      </c>
      <c r="H24" s="385" t="s">
        <v>299</v>
      </c>
      <c r="I24" s="386" t="s">
        <v>260</v>
      </c>
      <c r="J24" s="520" t="s">
        <v>344</v>
      </c>
      <c r="K24" s="385" t="s">
        <v>299</v>
      </c>
      <c r="L24" s="382" t="s">
        <v>313</v>
      </c>
      <c r="M24" s="385" t="s">
        <v>326</v>
      </c>
      <c r="N24" s="365"/>
      <c r="O24" s="365"/>
      <c r="P24" s="365"/>
      <c r="Q24" s="369"/>
      <c r="R24" s="387" t="s">
        <v>261</v>
      </c>
      <c r="S24" s="385" t="s">
        <v>261</v>
      </c>
      <c r="T24" s="365"/>
      <c r="U24" s="365"/>
      <c r="AF24" s="890" t="s">
        <v>462</v>
      </c>
    </row>
    <row r="25" spans="4:40">
      <c r="D25" s="391"/>
      <c r="F25" s="377">
        <v>8</v>
      </c>
      <c r="G25" s="384" t="s">
        <v>101</v>
      </c>
      <c r="H25" s="385" t="s">
        <v>300</v>
      </c>
      <c r="I25" s="386" t="s">
        <v>262</v>
      </c>
      <c r="J25" s="520" t="s">
        <v>345</v>
      </c>
      <c r="K25" s="385" t="s">
        <v>300</v>
      </c>
      <c r="L25" s="382" t="s">
        <v>313</v>
      </c>
      <c r="M25" s="385" t="s">
        <v>327</v>
      </c>
      <c r="N25" s="365"/>
      <c r="O25" s="365"/>
      <c r="P25" s="365"/>
      <c r="Q25" s="369"/>
      <c r="S25" s="369"/>
      <c r="T25" s="365"/>
      <c r="U25" s="365"/>
      <c r="AF25" s="365" t="s">
        <v>463</v>
      </c>
    </row>
    <row r="26" spans="4:40">
      <c r="D26" s="393"/>
      <c r="F26" s="377">
        <v>9</v>
      </c>
      <c r="G26" s="384" t="s">
        <v>102</v>
      </c>
      <c r="H26" s="385" t="s">
        <v>301</v>
      </c>
      <c r="I26" s="386" t="s">
        <v>263</v>
      </c>
      <c r="J26" s="384" t="str">
        <f>"09-30"</f>
        <v>09-30</v>
      </c>
      <c r="K26" s="384" t="s">
        <v>30</v>
      </c>
      <c r="L26" s="369" t="s">
        <v>306</v>
      </c>
      <c r="M26" s="384" t="s">
        <v>328</v>
      </c>
      <c r="N26" s="365"/>
      <c r="O26" s="365"/>
      <c r="P26" s="365"/>
      <c r="Q26" s="369"/>
      <c r="R26" s="369"/>
      <c r="S26" s="369"/>
      <c r="T26" s="365"/>
      <c r="U26" s="365"/>
    </row>
    <row r="27" spans="4:40">
      <c r="D27" s="391"/>
      <c r="F27" s="377">
        <v>10</v>
      </c>
      <c r="G27" s="384" t="s">
        <v>103</v>
      </c>
      <c r="H27" s="385" t="s">
        <v>302</v>
      </c>
      <c r="I27" s="386" t="s">
        <v>264</v>
      </c>
      <c r="J27" s="520" t="s">
        <v>346</v>
      </c>
      <c r="K27" s="385" t="s">
        <v>302</v>
      </c>
      <c r="L27" s="382" t="s">
        <v>313</v>
      </c>
      <c r="M27" s="385" t="s">
        <v>329</v>
      </c>
      <c r="N27" s="365"/>
      <c r="O27" s="365"/>
      <c r="P27" s="365"/>
      <c r="Q27" s="369"/>
      <c r="R27" s="369"/>
      <c r="S27" s="369"/>
      <c r="T27" s="365"/>
      <c r="U27" s="365"/>
    </row>
    <row r="28" spans="4:40">
      <c r="D28" s="383"/>
      <c r="F28" s="377">
        <v>11</v>
      </c>
      <c r="G28" s="384" t="s">
        <v>104</v>
      </c>
      <c r="H28" s="384" t="s">
        <v>303</v>
      </c>
      <c r="I28" s="394" t="s">
        <v>265</v>
      </c>
      <c r="J28" s="520" t="s">
        <v>347</v>
      </c>
      <c r="K28" s="384" t="s">
        <v>303</v>
      </c>
      <c r="L28" s="382" t="s">
        <v>313</v>
      </c>
      <c r="M28" s="384" t="s">
        <v>330</v>
      </c>
      <c r="N28" s="365"/>
      <c r="O28" s="365"/>
      <c r="P28" s="365"/>
      <c r="Q28" s="369"/>
      <c r="R28" s="369"/>
      <c r="S28" s="369"/>
      <c r="T28" s="365"/>
      <c r="U28" s="365"/>
    </row>
    <row r="29" spans="4:40">
      <c r="D29" s="383"/>
      <c r="F29" s="377">
        <v>12</v>
      </c>
      <c r="G29" s="384" t="s">
        <v>105</v>
      </c>
      <c r="H29" s="384" t="s">
        <v>304</v>
      </c>
      <c r="I29" s="394" t="s">
        <v>266</v>
      </c>
      <c r="J29" s="384" t="str">
        <f>"12-31"</f>
        <v>12-31</v>
      </c>
      <c r="K29" s="384" t="s">
        <v>332</v>
      </c>
      <c r="L29" s="369" t="s">
        <v>306</v>
      </c>
      <c r="M29" s="384" t="s">
        <v>331</v>
      </c>
      <c r="N29" s="365"/>
      <c r="O29" s="365"/>
      <c r="P29" s="365"/>
      <c r="Q29" s="369"/>
      <c r="R29" s="369"/>
      <c r="S29" s="369"/>
      <c r="T29" s="365"/>
      <c r="U29" s="365"/>
    </row>
    <row r="30" spans="4:40">
      <c r="G30" s="365"/>
      <c r="H30" s="365"/>
      <c r="K30" s="377"/>
      <c r="L30" s="377"/>
      <c r="M30" s="377"/>
      <c r="N30" s="365"/>
      <c r="O30" s="365"/>
      <c r="P30" s="365"/>
      <c r="R30" s="365"/>
      <c r="T30" s="365"/>
      <c r="U30" s="365"/>
    </row>
    <row r="31" spans="4:40">
      <c r="G31" s="369"/>
      <c r="H31" s="369"/>
      <c r="I31" s="369"/>
      <c r="J31" s="369"/>
      <c r="K31" s="369"/>
      <c r="L31" s="369"/>
      <c r="M31" s="369"/>
      <c r="N31" s="369"/>
      <c r="O31" s="365"/>
      <c r="P31" s="365"/>
      <c r="Q31" s="369"/>
      <c r="R31" s="369"/>
      <c r="S31" s="369"/>
      <c r="T31" s="365"/>
      <c r="U31" s="365"/>
    </row>
    <row r="32" spans="4:40">
      <c r="G32" s="378" t="s">
        <v>273</v>
      </c>
      <c r="H32" s="369"/>
      <c r="I32" s="369"/>
      <c r="J32" s="369"/>
      <c r="K32" s="369"/>
      <c r="L32" s="369"/>
      <c r="M32" s="369"/>
      <c r="N32" s="369"/>
      <c r="O32" s="365"/>
      <c r="P32" s="365"/>
      <c r="Q32" s="369"/>
      <c r="R32" s="369"/>
      <c r="S32" s="369"/>
      <c r="T32" s="365"/>
      <c r="U32" s="365"/>
    </row>
    <row r="33" spans="7:21">
      <c r="G33" s="389">
        <f>VLOOKUP($D$9,$N$18:$Q$22,4)</f>
        <v>15</v>
      </c>
      <c r="H33" s="369"/>
      <c r="I33" s="395" t="s">
        <v>274</v>
      </c>
      <c r="J33" s="396"/>
      <c r="K33" s="397"/>
      <c r="L33" s="367"/>
      <c r="M33" s="367"/>
      <c r="N33" s="369"/>
      <c r="O33" s="398"/>
      <c r="P33" s="399"/>
      <c r="Q33" s="398"/>
      <c r="R33" s="399"/>
      <c r="S33" s="369"/>
      <c r="T33" s="365"/>
      <c r="U33" s="365"/>
    </row>
    <row r="34" spans="7:21">
      <c r="G34" s="389" t="str">
        <f>VLOOKUP($D$10,$F$18:$K$29,2)</f>
        <v>Mars</v>
      </c>
      <c r="H34" s="412" t="s">
        <v>267</v>
      </c>
      <c r="I34" s="400"/>
      <c r="J34" s="401" t="str">
        <f>CONCATENATE($G$33,$G$36,"P")</f>
        <v>1503P</v>
      </c>
      <c r="K34" s="402" t="str">
        <f>CONCATENATE($G$40,$G$36,"P")</f>
        <v>1403P</v>
      </c>
      <c r="L34" s="401"/>
      <c r="M34" s="401"/>
      <c r="N34" s="369"/>
      <c r="O34" s="403" t="str">
        <f>$G$33&amp;$I18&amp;"P"</f>
        <v>1501P</v>
      </c>
      <c r="P34" s="404" t="str">
        <f t="shared" ref="P34:P45" si="0">$G$40&amp;$I18&amp;"P"</f>
        <v>1401P</v>
      </c>
      <c r="Q34" s="403" t="str">
        <f>$G$33&amp;$I18&amp;"PM"</f>
        <v>1501PM</v>
      </c>
      <c r="R34" s="404" t="str">
        <f>$G$40&amp;$I18&amp;"PM"</f>
        <v>1401PM</v>
      </c>
      <c r="S34" s="369"/>
      <c r="T34" s="365"/>
      <c r="U34" s="365"/>
    </row>
    <row r="35" spans="7:21">
      <c r="G35" s="389" t="str">
        <f>VLOOKUP($D$10,$F$18:$K$29,3)</f>
        <v>mar</v>
      </c>
      <c r="H35" s="413" t="s">
        <v>268</v>
      </c>
      <c r="I35" s="400"/>
      <c r="J35" s="401" t="str">
        <f>CONCATENATE(G33,$G$36,"F")</f>
        <v>1503F</v>
      </c>
      <c r="K35" s="402" t="str">
        <f>CONCATENATE($G$40,$G$36,"F")</f>
        <v>1403F</v>
      </c>
      <c r="L35" s="401"/>
      <c r="M35" s="401"/>
      <c r="N35" s="369"/>
      <c r="O35" s="403" t="str">
        <f>IF(F19&lt;=$D$10,$G$33&amp;$I19&amp;"P","DUMMY")</f>
        <v>1502P</v>
      </c>
      <c r="P35" s="404" t="str">
        <f t="shared" si="0"/>
        <v>1402P</v>
      </c>
      <c r="Q35" s="403" t="str">
        <f>IF(F19&lt;=$D$10,$G$33&amp;$I19&amp;"PM","DUMMY")</f>
        <v>1502PM</v>
      </c>
      <c r="R35" s="404" t="str">
        <f t="shared" ref="R35:R45" si="1">$G$40&amp;$I19&amp;"PM"</f>
        <v>1402PM</v>
      </c>
      <c r="S35" s="369"/>
      <c r="T35" s="365"/>
      <c r="U35" s="365"/>
    </row>
    <row r="36" spans="7:21">
      <c r="G36" s="389" t="str">
        <f>VLOOKUP($D$10,$F$18:$K$29,4)</f>
        <v>03</v>
      </c>
      <c r="H36" s="369"/>
      <c r="I36" s="400"/>
      <c r="J36" s="401" t="str">
        <f>CONCATENATE(G33,"12F")</f>
        <v>1512F</v>
      </c>
      <c r="K36" s="402" t="str">
        <f>CONCATENATE($G$40,"12F")</f>
        <v>1412F</v>
      </c>
      <c r="L36" s="401"/>
      <c r="M36" s="401"/>
      <c r="N36" s="369"/>
      <c r="O36" s="403" t="str">
        <f t="shared" ref="O36:O45" si="2">IF(F20&lt;=$D$10,$G$33&amp;$I20&amp;"P","DUMMY")</f>
        <v>1503P</v>
      </c>
      <c r="P36" s="404" t="str">
        <f t="shared" si="0"/>
        <v>1403P</v>
      </c>
      <c r="Q36" s="403" t="str">
        <f t="shared" ref="Q36:Q45" si="3">IF(F20&lt;=$D$10,$G$33&amp;$I20&amp;"PM","DUMMY")</f>
        <v>1503PM</v>
      </c>
      <c r="R36" s="404" t="str">
        <f t="shared" si="1"/>
        <v>1403PM</v>
      </c>
      <c r="S36" s="369"/>
      <c r="T36" s="365"/>
      <c r="U36" s="365"/>
    </row>
    <row r="37" spans="7:21">
      <c r="G37" s="389" t="str">
        <f>VLOOKUP($D$10,$F$18:$K$29,5)</f>
        <v>03-31</v>
      </c>
      <c r="H37" s="369"/>
      <c r="I37" s="400"/>
      <c r="J37" s="401" t="str">
        <f>CONCATENATE($G$33,$G$36,"PLTM")</f>
        <v>1503PLTM</v>
      </c>
      <c r="K37" s="402"/>
      <c r="L37" s="401"/>
      <c r="M37" s="401"/>
      <c r="N37" s="369"/>
      <c r="O37" s="403" t="str">
        <f t="shared" si="2"/>
        <v>DUMMY</v>
      </c>
      <c r="P37" s="404" t="str">
        <f t="shared" si="0"/>
        <v>1404P</v>
      </c>
      <c r="Q37" s="403" t="str">
        <f t="shared" si="3"/>
        <v>DUMMY</v>
      </c>
      <c r="R37" s="404" t="str">
        <f t="shared" si="1"/>
        <v>1404PM</v>
      </c>
      <c r="S37" s="369"/>
      <c r="T37" s="365"/>
      <c r="U37" s="365"/>
    </row>
    <row r="38" spans="7:21">
      <c r="G38" s="389" t="str">
        <f>VLOOKUP($D$9,$N$18:$Q$22,3)</f>
        <v>15/14</v>
      </c>
      <c r="H38" s="412" t="s">
        <v>271</v>
      </c>
      <c r="I38" s="400"/>
      <c r="J38" s="401" t="str">
        <f>CONCATENATE($G$33,$G$36,$G$44)</f>
        <v>1503PQ</v>
      </c>
      <c r="K38" s="402" t="str">
        <f>CONCATENATE($G$40,G36,$G$44)</f>
        <v>1403PQ</v>
      </c>
      <c r="L38" s="401"/>
      <c r="M38" s="401"/>
      <c r="N38" s="369"/>
      <c r="O38" s="403" t="str">
        <f t="shared" si="2"/>
        <v>DUMMY</v>
      </c>
      <c r="P38" s="404" t="str">
        <f t="shared" si="0"/>
        <v>1405P</v>
      </c>
      <c r="Q38" s="403" t="str">
        <f t="shared" si="3"/>
        <v>DUMMY</v>
      </c>
      <c r="R38" s="404" t="str">
        <f t="shared" si="1"/>
        <v>1405PM</v>
      </c>
      <c r="S38" s="369"/>
      <c r="T38" s="365"/>
      <c r="U38" s="365"/>
    </row>
    <row r="39" spans="7:21">
      <c r="G39" s="389">
        <f>VLOOKUP($D$9,$N$18:$Q$22,2)</f>
        <v>2014</v>
      </c>
      <c r="H39" s="412" t="s">
        <v>270</v>
      </c>
      <c r="I39" s="405"/>
      <c r="J39" s="406"/>
      <c r="K39" s="407" t="str">
        <f>CONCATENATE($G$40,"12P")</f>
        <v>1412P</v>
      </c>
      <c r="L39" s="401"/>
      <c r="M39" s="401"/>
      <c r="N39" s="369"/>
      <c r="O39" s="403" t="str">
        <f t="shared" si="2"/>
        <v>DUMMY</v>
      </c>
      <c r="P39" s="404" t="str">
        <f t="shared" si="0"/>
        <v>1406P</v>
      </c>
      <c r="Q39" s="403" t="str">
        <f t="shared" si="3"/>
        <v>DUMMY</v>
      </c>
      <c r="R39" s="404" t="str">
        <f t="shared" si="1"/>
        <v>1406PM</v>
      </c>
      <c r="S39" s="369"/>
      <c r="T39" s="365"/>
      <c r="U39" s="365"/>
    </row>
    <row r="40" spans="7:21">
      <c r="G40" s="389">
        <f>G33-1</f>
        <v>14</v>
      </c>
      <c r="H40" s="369"/>
      <c r="I40" s="369"/>
      <c r="J40" s="369"/>
      <c r="K40" s="369"/>
      <c r="L40" s="369"/>
      <c r="M40" s="369"/>
      <c r="N40" s="369"/>
      <c r="O40" s="403" t="str">
        <f t="shared" si="2"/>
        <v>DUMMY</v>
      </c>
      <c r="P40" s="404" t="str">
        <f t="shared" si="0"/>
        <v>1407P</v>
      </c>
      <c r="Q40" s="403" t="str">
        <f t="shared" si="3"/>
        <v>DUMMY</v>
      </c>
      <c r="R40" s="404" t="str">
        <f t="shared" si="1"/>
        <v>1407PM</v>
      </c>
      <c r="S40" s="369"/>
      <c r="T40" s="365"/>
      <c r="U40" s="365"/>
    </row>
    <row r="41" spans="7:21">
      <c r="G41" s="389" t="str">
        <f>VLOOKUP($D$11,R18:T24,2)</f>
        <v>Mkr</v>
      </c>
      <c r="H41" s="413" t="s">
        <v>272</v>
      </c>
      <c r="I41" s="369"/>
      <c r="J41" s="389" t="str">
        <f>VLOOKUP($D$10,F18:M29,8)</f>
        <v>kv 1</v>
      </c>
      <c r="K41" s="369"/>
      <c r="L41" s="369"/>
      <c r="M41" s="369"/>
      <c r="N41" s="369"/>
      <c r="O41" s="403" t="str">
        <f t="shared" si="2"/>
        <v>DUMMY</v>
      </c>
      <c r="P41" s="404" t="str">
        <f t="shared" si="0"/>
        <v>1408P</v>
      </c>
      <c r="Q41" s="403" t="str">
        <f t="shared" si="3"/>
        <v>DUMMY</v>
      </c>
      <c r="R41" s="404" t="str">
        <f t="shared" si="1"/>
        <v>1408PM</v>
      </c>
      <c r="S41" s="369"/>
      <c r="T41" s="365"/>
      <c r="U41" s="365"/>
    </row>
    <row r="42" spans="7:21">
      <c r="G42" s="389">
        <f>D9</f>
        <v>2015</v>
      </c>
      <c r="H42" s="414" t="s">
        <v>269</v>
      </c>
      <c r="I42" s="369"/>
      <c r="J42" s="369"/>
      <c r="K42" s="369"/>
      <c r="L42" s="369"/>
      <c r="M42" s="369"/>
      <c r="N42" s="369"/>
      <c r="O42" s="403" t="str">
        <f t="shared" si="2"/>
        <v>DUMMY</v>
      </c>
      <c r="P42" s="404" t="str">
        <f t="shared" si="0"/>
        <v>1409P</v>
      </c>
      <c r="Q42" s="403" t="str">
        <f t="shared" si="3"/>
        <v>DUMMY</v>
      </c>
      <c r="R42" s="404" t="str">
        <f t="shared" si="1"/>
        <v>1409PM</v>
      </c>
      <c r="S42" s="369"/>
      <c r="T42" s="365"/>
      <c r="U42" s="365"/>
    </row>
    <row r="43" spans="7:21">
      <c r="G43" s="389" t="str">
        <f>VLOOKUP($D$10,$F$18:$K$29,6)</f>
        <v>kv 1</v>
      </c>
      <c r="H43" s="414" t="s">
        <v>294</v>
      </c>
      <c r="I43" s="369"/>
      <c r="J43" s="369"/>
      <c r="K43" s="369"/>
      <c r="L43" s="369"/>
      <c r="M43" s="369"/>
      <c r="N43" s="369"/>
      <c r="O43" s="403" t="str">
        <f t="shared" si="2"/>
        <v>DUMMY</v>
      </c>
      <c r="P43" s="404" t="str">
        <f t="shared" si="0"/>
        <v>1410P</v>
      </c>
      <c r="Q43" s="403" t="str">
        <f t="shared" si="3"/>
        <v>DUMMY</v>
      </c>
      <c r="R43" s="404" t="str">
        <f t="shared" si="1"/>
        <v>1410PM</v>
      </c>
      <c r="S43" s="369"/>
      <c r="T43" s="365"/>
      <c r="U43" s="365"/>
    </row>
    <row r="44" spans="7:21">
      <c r="G44" s="389" t="str">
        <f>VLOOKUP($D$10,$F$18:$L$29,7)</f>
        <v>PQ</v>
      </c>
      <c r="I44" s="369"/>
      <c r="J44" s="369"/>
      <c r="K44" s="369"/>
      <c r="L44" s="369"/>
      <c r="M44" s="369"/>
      <c r="N44" s="369"/>
      <c r="O44" s="403" t="str">
        <f t="shared" si="2"/>
        <v>DUMMY</v>
      </c>
      <c r="P44" s="404" t="str">
        <f t="shared" si="0"/>
        <v>1411P</v>
      </c>
      <c r="Q44" s="403" t="str">
        <f t="shared" si="3"/>
        <v>DUMMY</v>
      </c>
      <c r="R44" s="404" t="str">
        <f t="shared" si="1"/>
        <v>1411PM</v>
      </c>
      <c r="S44" s="369"/>
      <c r="T44" s="365"/>
      <c r="U44" s="365"/>
    </row>
    <row r="45" spans="7:21">
      <c r="G45" s="389" t="str">
        <f>CONCATENATE(G33,G36,"A")</f>
        <v>1503A</v>
      </c>
      <c r="H45" s="369" t="s">
        <v>319</v>
      </c>
      <c r="I45" s="369"/>
      <c r="J45" s="369"/>
      <c r="K45" s="369"/>
      <c r="L45" s="369"/>
      <c r="M45" s="369"/>
      <c r="N45" s="369"/>
      <c r="O45" s="408" t="str">
        <f t="shared" si="2"/>
        <v>DUMMY</v>
      </c>
      <c r="P45" s="409" t="str">
        <f t="shared" si="0"/>
        <v>1412P</v>
      </c>
      <c r="Q45" s="408" t="str">
        <f t="shared" si="3"/>
        <v>DUMMY</v>
      </c>
      <c r="R45" s="409" t="str">
        <f t="shared" si="1"/>
        <v>1412PM</v>
      </c>
      <c r="S45" s="369"/>
      <c r="T45" s="365"/>
      <c r="U45" s="365"/>
    </row>
    <row r="46" spans="7:21">
      <c r="G46" s="389" t="str">
        <f>CONCATENATE($G$33,$G$36,"AM")</f>
        <v>1503AM</v>
      </c>
      <c r="H46" s="369" t="s">
        <v>319</v>
      </c>
      <c r="I46" s="369"/>
      <c r="J46" s="369"/>
      <c r="K46" s="369"/>
      <c r="L46" s="369"/>
      <c r="M46" s="369"/>
      <c r="N46" s="369"/>
      <c r="O46" s="365"/>
      <c r="P46" s="365"/>
      <c r="Q46" s="369"/>
      <c r="R46" s="369"/>
      <c r="S46" s="369"/>
      <c r="T46" s="365"/>
      <c r="U46" s="365"/>
    </row>
    <row r="47" spans="7:21">
      <c r="G47" s="389" t="str">
        <f>CONCATENATE($G$40,$G$36,"A")</f>
        <v>1403A</v>
      </c>
      <c r="H47" s="369" t="s">
        <v>319</v>
      </c>
      <c r="I47" s="369"/>
      <c r="J47" s="369"/>
      <c r="K47" s="369"/>
      <c r="L47" s="369"/>
      <c r="M47" s="369"/>
      <c r="N47" s="369"/>
      <c r="O47" s="365"/>
      <c r="P47" s="365"/>
      <c r="Q47" s="369"/>
      <c r="R47" s="369"/>
      <c r="S47" s="369"/>
      <c r="T47" s="365"/>
      <c r="U47" s="365"/>
    </row>
    <row r="48" spans="7:21">
      <c r="G48" s="389" t="str">
        <f>CONCATENATE($G$40,$G$36,"AM")</f>
        <v>1403AM</v>
      </c>
      <c r="H48" s="369" t="s">
        <v>319</v>
      </c>
      <c r="I48" s="369"/>
      <c r="J48" s="369"/>
      <c r="K48" s="369"/>
      <c r="L48" s="369"/>
      <c r="M48" s="369"/>
      <c r="N48" s="369"/>
      <c r="O48" s="365"/>
      <c r="P48" s="365"/>
      <c r="Q48" s="369"/>
      <c r="R48" s="369"/>
      <c r="S48" s="369"/>
      <c r="T48" s="365"/>
      <c r="U48" s="365"/>
    </row>
    <row r="49" spans="7:28">
      <c r="G49" s="479" t="str">
        <f>CONCATENATE(G33,G36)</f>
        <v>1503</v>
      </c>
      <c r="H49" s="369"/>
      <c r="I49" s="369" t="str">
        <f>CONCATENATE($G$33,"12F")</f>
        <v>1512F</v>
      </c>
      <c r="J49" s="369"/>
      <c r="K49" s="369"/>
      <c r="L49" s="369"/>
      <c r="M49" s="369"/>
      <c r="N49" s="369"/>
      <c r="O49" s="365"/>
      <c r="P49" s="365"/>
      <c r="Q49" s="369"/>
      <c r="R49" s="369"/>
      <c r="S49" s="369"/>
      <c r="T49" s="365"/>
      <c r="U49" s="365"/>
    </row>
    <row r="50" spans="7:28">
      <c r="G50" s="389" t="str">
        <f>CONCATENATE($G$40,G36)</f>
        <v>1403</v>
      </c>
      <c r="H50" s="369"/>
      <c r="I50" s="369"/>
      <c r="J50" s="369"/>
      <c r="K50" s="369"/>
      <c r="L50" s="369"/>
      <c r="M50" s="369"/>
      <c r="N50" s="369"/>
      <c r="O50" s="365"/>
      <c r="P50" s="365"/>
      <c r="Q50" s="369"/>
      <c r="R50" s="369"/>
      <c r="S50" s="369"/>
      <c r="T50" s="365"/>
      <c r="U50" s="365"/>
    </row>
    <row r="51" spans="7:28">
      <c r="G51" s="389" t="str">
        <f>RIGHT(VKV,1)</f>
        <v>1</v>
      </c>
      <c r="H51" s="389" t="str">
        <f>RIGHT(G37,2)</f>
        <v>31</v>
      </c>
      <c r="I51" s="369"/>
      <c r="J51" s="369"/>
      <c r="K51" s="369"/>
      <c r="L51" s="369"/>
      <c r="M51" s="369"/>
      <c r="N51" s="369"/>
      <c r="O51" s="365"/>
      <c r="P51" s="365"/>
      <c r="Q51" s="369"/>
      <c r="R51" s="369"/>
      <c r="S51" s="369"/>
      <c r="T51" s="365"/>
      <c r="U51" s="365"/>
    </row>
    <row r="52" spans="7:28" ht="18.600000000000001" thickBot="1">
      <c r="G52" s="369" t="s">
        <v>293</v>
      </c>
      <c r="H52" s="369"/>
      <c r="I52" s="369"/>
      <c r="J52" s="369"/>
      <c r="K52" s="369"/>
      <c r="L52" s="369"/>
      <c r="M52" s="369"/>
      <c r="N52" s="369"/>
      <c r="O52" s="365"/>
      <c r="P52" s="365"/>
      <c r="Q52" s="369"/>
      <c r="R52" s="369"/>
      <c r="S52" s="369"/>
      <c r="T52" s="365"/>
      <c r="U52" s="365"/>
    </row>
    <row r="53" spans="7:28" ht="18.600000000000001" thickBot="1">
      <c r="G53" s="451" t="str">
        <f>J38</f>
        <v>1503PQ</v>
      </c>
      <c r="H53" s="452" t="str">
        <f>K38</f>
        <v>1403PQ</v>
      </c>
      <c r="I53" s="452"/>
      <c r="J53" s="453"/>
      <c r="K53" s="452" t="str">
        <f>J34</f>
        <v>1503P</v>
      </c>
      <c r="L53" s="452"/>
      <c r="M53" s="452"/>
      <c r="N53" s="452" t="str">
        <f>K34</f>
        <v>1403P</v>
      </c>
      <c r="O53" s="452" t="str">
        <f>J37</f>
        <v>1503PLTM</v>
      </c>
      <c r="P53" s="454" t="str">
        <f>K39</f>
        <v>1412P</v>
      </c>
      <c r="Q53" s="454"/>
      <c r="R53" s="488" t="str">
        <f>L57</f>
        <v>1512F1503</v>
      </c>
      <c r="S53" s="369"/>
      <c r="T53" s="365"/>
      <c r="U53" s="365"/>
    </row>
    <row r="54" spans="7:28">
      <c r="G54" s="369"/>
      <c r="H54" s="369"/>
      <c r="I54" s="369"/>
      <c r="J54" s="369"/>
      <c r="K54" s="369"/>
      <c r="L54" s="369"/>
      <c r="M54" s="369"/>
      <c r="N54" s="369"/>
      <c r="O54" s="369"/>
      <c r="P54" s="365"/>
      <c r="Q54" s="369"/>
      <c r="R54" s="369"/>
      <c r="S54" s="369"/>
      <c r="T54" s="365"/>
      <c r="U54" s="365"/>
    </row>
    <row r="55" spans="7:28"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5"/>
      <c r="U55" s="365"/>
    </row>
    <row r="56" spans="7:28">
      <c r="G56" s="369" t="s">
        <v>321</v>
      </c>
      <c r="H56" s="369"/>
      <c r="I56" s="369"/>
      <c r="J56" s="369"/>
      <c r="K56" s="369"/>
      <c r="L56" s="369"/>
      <c r="M56" s="369"/>
      <c r="N56" s="369"/>
      <c r="O56" s="365"/>
      <c r="P56" s="365"/>
      <c r="Q56" s="369"/>
      <c r="R56" s="455"/>
      <c r="S56" s="369"/>
      <c r="T56" s="365"/>
      <c r="U56" s="377" t="str">
        <f>CONCATENATE($G$40,"03AQ")</f>
        <v>1403AQ</v>
      </c>
      <c r="W56" s="377" t="str">
        <f>CONCATENATE($G$40,"06AQ")</f>
        <v>1406AQ</v>
      </c>
      <c r="Y56" s="377" t="str">
        <f>CONCATENATE($G$40,"09AQ")</f>
        <v>1409AQ</v>
      </c>
      <c r="AA56" s="377" t="str">
        <f>CONCATENATE($G$40,"12AQ")</f>
        <v>1412AQ</v>
      </c>
    </row>
    <row r="57" spans="7:28">
      <c r="G57" s="389" t="str">
        <f>IF(G44="PQ","DUMMY",$G$46)</f>
        <v>DUMMY</v>
      </c>
      <c r="H57" s="389" t="str">
        <f>IF($G$44="PQ","DUMMY",G48)</f>
        <v>DUMMY</v>
      </c>
      <c r="I57" s="389" t="str">
        <f>G45</f>
        <v>1503A</v>
      </c>
      <c r="J57" s="389" t="str">
        <f>G47</f>
        <v>1403A</v>
      </c>
      <c r="K57" s="389" t="str">
        <f>CONCATENATE(G40,"12A")</f>
        <v>1412A</v>
      </c>
      <c r="L57" s="389" t="str">
        <f>CONCATENATE(I49,G49)</f>
        <v>1512F1503</v>
      </c>
      <c r="M57" s="389"/>
      <c r="O57" s="365"/>
      <c r="P57" s="365"/>
      <c r="Q57" s="389"/>
      <c r="R57" s="455"/>
      <c r="S57" s="369"/>
      <c r="T57" s="377" t="str">
        <f>IF(D10&lt;3,"DUMMY",CONCATENATE($G$33,"03AQ"))</f>
        <v>1503AQ</v>
      </c>
      <c r="U57" s="377" t="str">
        <f>IF(VFGÅR&lt;2014,"DUMMY",U56)</f>
        <v>1403AQ</v>
      </c>
      <c r="V57" s="377" t="str">
        <f>IF(D10&lt;6,"DUMMY",CONCATENATE($G$33,"06AQ"))</f>
        <v>DUMMY</v>
      </c>
      <c r="W57" s="377" t="str">
        <f>IF(VFGÅR&lt;2014,"DUMMY",W56)</f>
        <v>1406AQ</v>
      </c>
      <c r="X57" s="377" t="str">
        <f>IF(D10&lt;9,"DUMMY",CONCATENATE($G$33,"09AQ"))</f>
        <v>DUMMY</v>
      </c>
      <c r="Y57" s="377" t="str">
        <f>IF(VFGÅR&lt;2014,"DUMMY",Y56)</f>
        <v>1409AQ</v>
      </c>
      <c r="Z57" s="377" t="str">
        <f>IF(D10&lt;12,"DUMMY",CONCATENATE($G$33,"12AQ"))</f>
        <v>DUMMY</v>
      </c>
      <c r="AA57" s="377" t="str">
        <f>IF(VFGÅR&lt;2014,"DUMMY",AA56)</f>
        <v>1412AQ</v>
      </c>
    </row>
    <row r="58" spans="7:28">
      <c r="G58" s="389" t="str">
        <f>G33&amp;G36&amp;"AM"</f>
        <v>1503AM</v>
      </c>
      <c r="H58" s="389" t="str">
        <f>G40&amp;G36&amp;"AM"</f>
        <v>1403AM</v>
      </c>
      <c r="I58" s="377" t="str">
        <f>CONCATENATE(VÅR,"  ",NamnAcc)</f>
        <v>2015  kv 1</v>
      </c>
      <c r="J58" s="377" t="str">
        <f>CONCATENATE(VÅR-1,"  ",NamnAcc)</f>
        <v>2014  kv 1</v>
      </c>
      <c r="K58" s="389">
        <f>VFGÅR</f>
        <v>2014</v>
      </c>
      <c r="L58" s="389">
        <f>VÅR</f>
        <v>2015</v>
      </c>
      <c r="M58" s="369"/>
      <c r="N58" s="369"/>
      <c r="O58" s="4"/>
      <c r="P58" s="4"/>
      <c r="Q58" s="4"/>
      <c r="R58" s="4"/>
      <c r="S58" s="4"/>
      <c r="T58" s="561"/>
      <c r="V58" s="561"/>
      <c r="X58" s="561"/>
      <c r="Z58" s="561"/>
      <c r="AB58" s="377"/>
    </row>
    <row r="59" spans="7:28">
      <c r="G59" s="369"/>
      <c r="H59" s="369"/>
      <c r="I59" s="369" t="str">
        <f>G49&amp;"AQ"</f>
        <v>1503AQ</v>
      </c>
      <c r="J59" s="369" t="str">
        <f>G50&amp;"AQ"</f>
        <v>1403AQ</v>
      </c>
      <c r="K59" s="369"/>
      <c r="L59" s="369"/>
      <c r="M59" s="369"/>
      <c r="N59" s="369"/>
      <c r="O59" s="365"/>
      <c r="P59" s="365"/>
      <c r="Q59" s="369"/>
      <c r="S59" s="369"/>
      <c r="T59" s="377" t="str">
        <f>CONCATENATE(VÅR," kv 1")</f>
        <v>2015 kv 1</v>
      </c>
      <c r="U59" s="377" t="str">
        <f>CONCATENATE(VFGÅR," kv 1")</f>
        <v>2014 kv 1</v>
      </c>
      <c r="V59" s="377" t="str">
        <f>CONCATENATE(VÅR," kv 2")</f>
        <v>2015 kv 2</v>
      </c>
      <c r="W59" s="377" t="str">
        <f>CONCATENATE(VFGÅR," kv 2")</f>
        <v>2014 kv 2</v>
      </c>
      <c r="X59" s="377" t="str">
        <f>CONCATENATE(VÅR," kv 3")</f>
        <v>2015 kv 3</v>
      </c>
      <c r="Y59" s="377" t="str">
        <f>CONCATENATE(VFGÅR," kv 3")</f>
        <v>2014 kv 3</v>
      </c>
      <c r="Z59" s="377" t="str">
        <f>CONCATENATE(VÅR," kv 4")</f>
        <v>2015 kv 4</v>
      </c>
      <c r="AA59" s="377" t="str">
        <f>CONCATENATE(VFGÅR," kv 4")</f>
        <v>2014 kv 4</v>
      </c>
    </row>
    <row r="60" spans="7:28">
      <c r="G60" s="369"/>
      <c r="H60" s="369"/>
      <c r="I60" s="369"/>
      <c r="J60" s="369"/>
      <c r="K60" s="369"/>
      <c r="L60" s="369"/>
      <c r="M60" s="369"/>
      <c r="N60" s="369"/>
      <c r="O60" s="365"/>
      <c r="P60" s="365"/>
      <c r="Q60" s="369"/>
      <c r="R60" s="369"/>
      <c r="S60" s="369"/>
      <c r="T60" s="377" t="str">
        <f>CONCATENATE($G$33,"03PQ")</f>
        <v>1503PQ</v>
      </c>
      <c r="U60" s="561" t="str">
        <f>$G$40&amp;"03PQ"</f>
        <v>1403PQ</v>
      </c>
      <c r="V60" s="377" t="str">
        <f>CONCATENATE($G$33,"06PQ")</f>
        <v>1506PQ</v>
      </c>
      <c r="W60" s="561" t="str">
        <f>$G$40&amp;"06PQ"</f>
        <v>1406PQ</v>
      </c>
      <c r="X60" s="377" t="str">
        <f>CONCATENATE($G$33,"09PQ")</f>
        <v>1509PQ</v>
      </c>
      <c r="Y60" s="561" t="str">
        <f>$G$40&amp;"09PQ"</f>
        <v>1409PQ</v>
      </c>
      <c r="Z60" s="377" t="str">
        <f>CONCATENATE($G$33,"12PQ")</f>
        <v>1512PQ</v>
      </c>
      <c r="AA60" s="561" t="str">
        <f>$G$40&amp;"12PQ"</f>
        <v>1412PQ</v>
      </c>
    </row>
    <row r="61" spans="7:28">
      <c r="G61" s="369" t="s">
        <v>404</v>
      </c>
      <c r="H61" s="369"/>
      <c r="I61" s="369"/>
      <c r="J61" s="369"/>
      <c r="K61" s="369"/>
      <c r="L61" s="369"/>
      <c r="M61" s="369"/>
      <c r="N61" s="369"/>
      <c r="O61" s="365"/>
      <c r="P61" s="365"/>
      <c r="Q61" s="369"/>
      <c r="R61" s="369"/>
      <c r="S61" s="369"/>
      <c r="T61" s="365"/>
      <c r="U61" s="365"/>
    </row>
    <row r="62" spans="7:28">
      <c r="G62" s="389" t="str">
        <f>G33&amp;G36&amp;"PM"</f>
        <v>1503PM</v>
      </c>
      <c r="H62" s="389" t="str">
        <f>G40&amp;G36&amp;"PM"</f>
        <v>1403PM</v>
      </c>
      <c r="I62" s="369"/>
      <c r="J62" s="369"/>
      <c r="K62" s="369"/>
      <c r="L62" s="369"/>
      <c r="M62" s="369"/>
      <c r="N62" s="369"/>
      <c r="O62" s="365"/>
      <c r="P62" s="365"/>
      <c r="Q62" s="369"/>
      <c r="R62" s="369"/>
      <c r="S62" s="369"/>
      <c r="T62" s="365"/>
      <c r="U62" s="365"/>
    </row>
    <row r="63" spans="7:28">
      <c r="G63" s="369"/>
      <c r="H63" s="369"/>
      <c r="I63" s="369"/>
      <c r="J63" s="369"/>
      <c r="K63" s="369"/>
      <c r="L63" s="369"/>
      <c r="M63" s="369"/>
      <c r="N63" s="369"/>
      <c r="O63" s="365"/>
      <c r="P63" s="365"/>
      <c r="Q63" s="369"/>
      <c r="R63" s="369"/>
      <c r="S63" s="369"/>
      <c r="T63" s="365"/>
      <c r="U63" s="365"/>
    </row>
    <row r="64" spans="7:28">
      <c r="G64" s="369"/>
      <c r="H64" s="369"/>
      <c r="I64" s="369"/>
      <c r="J64" s="369"/>
      <c r="K64" s="369"/>
      <c r="L64" s="369"/>
      <c r="M64" s="369"/>
      <c r="N64" s="369"/>
      <c r="O64" s="365"/>
      <c r="P64" s="365"/>
      <c r="Q64" s="369"/>
      <c r="R64" s="369"/>
      <c r="S64" s="369"/>
      <c r="T64" s="365"/>
      <c r="U64" s="365"/>
    </row>
    <row r="65" spans="7:21">
      <c r="G65" s="369"/>
      <c r="H65" s="369"/>
      <c r="I65" s="369"/>
      <c r="J65" s="369"/>
      <c r="K65" s="369"/>
      <c r="L65" s="369"/>
      <c r="M65" s="369"/>
      <c r="N65" s="369"/>
      <c r="O65" s="365"/>
      <c r="P65" s="365"/>
      <c r="Q65" s="369"/>
      <c r="R65" s="369"/>
      <c r="S65" s="369"/>
      <c r="T65" s="365"/>
      <c r="U65" s="365"/>
    </row>
    <row r="66" spans="7:21">
      <c r="G66" s="369"/>
      <c r="H66" s="369"/>
      <c r="I66" s="369"/>
      <c r="J66" s="369"/>
      <c r="K66" s="369"/>
      <c r="L66" s="369"/>
      <c r="M66" s="369"/>
      <c r="N66" s="369"/>
      <c r="O66" s="365"/>
      <c r="P66" s="365"/>
      <c r="Q66" s="369"/>
      <c r="R66" s="369"/>
      <c r="S66" s="369"/>
      <c r="T66" s="365"/>
      <c r="U66" s="365"/>
    </row>
    <row r="67" spans="7:21">
      <c r="G67" s="369"/>
      <c r="H67" s="369"/>
      <c r="I67" s="369"/>
      <c r="J67" s="369"/>
      <c r="K67" s="369"/>
      <c r="L67" s="369"/>
      <c r="M67" s="369"/>
      <c r="N67" s="369"/>
      <c r="O67" s="365"/>
      <c r="P67" s="365"/>
      <c r="Q67" s="369"/>
      <c r="R67" s="369"/>
      <c r="S67" s="369"/>
      <c r="T67" s="365"/>
      <c r="U67" s="365"/>
    </row>
    <row r="68" spans="7:21">
      <c r="G68" s="369"/>
      <c r="H68" s="369"/>
      <c r="I68" s="369"/>
      <c r="J68" s="369"/>
      <c r="K68" s="369"/>
      <c r="L68" s="369"/>
      <c r="M68" s="369"/>
      <c r="N68" s="369"/>
      <c r="O68" s="365"/>
      <c r="P68" s="365"/>
      <c r="Q68" s="369"/>
      <c r="R68" s="369"/>
      <c r="S68" s="369"/>
      <c r="T68" s="365"/>
      <c r="U68" s="365"/>
    </row>
    <row r="69" spans="7:21">
      <c r="G69" s="369"/>
      <c r="H69" s="369"/>
      <c r="I69" s="369"/>
      <c r="J69" s="369"/>
      <c r="K69" s="369"/>
      <c r="L69" s="369"/>
      <c r="M69" s="369"/>
      <c r="N69" s="369"/>
      <c r="O69" s="365"/>
      <c r="P69" s="365"/>
      <c r="Q69" s="369"/>
      <c r="R69" s="369"/>
      <c r="S69" s="369"/>
      <c r="T69" s="365"/>
      <c r="U69" s="365"/>
    </row>
    <row r="70" spans="7:21">
      <c r="G70" s="369"/>
      <c r="H70" s="369"/>
      <c r="I70" s="369"/>
      <c r="J70" s="369"/>
      <c r="K70" s="369"/>
      <c r="L70" s="369"/>
      <c r="M70" s="369"/>
      <c r="N70" s="369"/>
      <c r="O70" s="365"/>
      <c r="P70" s="365"/>
      <c r="Q70" s="369"/>
      <c r="R70" s="369"/>
      <c r="S70" s="369"/>
      <c r="T70" s="365"/>
      <c r="U70" s="365"/>
    </row>
    <row r="71" spans="7:21">
      <c r="G71" s="369"/>
      <c r="H71" s="369"/>
      <c r="I71" s="369"/>
      <c r="J71" s="369"/>
      <c r="K71" s="369"/>
      <c r="L71" s="369"/>
      <c r="M71" s="369"/>
      <c r="N71" s="369"/>
      <c r="O71" s="365"/>
      <c r="P71" s="365"/>
      <c r="Q71" s="369"/>
      <c r="R71" s="369"/>
      <c r="S71" s="369"/>
      <c r="T71" s="365"/>
      <c r="U71" s="365"/>
    </row>
    <row r="72" spans="7:21">
      <c r="G72" s="369"/>
      <c r="H72" s="369"/>
      <c r="I72" s="369"/>
      <c r="J72" s="369"/>
      <c r="K72" s="369"/>
      <c r="L72" s="369"/>
      <c r="M72" s="369"/>
      <c r="N72" s="369"/>
      <c r="O72" s="365"/>
      <c r="P72" s="365"/>
      <c r="Q72" s="369"/>
      <c r="R72" s="369"/>
      <c r="S72" s="369"/>
      <c r="T72" s="365"/>
      <c r="U72" s="365"/>
    </row>
    <row r="73" spans="7:21">
      <c r="G73" s="369"/>
      <c r="H73" s="369"/>
      <c r="I73" s="369"/>
      <c r="J73" s="369"/>
      <c r="K73" s="369"/>
      <c r="L73" s="369"/>
      <c r="M73" s="369"/>
      <c r="N73" s="369"/>
      <c r="O73" s="365"/>
      <c r="P73" s="365"/>
      <c r="Q73" s="369"/>
      <c r="R73" s="369"/>
      <c r="S73" s="369"/>
      <c r="T73" s="365"/>
      <c r="U73" s="365"/>
    </row>
    <row r="74" spans="7:21">
      <c r="G74" s="369"/>
      <c r="H74" s="369"/>
      <c r="I74" s="369"/>
      <c r="J74" s="369"/>
      <c r="K74" s="369"/>
      <c r="L74" s="369"/>
      <c r="M74" s="369"/>
      <c r="N74" s="369"/>
      <c r="O74" s="365"/>
      <c r="P74" s="365"/>
      <c r="Q74" s="369"/>
      <c r="R74" s="369"/>
      <c r="S74" s="369"/>
      <c r="T74" s="365"/>
      <c r="U74" s="365"/>
    </row>
    <row r="75" spans="7:21">
      <c r="G75" s="369"/>
      <c r="H75" s="369"/>
      <c r="I75" s="369"/>
      <c r="J75" s="369"/>
      <c r="K75" s="369"/>
      <c r="L75" s="369"/>
      <c r="M75" s="369"/>
      <c r="N75" s="369"/>
      <c r="O75" s="365"/>
      <c r="P75" s="365"/>
      <c r="Q75" s="369"/>
      <c r="R75" s="369"/>
      <c r="S75" s="369"/>
      <c r="T75" s="365"/>
      <c r="U75" s="365"/>
    </row>
    <row r="76" spans="7:21">
      <c r="G76" s="369"/>
      <c r="H76" s="369"/>
      <c r="I76" s="369"/>
      <c r="J76" s="369"/>
      <c r="K76" s="369"/>
      <c r="L76" s="369"/>
      <c r="M76" s="369"/>
      <c r="N76" s="369"/>
      <c r="O76" s="365"/>
      <c r="P76" s="365"/>
      <c r="Q76" s="369"/>
      <c r="R76" s="369"/>
      <c r="S76" s="369"/>
      <c r="T76" s="365"/>
      <c r="U76" s="365"/>
    </row>
    <row r="77" spans="7:21">
      <c r="G77" s="369"/>
      <c r="H77" s="369"/>
      <c r="I77" s="369"/>
      <c r="J77" s="369"/>
      <c r="K77" s="369"/>
      <c r="L77" s="369"/>
      <c r="M77" s="369"/>
      <c r="N77" s="369"/>
      <c r="O77" s="365"/>
      <c r="P77" s="365"/>
      <c r="Q77" s="369"/>
      <c r="R77" s="369"/>
      <c r="S77" s="369"/>
      <c r="T77" s="365"/>
      <c r="U77" s="365"/>
    </row>
    <row r="78" spans="7:21">
      <c r="G78" s="369"/>
      <c r="H78" s="369"/>
      <c r="I78" s="369"/>
      <c r="J78" s="369"/>
      <c r="K78" s="369"/>
      <c r="L78" s="369"/>
      <c r="M78" s="369"/>
      <c r="N78" s="369"/>
      <c r="O78" s="365"/>
      <c r="P78" s="365"/>
      <c r="Q78" s="369"/>
      <c r="R78" s="369"/>
      <c r="S78" s="369"/>
      <c r="T78" s="365"/>
      <c r="U78" s="365"/>
    </row>
    <row r="79" spans="7:21">
      <c r="G79" s="369"/>
      <c r="H79" s="369"/>
      <c r="I79" s="369"/>
      <c r="J79" s="369"/>
      <c r="K79" s="369"/>
      <c r="L79" s="369"/>
      <c r="M79" s="369"/>
      <c r="N79" s="369"/>
      <c r="O79" s="365"/>
      <c r="P79" s="365"/>
      <c r="Q79" s="369"/>
      <c r="R79" s="369"/>
      <c r="S79" s="369"/>
      <c r="T79" s="365"/>
      <c r="U79" s="365"/>
    </row>
    <row r="80" spans="7:21">
      <c r="G80" s="369"/>
      <c r="H80" s="369"/>
      <c r="I80" s="369"/>
      <c r="J80" s="369"/>
      <c r="K80" s="369"/>
      <c r="L80" s="369"/>
      <c r="M80" s="369"/>
      <c r="N80" s="369"/>
      <c r="O80" s="365"/>
      <c r="P80" s="365"/>
      <c r="Q80" s="369"/>
      <c r="R80" s="369"/>
      <c r="S80" s="369"/>
      <c r="T80" s="365"/>
      <c r="U80" s="365"/>
    </row>
    <row r="81" spans="7:21">
      <c r="G81" s="369"/>
      <c r="H81" s="369"/>
      <c r="I81" s="369"/>
      <c r="J81" s="369"/>
      <c r="K81" s="369"/>
      <c r="L81" s="369"/>
      <c r="M81" s="369"/>
      <c r="N81" s="369"/>
      <c r="O81" s="365"/>
      <c r="P81" s="365"/>
      <c r="Q81" s="369"/>
      <c r="R81" s="369"/>
      <c r="S81" s="369"/>
      <c r="T81" s="365"/>
      <c r="U81" s="365"/>
    </row>
    <row r="82" spans="7:21">
      <c r="G82" s="369"/>
      <c r="H82" s="369"/>
      <c r="I82" s="369"/>
      <c r="J82" s="369"/>
      <c r="K82" s="369"/>
      <c r="L82" s="369"/>
      <c r="M82" s="369"/>
      <c r="N82" s="369"/>
      <c r="O82" s="365"/>
      <c r="P82" s="365"/>
      <c r="Q82" s="369"/>
      <c r="R82" s="369"/>
      <c r="S82" s="369"/>
      <c r="T82" s="365"/>
      <c r="U82" s="365"/>
    </row>
    <row r="83" spans="7:21">
      <c r="G83" s="369"/>
      <c r="H83" s="369"/>
      <c r="I83" s="369"/>
      <c r="J83" s="369"/>
      <c r="K83" s="369"/>
      <c r="L83" s="369"/>
      <c r="M83" s="369"/>
      <c r="N83" s="369"/>
      <c r="O83" s="365"/>
      <c r="P83" s="365"/>
      <c r="Q83" s="369"/>
      <c r="R83" s="369"/>
      <c r="S83" s="369"/>
      <c r="T83" s="365"/>
      <c r="U83" s="365"/>
    </row>
    <row r="84" spans="7:21">
      <c r="G84" s="369"/>
      <c r="H84" s="369"/>
      <c r="I84" s="369"/>
      <c r="J84" s="369"/>
      <c r="K84" s="369"/>
      <c r="L84" s="369"/>
      <c r="M84" s="369"/>
      <c r="N84" s="369"/>
      <c r="O84" s="365"/>
      <c r="P84" s="365"/>
      <c r="Q84" s="369"/>
      <c r="R84" s="369"/>
      <c r="S84" s="369"/>
      <c r="T84" s="365"/>
      <c r="U84" s="365"/>
    </row>
    <row r="85" spans="7:21">
      <c r="G85" s="369"/>
      <c r="H85" s="369"/>
      <c r="I85" s="369"/>
      <c r="J85" s="369"/>
      <c r="K85" s="369"/>
      <c r="L85" s="369"/>
      <c r="M85" s="369"/>
      <c r="N85" s="369"/>
      <c r="O85" s="365"/>
      <c r="P85" s="365"/>
      <c r="Q85" s="369"/>
      <c r="R85" s="369"/>
      <c r="S85" s="369"/>
      <c r="T85" s="365"/>
      <c r="U85" s="365"/>
    </row>
    <row r="86" spans="7:21">
      <c r="G86" s="369"/>
      <c r="H86" s="369"/>
      <c r="I86" s="369"/>
      <c r="J86" s="369"/>
      <c r="K86" s="369"/>
      <c r="L86" s="369"/>
      <c r="M86" s="369"/>
      <c r="N86" s="369"/>
      <c r="O86" s="365"/>
      <c r="P86" s="365"/>
      <c r="Q86" s="369"/>
      <c r="R86" s="369"/>
      <c r="S86" s="369"/>
      <c r="T86" s="365"/>
      <c r="U86" s="365"/>
    </row>
    <row r="87" spans="7:21">
      <c r="G87" s="369"/>
      <c r="H87" s="369"/>
      <c r="I87" s="369"/>
      <c r="J87" s="369"/>
      <c r="K87" s="369"/>
      <c r="L87" s="369"/>
      <c r="M87" s="369"/>
      <c r="N87" s="369"/>
      <c r="O87" s="365"/>
      <c r="P87" s="365"/>
      <c r="Q87" s="369"/>
      <c r="R87" s="369"/>
      <c r="S87" s="369"/>
      <c r="T87" s="365"/>
      <c r="U87" s="365"/>
    </row>
    <row r="88" spans="7:21">
      <c r="G88" s="369"/>
      <c r="H88" s="369"/>
      <c r="I88" s="369"/>
      <c r="J88" s="369"/>
      <c r="K88" s="369"/>
      <c r="L88" s="369"/>
      <c r="M88" s="369"/>
      <c r="N88" s="369"/>
      <c r="O88" s="365"/>
      <c r="P88" s="365"/>
      <c r="Q88" s="369"/>
      <c r="R88" s="369"/>
      <c r="S88" s="369"/>
      <c r="T88" s="365"/>
      <c r="U88" s="365"/>
    </row>
    <row r="89" spans="7:21">
      <c r="G89" s="369"/>
      <c r="H89" s="369"/>
      <c r="I89" s="369"/>
      <c r="J89" s="369"/>
      <c r="K89" s="369"/>
      <c r="L89" s="369"/>
      <c r="M89" s="369"/>
      <c r="N89" s="369"/>
      <c r="O89" s="365"/>
      <c r="P89" s="365"/>
      <c r="Q89" s="369"/>
      <c r="R89" s="369"/>
      <c r="S89" s="369"/>
      <c r="T89" s="365"/>
      <c r="U89" s="365"/>
    </row>
    <row r="90" spans="7:21">
      <c r="G90" s="369"/>
      <c r="H90" s="369"/>
      <c r="I90" s="369"/>
      <c r="J90" s="369"/>
      <c r="K90" s="369"/>
      <c r="L90" s="369"/>
      <c r="M90" s="369"/>
      <c r="N90" s="369"/>
      <c r="O90" s="365"/>
      <c r="P90" s="365"/>
      <c r="Q90" s="369"/>
      <c r="R90" s="369"/>
      <c r="S90" s="369"/>
      <c r="T90" s="365"/>
      <c r="U90" s="365"/>
    </row>
    <row r="91" spans="7:21">
      <c r="G91" s="369"/>
      <c r="H91" s="369"/>
      <c r="I91" s="369"/>
      <c r="J91" s="369"/>
      <c r="K91" s="369"/>
      <c r="L91" s="369"/>
      <c r="M91" s="369"/>
      <c r="N91" s="369"/>
      <c r="O91" s="365"/>
      <c r="P91" s="365"/>
      <c r="Q91" s="369"/>
      <c r="R91" s="369"/>
      <c r="S91" s="369"/>
      <c r="T91" s="365"/>
      <c r="U91" s="365"/>
    </row>
    <row r="92" spans="7:21">
      <c r="G92" s="369"/>
      <c r="H92" s="369"/>
      <c r="I92" s="369"/>
      <c r="J92" s="369"/>
      <c r="K92" s="369"/>
      <c r="L92" s="369"/>
      <c r="M92" s="369"/>
      <c r="N92" s="369"/>
      <c r="O92" s="365"/>
      <c r="P92" s="365"/>
      <c r="Q92" s="369"/>
      <c r="R92" s="369"/>
      <c r="S92" s="369"/>
      <c r="T92" s="365"/>
      <c r="U92" s="365"/>
    </row>
    <row r="93" spans="7:21">
      <c r="G93" s="369"/>
      <c r="H93" s="369"/>
      <c r="I93" s="369"/>
      <c r="J93" s="369"/>
      <c r="K93" s="369"/>
      <c r="L93" s="369"/>
      <c r="M93" s="369"/>
      <c r="N93" s="369"/>
      <c r="O93" s="365"/>
      <c r="P93" s="365"/>
      <c r="Q93" s="369"/>
      <c r="R93" s="369"/>
      <c r="S93" s="369"/>
      <c r="T93" s="365"/>
      <c r="U93" s="365"/>
    </row>
    <row r="94" spans="7:21">
      <c r="G94" s="369"/>
      <c r="H94" s="369"/>
      <c r="I94" s="369"/>
      <c r="J94" s="369"/>
      <c r="K94" s="369"/>
      <c r="L94" s="369"/>
      <c r="M94" s="369"/>
      <c r="N94" s="369"/>
      <c r="O94" s="365"/>
      <c r="P94" s="365"/>
      <c r="Q94" s="369"/>
      <c r="R94" s="369"/>
      <c r="S94" s="369"/>
      <c r="T94" s="365"/>
      <c r="U94" s="365"/>
    </row>
    <row r="95" spans="7:21">
      <c r="G95" s="369"/>
      <c r="H95" s="369"/>
      <c r="I95" s="369"/>
      <c r="J95" s="369"/>
      <c r="K95" s="369"/>
      <c r="L95" s="369"/>
      <c r="M95" s="369"/>
      <c r="N95" s="369"/>
      <c r="O95" s="365"/>
      <c r="P95" s="365"/>
      <c r="Q95" s="369"/>
      <c r="R95" s="369"/>
      <c r="S95" s="369"/>
      <c r="T95" s="365"/>
      <c r="U95" s="365"/>
    </row>
    <row r="96" spans="7:21">
      <c r="G96" s="369"/>
      <c r="H96" s="369"/>
      <c r="I96" s="369"/>
      <c r="J96" s="369"/>
      <c r="K96" s="369"/>
      <c r="L96" s="369"/>
      <c r="M96" s="369"/>
      <c r="N96" s="369"/>
      <c r="O96" s="365"/>
      <c r="P96" s="365"/>
      <c r="Q96" s="369"/>
      <c r="R96" s="369"/>
      <c r="S96" s="369"/>
      <c r="T96" s="365"/>
      <c r="U96" s="365"/>
    </row>
    <row r="97" spans="7:21">
      <c r="G97" s="369"/>
      <c r="H97" s="369"/>
      <c r="I97" s="369"/>
      <c r="J97" s="369"/>
      <c r="K97" s="369"/>
      <c r="L97" s="369"/>
      <c r="M97" s="369"/>
      <c r="N97" s="369"/>
      <c r="O97" s="365"/>
      <c r="P97" s="365"/>
      <c r="Q97" s="369"/>
      <c r="R97" s="369"/>
      <c r="S97" s="369"/>
      <c r="T97" s="365"/>
      <c r="U97" s="365"/>
    </row>
    <row r="98" spans="7:21">
      <c r="G98" s="369"/>
      <c r="H98" s="369"/>
      <c r="I98" s="369"/>
      <c r="J98" s="369"/>
      <c r="K98" s="369"/>
      <c r="L98" s="369"/>
      <c r="M98" s="369"/>
      <c r="N98" s="369"/>
      <c r="O98" s="365"/>
      <c r="P98" s="365"/>
      <c r="Q98" s="369"/>
      <c r="R98" s="369"/>
      <c r="S98" s="369"/>
      <c r="T98" s="365"/>
      <c r="U98" s="365"/>
    </row>
    <row r="99" spans="7:21">
      <c r="G99" s="369"/>
      <c r="H99" s="369"/>
      <c r="I99" s="369"/>
      <c r="J99" s="369"/>
      <c r="K99" s="369"/>
      <c r="L99" s="369"/>
      <c r="M99" s="369"/>
      <c r="N99" s="369"/>
      <c r="O99" s="365"/>
      <c r="P99" s="365"/>
      <c r="Q99" s="369"/>
      <c r="R99" s="369"/>
      <c r="S99" s="369"/>
      <c r="T99" s="365"/>
      <c r="U99" s="365"/>
    </row>
    <row r="100" spans="7:21">
      <c r="G100" s="369"/>
      <c r="H100" s="369"/>
      <c r="I100" s="369"/>
      <c r="J100" s="369"/>
      <c r="K100" s="369"/>
      <c r="L100" s="369"/>
      <c r="M100" s="369"/>
      <c r="N100" s="369"/>
      <c r="O100" s="365"/>
      <c r="P100" s="365"/>
      <c r="Q100" s="369"/>
      <c r="R100" s="369"/>
      <c r="S100" s="369"/>
      <c r="T100" s="365"/>
      <c r="U100" s="365"/>
    </row>
    <row r="101" spans="7:21">
      <c r="G101" s="369"/>
      <c r="H101" s="369"/>
      <c r="I101" s="369"/>
      <c r="J101" s="369"/>
      <c r="K101" s="369"/>
      <c r="L101" s="369"/>
      <c r="M101" s="369"/>
      <c r="N101" s="369"/>
      <c r="O101" s="365"/>
      <c r="P101" s="365"/>
      <c r="Q101" s="369"/>
      <c r="R101" s="369"/>
      <c r="S101" s="369"/>
      <c r="T101" s="365"/>
      <c r="U101" s="365"/>
    </row>
    <row r="102" spans="7:21">
      <c r="G102" s="369"/>
      <c r="H102" s="369"/>
      <c r="I102" s="369"/>
      <c r="J102" s="369"/>
      <c r="K102" s="369"/>
      <c r="L102" s="369"/>
      <c r="M102" s="369"/>
      <c r="N102" s="369"/>
      <c r="O102" s="365"/>
      <c r="P102" s="365"/>
      <c r="Q102" s="369"/>
      <c r="R102" s="369"/>
      <c r="S102" s="369"/>
      <c r="T102" s="365"/>
      <c r="U102" s="365"/>
    </row>
    <row r="103" spans="7:21">
      <c r="G103" s="369"/>
      <c r="H103" s="369"/>
      <c r="I103" s="369"/>
      <c r="J103" s="369"/>
      <c r="K103" s="369"/>
      <c r="L103" s="369"/>
      <c r="M103" s="369"/>
      <c r="N103" s="369"/>
      <c r="O103" s="365"/>
      <c r="P103" s="365"/>
      <c r="Q103" s="369"/>
      <c r="R103" s="369"/>
      <c r="S103" s="369"/>
      <c r="T103" s="365"/>
      <c r="U103" s="365"/>
    </row>
    <row r="104" spans="7:21">
      <c r="G104" s="369"/>
      <c r="H104" s="369"/>
      <c r="I104" s="369"/>
      <c r="J104" s="369"/>
      <c r="K104" s="369"/>
      <c r="L104" s="369"/>
      <c r="M104" s="369"/>
      <c r="N104" s="369"/>
      <c r="O104" s="365"/>
      <c r="P104" s="365"/>
      <c r="Q104" s="369"/>
      <c r="R104" s="369"/>
      <c r="S104" s="369"/>
      <c r="T104" s="365"/>
      <c r="U104" s="365"/>
    </row>
    <row r="105" spans="7:21">
      <c r="G105" s="369"/>
      <c r="H105" s="369"/>
      <c r="I105" s="369"/>
      <c r="J105" s="369"/>
      <c r="K105" s="369"/>
      <c r="L105" s="369"/>
      <c r="M105" s="369"/>
      <c r="N105" s="369"/>
      <c r="O105" s="365"/>
      <c r="P105" s="365"/>
      <c r="Q105" s="369"/>
      <c r="R105" s="369"/>
      <c r="S105" s="369"/>
      <c r="T105" s="365"/>
      <c r="U105" s="365"/>
    </row>
    <row r="106" spans="7:21">
      <c r="G106" s="369"/>
      <c r="H106" s="369"/>
      <c r="I106" s="369"/>
      <c r="J106" s="369"/>
      <c r="K106" s="369"/>
      <c r="L106" s="369"/>
      <c r="M106" s="369"/>
      <c r="N106" s="369"/>
      <c r="O106" s="365"/>
      <c r="P106" s="365"/>
      <c r="Q106" s="369"/>
      <c r="R106" s="369"/>
      <c r="S106" s="369"/>
      <c r="T106" s="365"/>
      <c r="U106" s="365"/>
    </row>
    <row r="107" spans="7:21">
      <c r="G107" s="369"/>
      <c r="H107" s="369"/>
      <c r="I107" s="369"/>
      <c r="J107" s="369"/>
      <c r="K107" s="369"/>
      <c r="L107" s="369"/>
      <c r="M107" s="369"/>
      <c r="N107" s="369"/>
      <c r="O107" s="365"/>
      <c r="P107" s="365"/>
      <c r="Q107" s="369"/>
      <c r="R107" s="369"/>
      <c r="S107" s="369"/>
      <c r="T107" s="365"/>
      <c r="U107" s="365"/>
    </row>
    <row r="108" spans="7:21">
      <c r="G108" s="369"/>
      <c r="H108" s="369"/>
      <c r="I108" s="369"/>
      <c r="J108" s="369"/>
      <c r="K108" s="369"/>
      <c r="L108" s="369"/>
      <c r="M108" s="369"/>
      <c r="N108" s="369"/>
      <c r="O108" s="365"/>
      <c r="P108" s="365"/>
      <c r="Q108" s="369"/>
      <c r="R108" s="369"/>
      <c r="S108" s="369"/>
      <c r="T108" s="365"/>
      <c r="U108" s="365"/>
    </row>
    <row r="109" spans="7:21">
      <c r="G109" s="369"/>
      <c r="H109" s="369"/>
      <c r="I109" s="369"/>
      <c r="J109" s="369"/>
      <c r="K109" s="369"/>
      <c r="L109" s="369"/>
      <c r="M109" s="369"/>
      <c r="N109" s="369"/>
      <c r="O109" s="365"/>
      <c r="P109" s="365"/>
      <c r="Q109" s="369"/>
      <c r="R109" s="369"/>
      <c r="S109" s="369"/>
      <c r="T109" s="365"/>
      <c r="U109" s="365"/>
    </row>
    <row r="110" spans="7:21">
      <c r="G110" s="369"/>
      <c r="H110" s="369"/>
      <c r="I110" s="369"/>
      <c r="J110" s="369"/>
      <c r="K110" s="369"/>
      <c r="L110" s="369"/>
      <c r="M110" s="369"/>
      <c r="N110" s="369"/>
      <c r="O110" s="365"/>
      <c r="P110" s="365"/>
      <c r="Q110" s="369"/>
      <c r="R110" s="369"/>
      <c r="S110" s="369"/>
      <c r="T110" s="365"/>
      <c r="U110" s="365"/>
    </row>
    <row r="111" spans="7:21">
      <c r="G111" s="369"/>
      <c r="H111" s="369"/>
      <c r="I111" s="369"/>
      <c r="J111" s="369"/>
      <c r="K111" s="369"/>
      <c r="L111" s="369"/>
      <c r="M111" s="369"/>
      <c r="N111" s="369"/>
      <c r="O111" s="365"/>
      <c r="P111" s="365"/>
      <c r="Q111" s="369"/>
      <c r="R111" s="369"/>
      <c r="S111" s="369"/>
      <c r="T111" s="365"/>
      <c r="U111" s="365"/>
    </row>
    <row r="112" spans="7:21">
      <c r="G112" s="369"/>
      <c r="H112" s="369"/>
      <c r="I112" s="369"/>
      <c r="J112" s="369"/>
      <c r="K112" s="369"/>
      <c r="L112" s="369"/>
      <c r="M112" s="369"/>
      <c r="N112" s="369"/>
      <c r="O112" s="365"/>
      <c r="P112" s="365"/>
      <c r="Q112" s="369"/>
      <c r="R112" s="369"/>
      <c r="S112" s="369"/>
      <c r="T112" s="365"/>
      <c r="U112" s="365"/>
    </row>
    <row r="113" spans="7:21">
      <c r="G113" s="369"/>
      <c r="H113" s="369"/>
      <c r="I113" s="369"/>
      <c r="J113" s="369"/>
      <c r="K113" s="369"/>
      <c r="L113" s="369"/>
      <c r="M113" s="369"/>
      <c r="N113" s="369"/>
      <c r="O113" s="365"/>
      <c r="P113" s="365"/>
      <c r="Q113" s="369"/>
      <c r="R113" s="369"/>
      <c r="S113" s="369"/>
      <c r="T113" s="365"/>
      <c r="U113" s="365"/>
    </row>
    <row r="114" spans="7:21">
      <c r="G114" s="369"/>
      <c r="H114" s="369"/>
      <c r="I114" s="369"/>
      <c r="J114" s="369"/>
      <c r="K114" s="369"/>
      <c r="L114" s="369"/>
      <c r="M114" s="369"/>
      <c r="N114" s="369"/>
      <c r="O114" s="365"/>
      <c r="P114" s="365"/>
      <c r="Q114" s="369"/>
      <c r="R114" s="369"/>
      <c r="S114" s="369"/>
      <c r="T114" s="365"/>
      <c r="U114" s="365"/>
    </row>
    <row r="115" spans="7:21">
      <c r="G115" s="369"/>
      <c r="H115" s="369"/>
      <c r="I115" s="369"/>
      <c r="J115" s="369"/>
      <c r="K115" s="369"/>
      <c r="L115" s="369"/>
      <c r="M115" s="369"/>
      <c r="N115" s="369"/>
      <c r="O115" s="365"/>
      <c r="P115" s="365"/>
      <c r="Q115" s="369"/>
      <c r="R115" s="369"/>
      <c r="S115" s="369"/>
      <c r="T115" s="365"/>
      <c r="U115" s="365"/>
    </row>
    <row r="116" spans="7:21">
      <c r="G116" s="369"/>
      <c r="H116" s="369"/>
      <c r="I116" s="369"/>
      <c r="J116" s="369"/>
      <c r="K116" s="369"/>
      <c r="L116" s="369"/>
      <c r="M116" s="369"/>
      <c r="N116" s="369"/>
      <c r="O116" s="365"/>
      <c r="P116" s="365"/>
      <c r="Q116" s="369"/>
      <c r="R116" s="369"/>
      <c r="S116" s="369"/>
      <c r="T116" s="365"/>
      <c r="U116" s="365"/>
    </row>
    <row r="117" spans="7:21">
      <c r="G117" s="369"/>
      <c r="H117" s="369"/>
      <c r="I117" s="369"/>
      <c r="J117" s="369"/>
      <c r="K117" s="369"/>
      <c r="L117" s="369"/>
      <c r="M117" s="369"/>
      <c r="N117" s="369"/>
      <c r="O117" s="365"/>
      <c r="P117" s="365"/>
      <c r="Q117" s="369"/>
      <c r="R117" s="369"/>
      <c r="S117" s="369"/>
      <c r="T117" s="365"/>
      <c r="U117" s="365"/>
    </row>
    <row r="118" spans="7:21">
      <c r="G118" s="369"/>
      <c r="H118" s="369"/>
      <c r="I118" s="369"/>
      <c r="J118" s="369"/>
      <c r="K118" s="369"/>
      <c r="L118" s="369"/>
      <c r="M118" s="369"/>
      <c r="N118" s="369"/>
      <c r="O118" s="365"/>
      <c r="P118" s="365"/>
      <c r="Q118" s="369"/>
      <c r="R118" s="369"/>
      <c r="S118" s="369"/>
      <c r="T118" s="365"/>
      <c r="U118" s="365"/>
    </row>
    <row r="119" spans="7:21">
      <c r="G119" s="369"/>
      <c r="H119" s="369"/>
      <c r="I119" s="369"/>
      <c r="J119" s="369"/>
      <c r="K119" s="369"/>
      <c r="L119" s="369"/>
      <c r="M119" s="369"/>
      <c r="N119" s="369"/>
      <c r="O119" s="365"/>
      <c r="P119" s="365"/>
      <c r="Q119" s="369"/>
      <c r="R119" s="369"/>
      <c r="S119" s="369"/>
      <c r="T119" s="365"/>
      <c r="U119" s="365"/>
    </row>
    <row r="120" spans="7:21">
      <c r="G120" s="369"/>
      <c r="H120" s="369"/>
      <c r="I120" s="369"/>
      <c r="J120" s="369"/>
      <c r="K120" s="369"/>
      <c r="L120" s="369"/>
      <c r="M120" s="369"/>
      <c r="N120" s="369"/>
      <c r="O120" s="365"/>
      <c r="P120" s="365"/>
      <c r="Q120" s="369"/>
      <c r="R120" s="369"/>
      <c r="S120" s="369"/>
      <c r="T120" s="365"/>
      <c r="U120" s="365"/>
    </row>
    <row r="121" spans="7:21">
      <c r="G121" s="369"/>
      <c r="H121" s="369"/>
      <c r="I121" s="369"/>
      <c r="J121" s="369"/>
      <c r="K121" s="369"/>
      <c r="L121" s="369"/>
      <c r="M121" s="369"/>
      <c r="N121" s="369"/>
      <c r="O121" s="365"/>
      <c r="P121" s="365"/>
      <c r="Q121" s="369"/>
      <c r="R121" s="369"/>
      <c r="S121" s="369"/>
      <c r="T121" s="365"/>
      <c r="U121" s="365"/>
    </row>
    <row r="122" spans="7:21">
      <c r="G122" s="369"/>
      <c r="H122" s="369"/>
      <c r="I122" s="369"/>
      <c r="J122" s="369"/>
      <c r="K122" s="369"/>
      <c r="L122" s="369"/>
      <c r="M122" s="369"/>
      <c r="N122" s="369"/>
      <c r="O122" s="365"/>
      <c r="P122" s="365"/>
      <c r="Q122" s="369"/>
      <c r="R122" s="369"/>
      <c r="S122" s="369"/>
      <c r="T122" s="365"/>
      <c r="U122" s="365"/>
    </row>
    <row r="123" spans="7:21">
      <c r="G123" s="369"/>
      <c r="H123" s="369"/>
      <c r="I123" s="369"/>
      <c r="J123" s="369"/>
      <c r="K123" s="369"/>
      <c r="L123" s="369"/>
      <c r="M123" s="369"/>
      <c r="N123" s="369"/>
      <c r="O123" s="365"/>
      <c r="P123" s="365"/>
      <c r="Q123" s="369"/>
      <c r="R123" s="369"/>
      <c r="S123" s="369"/>
      <c r="T123" s="365"/>
      <c r="U123" s="365"/>
    </row>
    <row r="124" spans="7:21">
      <c r="G124" s="369"/>
      <c r="H124" s="369"/>
      <c r="I124" s="369"/>
      <c r="J124" s="369"/>
      <c r="K124" s="369"/>
      <c r="L124" s="369"/>
      <c r="M124" s="369"/>
      <c r="N124" s="369"/>
      <c r="O124" s="365"/>
      <c r="P124" s="365"/>
      <c r="Q124" s="369"/>
      <c r="R124" s="369"/>
      <c r="S124" s="369"/>
      <c r="T124" s="365"/>
      <c r="U124" s="365"/>
    </row>
    <row r="125" spans="7:21">
      <c r="G125" s="369"/>
      <c r="H125" s="369"/>
      <c r="I125" s="369"/>
      <c r="J125" s="369"/>
      <c r="K125" s="369"/>
      <c r="L125" s="369"/>
      <c r="M125" s="369"/>
      <c r="N125" s="369"/>
      <c r="O125" s="365"/>
      <c r="P125" s="365"/>
      <c r="Q125" s="369"/>
      <c r="R125" s="369"/>
      <c r="S125" s="369"/>
      <c r="T125" s="365"/>
      <c r="U125" s="365"/>
    </row>
    <row r="126" spans="7:21">
      <c r="G126" s="369"/>
      <c r="H126" s="369"/>
      <c r="I126" s="369"/>
      <c r="J126" s="369"/>
      <c r="K126" s="369"/>
      <c r="L126" s="369"/>
      <c r="M126" s="369"/>
      <c r="N126" s="369"/>
      <c r="O126" s="365"/>
      <c r="P126" s="365"/>
      <c r="Q126" s="369"/>
      <c r="R126" s="369"/>
      <c r="S126" s="369"/>
      <c r="T126" s="365"/>
      <c r="U126" s="365"/>
    </row>
    <row r="127" spans="7:21">
      <c r="G127" s="369"/>
      <c r="H127" s="369"/>
      <c r="I127" s="369"/>
      <c r="J127" s="369"/>
      <c r="K127" s="369"/>
      <c r="L127" s="369"/>
      <c r="M127" s="369"/>
      <c r="N127" s="369"/>
      <c r="O127" s="365"/>
      <c r="P127" s="365"/>
      <c r="Q127" s="369"/>
      <c r="R127" s="369"/>
      <c r="S127" s="369"/>
      <c r="T127" s="365"/>
      <c r="U127" s="365"/>
    </row>
    <row r="128" spans="7:21">
      <c r="G128" s="369"/>
      <c r="H128" s="369"/>
      <c r="I128" s="369"/>
      <c r="J128" s="369"/>
      <c r="K128" s="369"/>
      <c r="L128" s="369"/>
      <c r="M128" s="369"/>
      <c r="N128" s="369"/>
      <c r="O128" s="365"/>
      <c r="P128" s="365"/>
      <c r="Q128" s="369"/>
      <c r="R128" s="369"/>
      <c r="S128" s="369"/>
      <c r="T128" s="365"/>
      <c r="U128" s="365"/>
    </row>
    <row r="129" spans="7:21">
      <c r="G129" s="369"/>
      <c r="H129" s="369"/>
      <c r="I129" s="369"/>
      <c r="J129" s="369"/>
      <c r="K129" s="369"/>
      <c r="L129" s="369"/>
      <c r="M129" s="369"/>
      <c r="N129" s="369"/>
      <c r="O129" s="365"/>
      <c r="P129" s="365"/>
      <c r="Q129" s="369"/>
      <c r="R129" s="369"/>
      <c r="S129" s="369"/>
      <c r="T129" s="365"/>
      <c r="U129" s="365"/>
    </row>
    <row r="130" spans="7:21">
      <c r="G130" s="369"/>
      <c r="H130" s="369"/>
      <c r="I130" s="369"/>
      <c r="J130" s="369"/>
      <c r="K130" s="369"/>
      <c r="L130" s="369"/>
      <c r="M130" s="369"/>
      <c r="N130" s="369"/>
      <c r="O130" s="365"/>
      <c r="P130" s="365"/>
      <c r="Q130" s="369"/>
      <c r="R130" s="369"/>
      <c r="S130" s="369"/>
      <c r="T130" s="365"/>
      <c r="U130" s="365"/>
    </row>
    <row r="131" spans="7:21">
      <c r="G131" s="369"/>
      <c r="H131" s="369"/>
      <c r="I131" s="369"/>
      <c r="J131" s="369"/>
      <c r="K131" s="369"/>
      <c r="L131" s="369"/>
      <c r="M131" s="369"/>
      <c r="N131" s="369"/>
      <c r="O131" s="365"/>
      <c r="P131" s="365"/>
      <c r="Q131" s="369"/>
      <c r="R131" s="369"/>
      <c r="S131" s="369"/>
      <c r="T131" s="365"/>
      <c r="U131" s="365"/>
    </row>
    <row r="132" spans="7:21">
      <c r="G132" s="369"/>
      <c r="H132" s="369"/>
      <c r="I132" s="369"/>
      <c r="J132" s="369"/>
      <c r="K132" s="369"/>
      <c r="L132" s="369"/>
      <c r="M132" s="369"/>
      <c r="N132" s="369"/>
      <c r="O132" s="365"/>
      <c r="P132" s="365"/>
      <c r="Q132" s="369"/>
      <c r="R132" s="369"/>
      <c r="S132" s="369"/>
      <c r="T132" s="365"/>
      <c r="U132" s="365"/>
    </row>
    <row r="133" spans="7:21">
      <c r="G133" s="369"/>
      <c r="H133" s="369"/>
      <c r="I133" s="369"/>
      <c r="J133" s="369"/>
      <c r="K133" s="369"/>
      <c r="L133" s="369"/>
      <c r="M133" s="369"/>
      <c r="N133" s="369"/>
      <c r="O133" s="365"/>
      <c r="P133" s="365"/>
      <c r="Q133" s="369"/>
      <c r="R133" s="369"/>
      <c r="S133" s="369"/>
      <c r="T133" s="365"/>
      <c r="U133" s="365"/>
    </row>
    <row r="134" spans="7:21">
      <c r="G134" s="369"/>
      <c r="H134" s="369"/>
      <c r="I134" s="369"/>
      <c r="J134" s="369"/>
      <c r="K134" s="369"/>
      <c r="L134" s="369"/>
      <c r="M134" s="369"/>
      <c r="N134" s="369"/>
      <c r="O134" s="365"/>
      <c r="P134" s="365"/>
      <c r="Q134" s="369"/>
      <c r="R134" s="369"/>
      <c r="S134" s="369"/>
      <c r="T134" s="365"/>
      <c r="U134" s="365"/>
    </row>
    <row r="135" spans="7:21">
      <c r="G135" s="369"/>
      <c r="H135" s="369"/>
      <c r="I135" s="369"/>
      <c r="J135" s="369"/>
      <c r="K135" s="369"/>
      <c r="L135" s="369"/>
      <c r="M135" s="369"/>
      <c r="N135" s="369"/>
      <c r="O135" s="365"/>
      <c r="P135" s="365"/>
      <c r="Q135" s="369"/>
      <c r="R135" s="369"/>
      <c r="S135" s="369"/>
      <c r="T135" s="365"/>
      <c r="U135" s="365"/>
    </row>
    <row r="136" spans="7:21">
      <c r="G136" s="369"/>
      <c r="H136" s="369"/>
      <c r="I136" s="369"/>
      <c r="J136" s="369"/>
      <c r="K136" s="369"/>
      <c r="L136" s="369"/>
      <c r="M136" s="369"/>
      <c r="N136" s="369"/>
      <c r="O136" s="365"/>
      <c r="P136" s="365"/>
      <c r="Q136" s="369"/>
      <c r="R136" s="369"/>
      <c r="S136" s="369"/>
      <c r="T136" s="365"/>
      <c r="U136" s="365"/>
    </row>
    <row r="137" spans="7:21">
      <c r="G137" s="369"/>
      <c r="H137" s="369"/>
      <c r="I137" s="369"/>
      <c r="J137" s="369"/>
      <c r="K137" s="369"/>
      <c r="L137" s="369"/>
      <c r="M137" s="369"/>
      <c r="N137" s="369"/>
      <c r="O137" s="365"/>
      <c r="P137" s="365"/>
      <c r="Q137" s="369"/>
      <c r="R137" s="369"/>
      <c r="S137" s="369"/>
      <c r="T137" s="365"/>
      <c r="U137" s="365"/>
    </row>
    <row r="138" spans="7:21">
      <c r="G138" s="369"/>
      <c r="H138" s="369"/>
      <c r="I138" s="369"/>
      <c r="J138" s="369"/>
      <c r="K138" s="369"/>
      <c r="L138" s="369"/>
      <c r="M138" s="369"/>
      <c r="N138" s="369"/>
      <c r="O138" s="365"/>
      <c r="P138" s="365"/>
      <c r="Q138" s="369"/>
      <c r="R138" s="369"/>
      <c r="S138" s="369"/>
      <c r="T138" s="365"/>
      <c r="U138" s="365"/>
    </row>
    <row r="139" spans="7:21">
      <c r="G139" s="369"/>
      <c r="H139" s="369"/>
      <c r="I139" s="369"/>
      <c r="J139" s="369"/>
      <c r="K139" s="369"/>
      <c r="L139" s="369"/>
      <c r="M139" s="369"/>
      <c r="N139" s="369"/>
      <c r="O139" s="365"/>
      <c r="P139" s="365"/>
      <c r="Q139" s="369"/>
      <c r="R139" s="369"/>
      <c r="S139" s="369"/>
      <c r="T139" s="365"/>
      <c r="U139" s="365"/>
    </row>
    <row r="140" spans="7:21">
      <c r="G140" s="369"/>
      <c r="H140" s="369"/>
      <c r="I140" s="369"/>
      <c r="J140" s="369"/>
      <c r="K140" s="369"/>
      <c r="L140" s="369"/>
      <c r="M140" s="369"/>
      <c r="N140" s="369"/>
      <c r="O140" s="365"/>
      <c r="P140" s="365"/>
      <c r="Q140" s="369"/>
      <c r="R140" s="369"/>
      <c r="S140" s="369"/>
      <c r="T140" s="365"/>
      <c r="U140" s="365"/>
    </row>
    <row r="141" spans="7:21">
      <c r="G141" s="369"/>
      <c r="H141" s="369"/>
      <c r="I141" s="369"/>
      <c r="J141" s="369"/>
      <c r="K141" s="369"/>
      <c r="L141" s="369"/>
      <c r="M141" s="369"/>
      <c r="N141" s="369"/>
      <c r="O141" s="365"/>
      <c r="P141" s="365"/>
      <c r="Q141" s="369"/>
      <c r="R141" s="369"/>
      <c r="S141" s="369"/>
      <c r="T141" s="365"/>
      <c r="U141" s="365"/>
    </row>
    <row r="142" spans="7:21">
      <c r="G142" s="369"/>
      <c r="H142" s="369"/>
      <c r="I142" s="369"/>
      <c r="J142" s="369"/>
      <c r="K142" s="369"/>
      <c r="L142" s="369"/>
      <c r="M142" s="369"/>
      <c r="N142" s="369"/>
      <c r="O142" s="365"/>
      <c r="P142" s="365"/>
      <c r="Q142" s="369"/>
      <c r="R142" s="369"/>
      <c r="S142" s="369"/>
      <c r="T142" s="365"/>
      <c r="U142" s="365"/>
    </row>
    <row r="143" spans="7:21">
      <c r="G143" s="369"/>
      <c r="H143" s="369"/>
      <c r="I143" s="369"/>
      <c r="J143" s="369"/>
      <c r="K143" s="369"/>
      <c r="L143" s="369"/>
      <c r="M143" s="369"/>
      <c r="N143" s="369"/>
      <c r="O143" s="365"/>
      <c r="P143" s="365"/>
      <c r="Q143" s="369"/>
      <c r="R143" s="369"/>
      <c r="S143" s="369"/>
      <c r="T143" s="365"/>
      <c r="U143" s="365"/>
    </row>
    <row r="144" spans="7:21">
      <c r="G144" s="369"/>
      <c r="H144" s="369"/>
      <c r="I144" s="369"/>
      <c r="J144" s="369"/>
      <c r="K144" s="369"/>
      <c r="L144" s="369"/>
      <c r="M144" s="369"/>
      <c r="N144" s="369"/>
      <c r="O144" s="365"/>
      <c r="P144" s="365"/>
      <c r="Q144" s="369"/>
      <c r="R144" s="369"/>
      <c r="S144" s="369"/>
      <c r="T144" s="365"/>
      <c r="U144" s="365"/>
    </row>
    <row r="145" spans="7:21">
      <c r="G145" s="369"/>
      <c r="H145" s="369"/>
      <c r="I145" s="369"/>
      <c r="J145" s="369"/>
      <c r="K145" s="369"/>
      <c r="L145" s="369"/>
      <c r="M145" s="369"/>
      <c r="N145" s="369"/>
      <c r="O145" s="365"/>
      <c r="P145" s="365"/>
      <c r="Q145" s="369"/>
      <c r="R145" s="369"/>
      <c r="S145" s="369"/>
      <c r="T145" s="365"/>
      <c r="U145" s="365"/>
    </row>
    <row r="146" spans="7:21">
      <c r="G146" s="369"/>
      <c r="H146" s="369"/>
      <c r="I146" s="369"/>
      <c r="J146" s="369"/>
      <c r="K146" s="369"/>
      <c r="L146" s="369"/>
      <c r="M146" s="369"/>
      <c r="N146" s="369"/>
      <c r="O146" s="365"/>
      <c r="P146" s="365"/>
      <c r="Q146" s="369"/>
      <c r="R146" s="369"/>
      <c r="S146" s="369"/>
      <c r="T146" s="365"/>
      <c r="U146" s="365"/>
    </row>
    <row r="147" spans="7:21">
      <c r="G147" s="369"/>
      <c r="H147" s="369"/>
      <c r="I147" s="369"/>
      <c r="J147" s="369"/>
      <c r="K147" s="369"/>
      <c r="L147" s="369"/>
      <c r="M147" s="369"/>
      <c r="N147" s="369"/>
      <c r="O147" s="365"/>
      <c r="P147" s="365"/>
      <c r="Q147" s="369"/>
      <c r="R147" s="369"/>
      <c r="S147" s="369"/>
      <c r="T147" s="365"/>
      <c r="U147" s="365"/>
    </row>
    <row r="148" spans="7:21">
      <c r="G148" s="369"/>
      <c r="H148" s="369"/>
      <c r="I148" s="369"/>
      <c r="J148" s="369"/>
      <c r="K148" s="369"/>
      <c r="L148" s="369"/>
      <c r="M148" s="369"/>
      <c r="N148" s="369"/>
      <c r="O148" s="365"/>
      <c r="P148" s="365"/>
      <c r="Q148" s="369"/>
      <c r="R148" s="369"/>
      <c r="S148" s="369"/>
      <c r="T148" s="365"/>
      <c r="U148" s="365"/>
    </row>
    <row r="149" spans="7:21">
      <c r="G149" s="369"/>
      <c r="H149" s="369"/>
      <c r="I149" s="369"/>
      <c r="J149" s="369"/>
      <c r="K149" s="369"/>
      <c r="L149" s="369"/>
      <c r="M149" s="369"/>
      <c r="N149" s="369"/>
      <c r="O149" s="365"/>
      <c r="P149" s="365"/>
      <c r="Q149" s="369"/>
      <c r="R149" s="369"/>
      <c r="S149" s="369"/>
      <c r="T149" s="365"/>
      <c r="U149" s="365"/>
    </row>
    <row r="150" spans="7:21">
      <c r="G150" s="369"/>
      <c r="H150" s="369"/>
      <c r="I150" s="369"/>
      <c r="J150" s="369"/>
      <c r="K150" s="369"/>
      <c r="L150" s="369"/>
      <c r="M150" s="369"/>
      <c r="N150" s="369"/>
      <c r="O150" s="365"/>
      <c r="P150" s="365"/>
      <c r="Q150" s="369"/>
      <c r="R150" s="369"/>
      <c r="S150" s="369"/>
      <c r="T150" s="365"/>
      <c r="U150" s="365"/>
    </row>
    <row r="151" spans="7:21">
      <c r="G151" s="369"/>
      <c r="H151" s="369"/>
      <c r="I151" s="369"/>
      <c r="J151" s="369"/>
      <c r="K151" s="369"/>
      <c r="L151" s="369"/>
      <c r="M151" s="369"/>
      <c r="N151" s="369"/>
      <c r="O151" s="365"/>
      <c r="P151" s="365"/>
      <c r="Q151" s="369"/>
      <c r="R151" s="369"/>
      <c r="S151" s="369"/>
      <c r="T151" s="365"/>
      <c r="U151" s="365"/>
    </row>
    <row r="152" spans="7:21">
      <c r="G152" s="369"/>
      <c r="H152" s="369"/>
      <c r="I152" s="369"/>
      <c r="J152" s="369"/>
      <c r="K152" s="369"/>
      <c r="L152" s="369"/>
      <c r="M152" s="369"/>
      <c r="N152" s="369"/>
      <c r="O152" s="365"/>
      <c r="P152" s="365"/>
      <c r="Q152" s="369"/>
      <c r="R152" s="369"/>
      <c r="S152" s="369"/>
      <c r="T152" s="365"/>
      <c r="U152" s="365"/>
    </row>
    <row r="153" spans="7:21">
      <c r="G153" s="369"/>
      <c r="H153" s="369"/>
      <c r="I153" s="369"/>
      <c r="J153" s="369"/>
      <c r="K153" s="369"/>
      <c r="L153" s="369"/>
      <c r="M153" s="369"/>
      <c r="N153" s="369"/>
      <c r="O153" s="365"/>
      <c r="P153" s="365"/>
      <c r="Q153" s="369"/>
      <c r="R153" s="369"/>
      <c r="S153" s="369"/>
      <c r="T153" s="365"/>
      <c r="U153" s="365"/>
    </row>
    <row r="154" spans="7:21">
      <c r="G154" s="369"/>
      <c r="H154" s="369"/>
      <c r="I154" s="369"/>
      <c r="J154" s="369"/>
      <c r="K154" s="369"/>
      <c r="L154" s="369"/>
      <c r="M154" s="369"/>
      <c r="N154" s="369"/>
      <c r="O154" s="365"/>
      <c r="P154" s="365"/>
      <c r="Q154" s="369"/>
      <c r="R154" s="369"/>
      <c r="S154" s="369"/>
      <c r="T154" s="365"/>
      <c r="U154" s="365"/>
    </row>
    <row r="155" spans="7:21">
      <c r="G155" s="369"/>
      <c r="H155" s="369"/>
      <c r="I155" s="369"/>
      <c r="J155" s="369"/>
      <c r="K155" s="369"/>
      <c r="L155" s="369"/>
      <c r="M155" s="369"/>
      <c r="N155" s="369"/>
      <c r="O155" s="365"/>
      <c r="P155" s="365"/>
      <c r="Q155" s="369"/>
      <c r="R155" s="369"/>
      <c r="S155" s="369"/>
      <c r="T155" s="365"/>
      <c r="U155" s="365"/>
    </row>
    <row r="156" spans="7:21">
      <c r="G156" s="369"/>
      <c r="H156" s="369"/>
      <c r="I156" s="369"/>
      <c r="J156" s="369"/>
      <c r="K156" s="369"/>
      <c r="L156" s="369"/>
      <c r="M156" s="369"/>
      <c r="N156" s="369"/>
      <c r="O156" s="365"/>
      <c r="P156" s="365"/>
      <c r="Q156" s="369"/>
      <c r="R156" s="369"/>
      <c r="S156" s="369"/>
      <c r="T156" s="365"/>
      <c r="U156" s="365"/>
    </row>
    <row r="157" spans="7:21">
      <c r="G157" s="369"/>
      <c r="H157" s="369"/>
      <c r="I157" s="369"/>
      <c r="J157" s="369"/>
      <c r="K157" s="369"/>
      <c r="L157" s="369"/>
      <c r="M157" s="369"/>
      <c r="N157" s="369"/>
      <c r="O157" s="365"/>
      <c r="P157" s="365"/>
      <c r="Q157" s="369"/>
      <c r="R157" s="369"/>
      <c r="S157" s="369"/>
      <c r="T157" s="365"/>
      <c r="U157" s="365"/>
    </row>
    <row r="158" spans="7:21">
      <c r="G158" s="369"/>
      <c r="H158" s="369"/>
      <c r="I158" s="369"/>
      <c r="J158" s="369"/>
      <c r="K158" s="369"/>
      <c r="L158" s="369"/>
      <c r="M158" s="369"/>
      <c r="N158" s="369"/>
      <c r="O158" s="365"/>
      <c r="P158" s="365"/>
      <c r="Q158" s="369"/>
      <c r="R158" s="369"/>
      <c r="S158" s="369"/>
      <c r="T158" s="365"/>
      <c r="U158" s="365"/>
    </row>
    <row r="159" spans="7:21">
      <c r="G159" s="369"/>
      <c r="H159" s="369"/>
      <c r="I159" s="369"/>
      <c r="J159" s="369"/>
      <c r="K159" s="369"/>
      <c r="L159" s="369"/>
      <c r="M159" s="369"/>
      <c r="N159" s="369"/>
      <c r="O159" s="365"/>
      <c r="P159" s="365"/>
      <c r="Q159" s="369"/>
      <c r="R159" s="369"/>
      <c r="S159" s="369"/>
      <c r="T159" s="365"/>
      <c r="U159" s="365"/>
    </row>
    <row r="160" spans="7:21">
      <c r="G160" s="369"/>
      <c r="H160" s="369"/>
      <c r="I160" s="369"/>
      <c r="J160" s="369"/>
      <c r="K160" s="369"/>
      <c r="L160" s="369"/>
      <c r="M160" s="369"/>
      <c r="N160" s="369"/>
      <c r="O160" s="365"/>
      <c r="P160" s="365"/>
      <c r="Q160" s="369"/>
      <c r="R160" s="369"/>
      <c r="S160" s="369"/>
      <c r="T160" s="365"/>
      <c r="U160" s="365"/>
    </row>
    <row r="161" spans="7:21">
      <c r="G161" s="369"/>
      <c r="H161" s="369"/>
      <c r="I161" s="369"/>
      <c r="J161" s="369"/>
      <c r="K161" s="369"/>
      <c r="L161" s="369"/>
      <c r="M161" s="369"/>
      <c r="N161" s="369"/>
      <c r="O161" s="365"/>
      <c r="P161" s="365"/>
      <c r="Q161" s="369"/>
      <c r="R161" s="369"/>
      <c r="S161" s="369"/>
      <c r="T161" s="365"/>
      <c r="U161" s="365"/>
    </row>
    <row r="162" spans="7:21">
      <c r="G162" s="369"/>
      <c r="H162" s="369"/>
      <c r="I162" s="369"/>
      <c r="J162" s="369"/>
      <c r="K162" s="369"/>
      <c r="L162" s="369"/>
      <c r="M162" s="369"/>
      <c r="N162" s="369"/>
      <c r="O162" s="365"/>
      <c r="P162" s="365"/>
      <c r="Q162" s="369"/>
      <c r="R162" s="369"/>
      <c r="S162" s="369"/>
      <c r="T162" s="365"/>
      <c r="U162" s="365"/>
    </row>
    <row r="163" spans="7:21">
      <c r="G163" s="369"/>
      <c r="H163" s="369"/>
      <c r="I163" s="369"/>
      <c r="J163" s="369"/>
      <c r="K163" s="369"/>
      <c r="L163" s="369"/>
      <c r="M163" s="369"/>
      <c r="N163" s="369"/>
      <c r="O163" s="365"/>
      <c r="P163" s="365"/>
      <c r="Q163" s="369"/>
      <c r="R163" s="369"/>
      <c r="S163" s="369"/>
      <c r="T163" s="365"/>
      <c r="U163" s="365"/>
    </row>
    <row r="164" spans="7:21">
      <c r="G164" s="369"/>
      <c r="H164" s="369"/>
      <c r="I164" s="369"/>
      <c r="J164" s="369"/>
      <c r="K164" s="369"/>
      <c r="L164" s="369"/>
      <c r="M164" s="369"/>
      <c r="N164" s="369"/>
      <c r="O164" s="365"/>
      <c r="P164" s="365"/>
      <c r="Q164" s="369"/>
      <c r="R164" s="369"/>
      <c r="S164" s="369"/>
      <c r="T164" s="365"/>
      <c r="U164" s="365"/>
    </row>
    <row r="165" spans="7:21">
      <c r="G165" s="369"/>
      <c r="H165" s="369"/>
      <c r="I165" s="369"/>
      <c r="J165" s="369"/>
      <c r="K165" s="369"/>
      <c r="L165" s="369"/>
      <c r="M165" s="369"/>
      <c r="N165" s="369"/>
      <c r="O165" s="365"/>
      <c r="P165" s="365"/>
      <c r="Q165" s="369"/>
      <c r="R165" s="369"/>
      <c r="S165" s="369"/>
      <c r="T165" s="365"/>
      <c r="U165" s="365"/>
    </row>
    <row r="166" spans="7:21">
      <c r="G166" s="369"/>
      <c r="H166" s="369"/>
      <c r="I166" s="369"/>
      <c r="J166" s="369"/>
      <c r="K166" s="369"/>
      <c r="L166" s="369"/>
      <c r="M166" s="369"/>
      <c r="N166" s="369"/>
      <c r="O166" s="365"/>
      <c r="P166" s="365"/>
      <c r="Q166" s="369"/>
      <c r="R166" s="369"/>
      <c r="S166" s="369"/>
      <c r="T166" s="365"/>
      <c r="U166" s="365"/>
    </row>
    <row r="167" spans="7:21">
      <c r="G167" s="369"/>
      <c r="H167" s="369"/>
      <c r="I167" s="369"/>
      <c r="J167" s="369"/>
      <c r="K167" s="369"/>
      <c r="L167" s="369"/>
      <c r="M167" s="369"/>
      <c r="N167" s="369"/>
      <c r="O167" s="365"/>
      <c r="P167" s="365"/>
      <c r="Q167" s="369"/>
      <c r="R167" s="369"/>
      <c r="S167" s="369"/>
      <c r="T167" s="365"/>
      <c r="U167" s="365"/>
    </row>
    <row r="168" spans="7:21">
      <c r="G168" s="369"/>
      <c r="H168" s="369"/>
      <c r="I168" s="369"/>
      <c r="J168" s="369"/>
      <c r="K168" s="369"/>
      <c r="L168" s="369"/>
      <c r="M168" s="369"/>
      <c r="N168" s="369"/>
      <c r="O168" s="365"/>
      <c r="P168" s="365"/>
      <c r="Q168" s="369"/>
      <c r="R168" s="369"/>
      <c r="S168" s="369"/>
      <c r="T168" s="365"/>
      <c r="U168" s="365"/>
    </row>
    <row r="169" spans="7:21">
      <c r="G169" s="369"/>
      <c r="H169" s="369"/>
      <c r="I169" s="369"/>
      <c r="J169" s="369"/>
      <c r="K169" s="369"/>
      <c r="L169" s="369"/>
      <c r="M169" s="369"/>
      <c r="N169" s="369"/>
      <c r="O169" s="365"/>
      <c r="P169" s="365"/>
      <c r="Q169" s="369"/>
      <c r="R169" s="369"/>
      <c r="S169" s="369"/>
      <c r="T169" s="365"/>
      <c r="U169" s="365"/>
    </row>
    <row r="170" spans="7:21">
      <c r="G170" s="369"/>
      <c r="H170" s="369"/>
      <c r="I170" s="369"/>
      <c r="J170" s="369"/>
      <c r="K170" s="369"/>
      <c r="L170" s="369"/>
      <c r="M170" s="369"/>
      <c r="N170" s="369"/>
      <c r="O170" s="365"/>
      <c r="P170" s="365"/>
      <c r="Q170" s="369"/>
      <c r="R170" s="369"/>
      <c r="S170" s="369"/>
      <c r="T170" s="365"/>
      <c r="U170" s="365"/>
    </row>
    <row r="171" spans="7:21">
      <c r="G171" s="369"/>
      <c r="H171" s="369"/>
      <c r="I171" s="369"/>
      <c r="J171" s="369"/>
      <c r="K171" s="369"/>
      <c r="L171" s="369"/>
      <c r="M171" s="369"/>
      <c r="N171" s="369"/>
      <c r="O171" s="365"/>
      <c r="P171" s="365"/>
      <c r="Q171" s="369"/>
      <c r="R171" s="369"/>
      <c r="S171" s="369"/>
      <c r="T171" s="365"/>
      <c r="U171" s="365"/>
    </row>
    <row r="172" spans="7:21">
      <c r="G172" s="369"/>
      <c r="H172" s="369"/>
      <c r="I172" s="369"/>
      <c r="J172" s="369"/>
      <c r="K172" s="369"/>
      <c r="L172" s="369"/>
      <c r="M172" s="369"/>
      <c r="N172" s="369"/>
      <c r="O172" s="365"/>
      <c r="P172" s="365"/>
      <c r="Q172" s="369"/>
      <c r="R172" s="369"/>
      <c r="S172" s="369"/>
      <c r="T172" s="365"/>
      <c r="U172" s="365"/>
    </row>
    <row r="173" spans="7:21">
      <c r="G173" s="369"/>
      <c r="H173" s="369"/>
      <c r="I173" s="369"/>
      <c r="J173" s="369"/>
      <c r="K173" s="369"/>
      <c r="L173" s="369"/>
      <c r="M173" s="369"/>
      <c r="N173" s="369"/>
      <c r="O173" s="365"/>
      <c r="P173" s="365"/>
      <c r="Q173" s="369"/>
      <c r="R173" s="369"/>
      <c r="S173" s="369"/>
      <c r="T173" s="365"/>
      <c r="U173" s="365"/>
    </row>
    <row r="174" spans="7:21">
      <c r="G174" s="369"/>
      <c r="H174" s="369"/>
      <c r="I174" s="369"/>
      <c r="J174" s="369"/>
      <c r="K174" s="369"/>
      <c r="L174" s="369"/>
      <c r="M174" s="369"/>
      <c r="N174" s="369"/>
      <c r="O174" s="365"/>
      <c r="P174" s="365"/>
      <c r="Q174" s="369"/>
      <c r="R174" s="369"/>
      <c r="S174" s="369"/>
      <c r="T174" s="365"/>
      <c r="U174" s="365"/>
    </row>
    <row r="175" spans="7:21">
      <c r="G175" s="369"/>
      <c r="H175" s="369"/>
      <c r="I175" s="369"/>
      <c r="J175" s="369"/>
      <c r="K175" s="369"/>
      <c r="L175" s="369"/>
      <c r="M175" s="369"/>
      <c r="N175" s="369"/>
      <c r="O175" s="365"/>
      <c r="P175" s="365"/>
      <c r="Q175" s="369"/>
      <c r="R175" s="369"/>
      <c r="S175" s="369"/>
      <c r="T175" s="365"/>
      <c r="U175" s="365"/>
    </row>
    <row r="176" spans="7:21">
      <c r="G176" s="369"/>
      <c r="H176" s="369"/>
      <c r="I176" s="369"/>
      <c r="J176" s="369"/>
      <c r="K176" s="369"/>
      <c r="L176" s="369"/>
      <c r="M176" s="369"/>
      <c r="N176" s="369"/>
      <c r="O176" s="365"/>
      <c r="P176" s="365"/>
      <c r="Q176" s="369"/>
      <c r="R176" s="369"/>
      <c r="S176" s="369"/>
      <c r="T176" s="365"/>
      <c r="U176" s="365"/>
    </row>
    <row r="177" spans="7:21">
      <c r="G177" s="369"/>
      <c r="H177" s="369"/>
      <c r="I177" s="369"/>
      <c r="J177" s="369"/>
      <c r="K177" s="369"/>
      <c r="L177" s="369"/>
      <c r="M177" s="369"/>
      <c r="N177" s="369"/>
      <c r="O177" s="365"/>
      <c r="P177" s="365"/>
      <c r="Q177" s="369"/>
      <c r="R177" s="369"/>
      <c r="S177" s="369"/>
      <c r="T177" s="365"/>
      <c r="U177" s="365"/>
    </row>
    <row r="178" spans="7:21">
      <c r="G178" s="369"/>
      <c r="H178" s="369"/>
      <c r="I178" s="369"/>
      <c r="J178" s="369"/>
      <c r="K178" s="369"/>
      <c r="L178" s="369"/>
      <c r="M178" s="369"/>
      <c r="N178" s="369"/>
      <c r="O178" s="365"/>
      <c r="P178" s="365"/>
      <c r="Q178" s="369"/>
      <c r="R178" s="369"/>
      <c r="S178" s="369"/>
      <c r="T178" s="365"/>
      <c r="U178" s="365"/>
    </row>
    <row r="179" spans="7:21">
      <c r="G179" s="369"/>
      <c r="H179" s="369"/>
      <c r="I179" s="369"/>
      <c r="J179" s="369"/>
      <c r="K179" s="369"/>
      <c r="L179" s="369"/>
      <c r="M179" s="369"/>
      <c r="N179" s="369"/>
      <c r="O179" s="365"/>
      <c r="P179" s="365"/>
      <c r="Q179" s="369"/>
      <c r="R179" s="369"/>
      <c r="S179" s="369"/>
      <c r="T179" s="365"/>
      <c r="U179" s="365"/>
    </row>
    <row r="180" spans="7:21">
      <c r="G180" s="369"/>
      <c r="H180" s="369"/>
      <c r="I180" s="369"/>
      <c r="J180" s="369"/>
      <c r="K180" s="369"/>
      <c r="L180" s="369"/>
      <c r="M180" s="369"/>
      <c r="N180" s="369"/>
      <c r="O180" s="365"/>
      <c r="P180" s="365"/>
      <c r="Q180" s="369"/>
      <c r="R180" s="369"/>
      <c r="S180" s="369"/>
      <c r="T180" s="365"/>
      <c r="U180" s="365"/>
    </row>
    <row r="181" spans="7:21">
      <c r="G181" s="369"/>
      <c r="H181" s="369"/>
      <c r="I181" s="369"/>
      <c r="J181" s="369"/>
      <c r="K181" s="369"/>
      <c r="L181" s="369"/>
      <c r="M181" s="369"/>
      <c r="N181" s="369"/>
      <c r="O181" s="365"/>
      <c r="P181" s="365"/>
      <c r="Q181" s="369"/>
      <c r="R181" s="369"/>
      <c r="S181" s="369"/>
      <c r="T181" s="365"/>
      <c r="U181" s="365"/>
    </row>
    <row r="182" spans="7:21">
      <c r="G182" s="369"/>
      <c r="H182" s="369"/>
      <c r="I182" s="369"/>
      <c r="J182" s="369"/>
      <c r="K182" s="369"/>
      <c r="L182" s="369"/>
      <c r="M182" s="369"/>
      <c r="N182" s="369"/>
      <c r="O182" s="365"/>
      <c r="P182" s="365"/>
      <c r="Q182" s="369"/>
      <c r="R182" s="369"/>
      <c r="S182" s="369"/>
      <c r="T182" s="365"/>
      <c r="U182" s="365"/>
    </row>
    <row r="183" spans="7:21">
      <c r="G183" s="369"/>
      <c r="H183" s="369"/>
      <c r="I183" s="369"/>
      <c r="J183" s="369"/>
      <c r="K183" s="369"/>
      <c r="L183" s="369"/>
      <c r="M183" s="369"/>
      <c r="N183" s="369"/>
      <c r="O183" s="365"/>
      <c r="P183" s="365"/>
      <c r="Q183" s="369"/>
      <c r="R183" s="369"/>
      <c r="S183" s="369"/>
      <c r="T183" s="365"/>
      <c r="U183" s="365"/>
    </row>
    <row r="184" spans="7:21">
      <c r="G184" s="369"/>
      <c r="H184" s="369"/>
      <c r="I184" s="369"/>
      <c r="J184" s="369"/>
      <c r="K184" s="369"/>
      <c r="L184" s="369"/>
      <c r="M184" s="369"/>
      <c r="N184" s="369"/>
      <c r="O184" s="365"/>
      <c r="P184" s="365"/>
      <c r="Q184" s="369"/>
      <c r="R184" s="369"/>
      <c r="S184" s="369"/>
      <c r="T184" s="365"/>
      <c r="U184" s="365"/>
    </row>
    <row r="185" spans="7:21">
      <c r="G185" s="369"/>
      <c r="H185" s="369"/>
      <c r="I185" s="369"/>
      <c r="J185" s="369"/>
      <c r="K185" s="369"/>
      <c r="L185" s="369"/>
      <c r="M185" s="369"/>
      <c r="N185" s="369"/>
      <c r="O185" s="365"/>
      <c r="P185" s="365"/>
      <c r="Q185" s="369"/>
      <c r="R185" s="369"/>
      <c r="S185" s="369"/>
      <c r="T185" s="365"/>
      <c r="U185" s="365"/>
    </row>
    <row r="186" spans="7:21">
      <c r="G186" s="369"/>
      <c r="H186" s="369"/>
      <c r="I186" s="369"/>
      <c r="J186" s="369"/>
      <c r="K186" s="369"/>
      <c r="L186" s="369"/>
      <c r="M186" s="369"/>
      <c r="N186" s="369"/>
      <c r="O186" s="365"/>
      <c r="P186" s="365"/>
      <c r="Q186" s="369"/>
      <c r="R186" s="369"/>
      <c r="S186" s="369"/>
      <c r="T186" s="365"/>
      <c r="U186" s="365"/>
    </row>
    <row r="187" spans="7:21">
      <c r="G187" s="369"/>
      <c r="H187" s="369"/>
      <c r="I187" s="369"/>
      <c r="J187" s="369"/>
      <c r="K187" s="369"/>
      <c r="L187" s="369"/>
      <c r="M187" s="369"/>
      <c r="N187" s="369"/>
      <c r="O187" s="365"/>
      <c r="P187" s="365"/>
      <c r="Q187" s="369"/>
      <c r="R187" s="369"/>
      <c r="S187" s="369"/>
      <c r="T187" s="365"/>
      <c r="U187" s="365"/>
    </row>
    <row r="188" spans="7:21">
      <c r="G188" s="369"/>
      <c r="H188" s="369"/>
      <c r="I188" s="369"/>
      <c r="J188" s="369"/>
      <c r="K188" s="369"/>
      <c r="L188" s="369"/>
      <c r="M188" s="369"/>
      <c r="N188" s="369"/>
      <c r="O188" s="365"/>
      <c r="P188" s="365"/>
      <c r="Q188" s="369"/>
      <c r="R188" s="369"/>
      <c r="S188" s="369"/>
      <c r="T188" s="365"/>
      <c r="U188" s="365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6" orientation="landscape" r:id="rId1"/>
  <colBreaks count="1" manualBreakCount="1">
    <brk id="4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89"/>
  <sheetViews>
    <sheetView showGridLines="0" showZeros="0" topLeftCell="B1" zoomScale="89" zoomScaleNormal="89" zoomScaleSheetLayoutView="83" workbookViewId="0"/>
  </sheetViews>
  <sheetFormatPr defaultColWidth="9.109375" defaultRowHeight="13.8" outlineLevelCol="1"/>
  <cols>
    <col min="1" max="1" width="0" style="34" hidden="1" customWidth="1"/>
    <col min="2" max="2" width="32.33203125" style="79" customWidth="1"/>
    <col min="3" max="3" width="14.44140625" style="79" customWidth="1"/>
    <col min="4" max="5" width="10.33203125" style="79" hidden="1" customWidth="1" outlineLevel="1"/>
    <col min="6" max="6" width="7.5546875" style="34" hidden="1" customWidth="1" outlineLevel="1"/>
    <col min="7" max="7" width="11.6640625" style="34" customWidth="1" collapsed="1"/>
    <col min="8" max="8" width="11.6640625" style="34" customWidth="1"/>
    <col min="9" max="9" width="8.6640625" style="34" customWidth="1"/>
    <col min="10" max="13" width="10.33203125" style="34" hidden="1" customWidth="1" outlineLevel="1"/>
    <col min="14" max="14" width="7.5546875" style="34" hidden="1" customWidth="1" outlineLevel="1"/>
    <col min="15" max="15" width="11.6640625" style="34" customWidth="1" collapsed="1"/>
    <col min="16" max="16" width="10.33203125" style="34" customWidth="1"/>
    <col min="17" max="18" width="10.33203125" style="34" hidden="1" customWidth="1"/>
    <col min="19" max="19" width="8.6640625" style="34" customWidth="1"/>
    <col min="20" max="20" width="1.33203125" style="34" hidden="1" customWidth="1"/>
    <col min="21" max="21" width="10.88671875" style="34" customWidth="1"/>
    <col min="22" max="23" width="10.33203125" style="34" hidden="1" customWidth="1"/>
    <col min="24" max="24" width="8.6640625" style="34" customWidth="1"/>
    <col min="25" max="25" width="2.44140625" style="63" customWidth="1"/>
    <col min="26" max="27" width="11" style="34" customWidth="1"/>
    <col min="28" max="28" width="9.109375" style="34"/>
    <col min="29" max="31" width="11" style="34" customWidth="1"/>
    <col min="32" max="32" width="9.109375" style="34"/>
    <col min="33" max="34" width="12.44140625" style="34" customWidth="1"/>
    <col min="35" max="16384" width="9.109375" style="34"/>
  </cols>
  <sheetData>
    <row r="1" spans="2:27" ht="28.2">
      <c r="B1" s="128" t="s">
        <v>85</v>
      </c>
      <c r="C1" s="128"/>
      <c r="D1" s="128"/>
      <c r="E1" s="128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40"/>
      <c r="V1" s="40"/>
      <c r="W1" s="40"/>
      <c r="X1" s="40"/>
      <c r="Y1" s="51"/>
    </row>
    <row r="2" spans="2:27">
      <c r="B2" s="34"/>
      <c r="C2" s="34"/>
      <c r="D2" s="34"/>
      <c r="E2" s="34"/>
      <c r="F2" s="35"/>
      <c r="G2" s="448"/>
      <c r="H2" s="42"/>
      <c r="I2" s="35"/>
      <c r="J2" s="35"/>
      <c r="K2" s="42"/>
      <c r="L2" s="35"/>
      <c r="M2" s="35"/>
      <c r="N2" s="35"/>
      <c r="O2" s="35"/>
      <c r="P2" s="35"/>
      <c r="Q2" s="35"/>
      <c r="R2" s="35"/>
      <c r="S2" s="35"/>
      <c r="T2" s="35"/>
      <c r="U2" s="35"/>
      <c r="V2" s="40"/>
      <c r="W2" s="40"/>
      <c r="X2" s="40"/>
      <c r="Y2" s="40"/>
      <c r="Z2" s="51"/>
    </row>
    <row r="3" spans="2:27" ht="18">
      <c r="B3" s="596" t="s">
        <v>29</v>
      </c>
      <c r="C3" s="675"/>
      <c r="D3" s="678">
        <f>VÅR</f>
        <v>2015</v>
      </c>
      <c r="E3" s="678">
        <f>VFGÅR</f>
        <v>2014</v>
      </c>
      <c r="F3" s="597" t="s">
        <v>3</v>
      </c>
      <c r="G3" s="597">
        <f>VÅR</f>
        <v>2015</v>
      </c>
      <c r="H3" s="597">
        <f>VFGÅR</f>
        <v>2014</v>
      </c>
      <c r="I3" s="597" t="s">
        <v>3</v>
      </c>
      <c r="J3" s="597">
        <f>G3</f>
        <v>2015</v>
      </c>
      <c r="K3" s="597">
        <f>H3</f>
        <v>2014</v>
      </c>
      <c r="L3" s="597"/>
      <c r="M3" s="597"/>
      <c r="N3" s="597" t="s">
        <v>3</v>
      </c>
      <c r="O3" s="597" t="str">
        <f>VLTM</f>
        <v>15/14</v>
      </c>
      <c r="P3" s="597">
        <f>VFGÅR</f>
        <v>2014</v>
      </c>
      <c r="Q3" s="597"/>
      <c r="R3" s="597"/>
      <c r="S3" s="597" t="s">
        <v>3</v>
      </c>
      <c r="T3" s="597"/>
      <c r="U3" s="597">
        <f>VÅR</f>
        <v>2015</v>
      </c>
      <c r="V3" s="598"/>
      <c r="W3" s="598"/>
      <c r="X3" s="599" t="s">
        <v>3</v>
      </c>
      <c r="Y3" s="51"/>
      <c r="AA3" s="523"/>
    </row>
    <row r="4" spans="2:27" s="301" customFormat="1" ht="36">
      <c r="B4" s="600"/>
      <c r="C4" s="676"/>
      <c r="D4" s="679" t="str">
        <f>VMÅN</f>
        <v>mar</v>
      </c>
      <c r="E4" s="679" t="str">
        <f>VMÅN</f>
        <v>mar</v>
      </c>
      <c r="F4" s="342"/>
      <c r="G4" s="342" t="str">
        <f>VKV</f>
        <v>kv 1</v>
      </c>
      <c r="H4" s="342" t="str">
        <f>VKV</f>
        <v>kv 1</v>
      </c>
      <c r="I4" s="342"/>
      <c r="J4" s="342" t="str">
        <f>NamnAcc</f>
        <v>kv 1</v>
      </c>
      <c r="K4" s="342" t="str">
        <f>NamnAcc</f>
        <v>kv 1</v>
      </c>
      <c r="L4" s="342"/>
      <c r="M4" s="342"/>
      <c r="N4" s="585"/>
      <c r="O4" s="342" t="s">
        <v>8</v>
      </c>
      <c r="P4" s="342"/>
      <c r="Q4" s="342"/>
      <c r="R4" s="342"/>
      <c r="S4" s="344"/>
      <c r="T4" s="344"/>
      <c r="U4" s="349" t="str">
        <f>'Aaro Inställningar'!H12</f>
        <v>Prognos mar</v>
      </c>
      <c r="V4" s="342"/>
      <c r="W4" s="342"/>
      <c r="X4" s="601"/>
      <c r="Y4" s="51"/>
      <c r="AA4" s="524"/>
    </row>
    <row r="5" spans="2:27" ht="9.75" customHeight="1">
      <c r="B5" s="40"/>
      <c r="C5" s="677"/>
      <c r="D5" s="81"/>
      <c r="E5" s="677"/>
      <c r="F5" s="80"/>
      <c r="G5" s="81"/>
      <c r="H5" s="494"/>
      <c r="I5" s="80"/>
      <c r="J5" s="81"/>
      <c r="K5" s="494"/>
      <c r="L5" s="80"/>
      <c r="M5" s="80"/>
      <c r="N5" s="80"/>
      <c r="O5" s="81"/>
      <c r="P5" s="494"/>
      <c r="Q5" s="80"/>
      <c r="R5" s="80"/>
      <c r="S5" s="80"/>
      <c r="T5" s="80"/>
      <c r="U5" s="81"/>
      <c r="V5" s="80"/>
      <c r="W5" s="80"/>
      <c r="X5" s="80"/>
      <c r="Y5" s="51"/>
    </row>
    <row r="6" spans="2:27" ht="15" customHeight="1">
      <c r="B6" s="743">
        <v>1</v>
      </c>
      <c r="C6" s="677"/>
      <c r="D6" s="81"/>
      <c r="E6" s="677"/>
      <c r="F6" s="80"/>
      <c r="G6" s="81"/>
      <c r="H6" s="494"/>
      <c r="I6" s="80"/>
      <c r="J6" s="81"/>
      <c r="K6" s="494"/>
      <c r="L6" s="80"/>
      <c r="M6" s="80"/>
      <c r="N6" s="80"/>
      <c r="O6" s="81"/>
      <c r="P6" s="494"/>
      <c r="Q6" s="80"/>
      <c r="R6" s="80"/>
      <c r="S6" s="80"/>
      <c r="T6" s="80"/>
      <c r="U6" s="81"/>
      <c r="V6" s="80"/>
      <c r="W6" s="80"/>
      <c r="X6" s="80"/>
      <c r="Y6" s="51"/>
    </row>
    <row r="7" spans="2:27" ht="6" customHeight="1">
      <c r="B7" s="677"/>
      <c r="C7" s="677"/>
      <c r="D7" s="81"/>
      <c r="E7" s="677"/>
      <c r="F7" s="80"/>
      <c r="G7" s="81"/>
      <c r="H7" s="494"/>
      <c r="I7" s="80"/>
      <c r="J7" s="81"/>
      <c r="K7" s="494"/>
      <c r="L7" s="80"/>
      <c r="M7" s="80"/>
      <c r="N7" s="80"/>
      <c r="O7" s="81"/>
      <c r="P7" s="494"/>
      <c r="Q7" s="80"/>
      <c r="R7" s="80"/>
      <c r="S7" s="80"/>
      <c r="T7" s="80"/>
      <c r="U7" s="81"/>
      <c r="V7" s="80"/>
      <c r="W7" s="80"/>
      <c r="X7" s="80"/>
      <c r="Y7" s="51"/>
    </row>
    <row r="8" spans="2:27" ht="16.8">
      <c r="B8" s="820" t="s">
        <v>33</v>
      </c>
      <c r="C8" s="749"/>
      <c r="D8" s="320"/>
      <c r="E8" s="318"/>
      <c r="F8" s="319"/>
      <c r="G8" s="320"/>
      <c r="H8" s="318"/>
      <c r="I8" s="748"/>
      <c r="J8" s="320"/>
      <c r="K8" s="318"/>
      <c r="L8" s="319"/>
      <c r="M8" s="319"/>
      <c r="N8" s="319"/>
      <c r="O8" s="320"/>
      <c r="P8" s="318"/>
      <c r="Q8" s="319"/>
      <c r="R8" s="319"/>
      <c r="S8" s="319"/>
      <c r="T8" s="319"/>
      <c r="U8" s="320"/>
      <c r="V8" s="319"/>
      <c r="W8" s="319"/>
      <c r="X8" s="319"/>
      <c r="Y8" s="51"/>
    </row>
    <row r="9" spans="2:27" ht="16.8">
      <c r="B9" s="1011" t="str">
        <f>'Innehavsanalys 100%'!D36</f>
        <v>Summa exkl Aibel</v>
      </c>
      <c r="C9" s="749"/>
      <c r="D9" s="320">
        <f>'Innehavsanalys 100%'!E$36</f>
        <v>2236.7196476999998</v>
      </c>
      <c r="E9" s="318">
        <f>'Innehavsanalys 100%'!F$36</f>
        <v>1993.8378942999998</v>
      </c>
      <c r="F9" s="319">
        <f>'Innehavsanalys 100%'!I$36</f>
        <v>0.12181619884663264</v>
      </c>
      <c r="G9" s="320">
        <f>'Innehavsanalys 100%'!J$36</f>
        <v>7218.2684642000013</v>
      </c>
      <c r="H9" s="318">
        <f>'Innehavsanalys 100%'!K$36</f>
        <v>6570.9053241999991</v>
      </c>
      <c r="I9" s="877">
        <f>'Innehavsanalys 100%'!L$36</f>
        <v>9.8519626757644474E-2</v>
      </c>
      <c r="J9" s="320">
        <f>'Innehavsanalys 100%'!M$36</f>
        <v>7218.2684642000013</v>
      </c>
      <c r="K9" s="318">
        <f>'Innehavsanalys 100%'!N$36</f>
        <v>6570.9053241999991</v>
      </c>
      <c r="L9" s="319">
        <f>'Innehavsanalys 100%'!O$36</f>
        <v>9.8519626757644474E-2</v>
      </c>
      <c r="M9" s="319" t="b">
        <f>'Innehavsanalys 100%'!P$36</f>
        <v>0</v>
      </c>
      <c r="N9" s="319">
        <f>'Innehavsanalys 100%'!Q$36</f>
        <v>9.8519626757644474E-2</v>
      </c>
      <c r="O9" s="320">
        <f>'Innehavsanalys 100%'!R$36</f>
        <v>29308.068377200001</v>
      </c>
      <c r="P9" s="318">
        <f>'Innehavsanalys 100%'!S$36</f>
        <v>28660.705237200003</v>
      </c>
      <c r="Q9" s="319">
        <f>'Innehavsanalys 100%'!T$36</f>
        <v>2.2587132264971554E-2</v>
      </c>
      <c r="R9" s="319" t="b">
        <f>'Innehavsanalys 100%'!U$36</f>
        <v>0</v>
      </c>
      <c r="S9" s="319">
        <f>'Innehavsanalys 100%'!V$36</f>
        <v>2.2587132264971554E-2</v>
      </c>
      <c r="T9" s="319"/>
      <c r="U9" s="320">
        <f>'Innehavsanalys 100%'!X$36</f>
        <v>30581.371205099997</v>
      </c>
      <c r="V9" s="319">
        <f>'Innehavsanalys 100%'!Y$36</f>
        <v>6.7013911625840805E-2</v>
      </c>
      <c r="W9" s="319" t="b">
        <f>'Innehavsanalys 100%'!Z$36</f>
        <v>0</v>
      </c>
      <c r="X9" s="319">
        <f>'Innehavsanalys 100%'!AA$36</f>
        <v>6.7013911625840805E-2</v>
      </c>
      <c r="Y9" s="51"/>
    </row>
    <row r="10" spans="2:27" ht="16.8">
      <c r="B10" s="750" t="str">
        <f>'Innehavsanalys 100%'!D59</f>
        <v>Aibel</v>
      </c>
      <c r="C10" s="750"/>
      <c r="D10" s="751">
        <f>'Innehavsanalys 100%'!E$59</f>
        <v>848.13300749999996</v>
      </c>
      <c r="E10" s="752">
        <f>'Innehavsanalys 100%'!F$59</f>
        <v>1209.9990428999999</v>
      </c>
      <c r="F10" s="753">
        <f>'Innehavsanalys 100%'!I$59</f>
        <v>-0.29906307572997504</v>
      </c>
      <c r="G10" s="751">
        <f>'Innehavsanalys 100%'!J$59</f>
        <v>1907.3287952000001</v>
      </c>
      <c r="H10" s="752">
        <f>'Innehavsanalys 100%'!K$59</f>
        <v>2603.3745699000001</v>
      </c>
      <c r="I10" s="874">
        <f>'Innehavsanalys 100%'!L$59</f>
        <v>-0.26736289996361773</v>
      </c>
      <c r="J10" s="751">
        <f>'Innehavsanalys 100%'!M$59</f>
        <v>1907.3287952000001</v>
      </c>
      <c r="K10" s="752">
        <f>'Innehavsanalys 100%'!N$59</f>
        <v>2603.3745699000001</v>
      </c>
      <c r="L10" s="753">
        <f>'Innehavsanalys 100%'!O$59</f>
        <v>-0.26736289996361773</v>
      </c>
      <c r="M10" s="753" t="b">
        <f>'Innehavsanalys 100%'!P$59</f>
        <v>0</v>
      </c>
      <c r="N10" s="753">
        <f>'Innehavsanalys 100%'!Q$59</f>
        <v>-0.26736289996361773</v>
      </c>
      <c r="O10" s="751">
        <f>'Innehavsanalys 100%'!R$59</f>
        <v>8622.7971835000008</v>
      </c>
      <c r="P10" s="752">
        <f>'Innehavsanalys 100%'!S$59</f>
        <v>9318.8429582000008</v>
      </c>
      <c r="Q10" s="753">
        <f>'Innehavsanalys 100%'!T$59</f>
        <v>-7.4692295794889785E-2</v>
      </c>
      <c r="R10" s="753" t="b">
        <f>'Innehavsanalys 100%'!U$59</f>
        <v>0</v>
      </c>
      <c r="S10" s="753">
        <f>'Innehavsanalys 100%'!V$59</f>
        <v>-7.4692295794889785E-2</v>
      </c>
      <c r="T10" s="753"/>
      <c r="U10" s="751">
        <f>'Innehavsanalys 100%'!X$59</f>
        <v>7636.3123415999999</v>
      </c>
      <c r="V10" s="754">
        <f>'Innehavsanalys 100%'!Y$59</f>
        <v>-0.1805514508772228</v>
      </c>
      <c r="W10" s="754" t="b">
        <f>'Innehavsanalys 100%'!Z$59</f>
        <v>0</v>
      </c>
      <c r="X10" s="718">
        <f>'Innehavsanalys 100%'!AA$59</f>
        <v>-0.1805514508772228</v>
      </c>
      <c r="Y10" s="51"/>
    </row>
    <row r="11" spans="2:27" ht="16.8">
      <c r="B11" s="322" t="s">
        <v>431</v>
      </c>
      <c r="C11" s="755"/>
      <c r="D11" s="756">
        <f>'Innehavsanalys 100%'!E$83</f>
        <v>3084.8526551999998</v>
      </c>
      <c r="E11" s="757">
        <f>'Innehavsanalys 100%'!F$83</f>
        <v>3203.8369371999997</v>
      </c>
      <c r="F11" s="758">
        <f>'Innehavsanalys 100%'!I$83</f>
        <v>-3.7138058001162322E-2</v>
      </c>
      <c r="G11" s="756">
        <f>'Innehavsanalys 100%'!J$83</f>
        <v>9125.5972594000013</v>
      </c>
      <c r="H11" s="757">
        <f>'Innehavsanalys 100%'!K$83</f>
        <v>9174.2798941000001</v>
      </c>
      <c r="I11" s="875">
        <f>'Innehavsanalys 100%'!L$83</f>
        <v>-5.3064257099139089E-3</v>
      </c>
      <c r="J11" s="756">
        <f>'Innehavsanalys 100%'!M$83</f>
        <v>9125.5972594000013</v>
      </c>
      <c r="K11" s="757">
        <f>'Innehavsanalys 100%'!N$83</f>
        <v>9174.2798941000001</v>
      </c>
      <c r="L11" s="758">
        <f>'Innehavsanalys 100%'!O$83</f>
        <v>-5.3064257099139089E-3</v>
      </c>
      <c r="M11" s="758" t="b">
        <f>'Innehavsanalys 100%'!P$83</f>
        <v>0</v>
      </c>
      <c r="N11" s="758">
        <f>'Innehavsanalys 100%'!Q$83</f>
        <v>-5.3064257099139089E-3</v>
      </c>
      <c r="O11" s="756">
        <f>'Innehavsanalys 100%'!R$83</f>
        <v>37930.865560700004</v>
      </c>
      <c r="P11" s="757">
        <f>'Innehavsanalys 100%'!S$83</f>
        <v>37979.548195400006</v>
      </c>
      <c r="Q11" s="758">
        <f>'Innehavsanalys 100%'!T$83</f>
        <v>-1.2818118438254755E-3</v>
      </c>
      <c r="R11" s="758" t="b">
        <f>'Innehavsanalys 100%'!U$83</f>
        <v>0</v>
      </c>
      <c r="S11" s="758">
        <f>'Innehavsanalys 100%'!V$83</f>
        <v>-1.2818118438254755E-3</v>
      </c>
      <c r="T11" s="758"/>
      <c r="U11" s="756">
        <f>'Innehavsanalys 100%'!X$83</f>
        <v>38217.683546699998</v>
      </c>
      <c r="V11" s="759">
        <f>'Innehavsanalys 100%'!Y$83</f>
        <v>6.2700943696016864E-3</v>
      </c>
      <c r="W11" s="759" t="b">
        <f>'Innehavsanalys 100%'!Z$83</f>
        <v>0</v>
      </c>
      <c r="X11" s="319">
        <f>'Innehavsanalys 100%'!AA$83</f>
        <v>6.2700943696016864E-3</v>
      </c>
      <c r="Y11" s="51"/>
    </row>
    <row r="12" spans="2:27" ht="16.8">
      <c r="B12" s="755"/>
      <c r="C12" s="755"/>
      <c r="D12" s="756"/>
      <c r="E12" s="757"/>
      <c r="F12" s="758"/>
      <c r="G12" s="756"/>
      <c r="H12" s="757"/>
      <c r="I12" s="875"/>
      <c r="J12" s="756"/>
      <c r="K12" s="757"/>
      <c r="L12" s="758"/>
      <c r="M12" s="758"/>
      <c r="N12" s="758"/>
      <c r="O12" s="756"/>
      <c r="P12" s="757"/>
      <c r="Q12" s="758"/>
      <c r="R12" s="758"/>
      <c r="S12" s="758"/>
      <c r="T12" s="758"/>
      <c r="U12" s="756"/>
      <c r="V12" s="759"/>
      <c r="W12" s="759"/>
      <c r="X12" s="748"/>
      <c r="Y12" s="51"/>
    </row>
    <row r="13" spans="2:27" ht="16.8">
      <c r="B13" s="820" t="s">
        <v>0</v>
      </c>
      <c r="C13" s="749"/>
      <c r="D13" s="320"/>
      <c r="E13" s="318"/>
      <c r="F13" s="319"/>
      <c r="G13" s="320"/>
      <c r="H13" s="318"/>
      <c r="I13" s="876"/>
      <c r="J13" s="320"/>
      <c r="K13" s="318"/>
      <c r="L13" s="319"/>
      <c r="M13" s="319"/>
      <c r="N13" s="319"/>
      <c r="O13" s="320"/>
      <c r="P13" s="318"/>
      <c r="Q13" s="319"/>
      <c r="R13" s="319"/>
      <c r="S13" s="319"/>
      <c r="T13" s="319"/>
      <c r="U13" s="320"/>
      <c r="V13" s="319"/>
      <c r="W13" s="319"/>
      <c r="X13" s="319"/>
      <c r="Y13" s="51"/>
    </row>
    <row r="14" spans="2:27" ht="16.8">
      <c r="B14" s="1011" t="str">
        <f>$B$9</f>
        <v>Summa exkl Aibel</v>
      </c>
      <c r="C14" s="749"/>
      <c r="D14" s="320">
        <f>'Innehavsanalys 100%'!E$118</f>
        <v>165.69059849999985</v>
      </c>
      <c r="E14" s="318">
        <f>'Innehavsanalys 100%'!F$118</f>
        <v>127.49910389999997</v>
      </c>
      <c r="F14" s="319">
        <f>'Innehavsanalys 100%'!I$118</f>
        <v>0.2995432393780133</v>
      </c>
      <c r="G14" s="320">
        <f>'Innehavsanalys 100%'!J$118</f>
        <v>371.1717563000002</v>
      </c>
      <c r="H14" s="318">
        <f>'Innehavsanalys 100%'!K$118</f>
        <v>216.05276119999985</v>
      </c>
      <c r="I14" s="878">
        <f>'Innehavsanalys 100%'!L$118</f>
        <v>0.71796812148309841</v>
      </c>
      <c r="J14" s="320">
        <f>'Innehavsanalys 100%'!M$118</f>
        <v>371.17175629999997</v>
      </c>
      <c r="K14" s="318">
        <f>'Innehavsanalys 100%'!N$118</f>
        <v>216.05276120000011</v>
      </c>
      <c r="L14" s="319">
        <f>'Innehavsanalys 100%'!O$118</f>
        <v>0.7179681214830953</v>
      </c>
      <c r="M14" s="319" t="b">
        <f>'Innehavsanalys 100%'!P$118</f>
        <v>0</v>
      </c>
      <c r="N14" s="319">
        <f>'Innehavsanalys 100%'!Q$118</f>
        <v>0.7179681214830953</v>
      </c>
      <c r="O14" s="320">
        <f>'Innehavsanalys 100%'!R$118</f>
        <v>2127.0464166000006</v>
      </c>
      <c r="P14" s="318">
        <f>'Innehavsanalys 100%'!S$118</f>
        <v>1971.9274214999984</v>
      </c>
      <c r="Q14" s="319">
        <f>'Innehavsanalys 100%'!T$118</f>
        <v>7.8663643199406774E-2</v>
      </c>
      <c r="R14" s="319" t="b">
        <f>'Innehavsanalys 100%'!U$118</f>
        <v>0</v>
      </c>
      <c r="S14" s="319">
        <f>'Innehavsanalys 100%'!V$118</f>
        <v>7.8663643199406774E-2</v>
      </c>
      <c r="T14" s="319"/>
      <c r="U14" s="320">
        <f>'Innehavsanalys 100%'!X$118</f>
        <v>2422.7541885000001</v>
      </c>
      <c r="V14" s="319">
        <f>'Innehavsanalys 100%'!Y$118</f>
        <v>0.2286223935448235</v>
      </c>
      <c r="W14" s="319" t="b">
        <f>'Innehavsanalys 100%'!Z$118</f>
        <v>0</v>
      </c>
      <c r="X14" s="319">
        <f>'Innehavsanalys 100%'!AA$118</f>
        <v>0.2286223935448235</v>
      </c>
      <c r="Y14" s="51"/>
    </row>
    <row r="15" spans="2:27" s="40" customFormat="1" ht="16.8">
      <c r="B15" s="750" t="str">
        <f>$B$10</f>
        <v>Aibel</v>
      </c>
      <c r="C15" s="750"/>
      <c r="D15" s="751">
        <f>'Innehavsanalys 100%'!E$141</f>
        <v>151.0246473</v>
      </c>
      <c r="E15" s="752">
        <f>'Innehavsanalys 100%'!F$141</f>
        <v>-5.9937238999998801</v>
      </c>
      <c r="F15" s="753" t="str">
        <f>'Innehavsanalys 100%'!I$141</f>
        <v>-</v>
      </c>
      <c r="G15" s="751">
        <f>'Innehavsanalys 100%'!J$141</f>
        <v>125.3647272</v>
      </c>
      <c r="H15" s="752">
        <f>'Innehavsanalys 100%'!K$141</f>
        <v>42.924889500000297</v>
      </c>
      <c r="I15" s="874">
        <f>'Innehavsanalys 100%'!L$141</f>
        <v>1.9205602777381441</v>
      </c>
      <c r="J15" s="751">
        <f>'Innehavsanalys 100%'!M$141</f>
        <v>125.3647272</v>
      </c>
      <c r="K15" s="752">
        <f>'Innehavsanalys 100%'!N$141</f>
        <v>42.924889500000297</v>
      </c>
      <c r="L15" s="753">
        <f>'Innehavsanalys 100%'!O$141</f>
        <v>1.9205602777381441</v>
      </c>
      <c r="M15" s="753" t="b">
        <f>'Innehavsanalys 100%'!P$141</f>
        <v>0</v>
      </c>
      <c r="N15" s="753">
        <f>'Innehavsanalys 100%'!Q$141</f>
        <v>1.9205602777381441</v>
      </c>
      <c r="O15" s="751">
        <f>'Innehavsanalys 100%'!R$141</f>
        <v>104.7609846</v>
      </c>
      <c r="P15" s="752">
        <f>'Innehavsanalys 100%'!S$141</f>
        <v>22.321146900002098</v>
      </c>
      <c r="Q15" s="753">
        <f>'Innehavsanalys 100%'!T$141</f>
        <v>3.6933513349168523</v>
      </c>
      <c r="R15" s="753" t="b">
        <f>'Innehavsanalys 100%'!U$141</f>
        <v>0</v>
      </c>
      <c r="S15" s="753">
        <f>'Innehavsanalys 100%'!V$141</f>
        <v>3.6933513349168523</v>
      </c>
      <c r="T15" s="753"/>
      <c r="U15" s="751">
        <f>'Innehavsanalys 100%'!X$141</f>
        <v>345.45529310000001</v>
      </c>
      <c r="V15" s="754">
        <f>'Innehavsanalys 100%'!Y$141</f>
        <v>14.476592428141204</v>
      </c>
      <c r="W15" s="754" t="b">
        <f>'Innehavsanalys 100%'!Z$141</f>
        <v>0</v>
      </c>
      <c r="X15" s="718">
        <f>'Innehavsanalys 100%'!AA$141</f>
        <v>14.476592428141204</v>
      </c>
      <c r="Y15" s="51"/>
    </row>
    <row r="16" spans="2:27" s="40" customFormat="1" ht="16.8">
      <c r="B16" s="761" t="s">
        <v>432</v>
      </c>
      <c r="C16" s="755"/>
      <c r="D16" s="756">
        <f>'Innehavsanalys 100%'!E$165</f>
        <v>316.71524579999982</v>
      </c>
      <c r="E16" s="757">
        <f>'Innehavsanalys 100%'!F$165</f>
        <v>121.50538000000009</v>
      </c>
      <c r="F16" s="758">
        <f>'Innehavsanalys 100%'!I$165</f>
        <v>1.6065944224033504</v>
      </c>
      <c r="G16" s="756">
        <f>'Innehavsanalys 100%'!J$165</f>
        <v>496.5364835000002</v>
      </c>
      <c r="H16" s="757">
        <f>'Innehavsanalys 100%'!K$165</f>
        <v>258.97765070000014</v>
      </c>
      <c r="I16" s="875">
        <f>'Innehavsanalys 100%'!L$165</f>
        <v>0.91729472469108297</v>
      </c>
      <c r="J16" s="756">
        <f>'Innehavsanalys 100%'!M$165</f>
        <v>496.53648349999997</v>
      </c>
      <c r="K16" s="757">
        <f>'Innehavsanalys 100%'!N$165</f>
        <v>258.97765070000042</v>
      </c>
      <c r="L16" s="758">
        <f>'Innehavsanalys 100%'!O$165</f>
        <v>0.91729472469107987</v>
      </c>
      <c r="M16" s="758" t="b">
        <f>'Innehavsanalys 100%'!P$165</f>
        <v>0</v>
      </c>
      <c r="N16" s="758">
        <f>'Innehavsanalys 100%'!Q$165</f>
        <v>0.91729472469107987</v>
      </c>
      <c r="O16" s="756">
        <f>'Innehavsanalys 100%'!R$165</f>
        <v>2231.8074012000006</v>
      </c>
      <c r="P16" s="757">
        <f>'Innehavsanalys 100%'!S$165</f>
        <v>1994.2485684000005</v>
      </c>
      <c r="Q16" s="758">
        <f>'Innehavsanalys 100%'!T$165</f>
        <v>0.11912197735239949</v>
      </c>
      <c r="R16" s="758" t="b">
        <f>'Innehavsanalys 100%'!U$165</f>
        <v>0</v>
      </c>
      <c r="S16" s="758">
        <f>'Innehavsanalys 100%'!V$165</f>
        <v>0.11912197735239949</v>
      </c>
      <c r="T16" s="758"/>
      <c r="U16" s="756">
        <f>'Innehavsanalys 100%'!X$165</f>
        <v>2768.2094815999999</v>
      </c>
      <c r="V16" s="759">
        <f>'Innehavsanalys 100%'!Y$165</f>
        <v>0.38809651187111216</v>
      </c>
      <c r="W16" s="759" t="b">
        <f>'Innehavsanalys 100%'!Z$165</f>
        <v>0</v>
      </c>
      <c r="X16" s="748">
        <f>'Innehavsanalys 100%'!AA$165</f>
        <v>0.38809651187111216</v>
      </c>
      <c r="Y16" s="51"/>
    </row>
    <row r="17" spans="2:25" s="40" customFormat="1" ht="16.8">
      <c r="B17" s="755"/>
      <c r="C17" s="755"/>
      <c r="D17" s="756"/>
      <c r="E17" s="757"/>
      <c r="F17" s="758"/>
      <c r="G17" s="756"/>
      <c r="H17" s="757"/>
      <c r="I17" s="875"/>
      <c r="J17" s="756"/>
      <c r="K17" s="757"/>
      <c r="L17" s="758"/>
      <c r="M17" s="758"/>
      <c r="N17" s="758"/>
      <c r="O17" s="756"/>
      <c r="P17" s="757"/>
      <c r="Q17" s="758"/>
      <c r="R17" s="758"/>
      <c r="S17" s="758"/>
      <c r="T17" s="758"/>
      <c r="U17" s="756"/>
      <c r="V17" s="759"/>
      <c r="W17" s="759"/>
      <c r="X17" s="748"/>
      <c r="Y17" s="51"/>
    </row>
    <row r="18" spans="2:25" ht="16.8">
      <c r="B18" s="820" t="s">
        <v>115</v>
      </c>
      <c r="C18" s="749"/>
      <c r="D18" s="320"/>
      <c r="E18" s="318"/>
      <c r="F18" s="319"/>
      <c r="G18" s="320"/>
      <c r="H18" s="318"/>
      <c r="I18" s="876"/>
      <c r="J18" s="320"/>
      <c r="K18" s="318"/>
      <c r="L18" s="319"/>
      <c r="M18" s="319"/>
      <c r="N18" s="319"/>
      <c r="O18" s="320"/>
      <c r="P18" s="318"/>
      <c r="Q18" s="319"/>
      <c r="R18" s="319"/>
      <c r="S18" s="319"/>
      <c r="T18" s="319"/>
      <c r="U18" s="320"/>
      <c r="V18" s="319"/>
      <c r="W18" s="319"/>
      <c r="X18" s="319"/>
      <c r="Y18" s="51"/>
    </row>
    <row r="19" spans="2:25" ht="16.8">
      <c r="B19" s="1011" t="str">
        <f>$B$9</f>
        <v>Summa exkl Aibel</v>
      </c>
      <c r="C19" s="749"/>
      <c r="D19" s="320">
        <f>'Innehavsanalys 100%'!E$199</f>
        <v>186.47772079999987</v>
      </c>
      <c r="E19" s="318">
        <f>'Innehavsanalys 100%'!F$199</f>
        <v>140.74428059999997</v>
      </c>
      <c r="F19" s="319">
        <f>'Innehavsanalys 100%'!I$199</f>
        <v>0.32493995496680883</v>
      </c>
      <c r="G19" s="320">
        <f>'Innehavsanalys 100%'!J$199</f>
        <v>409.01585350000016</v>
      </c>
      <c r="H19" s="318">
        <f>'Innehavsanalys 100%'!K$199</f>
        <v>295.93891059999976</v>
      </c>
      <c r="I19" s="878">
        <f>'Innehavsanalys 100%'!L$199</f>
        <v>0.38209555705514742</v>
      </c>
      <c r="J19" s="320">
        <f>'Innehavsanalys 100%'!M$199</f>
        <v>409.01585349999999</v>
      </c>
      <c r="K19" s="318">
        <f>'Innehavsanalys 100%'!N$199</f>
        <v>295.93891060000004</v>
      </c>
      <c r="L19" s="319">
        <f>'Innehavsanalys 100%'!O$199</f>
        <v>0.38209555705514564</v>
      </c>
      <c r="M19" s="319" t="b">
        <f>'Innehavsanalys 100%'!P$199</f>
        <v>0</v>
      </c>
      <c r="N19" s="319">
        <f>'Innehavsanalys 100%'!Q$199</f>
        <v>0.38209555705514564</v>
      </c>
      <c r="O19" s="320">
        <f>'Innehavsanalys 100%'!R$199</f>
        <v>2340.4486570000008</v>
      </c>
      <c r="P19" s="318">
        <f>'Innehavsanalys 100%'!S$199</f>
        <v>2227.3717140999988</v>
      </c>
      <c r="Q19" s="319">
        <f>'Innehavsanalys 100%'!T$199</f>
        <v>5.0766983429028745E-2</v>
      </c>
      <c r="R19" s="319" t="b">
        <f>'Innehavsanalys 100%'!U$199</f>
        <v>0</v>
      </c>
      <c r="S19" s="319">
        <f>'Innehavsanalys 100%'!V$199</f>
        <v>5.0766983429028745E-2</v>
      </c>
      <c r="T19" s="319"/>
      <c r="U19" s="320">
        <f>'Innehavsanalys 100%'!X$199</f>
        <v>2587.1089211999997</v>
      </c>
      <c r="V19" s="319">
        <f>'Innehavsanalys 100%'!Y$199</f>
        <v>0.16150748652447433</v>
      </c>
      <c r="W19" s="319" t="b">
        <f>'Innehavsanalys 100%'!Z$199</f>
        <v>0</v>
      </c>
      <c r="X19" s="319">
        <f>'Innehavsanalys 100%'!AA$199</f>
        <v>0.16150748652447433</v>
      </c>
      <c r="Y19" s="51"/>
    </row>
    <row r="20" spans="2:25" s="40" customFormat="1" ht="16.8">
      <c r="B20" s="750" t="str">
        <f>$B$10</f>
        <v>Aibel</v>
      </c>
      <c r="C20" s="750"/>
      <c r="D20" s="751">
        <f>'Innehavsanalys 100%'!E$222</f>
        <v>166.05844930000001</v>
      </c>
      <c r="E20" s="752">
        <f>'Innehavsanalys 100%'!F$222</f>
        <v>58.108356100000101</v>
      </c>
      <c r="F20" s="753">
        <f>'Innehavsanalys 100%'!I$222</f>
        <v>1.8577378615603224</v>
      </c>
      <c r="G20" s="751">
        <f>'Innehavsanalys 100%'!J$222</f>
        <v>140.39852920000001</v>
      </c>
      <c r="H20" s="752">
        <f>'Innehavsanalys 100%'!K$222</f>
        <v>107.02696950000001</v>
      </c>
      <c r="I20" s="874">
        <f>'Innehavsanalys 100%'!L$222</f>
        <v>0.3118051445902148</v>
      </c>
      <c r="J20" s="751">
        <f>'Innehavsanalys 100%'!M$222</f>
        <v>140.39852920000001</v>
      </c>
      <c r="K20" s="752">
        <f>'Innehavsanalys 100%'!N$222</f>
        <v>107.02696950000001</v>
      </c>
      <c r="L20" s="753">
        <f>'Innehavsanalys 100%'!O$222</f>
        <v>0.3118051445902148</v>
      </c>
      <c r="M20" s="753" t="b">
        <f>'Innehavsanalys 100%'!P$222</f>
        <v>0</v>
      </c>
      <c r="N20" s="753">
        <f>'Innehavsanalys 100%'!Q$222</f>
        <v>0.3118051445902148</v>
      </c>
      <c r="O20" s="751">
        <f>'Innehavsanalys 100%'!R$222</f>
        <v>517.60721060000299</v>
      </c>
      <c r="P20" s="752">
        <f>'Innehavsanalys 100%'!S$222</f>
        <v>484.23565090000199</v>
      </c>
      <c r="Q20" s="753">
        <f>'Innehavsanalys 100%'!T$222</f>
        <v>6.891594957532865E-2</v>
      </c>
      <c r="R20" s="753" t="b">
        <f>'Innehavsanalys 100%'!U$222</f>
        <v>0</v>
      </c>
      <c r="S20" s="753">
        <f>'Innehavsanalys 100%'!V$222</f>
        <v>6.891594957532865E-2</v>
      </c>
      <c r="T20" s="753"/>
      <c r="U20" s="751">
        <f>'Innehavsanalys 100%'!X$222</f>
        <v>347.60297910000003</v>
      </c>
      <c r="V20" s="754">
        <f>'Innehavsanalys 100%'!Y$222</f>
        <v>-0.28216152930098393</v>
      </c>
      <c r="W20" s="754" t="b">
        <f>'Innehavsanalys 100%'!Z$222</f>
        <v>0</v>
      </c>
      <c r="X20" s="718">
        <f>'Innehavsanalys 100%'!AA$222</f>
        <v>-0.28216152930098393</v>
      </c>
      <c r="Y20" s="51"/>
    </row>
    <row r="21" spans="2:25" s="40" customFormat="1" ht="16.8">
      <c r="B21" s="322" t="s">
        <v>433</v>
      </c>
      <c r="C21" s="755"/>
      <c r="D21" s="756">
        <f>'Innehavsanalys 100%'!E$246</f>
        <v>352.53617009999988</v>
      </c>
      <c r="E21" s="757">
        <f>'Innehavsanalys 100%'!F$246</f>
        <v>198.85263670000006</v>
      </c>
      <c r="F21" s="758">
        <f>'Innehavsanalys 100%'!I$246</f>
        <v>0.77285137351160782</v>
      </c>
      <c r="G21" s="756">
        <f>'Innehavsanalys 100%'!J$246</f>
        <v>549.41438270000015</v>
      </c>
      <c r="H21" s="757">
        <f>'Innehavsanalys 100%'!K$246</f>
        <v>402.96588009999977</v>
      </c>
      <c r="I21" s="874">
        <f>'Innehavsanalys 100%'!L$246</f>
        <v>0.36342655751315167</v>
      </c>
      <c r="J21" s="756">
        <f>'Innehavsanalys 100%'!M$246</f>
        <v>549.41438270000003</v>
      </c>
      <c r="K21" s="757">
        <f>'Innehavsanalys 100%'!N$246</f>
        <v>402.96588010000005</v>
      </c>
      <c r="L21" s="758">
        <f>'Innehavsanalys 100%'!O$246</f>
        <v>0.36342655751315056</v>
      </c>
      <c r="M21" s="758" t="b">
        <f>'Innehavsanalys 100%'!P$246</f>
        <v>0</v>
      </c>
      <c r="N21" s="758">
        <f>'Innehavsanalys 100%'!Q$246</f>
        <v>0.36342655751315056</v>
      </c>
      <c r="O21" s="756">
        <f>'Innehavsanalys 100%'!R$246</f>
        <v>2858.0558676000037</v>
      </c>
      <c r="P21" s="757">
        <f>'Innehavsanalys 100%'!S$246</f>
        <v>2711.6073650000008</v>
      </c>
      <c r="Q21" s="758">
        <f>'Innehavsanalys 100%'!T$246</f>
        <v>5.4008004436882473E-2</v>
      </c>
      <c r="R21" s="758" t="b">
        <f>'Innehavsanalys 100%'!U$246</f>
        <v>0</v>
      </c>
      <c r="S21" s="758">
        <f>'Innehavsanalys 100%'!V$246</f>
        <v>5.4008004436882473E-2</v>
      </c>
      <c r="T21" s="758"/>
      <c r="U21" s="756">
        <f>'Innehavsanalys 100%'!X$246</f>
        <v>2934.7119002999998</v>
      </c>
      <c r="V21" s="759">
        <f>'Innehavsanalys 100%'!Y$246</f>
        <v>8.2277596004390219E-2</v>
      </c>
      <c r="W21" s="759" t="b">
        <f>'Innehavsanalys 100%'!Z$246</f>
        <v>0</v>
      </c>
      <c r="X21" s="748">
        <f>'Innehavsanalys 100%'!AA$246</f>
        <v>8.2277596004390219E-2</v>
      </c>
      <c r="Y21" s="51"/>
    </row>
    <row r="22" spans="2:25" s="40" customFormat="1" ht="16.8">
      <c r="B22" s="755"/>
      <c r="C22" s="755"/>
      <c r="D22" s="756"/>
      <c r="E22" s="757"/>
      <c r="F22" s="758"/>
      <c r="G22" s="756"/>
      <c r="H22" s="757"/>
      <c r="I22" s="758"/>
      <c r="J22" s="756"/>
      <c r="K22" s="757"/>
      <c r="L22" s="758"/>
      <c r="M22" s="758"/>
      <c r="N22" s="758"/>
      <c r="O22" s="756"/>
      <c r="P22" s="757"/>
      <c r="Q22" s="758"/>
      <c r="R22" s="758"/>
      <c r="S22" s="758"/>
      <c r="T22" s="758"/>
      <c r="U22" s="756"/>
      <c r="V22" s="759"/>
      <c r="W22" s="759"/>
      <c r="X22" s="748"/>
      <c r="Y22" s="51"/>
    </row>
    <row r="23" spans="2:25" ht="16.8">
      <c r="B23" s="820" t="s">
        <v>1</v>
      </c>
      <c r="C23" s="749"/>
      <c r="D23" s="320"/>
      <c r="E23" s="318"/>
      <c r="F23" s="319"/>
      <c r="G23" s="320"/>
      <c r="H23" s="318"/>
      <c r="I23" s="319"/>
      <c r="J23" s="320"/>
      <c r="K23" s="318"/>
      <c r="L23" s="319"/>
      <c r="M23" s="319"/>
      <c r="N23" s="319"/>
      <c r="O23" s="320"/>
      <c r="P23" s="318"/>
      <c r="Q23" s="319"/>
      <c r="R23" s="319"/>
      <c r="S23" s="319"/>
      <c r="T23" s="319"/>
      <c r="U23" s="320"/>
      <c r="V23" s="319"/>
      <c r="W23" s="319"/>
      <c r="X23" s="319"/>
      <c r="Y23" s="51"/>
    </row>
    <row r="24" spans="2:25" ht="16.8">
      <c r="B24" s="1011" t="str">
        <f>$B$9</f>
        <v>Summa exkl Aibel</v>
      </c>
      <c r="C24" s="749"/>
      <c r="D24" s="320">
        <f>'Innehavsanalys 100%'!E$281</f>
        <v>90.279840700000122</v>
      </c>
      <c r="E24" s="318">
        <f>'Innehavsanalys 100%'!F$281</f>
        <v>53.749512399999944</v>
      </c>
      <c r="F24" s="319">
        <f>'Innehavsanalys 100%'!I$281</f>
        <v>0.67964018032655149</v>
      </c>
      <c r="G24" s="320">
        <f>'Innehavsanalys 100%'!J$281</f>
        <v>187.12433230000028</v>
      </c>
      <c r="H24" s="318">
        <f>'Innehavsanalys 100%'!K$281</f>
        <v>40.388703500000176</v>
      </c>
      <c r="I24" s="319">
        <f>'Innehavsanalys 100%'!L$281</f>
        <v>3.6330858899691956</v>
      </c>
      <c r="J24" s="320">
        <f>'Innehavsanalys 100%'!M$281</f>
        <v>187.1243323000003</v>
      </c>
      <c r="K24" s="318">
        <f>'Innehavsanalys 100%'!N$281</f>
        <v>40.388703500000098</v>
      </c>
      <c r="L24" s="319">
        <f>'Innehavsanalys 100%'!O$281</f>
        <v>3.6330858899692053</v>
      </c>
      <c r="M24" s="319" t="b">
        <f>'Innehavsanalys 100%'!P$281</f>
        <v>0</v>
      </c>
      <c r="N24" s="319">
        <f>'Innehavsanalys 100%'!Q$281</f>
        <v>3.6330858899692053</v>
      </c>
      <c r="O24" s="320">
        <f>'Innehavsanalys 100%'!R$281</f>
        <v>996.36137340000209</v>
      </c>
      <c r="P24" s="318">
        <f>'Innehavsanalys 100%'!S$281</f>
        <v>849.62574460000042</v>
      </c>
      <c r="Q24" s="319">
        <f>'Innehavsanalys 100%'!T$281</f>
        <v>0.17270619414797062</v>
      </c>
      <c r="R24" s="319" t="b">
        <f>'Innehavsanalys 100%'!U$281</f>
        <v>0</v>
      </c>
      <c r="S24" s="319">
        <f>'Innehavsanalys 100%'!V$281</f>
        <v>0.17270619414797062</v>
      </c>
      <c r="T24" s="319"/>
      <c r="U24" s="320">
        <f>'Innehavsanalys 100%'!X$281</f>
        <v>1765.1175603000004</v>
      </c>
      <c r="V24" s="319">
        <f>'Innehavsanalys 100%'!Y$281</f>
        <v>1.0775236291021395</v>
      </c>
      <c r="W24" s="319" t="b">
        <f>'Innehavsanalys 100%'!Z$281</f>
        <v>0</v>
      </c>
      <c r="X24" s="319">
        <f>'Innehavsanalys 100%'!AA$281</f>
        <v>1.0775236291021395</v>
      </c>
      <c r="Y24" s="51"/>
    </row>
    <row r="25" spans="2:25" s="40" customFormat="1" ht="16.8">
      <c r="B25" s="750" t="str">
        <f>$B$10</f>
        <v>Aibel</v>
      </c>
      <c r="C25" s="750"/>
      <c r="D25" s="751">
        <f>'Innehavsanalys 100%'!E$304</f>
        <v>129.60004950000001</v>
      </c>
      <c r="E25" s="752">
        <f>'Innehavsanalys 100%'!F$304</f>
        <v>-38.142137599999899</v>
      </c>
      <c r="F25" s="753" t="str">
        <f>'Innehavsanalys 100%'!I$304</f>
        <v>-</v>
      </c>
      <c r="G25" s="751">
        <f>'Innehavsanalys 100%'!J$304</f>
        <v>20.4277152999999</v>
      </c>
      <c r="H25" s="752">
        <f>'Innehavsanalys 100%'!K$304</f>
        <v>-80.706655599999706</v>
      </c>
      <c r="I25" s="753" t="str">
        <f>'Innehavsanalys 100%'!L$304</f>
        <v>-</v>
      </c>
      <c r="J25" s="751">
        <f>'Innehavsanalys 100%'!M$304</f>
        <v>20.427715300000099</v>
      </c>
      <c r="K25" s="752">
        <f>'Innehavsanalys 100%'!N$304</f>
        <v>-80.706655599999493</v>
      </c>
      <c r="L25" s="753" t="str">
        <f>'Innehavsanalys 100%'!O$304</f>
        <v>-</v>
      </c>
      <c r="M25" s="753" t="b">
        <f>'Innehavsanalys 100%'!P$304</f>
        <v>0</v>
      </c>
      <c r="N25" s="753" t="str">
        <f>'Innehavsanalys 100%'!Q$304</f>
        <v>-</v>
      </c>
      <c r="O25" s="751">
        <f>'Innehavsanalys 100%'!R$304</f>
        <v>-375.99934439999703</v>
      </c>
      <c r="P25" s="752">
        <f>'Innehavsanalys 100%'!S$304</f>
        <v>-477.13371529999802</v>
      </c>
      <c r="Q25" s="753" t="str">
        <f>'Innehavsanalys 100%'!T$304</f>
        <v>-</v>
      </c>
      <c r="R25" s="753">
        <f>'Innehavsanalys 100%'!U$304</f>
        <v>0.21196232346819743</v>
      </c>
      <c r="S25" s="753">
        <f>'Innehavsanalys 100%'!V$304</f>
        <v>0.21196232346819743</v>
      </c>
      <c r="T25" s="753"/>
      <c r="U25" s="751">
        <f>'Innehavsanalys 100%'!X$304</f>
        <v>-107.5153088</v>
      </c>
      <c r="V25" s="754" t="str">
        <f>'Innehavsanalys 100%'!Y$304</f>
        <v>-</v>
      </c>
      <c r="W25" s="754">
        <f>'Innehavsanalys 100%'!Z$304</f>
        <v>0.77466419715823331</v>
      </c>
      <c r="X25" s="718">
        <f>'Innehavsanalys 100%'!AA$304</f>
        <v>0.77466419715823331</v>
      </c>
      <c r="Y25" s="51"/>
    </row>
    <row r="26" spans="2:25" s="40" customFormat="1" ht="16.8">
      <c r="B26" s="761" t="s">
        <v>434</v>
      </c>
      <c r="C26" s="755"/>
      <c r="D26" s="756">
        <f>'Innehavsanalys 100%'!E$328</f>
        <v>219.87989020000015</v>
      </c>
      <c r="E26" s="757">
        <f>'Innehavsanalys 100%'!F$328</f>
        <v>15.607374800000045</v>
      </c>
      <c r="F26" s="758">
        <f>'Innehavsanalys 100%'!I$328</f>
        <v>13.088204647971901</v>
      </c>
      <c r="G26" s="756">
        <f>'Innehavsanalys 100%'!J$328</f>
        <v>207.55204760000018</v>
      </c>
      <c r="H26" s="757">
        <f>'Innehavsanalys 100%'!K$328</f>
        <v>-40.31795209999953</v>
      </c>
      <c r="I26" s="758" t="str">
        <f>'Innehavsanalys 100%'!L$328</f>
        <v>-</v>
      </c>
      <c r="J26" s="756">
        <f>'Innehavsanalys 100%'!M$328</f>
        <v>207.55204760000041</v>
      </c>
      <c r="K26" s="757">
        <f>'Innehavsanalys 100%'!N$328</f>
        <v>-40.317952099999395</v>
      </c>
      <c r="L26" s="758" t="str">
        <f>'Innehavsanalys 100%'!O$328</f>
        <v>-</v>
      </c>
      <c r="M26" s="758" t="b">
        <f>'Innehavsanalys 100%'!P$328</f>
        <v>0</v>
      </c>
      <c r="N26" s="758" t="str">
        <f>'Innehavsanalys 100%'!Q$328</f>
        <v>-</v>
      </c>
      <c r="O26" s="756">
        <f>'Innehavsanalys 100%'!R$328</f>
        <v>620.36202900000512</v>
      </c>
      <c r="P26" s="757">
        <f>'Innehavsanalys 100%'!S$328</f>
        <v>372.4920293000024</v>
      </c>
      <c r="Q26" s="758">
        <f>'Innehavsanalys 100%'!T$328</f>
        <v>0.6654370569104715</v>
      </c>
      <c r="R26" s="758" t="b">
        <f>'Innehavsanalys 100%'!U$328</f>
        <v>0</v>
      </c>
      <c r="S26" s="758">
        <f>'Innehavsanalys 100%'!V$328</f>
        <v>0.6654370569104715</v>
      </c>
      <c r="T26" s="758"/>
      <c r="U26" s="756">
        <f>'Innehavsanalys 100%'!X$328</f>
        <v>1657.6022515000004</v>
      </c>
      <c r="V26" s="759">
        <f>'Innehavsanalys 100%'!Y$328</f>
        <v>3.4500341513750339</v>
      </c>
      <c r="W26" s="759" t="b">
        <f>'Innehavsanalys 100%'!Z$328</f>
        <v>0</v>
      </c>
      <c r="X26" s="748">
        <f>'Innehavsanalys 100%'!AA$328</f>
        <v>3.4500341513750339</v>
      </c>
      <c r="Y26" s="51"/>
    </row>
    <row r="27" spans="2:25" s="40" customFormat="1" ht="16.8">
      <c r="B27" s="755"/>
      <c r="C27" s="755"/>
      <c r="D27" s="756"/>
      <c r="E27" s="757"/>
      <c r="F27" s="758"/>
      <c r="G27" s="756"/>
      <c r="H27" s="757"/>
      <c r="I27" s="758"/>
      <c r="J27" s="756"/>
      <c r="K27" s="757"/>
      <c r="L27" s="758"/>
      <c r="M27" s="758"/>
      <c r="N27" s="758"/>
      <c r="O27" s="756"/>
      <c r="P27" s="757"/>
      <c r="Q27" s="758"/>
      <c r="R27" s="758"/>
      <c r="S27" s="758"/>
      <c r="T27" s="758"/>
      <c r="U27" s="756"/>
      <c r="V27" s="759"/>
      <c r="W27" s="759"/>
      <c r="X27" s="748"/>
      <c r="Y27" s="51"/>
    </row>
    <row r="28" spans="2:25" ht="16.8">
      <c r="B28" s="820" t="s">
        <v>116</v>
      </c>
      <c r="C28" s="749"/>
      <c r="D28" s="320"/>
      <c r="E28" s="318"/>
      <c r="F28" s="319"/>
      <c r="G28" s="320"/>
      <c r="H28" s="318"/>
      <c r="I28" s="319"/>
      <c r="J28" s="320"/>
      <c r="K28" s="318"/>
      <c r="L28" s="319"/>
      <c r="M28" s="319"/>
      <c r="N28" s="319"/>
      <c r="O28" s="320"/>
      <c r="P28" s="318"/>
      <c r="Q28" s="319"/>
      <c r="R28" s="319"/>
      <c r="S28" s="319"/>
      <c r="T28" s="319"/>
      <c r="U28" s="320"/>
      <c r="V28" s="319"/>
      <c r="W28" s="319"/>
      <c r="X28" s="319"/>
      <c r="Y28" s="51"/>
    </row>
    <row r="29" spans="2:25" ht="16.8">
      <c r="B29" s="1011" t="str">
        <f>$B$9</f>
        <v>Summa exkl Aibel</v>
      </c>
      <c r="C29" s="749"/>
      <c r="D29" s="320">
        <f>'Innehavsanalys 100%'!E$362</f>
        <v>112.57034320000014</v>
      </c>
      <c r="E29" s="318">
        <f>'Innehavsanalys 100%'!F$362</f>
        <v>69.726321099999964</v>
      </c>
      <c r="F29" s="319">
        <f>'Innehavsanalys 100%'!I$362</f>
        <v>0.614459811217549</v>
      </c>
      <c r="G29" s="320">
        <f>'Innehavsanalys 100%'!J$362</f>
        <v>226.47180970000022</v>
      </c>
      <c r="H29" s="318">
        <f>'Innehavsanalys 100%'!K$362</f>
        <v>123.00648490000022</v>
      </c>
      <c r="I29" s="319">
        <f>'Innehavsanalys 100%'!L$362</f>
        <v>0.84113715536309752</v>
      </c>
      <c r="J29" s="320">
        <f>'Innehavsanalys 100%'!M$362</f>
        <v>226.47180970000034</v>
      </c>
      <c r="K29" s="318">
        <f>'Innehavsanalys 100%'!N$362</f>
        <v>123.00648490000003</v>
      </c>
      <c r="L29" s="319">
        <f>'Innehavsanalys 100%'!O$362</f>
        <v>0.8411371553631013</v>
      </c>
      <c r="M29" s="319" t="b">
        <f>'Innehavsanalys 100%'!P$362</f>
        <v>0</v>
      </c>
      <c r="N29" s="319">
        <f>'Innehavsanalys 100%'!Q$362</f>
        <v>0.8411371553631013</v>
      </c>
      <c r="O29" s="320">
        <f>'Innehavsanalys 100%'!R$362</f>
        <v>1367.8709212000019</v>
      </c>
      <c r="P29" s="318">
        <f>'Innehavsanalys 100%'!S$362</f>
        <v>1264.4055964000015</v>
      </c>
      <c r="Q29" s="319">
        <f>'Innehavsanalys 100%'!T$362</f>
        <v>8.1829220856492135E-2</v>
      </c>
      <c r="R29" s="319" t="b">
        <f>'Innehavsanalys 100%'!U$362</f>
        <v>0</v>
      </c>
      <c r="S29" s="319">
        <f>'Innehavsanalys 100%'!V$362</f>
        <v>8.1829220856492135E-2</v>
      </c>
      <c r="T29" s="319"/>
      <c r="U29" s="320">
        <f>'Innehavsanalys 100%'!X$362</f>
        <v>1929.4722929999991</v>
      </c>
      <c r="V29" s="319">
        <f>'Innehavsanalys 100%'!Y$362</f>
        <v>0.52599157935836915</v>
      </c>
      <c r="W29" s="319" t="b">
        <f>'Innehavsanalys 100%'!Z$362</f>
        <v>0</v>
      </c>
      <c r="X29" s="319">
        <f>'Innehavsanalys 100%'!AA$362</f>
        <v>0.52599157935836915</v>
      </c>
      <c r="Y29" s="51"/>
    </row>
    <row r="30" spans="2:25" s="40" customFormat="1" ht="16.8">
      <c r="B30" s="750" t="str">
        <f>$B$10</f>
        <v>Aibel</v>
      </c>
      <c r="C30" s="750"/>
      <c r="D30" s="751">
        <f>'Innehavsanalys 100%'!E$385</f>
        <v>144.63385149999999</v>
      </c>
      <c r="E30" s="752">
        <f>'Innehavsanalys 100%'!F$385</f>
        <v>25.959942399999999</v>
      </c>
      <c r="F30" s="753">
        <f>'Innehavsanalys 100%'!I$385</f>
        <v>4.5714242070121083</v>
      </c>
      <c r="G30" s="751">
        <f>'Innehavsanalys 100%'!J$385</f>
        <v>35.461517299999798</v>
      </c>
      <c r="H30" s="752">
        <f>'Innehavsanalys 100%'!K$385</f>
        <v>-16.6045756</v>
      </c>
      <c r="I30" s="753" t="str">
        <f>'Innehavsanalys 100%'!L$385</f>
        <v>-</v>
      </c>
      <c r="J30" s="751">
        <f>'Innehavsanalys 100%'!M$385</f>
        <v>35.461517300000096</v>
      </c>
      <c r="K30" s="752">
        <f>'Innehavsanalys 100%'!N$385</f>
        <v>-16.604575599999599</v>
      </c>
      <c r="L30" s="753" t="str">
        <f>'Innehavsanalys 100%'!O$385</f>
        <v>-</v>
      </c>
      <c r="M30" s="753" t="b">
        <f>'Innehavsanalys 100%'!P$385</f>
        <v>0</v>
      </c>
      <c r="N30" s="753" t="str">
        <f>'Innehavsanalys 100%'!Q$385</f>
        <v>-</v>
      </c>
      <c r="O30" s="751">
        <f>'Innehavsanalys 100%'!R$385</f>
        <v>36.846881600001893</v>
      </c>
      <c r="P30" s="752">
        <f>'Innehavsanalys 100%'!S$385</f>
        <v>-15.2192112999978</v>
      </c>
      <c r="Q30" s="753" t="str">
        <f>'Innehavsanalys 100%'!T$385</f>
        <v>-</v>
      </c>
      <c r="R30" s="753" t="b">
        <f>'Innehavsanalys 100%'!U$385</f>
        <v>0</v>
      </c>
      <c r="S30" s="753" t="str">
        <f>'Innehavsanalys 100%'!V$385</f>
        <v>-</v>
      </c>
      <c r="T30" s="753"/>
      <c r="U30" s="751">
        <f>'Innehavsanalys 100%'!X$385</f>
        <v>-105.36762280000001</v>
      </c>
      <c r="V30" s="754" t="str">
        <f>'Innehavsanalys 100%'!Y$385</f>
        <v>-</v>
      </c>
      <c r="W30" s="754">
        <f>'Innehavsanalys 100%'!Z$385</f>
        <v>-5.9233300414204271</v>
      </c>
      <c r="X30" s="718">
        <f>'Innehavsanalys 100%'!AA$385</f>
        <v>-5.9233300414204271</v>
      </c>
      <c r="Y30" s="51"/>
    </row>
    <row r="31" spans="2:25" s="40" customFormat="1" ht="16.8">
      <c r="B31" s="761" t="s">
        <v>435</v>
      </c>
      <c r="C31" s="755"/>
      <c r="D31" s="756">
        <f>'Innehavsanalys 100%'!E$409</f>
        <v>257.20419470000013</v>
      </c>
      <c r="E31" s="757">
        <f>'Innehavsanalys 100%'!F$409</f>
        <v>95.686263499999967</v>
      </c>
      <c r="F31" s="758">
        <f>'Innehavsanalys 100%'!I$409</f>
        <v>1.6879949670100789</v>
      </c>
      <c r="G31" s="756">
        <f>'Innehavsanalys 100%'!J$409</f>
        <v>261.93332700000002</v>
      </c>
      <c r="H31" s="757">
        <f>'Innehavsanalys 100%'!K$409</f>
        <v>106.40190930000021</v>
      </c>
      <c r="I31" s="758">
        <f>'Innehavsanalys 100%'!L$409</f>
        <v>1.4617352143698752</v>
      </c>
      <c r="J31" s="756">
        <f>'Innehavsanalys 100%'!M$409</f>
        <v>261.93332700000042</v>
      </c>
      <c r="K31" s="757">
        <f>'Innehavsanalys 100%'!N$409</f>
        <v>106.40190930000043</v>
      </c>
      <c r="L31" s="758">
        <f>'Innehavsanalys 100%'!O$409</f>
        <v>1.4617352143698739</v>
      </c>
      <c r="M31" s="758" t="b">
        <f>'Innehavsanalys 100%'!P$409</f>
        <v>0</v>
      </c>
      <c r="N31" s="758">
        <f>'Innehavsanalys 100%'!Q$409</f>
        <v>1.4617352143698739</v>
      </c>
      <c r="O31" s="756">
        <f>'Innehavsanalys 100%'!R$409</f>
        <v>1404.7178028000039</v>
      </c>
      <c r="P31" s="757">
        <f>'Innehavsanalys 100%'!S$409</f>
        <v>1249.1863851000037</v>
      </c>
      <c r="Q31" s="758">
        <f>'Innehavsanalys 100%'!T$409</f>
        <v>0.12450617422279153</v>
      </c>
      <c r="R31" s="758" t="b">
        <f>'Innehavsanalys 100%'!U$409</f>
        <v>0</v>
      </c>
      <c r="S31" s="758">
        <f>'Innehavsanalys 100%'!V$409</f>
        <v>0.12450617422279153</v>
      </c>
      <c r="T31" s="758"/>
      <c r="U31" s="756">
        <f>'Innehavsanalys 100%'!X$409</f>
        <v>1824.1046701999992</v>
      </c>
      <c r="V31" s="759">
        <f>'Innehavsanalys 100%'!Y$409</f>
        <v>0.46023419079609185</v>
      </c>
      <c r="W31" s="759" t="b">
        <f>'Innehavsanalys 100%'!Z$409</f>
        <v>0</v>
      </c>
      <c r="X31" s="748">
        <f>'Innehavsanalys 100%'!AA$409</f>
        <v>0.46023419079609185</v>
      </c>
      <c r="Y31" s="51"/>
    </row>
    <row r="32" spans="2:25" s="40" customFormat="1" ht="16.8">
      <c r="B32" s="755"/>
      <c r="C32" s="755"/>
      <c r="D32" s="756"/>
      <c r="E32" s="757"/>
      <c r="F32" s="758"/>
      <c r="G32" s="756"/>
      <c r="H32" s="757"/>
      <c r="I32" s="758"/>
      <c r="J32" s="756"/>
      <c r="K32" s="757"/>
      <c r="L32" s="758"/>
      <c r="M32" s="758"/>
      <c r="N32" s="758"/>
      <c r="O32" s="756"/>
      <c r="P32" s="757"/>
      <c r="Q32" s="758"/>
      <c r="R32" s="758"/>
      <c r="S32" s="758"/>
      <c r="T32" s="758"/>
      <c r="U32" s="756"/>
      <c r="V32" s="759"/>
      <c r="W32" s="759"/>
      <c r="X32" s="748"/>
      <c r="Y32" s="51"/>
    </row>
    <row r="33" spans="2:25" ht="16.8">
      <c r="B33" s="820" t="s">
        <v>112</v>
      </c>
      <c r="C33" s="749"/>
      <c r="D33" s="320"/>
      <c r="E33" s="318"/>
      <c r="F33" s="319"/>
      <c r="G33" s="320"/>
      <c r="H33" s="318"/>
      <c r="I33" s="319"/>
      <c r="J33" s="320"/>
      <c r="K33" s="318"/>
      <c r="L33" s="319"/>
      <c r="M33" s="319"/>
      <c r="N33" s="319"/>
      <c r="O33" s="320"/>
      <c r="P33" s="318"/>
      <c r="Q33" s="319"/>
      <c r="R33" s="319"/>
      <c r="S33" s="319"/>
      <c r="T33" s="319"/>
      <c r="U33" s="320"/>
      <c r="V33" s="319"/>
      <c r="W33" s="319"/>
      <c r="X33" s="319"/>
      <c r="Y33" s="51"/>
    </row>
    <row r="34" spans="2:25" ht="16.8">
      <c r="B34" s="1011" t="str">
        <f>$B$9</f>
        <v>Summa exkl Aibel</v>
      </c>
      <c r="C34" s="749"/>
      <c r="D34" s="320">
        <f>'JÄMST 100%'!E36</f>
        <v>-20.787122299999993</v>
      </c>
      <c r="E34" s="318">
        <f>'JÄMST 100%'!F36</f>
        <v>-13.2451767</v>
      </c>
      <c r="F34" s="319"/>
      <c r="G34" s="320">
        <f>'JÄMST 100%'!G36</f>
        <v>-37.844097199999993</v>
      </c>
      <c r="H34" s="318">
        <f>'JÄMST 100%'!H36</f>
        <v>-79.886149399999994</v>
      </c>
      <c r="I34" s="319"/>
      <c r="J34" s="320">
        <f>'JÄMST 100%'!I36</f>
        <v>-37.844097199999993</v>
      </c>
      <c r="K34" s="318">
        <f>'JÄMST 100%'!J36</f>
        <v>-79.886149399999994</v>
      </c>
      <c r="L34" s="319"/>
      <c r="M34" s="319"/>
      <c r="N34" s="319"/>
      <c r="O34" s="320">
        <f>'JÄMST 100%'!K36</f>
        <v>-213.40224040000001</v>
      </c>
      <c r="P34" s="318">
        <f>'JÄMST 100%'!L36</f>
        <v>-255.44429259999998</v>
      </c>
      <c r="Q34" s="319"/>
      <c r="R34" s="319"/>
      <c r="S34" s="319"/>
      <c r="T34" s="319"/>
      <c r="U34" s="320">
        <f>'JÄMST 100%'!M36</f>
        <v>-164.35473270000003</v>
      </c>
      <c r="V34" s="319" t="e">
        <f>'Innehavsanalys 100%'!Y211</f>
        <v>#DIV/0!</v>
      </c>
      <c r="W34" s="319" t="b">
        <f>'Innehavsanalys 100%'!Z211</f>
        <v>0</v>
      </c>
      <c r="X34" s="319"/>
      <c r="Y34" s="51"/>
    </row>
    <row r="35" spans="2:25" ht="16.8">
      <c r="B35" s="750" t="str">
        <f>$B$10</f>
        <v>Aibel</v>
      </c>
      <c r="C35" s="750"/>
      <c r="D35" s="762">
        <f>'JÄMST 100%'!E59</f>
        <v>-15.033802</v>
      </c>
      <c r="E35" s="763">
        <f>'JÄMST 100%'!F59</f>
        <v>-64.102080000000001</v>
      </c>
      <c r="F35" s="764"/>
      <c r="G35" s="762">
        <f>'JÄMST 100%'!G59</f>
        <v>-15.033802</v>
      </c>
      <c r="H35" s="763">
        <f>'JÄMST 100%'!H59</f>
        <v>-64.102080000000001</v>
      </c>
      <c r="I35" s="764"/>
      <c r="J35" s="762">
        <f>'JÄMST 100%'!I59</f>
        <v>-15.033802</v>
      </c>
      <c r="K35" s="763">
        <f>'JÄMST 100%'!J59</f>
        <v>-64.102080000000001</v>
      </c>
      <c r="L35" s="764"/>
      <c r="M35" s="764"/>
      <c r="N35" s="764"/>
      <c r="O35" s="762">
        <f>'JÄMST 100%'!K59</f>
        <v>-412.846226</v>
      </c>
      <c r="P35" s="763">
        <f>'JÄMST 100%'!L59</f>
        <v>-461.91450400000002</v>
      </c>
      <c r="Q35" s="764"/>
      <c r="R35" s="764"/>
      <c r="S35" s="764"/>
      <c r="T35" s="764"/>
      <c r="U35" s="762">
        <f>'JÄMST 100%'!M59</f>
        <v>-2.1476860000000002</v>
      </c>
      <c r="V35" s="764" t="e">
        <f>'Innehavsanalys 100%'!Y212</f>
        <v>#DIV/0!</v>
      </c>
      <c r="W35" s="764" t="b">
        <f>'Innehavsanalys 100%'!Z212</f>
        <v>0</v>
      </c>
      <c r="X35" s="764"/>
      <c r="Y35" s="51"/>
    </row>
    <row r="36" spans="2:25" ht="16.8">
      <c r="B36" s="755" t="s">
        <v>436</v>
      </c>
      <c r="C36" s="755"/>
      <c r="D36" s="756">
        <f>'JÄMST 100%'!E84</f>
        <v>-35.820924299999994</v>
      </c>
      <c r="E36" s="765">
        <f>'JÄMST 100%'!F84</f>
        <v>-77.347256700000003</v>
      </c>
      <c r="F36" s="758"/>
      <c r="G36" s="756">
        <f>'JÄMST 100%'!G84</f>
        <v>-52.877899199999995</v>
      </c>
      <c r="H36" s="765">
        <f>'JÄMST 100%'!H84</f>
        <v>-143.98822939999999</v>
      </c>
      <c r="I36" s="758"/>
      <c r="J36" s="756">
        <f>'JÄMST 100%'!I84</f>
        <v>-52.877899199999995</v>
      </c>
      <c r="K36" s="765">
        <f>'JÄMST 100%'!J84</f>
        <v>-143.98822939999999</v>
      </c>
      <c r="L36" s="758"/>
      <c r="M36" s="758"/>
      <c r="N36" s="758"/>
      <c r="O36" s="756">
        <f>'JÄMST 100%'!K84</f>
        <v>-626.24846639999998</v>
      </c>
      <c r="P36" s="765">
        <f>'JÄMST 100%'!L84</f>
        <v>-717.35879660000001</v>
      </c>
      <c r="Q36" s="758"/>
      <c r="R36" s="758"/>
      <c r="S36" s="758"/>
      <c r="T36" s="758"/>
      <c r="U36" s="756">
        <f>'JÄMST 100%'!M84</f>
        <v>-166.50241870000002</v>
      </c>
      <c r="V36" s="759" t="str">
        <f>'Innehavsanalys 100%'!Y260</f>
        <v>-</v>
      </c>
      <c r="W36" s="759" t="b">
        <f>'Innehavsanalys 100%'!Z260</f>
        <v>0</v>
      </c>
      <c r="X36" s="748"/>
      <c r="Y36" s="51"/>
    </row>
    <row r="37" spans="2:25" ht="16.8">
      <c r="B37" s="755"/>
      <c r="C37" s="755"/>
      <c r="D37" s="756"/>
      <c r="E37" s="765"/>
      <c r="F37" s="758"/>
      <c r="G37" s="756"/>
      <c r="H37" s="765"/>
      <c r="I37" s="758"/>
      <c r="J37" s="756"/>
      <c r="K37" s="765"/>
      <c r="L37" s="758"/>
      <c r="M37" s="758"/>
      <c r="N37" s="758"/>
      <c r="O37" s="756"/>
      <c r="P37" s="765"/>
      <c r="Q37" s="758"/>
      <c r="R37" s="758"/>
      <c r="S37" s="758"/>
      <c r="T37" s="758"/>
      <c r="U37" s="756"/>
      <c r="V37" s="759"/>
      <c r="W37" s="759"/>
      <c r="X37" s="748"/>
      <c r="Y37" s="51"/>
    </row>
    <row r="38" spans="2:25" ht="16.8">
      <c r="B38" s="820" t="s">
        <v>113</v>
      </c>
      <c r="C38" s="749"/>
      <c r="D38" s="320"/>
      <c r="E38" s="318"/>
      <c r="F38" s="319"/>
      <c r="G38" s="320"/>
      <c r="H38" s="318"/>
      <c r="I38" s="319"/>
      <c r="J38" s="320"/>
      <c r="K38" s="318"/>
      <c r="L38" s="319"/>
      <c r="M38" s="319"/>
      <c r="N38" s="319"/>
      <c r="O38" s="320"/>
      <c r="P38" s="318"/>
      <c r="Q38" s="319"/>
      <c r="R38" s="319"/>
      <c r="S38" s="319"/>
      <c r="T38" s="319"/>
      <c r="U38" s="320"/>
      <c r="V38" s="319"/>
      <c r="W38" s="319"/>
      <c r="X38" s="319"/>
      <c r="Y38" s="51"/>
    </row>
    <row r="39" spans="2:25" ht="16.8">
      <c r="B39" s="1011" t="str">
        <f>$B$9</f>
        <v>Summa exkl Aibel</v>
      </c>
      <c r="C39" s="749"/>
      <c r="D39" s="320">
        <f>'JÄMST 100%'!E116</f>
        <v>-1.5033802000000001</v>
      </c>
      <c r="E39" s="318">
        <f>'JÄMST 100%'!F116</f>
        <v>-2.7316319999999998</v>
      </c>
      <c r="F39" s="319"/>
      <c r="G39" s="320">
        <f>'JÄMST 100%'!G116</f>
        <v>-1.5033802000000001</v>
      </c>
      <c r="H39" s="318">
        <f>'JÄMST 100%'!H116</f>
        <v>-2.7316319999999998</v>
      </c>
      <c r="I39" s="319"/>
      <c r="J39" s="320">
        <f>'JÄMST 100%'!I116</f>
        <v>-1.5033802000000001</v>
      </c>
      <c r="K39" s="318">
        <f>'JÄMST 100%'!J116</f>
        <v>-2.7316319999999998</v>
      </c>
      <c r="L39" s="319"/>
      <c r="M39" s="319"/>
      <c r="N39" s="319"/>
      <c r="O39" s="320">
        <f>'JÄMST 100%'!K116</f>
        <v>-158.1073074</v>
      </c>
      <c r="P39" s="318">
        <f>'JÄMST 100%'!L116</f>
        <v>-159.33555920000001</v>
      </c>
      <c r="Q39" s="319"/>
      <c r="R39" s="319"/>
      <c r="S39" s="319"/>
      <c r="T39" s="319"/>
      <c r="U39" s="320">
        <f>'JÄMST 100%'!M116</f>
        <v>0</v>
      </c>
      <c r="V39" s="319" t="e">
        <f>'Innehavsanalys 100%'!Y215</f>
        <v>#DIV/0!</v>
      </c>
      <c r="W39" s="319" t="b">
        <f>'Innehavsanalys 100%'!Z215</f>
        <v>0</v>
      </c>
      <c r="X39" s="319"/>
      <c r="Y39" s="51"/>
    </row>
    <row r="40" spans="2:25" ht="16.8">
      <c r="B40" s="750" t="str">
        <f>$B$10</f>
        <v>Aibel</v>
      </c>
      <c r="C40" s="750"/>
      <c r="D40" s="762">
        <f>'JÄMST 100%'!E139</f>
        <v>0</v>
      </c>
      <c r="E40" s="763">
        <f>'JÄMST 100%'!F139</f>
        <v>0</v>
      </c>
      <c r="F40" s="764"/>
      <c r="G40" s="762">
        <f>'JÄMST 100%'!G139</f>
        <v>0</v>
      </c>
      <c r="H40" s="763">
        <f>'JÄMST 100%'!H139</f>
        <v>0</v>
      </c>
      <c r="I40" s="764"/>
      <c r="J40" s="762">
        <f>'JÄMST 100%'!I139</f>
        <v>0</v>
      </c>
      <c r="K40" s="763">
        <f>'JÄMST 100%'!J139</f>
        <v>0</v>
      </c>
      <c r="L40" s="764"/>
      <c r="M40" s="764"/>
      <c r="N40" s="764"/>
      <c r="O40" s="762">
        <f>'JÄMST 100%'!K139</f>
        <v>0</v>
      </c>
      <c r="P40" s="763">
        <f>'JÄMST 100%'!L139</f>
        <v>0</v>
      </c>
      <c r="Q40" s="764"/>
      <c r="R40" s="764"/>
      <c r="S40" s="764"/>
      <c r="T40" s="764"/>
      <c r="U40" s="762">
        <f>'JÄMST 100%'!M139</f>
        <v>0</v>
      </c>
      <c r="V40" s="764" t="e">
        <f>'Innehavsanalys 100%'!Y216</f>
        <v>#DIV/0!</v>
      </c>
      <c r="W40" s="764" t="b">
        <f>'Innehavsanalys 100%'!Z216</f>
        <v>0</v>
      </c>
      <c r="X40" s="764"/>
      <c r="Y40" s="51"/>
    </row>
    <row r="41" spans="2:25" ht="16.8">
      <c r="B41" s="755" t="s">
        <v>437</v>
      </c>
      <c r="C41" s="755"/>
      <c r="D41" s="756">
        <f>'JÄMST 100%'!E164</f>
        <v>-1.5033802000000001</v>
      </c>
      <c r="E41" s="765">
        <f>'JÄMST 100%'!F164</f>
        <v>-2.7316319999999998</v>
      </c>
      <c r="F41" s="758"/>
      <c r="G41" s="756">
        <f>'JÄMST 100%'!G164</f>
        <v>-1.5033802000000001</v>
      </c>
      <c r="H41" s="765">
        <f>'JÄMST 100%'!H164</f>
        <v>-2.7316319999999998</v>
      </c>
      <c r="I41" s="758"/>
      <c r="J41" s="756">
        <f>'JÄMST 100%'!I164</f>
        <v>-1.5033802000000001</v>
      </c>
      <c r="K41" s="765">
        <f>'JÄMST 100%'!J164</f>
        <v>-2.7316319999999998</v>
      </c>
      <c r="L41" s="758"/>
      <c r="M41" s="758"/>
      <c r="N41" s="758"/>
      <c r="O41" s="756">
        <f>'JÄMST 100%'!K164</f>
        <v>-158.1073074</v>
      </c>
      <c r="P41" s="765">
        <f>'JÄMST 100%'!L164</f>
        <v>-159.33555920000001</v>
      </c>
      <c r="Q41" s="758"/>
      <c r="R41" s="758"/>
      <c r="S41" s="758"/>
      <c r="T41" s="758"/>
      <c r="U41" s="756">
        <f>'JÄMST 100%'!M164</f>
        <v>0</v>
      </c>
      <c r="V41" s="759" t="str">
        <f>'Innehavsanalys 100%'!Y264</f>
        <v>-</v>
      </c>
      <c r="W41" s="759">
        <f>'Innehavsanalys 100%'!Z264</f>
        <v>0.89994664293965965</v>
      </c>
      <c r="X41" s="748"/>
      <c r="Y41" s="51"/>
    </row>
    <row r="42" spans="2:25" ht="16.8">
      <c r="B42" s="755"/>
      <c r="C42" s="755"/>
      <c r="D42" s="756"/>
      <c r="E42" s="765"/>
      <c r="F42" s="758"/>
      <c r="G42" s="756"/>
      <c r="H42" s="765"/>
      <c r="I42" s="758"/>
      <c r="J42" s="756"/>
      <c r="K42" s="765"/>
      <c r="L42" s="758"/>
      <c r="M42" s="758"/>
      <c r="N42" s="758"/>
      <c r="O42" s="756"/>
      <c r="P42" s="765"/>
      <c r="Q42" s="758"/>
      <c r="R42" s="758"/>
      <c r="S42" s="758"/>
      <c r="T42" s="758"/>
      <c r="U42" s="756"/>
      <c r="V42" s="759"/>
      <c r="W42" s="759"/>
      <c r="X42" s="748"/>
      <c r="Y42" s="51"/>
    </row>
    <row r="43" spans="2:25" ht="16.8">
      <c r="B43" s="820" t="s">
        <v>114</v>
      </c>
      <c r="C43" s="749"/>
      <c r="D43" s="320"/>
      <c r="E43" s="318"/>
      <c r="F43" s="319"/>
      <c r="G43" s="320"/>
      <c r="H43" s="318"/>
      <c r="I43" s="319"/>
      <c r="J43" s="320"/>
      <c r="K43" s="318"/>
      <c r="L43" s="319"/>
      <c r="M43" s="319"/>
      <c r="N43" s="319"/>
      <c r="O43" s="320"/>
      <c r="P43" s="318"/>
      <c r="Q43" s="319"/>
      <c r="R43" s="319"/>
      <c r="S43" s="319"/>
      <c r="T43" s="319"/>
      <c r="U43" s="320"/>
      <c r="V43" s="319"/>
      <c r="W43" s="319"/>
      <c r="X43" s="319"/>
      <c r="Y43" s="51"/>
    </row>
    <row r="44" spans="2:25" ht="16.8">
      <c r="B44" s="1011" t="str">
        <f>$B$9</f>
        <v>Summa exkl Aibel</v>
      </c>
      <c r="C44" s="749"/>
      <c r="D44" s="320">
        <f t="shared" ref="D44:E46" si="0">D34+D39</f>
        <v>-22.290502499999992</v>
      </c>
      <c r="E44" s="318">
        <f t="shared" si="0"/>
        <v>-15.976808699999999</v>
      </c>
      <c r="F44" s="319"/>
      <c r="G44" s="320">
        <f t="shared" ref="G44:H46" si="1">G34+G39</f>
        <v>-39.347477399999995</v>
      </c>
      <c r="H44" s="318">
        <f t="shared" si="1"/>
        <v>-82.617781399999998</v>
      </c>
      <c r="I44" s="319"/>
      <c r="J44" s="320">
        <f t="shared" ref="J44:M46" si="2">J34+J39</f>
        <v>-39.347477399999995</v>
      </c>
      <c r="K44" s="318">
        <f t="shared" si="2"/>
        <v>-82.617781399999998</v>
      </c>
      <c r="L44" s="319">
        <f t="shared" si="2"/>
        <v>0</v>
      </c>
      <c r="M44" s="319">
        <f t="shared" si="2"/>
        <v>0</v>
      </c>
      <c r="N44" s="319"/>
      <c r="O44" s="320">
        <f t="shared" ref="O44:R46" si="3">O34+O39</f>
        <v>-371.50954780000001</v>
      </c>
      <c r="P44" s="318">
        <f t="shared" si="3"/>
        <v>-414.77985179999996</v>
      </c>
      <c r="Q44" s="319">
        <f t="shared" si="3"/>
        <v>0</v>
      </c>
      <c r="R44" s="319">
        <f t="shared" si="3"/>
        <v>0</v>
      </c>
      <c r="S44" s="319"/>
      <c r="T44" s="319"/>
      <c r="U44" s="320">
        <f>U34+U39</f>
        <v>-164.35473270000003</v>
      </c>
      <c r="V44" s="319" t="e">
        <f>'Innehavsanalys 100%'!Y219</f>
        <v>#DIV/0!</v>
      </c>
      <c r="W44" s="319" t="b">
        <f>'Innehavsanalys 100%'!Z219</f>
        <v>0</v>
      </c>
      <c r="X44" s="319"/>
      <c r="Y44" s="51"/>
    </row>
    <row r="45" spans="2:25" ht="16.8">
      <c r="B45" s="750" t="str">
        <f>$B$10</f>
        <v>Aibel</v>
      </c>
      <c r="C45" s="750"/>
      <c r="D45" s="762">
        <f t="shared" si="0"/>
        <v>-15.033802</v>
      </c>
      <c r="E45" s="763">
        <f t="shared" si="0"/>
        <v>-64.102080000000001</v>
      </c>
      <c r="F45" s="764"/>
      <c r="G45" s="762">
        <f t="shared" si="1"/>
        <v>-15.033802</v>
      </c>
      <c r="H45" s="763">
        <f t="shared" si="1"/>
        <v>-64.102080000000001</v>
      </c>
      <c r="I45" s="764"/>
      <c r="J45" s="762">
        <f t="shared" si="2"/>
        <v>-15.033802</v>
      </c>
      <c r="K45" s="763">
        <f t="shared" si="2"/>
        <v>-64.102080000000001</v>
      </c>
      <c r="L45" s="764">
        <f t="shared" si="2"/>
        <v>0</v>
      </c>
      <c r="M45" s="764">
        <f t="shared" si="2"/>
        <v>0</v>
      </c>
      <c r="N45" s="764"/>
      <c r="O45" s="762">
        <f t="shared" si="3"/>
        <v>-412.846226</v>
      </c>
      <c r="P45" s="763">
        <f t="shared" si="3"/>
        <v>-461.91450400000002</v>
      </c>
      <c r="Q45" s="764">
        <f t="shared" si="3"/>
        <v>0</v>
      </c>
      <c r="R45" s="764">
        <f t="shared" si="3"/>
        <v>0</v>
      </c>
      <c r="S45" s="764"/>
      <c r="T45" s="764"/>
      <c r="U45" s="762">
        <f>U35+U40</f>
        <v>-2.1476860000000002</v>
      </c>
      <c r="V45" s="764" t="e">
        <f>'Innehavsanalys 100%'!Y220</f>
        <v>#DIV/0!</v>
      </c>
      <c r="W45" s="764" t="b">
        <f>'Innehavsanalys 100%'!Z220</f>
        <v>0</v>
      </c>
      <c r="X45" s="764"/>
      <c r="Y45" s="51"/>
    </row>
    <row r="46" spans="2:25" ht="16.8">
      <c r="B46" s="755" t="s">
        <v>438</v>
      </c>
      <c r="C46" s="755"/>
      <c r="D46" s="756">
        <f t="shared" si="0"/>
        <v>-37.324304499999997</v>
      </c>
      <c r="E46" s="765">
        <f t="shared" si="0"/>
        <v>-80.078888700000007</v>
      </c>
      <c r="F46" s="758"/>
      <c r="G46" s="756">
        <f t="shared" si="1"/>
        <v>-54.381279399999997</v>
      </c>
      <c r="H46" s="765">
        <f t="shared" si="1"/>
        <v>-146.71986139999998</v>
      </c>
      <c r="I46" s="758"/>
      <c r="J46" s="756">
        <f t="shared" si="2"/>
        <v>-54.381279399999997</v>
      </c>
      <c r="K46" s="765">
        <f t="shared" si="2"/>
        <v>-146.71986139999998</v>
      </c>
      <c r="L46" s="758">
        <f t="shared" si="2"/>
        <v>0</v>
      </c>
      <c r="M46" s="758">
        <f t="shared" si="2"/>
        <v>0</v>
      </c>
      <c r="N46" s="758"/>
      <c r="O46" s="756">
        <f t="shared" si="3"/>
        <v>-784.35577379999995</v>
      </c>
      <c r="P46" s="765">
        <f t="shared" si="3"/>
        <v>-876.69435580000004</v>
      </c>
      <c r="Q46" s="758">
        <f t="shared" si="3"/>
        <v>0</v>
      </c>
      <c r="R46" s="758">
        <f t="shared" si="3"/>
        <v>0</v>
      </c>
      <c r="S46" s="758"/>
      <c r="T46" s="758"/>
      <c r="U46" s="756">
        <f>U36+U41</f>
        <v>-166.50241870000002</v>
      </c>
      <c r="V46" s="759">
        <f>'Innehavsanalys 100%'!Y268</f>
        <v>0.11247942350626072</v>
      </c>
      <c r="W46" s="759" t="b">
        <f>'Innehavsanalys 100%'!Z268</f>
        <v>0</v>
      </c>
      <c r="X46" s="748"/>
      <c r="Y46" s="51"/>
    </row>
    <row r="47" spans="2:25" ht="16.8">
      <c r="B47" s="760" t="s">
        <v>84</v>
      </c>
      <c r="C47" s="755"/>
      <c r="D47" s="756"/>
      <c r="E47" s="765"/>
      <c r="F47" s="758"/>
      <c r="G47" s="756"/>
      <c r="H47" s="765"/>
      <c r="I47" s="758"/>
      <c r="J47" s="756"/>
      <c r="K47" s="765"/>
      <c r="L47" s="758"/>
      <c r="M47" s="758"/>
      <c r="N47" s="758"/>
      <c r="O47" s="756"/>
      <c r="P47" s="765"/>
      <c r="Q47" s="758"/>
      <c r="R47" s="758"/>
      <c r="S47" s="758"/>
      <c r="T47" s="758"/>
      <c r="U47" s="756"/>
      <c r="V47" s="759"/>
      <c r="W47" s="759"/>
      <c r="X47" s="748"/>
      <c r="Y47" s="51"/>
    </row>
    <row r="48" spans="2:25" ht="16.8">
      <c r="B48" s="760"/>
      <c r="C48" s="755"/>
      <c r="D48" s="756"/>
      <c r="E48" s="765"/>
      <c r="F48" s="758"/>
      <c r="G48" s="756"/>
      <c r="H48" s="765"/>
      <c r="I48" s="758"/>
      <c r="J48" s="756"/>
      <c r="K48" s="765"/>
      <c r="L48" s="758"/>
      <c r="M48" s="758"/>
      <c r="N48" s="758"/>
      <c r="O48" s="756"/>
      <c r="P48" s="765"/>
      <c r="Q48" s="758"/>
      <c r="R48" s="758"/>
      <c r="S48" s="758"/>
      <c r="T48" s="758"/>
      <c r="U48" s="756"/>
      <c r="V48" s="759"/>
      <c r="W48" s="759"/>
      <c r="X48" s="748"/>
      <c r="Y48" s="51"/>
    </row>
    <row r="49" spans="2:25" ht="16.8">
      <c r="B49" s="820" t="s">
        <v>33</v>
      </c>
      <c r="C49" s="749"/>
      <c r="D49" s="320"/>
      <c r="E49" s="318"/>
      <c r="F49" s="319"/>
      <c r="G49" s="320"/>
      <c r="H49" s="318"/>
      <c r="I49" s="319"/>
      <c r="J49" s="320"/>
      <c r="K49" s="318"/>
      <c r="L49" s="319"/>
      <c r="M49" s="319"/>
      <c r="N49" s="319"/>
      <c r="O49" s="320"/>
      <c r="P49" s="318"/>
      <c r="Q49" s="319"/>
      <c r="R49" s="319"/>
      <c r="S49" s="319"/>
      <c r="T49" s="319"/>
      <c r="U49" s="320"/>
      <c r="V49" s="319"/>
      <c r="W49" s="319"/>
      <c r="X49" s="319"/>
      <c r="Y49" s="51"/>
    </row>
    <row r="50" spans="2:25" ht="4.5" customHeight="1">
      <c r="B50" s="746"/>
      <c r="C50" s="746"/>
      <c r="D50" s="747"/>
      <c r="E50" s="335"/>
      <c r="F50" s="748"/>
      <c r="G50" s="747"/>
      <c r="H50" s="335"/>
      <c r="I50" s="748"/>
      <c r="J50" s="747"/>
      <c r="K50" s="335"/>
      <c r="L50" s="748"/>
      <c r="M50" s="748"/>
      <c r="N50" s="748"/>
      <c r="O50" s="747"/>
      <c r="P50" s="335"/>
      <c r="Q50" s="748"/>
      <c r="R50" s="748"/>
      <c r="S50" s="748"/>
      <c r="T50" s="748"/>
      <c r="U50" s="747"/>
      <c r="V50" s="748"/>
      <c r="W50" s="748"/>
      <c r="X50" s="748"/>
      <c r="Y50" s="51"/>
    </row>
    <row r="51" spans="2:25" ht="16.8">
      <c r="B51" s="1011" t="str">
        <f>$B$9</f>
        <v>Summa exkl Aibel</v>
      </c>
      <c r="C51" s="749"/>
      <c r="D51" s="320">
        <f>'Innehavsanalys Andelar'!E$36</f>
        <v>1830.2066568</v>
      </c>
      <c r="E51" s="318">
        <f>'Innehavsanalys Andelar'!F$36</f>
        <v>1621.6297385</v>
      </c>
      <c r="F51" s="319">
        <f>'Innehavsanalys Andelar'!I$36</f>
        <v>0.12862178914709133</v>
      </c>
      <c r="G51" s="320">
        <f>'Innehavsanalys Andelar'!J$36</f>
        <v>5318.5296451000013</v>
      </c>
      <c r="H51" s="318">
        <f>'Innehavsanalys Andelar'!K$36</f>
        <v>4853.1687949000016</v>
      </c>
      <c r="I51" s="877">
        <f>'Innehavsanalys Andelar'!N$36</f>
        <v>9.5888041373922261E-2</v>
      </c>
      <c r="J51" s="320">
        <f>'Innehavsanalys Andelar'!O$36</f>
        <v>5318.5296451000013</v>
      </c>
      <c r="K51" s="318">
        <f>'Innehavsanalys Andelar'!P$36</f>
        <v>4853.1687949000016</v>
      </c>
      <c r="L51" s="319">
        <f>'Innehavsanalys Andelar'!Q$36</f>
        <v>9.5888041373922261E-2</v>
      </c>
      <c r="M51" s="319" t="b">
        <f>'Innehavsanalys Andelar'!R$36</f>
        <v>0</v>
      </c>
      <c r="N51" s="319">
        <f>'Innehavsanalys Andelar'!S$36</f>
        <v>9.5888041373922261E-2</v>
      </c>
      <c r="O51" s="320">
        <f>'Innehavsanalys Andelar'!T$36</f>
        <v>21341.696594599998</v>
      </c>
      <c r="P51" s="318">
        <f>'Innehavsanalys Andelar'!U$36</f>
        <v>20876.335744400003</v>
      </c>
      <c r="Q51" s="319">
        <f>'Innehavsanalys Andelar'!V$36</f>
        <v>2.2291308968089618E-2</v>
      </c>
      <c r="R51" s="319" t="b">
        <f>'Innehavsanalys Andelar'!W$36</f>
        <v>0</v>
      </c>
      <c r="S51" s="319">
        <f>'Innehavsanalys Andelar'!X$36</f>
        <v>2.2291308968089618E-2</v>
      </c>
      <c r="T51" s="319">
        <f>'Innehavsanalys Andelar'!Y$36</f>
        <v>0</v>
      </c>
      <c r="U51" s="320">
        <f>'Innehavsanalys Andelar'!Z$36</f>
        <v>22281.517098000004</v>
      </c>
      <c r="V51" s="319">
        <f>'Innehavsanalys Andelar'!Y$36</f>
        <v>0</v>
      </c>
      <c r="W51" s="319">
        <f>'Innehavsanalys Andelar'!Z$36</f>
        <v>22281.517098000004</v>
      </c>
      <c r="X51" s="319">
        <f>'Innehavsanalys Andelar'!AA$36</f>
        <v>6.7309769818055143E-2</v>
      </c>
      <c r="Y51" s="51"/>
    </row>
    <row r="52" spans="2:25" ht="16.8">
      <c r="B52" s="750" t="str">
        <f>$B$10</f>
        <v>Aibel</v>
      </c>
      <c r="C52" s="750"/>
      <c r="D52" s="751">
        <f>'Innehavsanalys Andelar'!E$59</f>
        <v>268.03717060000002</v>
      </c>
      <c r="E52" s="752">
        <f>'Innehavsanalys Andelar'!F$59</f>
        <v>382.39841749999999</v>
      </c>
      <c r="F52" s="753">
        <f>'Innehavsanalys Andelar'!I$59</f>
        <v>-0.29906307575135294</v>
      </c>
      <c r="G52" s="751">
        <f>'Innehavsanalys Andelar'!J$59</f>
        <v>602.77693380000005</v>
      </c>
      <c r="H52" s="752">
        <f>'Innehavsanalys Andelar'!K$59</f>
        <v>822.7496721</v>
      </c>
      <c r="I52" s="874">
        <f>'Innehavsanalys Andelar'!N$59</f>
        <v>-0.26736289999185037</v>
      </c>
      <c r="J52" s="751">
        <f>'Innehavsanalys Andelar'!O$59</f>
        <v>602.77693380000005</v>
      </c>
      <c r="K52" s="752">
        <f>'Innehavsanalys Andelar'!P$59</f>
        <v>822.7496721</v>
      </c>
      <c r="L52" s="753">
        <f>'Innehavsanalys Andelar'!Q$59</f>
        <v>-0.26736289999185037</v>
      </c>
      <c r="M52" s="753" t="b">
        <f>'Innehavsanalys Andelar'!R$59</f>
        <v>0</v>
      </c>
      <c r="N52" s="753">
        <f>'Innehavsanalys Andelar'!S$59</f>
        <v>-0.26736289999185037</v>
      </c>
      <c r="O52" s="751">
        <f>'Innehavsanalys Andelar'!T$59</f>
        <v>2725.0798395000002</v>
      </c>
      <c r="P52" s="752">
        <f>'Innehavsanalys Andelar'!U$59</f>
        <v>2945.0525778000001</v>
      </c>
      <c r="Q52" s="753">
        <f>'Innehavsanalys Andelar'!V$59</f>
        <v>-7.4692295804213771E-2</v>
      </c>
      <c r="R52" s="753" t="b">
        <f>'Innehavsanalys Andelar'!W$59</f>
        <v>0</v>
      </c>
      <c r="S52" s="753">
        <f>'Innehavsanalys Andelar'!X$59</f>
        <v>-7.4692295804213771E-2</v>
      </c>
      <c r="T52" s="753">
        <f>'Innehavsanalys Andelar'!Y$59</f>
        <v>0</v>
      </c>
      <c r="U52" s="751">
        <f>'Innehavsanalys Andelar'!Z$59</f>
        <v>2413.3190619000002</v>
      </c>
      <c r="V52" s="754">
        <f>'Innehavsanalys Andelar'!Y$59</f>
        <v>0</v>
      </c>
      <c r="W52" s="754">
        <f>'Innehavsanalys Andelar'!Z$59</f>
        <v>2413.3190619000002</v>
      </c>
      <c r="X52" s="718">
        <f>'Innehavsanalys Andelar'!AA$59</f>
        <v>-0.18055145090048375</v>
      </c>
      <c r="Y52" s="51"/>
    </row>
    <row r="53" spans="2:25" ht="16.8">
      <c r="B53" s="755" t="s">
        <v>431</v>
      </c>
      <c r="C53" s="755"/>
      <c r="D53" s="756">
        <f>'Innehavsanalys Andelar'!E$83</f>
        <v>2098.2438274000001</v>
      </c>
      <c r="E53" s="757">
        <f>'Innehavsanalys Andelar'!F$83</f>
        <v>2004.0281560000001</v>
      </c>
      <c r="F53" s="758">
        <f>'Innehavsanalys Andelar'!I$83</f>
        <v>4.7013147553801149E-2</v>
      </c>
      <c r="G53" s="756">
        <f>'Innehavsanalys Andelar'!J$83</f>
        <v>5921.3065789000011</v>
      </c>
      <c r="H53" s="757">
        <f>'Innehavsanalys Andelar'!K$83</f>
        <v>5675.9184670000013</v>
      </c>
      <c r="I53" s="875">
        <f>'Innehavsanalys Andelar'!N$83</f>
        <v>4.3233198878154244E-2</v>
      </c>
      <c r="J53" s="756">
        <f>'Innehavsanalys Andelar'!O$83</f>
        <v>5921.3065789000011</v>
      </c>
      <c r="K53" s="757">
        <f>'Innehavsanalys Andelar'!P$83</f>
        <v>5675.9184670000013</v>
      </c>
      <c r="L53" s="758">
        <f>'Innehavsanalys Andelar'!Q$83</f>
        <v>4.3233198878154244E-2</v>
      </c>
      <c r="M53" s="758" t="b">
        <f>'Innehavsanalys Andelar'!R$83</f>
        <v>0</v>
      </c>
      <c r="N53" s="758">
        <f>'Innehavsanalys Andelar'!S$83</f>
        <v>4.3233198878154244E-2</v>
      </c>
      <c r="O53" s="756">
        <f>'Innehavsanalys Andelar'!T$83</f>
        <v>24066.7764341</v>
      </c>
      <c r="P53" s="757">
        <f>'Innehavsanalys Andelar'!U$83</f>
        <v>23821.388322200004</v>
      </c>
      <c r="Q53" s="758">
        <f>'Innehavsanalys Andelar'!V$83</f>
        <v>1.0301167529824795E-2</v>
      </c>
      <c r="R53" s="758" t="b">
        <f>'Innehavsanalys Andelar'!W$83</f>
        <v>0</v>
      </c>
      <c r="S53" s="758">
        <f>'Innehavsanalys Andelar'!X$83</f>
        <v>1.0301167529824795E-2</v>
      </c>
      <c r="T53" s="758">
        <f>'Innehavsanalys Andelar'!Y$83</f>
        <v>0</v>
      </c>
      <c r="U53" s="756">
        <f>'Innehavsanalys Andelar'!Z$83</f>
        <v>24694.836159900005</v>
      </c>
      <c r="V53" s="759">
        <f>'Innehavsanalys Andelar'!Y$83</f>
        <v>0</v>
      </c>
      <c r="W53" s="759">
        <f>'Innehavsanalys Andelar'!Z$83</f>
        <v>24694.836159900005</v>
      </c>
      <c r="X53" s="319">
        <f>'Innehavsanalys Andelar'!AA$83</f>
        <v>3.6666537898045304E-2</v>
      </c>
      <c r="Y53" s="51"/>
    </row>
    <row r="54" spans="2:25" ht="16.8">
      <c r="B54" s="755"/>
      <c r="C54" s="755"/>
      <c r="D54" s="756"/>
      <c r="E54" s="757"/>
      <c r="F54" s="758"/>
      <c r="G54" s="756"/>
      <c r="H54" s="757"/>
      <c r="I54" s="875"/>
      <c r="J54" s="756"/>
      <c r="K54" s="757"/>
      <c r="L54" s="758"/>
      <c r="M54" s="758"/>
      <c r="N54" s="758"/>
      <c r="O54" s="756"/>
      <c r="P54" s="757"/>
      <c r="Q54" s="758"/>
      <c r="R54" s="758"/>
      <c r="S54" s="758"/>
      <c r="T54" s="758"/>
      <c r="U54" s="756"/>
      <c r="V54" s="759"/>
      <c r="W54" s="759"/>
      <c r="X54" s="748"/>
      <c r="Y54" s="51"/>
    </row>
    <row r="55" spans="2:25" ht="16.8">
      <c r="B55" s="820" t="s">
        <v>0</v>
      </c>
      <c r="C55" s="749"/>
      <c r="D55" s="320"/>
      <c r="E55" s="318"/>
      <c r="F55" s="319"/>
      <c r="G55" s="320"/>
      <c r="H55" s="318"/>
      <c r="I55" s="876"/>
      <c r="J55" s="320"/>
      <c r="K55" s="318"/>
      <c r="L55" s="319"/>
      <c r="M55" s="319"/>
      <c r="N55" s="319"/>
      <c r="O55" s="320"/>
      <c r="P55" s="318"/>
      <c r="Q55" s="319"/>
      <c r="R55" s="319"/>
      <c r="S55" s="319"/>
      <c r="T55" s="319"/>
      <c r="U55" s="320"/>
      <c r="V55" s="319"/>
      <c r="W55" s="319"/>
      <c r="X55" s="319"/>
      <c r="Y55" s="51"/>
    </row>
    <row r="56" spans="2:25" ht="16.8">
      <c r="B56" s="1011" t="str">
        <f>$B$9</f>
        <v>Summa exkl Aibel</v>
      </c>
      <c r="C56" s="749"/>
      <c r="D56" s="320">
        <f>'Innehavsanalys Andelar'!E$119</f>
        <v>135.44328450000043</v>
      </c>
      <c r="E56" s="318">
        <f>'Innehavsanalys Andelar'!F$119</f>
        <v>99.917730700000362</v>
      </c>
      <c r="F56" s="319">
        <f>'Innehavsanalys Andelar'!I$119</f>
        <v>0.35554804488769221</v>
      </c>
      <c r="G56" s="320">
        <f>'Innehavsanalys Andelar'!J$119</f>
        <v>249.07844600000033</v>
      </c>
      <c r="H56" s="318">
        <f>'Innehavsanalys Andelar'!K$119</f>
        <v>175.62588070000027</v>
      </c>
      <c r="I56" s="878">
        <f>'Innehavsanalys Andelar'!N$119</f>
        <v>0.41823314996193472</v>
      </c>
      <c r="J56" s="320">
        <f>'Innehavsanalys Andelar'!O$119</f>
        <v>249.07844600000033</v>
      </c>
      <c r="K56" s="318">
        <f>'Innehavsanalys Andelar'!P$119</f>
        <v>175.62588070000021</v>
      </c>
      <c r="L56" s="319">
        <f>'Innehavsanalys Andelar'!Q$119</f>
        <v>0.41823314996193517</v>
      </c>
      <c r="M56" s="319" t="b">
        <f>'Innehavsanalys Andelar'!R$119</f>
        <v>0</v>
      </c>
      <c r="N56" s="319">
        <f>'Innehavsanalys Andelar'!S$119</f>
        <v>0.41823314996193517</v>
      </c>
      <c r="O56" s="320">
        <f>'Innehavsanalys Andelar'!T$119</f>
        <v>1413.8314214000009</v>
      </c>
      <c r="P56" s="318">
        <f>'Innehavsanalys Andelar'!U$119</f>
        <v>1340.3788561000024</v>
      </c>
      <c r="Q56" s="319">
        <f>'Innehavsanalys Andelar'!V$119</f>
        <v>5.4799853762030892E-2</v>
      </c>
      <c r="R56" s="319" t="b">
        <f>'Innehavsanalys Andelar'!W$119</f>
        <v>0</v>
      </c>
      <c r="S56" s="319">
        <f>'Innehavsanalys Andelar'!X$119</f>
        <v>5.4799853762030892E-2</v>
      </c>
      <c r="T56" s="319">
        <f>'Innehavsanalys Andelar'!Y$119</f>
        <v>0</v>
      </c>
      <c r="U56" s="320">
        <f>'Innehavsanalys Andelar'!Z$119</f>
        <v>1648.3222384999995</v>
      </c>
      <c r="V56" s="319">
        <f>'Innehavsanalys Andelar'!Y$119</f>
        <v>0</v>
      </c>
      <c r="W56" s="319">
        <f>'Innehavsanalys Andelar'!Z$119</f>
        <v>1648.3222384999995</v>
      </c>
      <c r="X56" s="319">
        <f>'Innehavsanalys Andelar'!AA$119</f>
        <v>0.22974353929753577</v>
      </c>
      <c r="Y56" s="51"/>
    </row>
    <row r="57" spans="2:25" ht="16.8">
      <c r="B57" s="750" t="str">
        <f>$B$10</f>
        <v>Aibel</v>
      </c>
      <c r="C57" s="750"/>
      <c r="D57" s="751">
        <f>'Innehavsanalys Andelar'!E$142</f>
        <v>47.728621200000099</v>
      </c>
      <c r="E57" s="752">
        <f>'Innehavsanalys Andelar'!F$142</f>
        <v>-1.8942085999999601</v>
      </c>
      <c r="F57" s="753" t="str">
        <f>'Innehavsanalys Andelar'!I$142</f>
        <v>-</v>
      </c>
      <c r="G57" s="751">
        <f>'Innehavsanalys Andelar'!J$142</f>
        <v>39.619265300000002</v>
      </c>
      <c r="H57" s="752">
        <f>'Innehavsanalys Andelar'!K$142</f>
        <v>13.5656385000001</v>
      </c>
      <c r="I57" s="874">
        <f>'Innehavsanalys Andelar'!N$142</f>
        <v>1.9205603038883656</v>
      </c>
      <c r="J57" s="751">
        <f>'Innehavsanalys Andelar'!O$142</f>
        <v>39.619265300000002</v>
      </c>
      <c r="K57" s="752">
        <f>'Innehavsanalys Andelar'!P$142</f>
        <v>13.5656385000001</v>
      </c>
      <c r="L57" s="753">
        <f>'Innehavsanalys Andelar'!Q$142</f>
        <v>1.9205603038883656</v>
      </c>
      <c r="M57" s="753" t="b">
        <f>'Innehavsanalys Andelar'!R$142</f>
        <v>0</v>
      </c>
      <c r="N57" s="753">
        <f>'Innehavsanalys Andelar'!S$142</f>
        <v>1.9205603038883656</v>
      </c>
      <c r="O57" s="751">
        <f>'Innehavsanalys Andelar'!T$142</f>
        <v>33.107823100000097</v>
      </c>
      <c r="P57" s="752">
        <f>'Innehavsanalys Andelar'!U$142</f>
        <v>7.0541962999998598</v>
      </c>
      <c r="Q57" s="753">
        <f>'Innehavsanalys Andelar'!V$142</f>
        <v>3.6933515445268732</v>
      </c>
      <c r="R57" s="753" t="b">
        <f>'Innehavsanalys Andelar'!W$142</f>
        <v>0</v>
      </c>
      <c r="S57" s="753">
        <f>'Innehavsanalys Andelar'!X$142</f>
        <v>3.6933515445268732</v>
      </c>
      <c r="T57" s="753">
        <f>'Innehavsanalys Andelar'!Y$142</f>
        <v>0</v>
      </c>
      <c r="U57" s="751">
        <f>'Innehavsanalys Andelar'!Z$142</f>
        <v>109.1749272</v>
      </c>
      <c r="V57" s="754">
        <f>'Innehavsanalys Andelar'!Y$142</f>
        <v>0</v>
      </c>
      <c r="W57" s="754">
        <f>'Innehavsanalys Andelar'!Z$142</f>
        <v>109.1749272</v>
      </c>
      <c r="X57" s="718">
        <f>'Innehavsanalys Andelar'!AA$142</f>
        <v>14.476593300926737</v>
      </c>
      <c r="Y57" s="51"/>
    </row>
    <row r="58" spans="2:25" ht="16.8">
      <c r="B58" s="755" t="s">
        <v>432</v>
      </c>
      <c r="C58" s="755"/>
      <c r="D58" s="756">
        <f>'Innehavsanalys Andelar'!E$166</f>
        <v>183.17190570000054</v>
      </c>
      <c r="E58" s="757">
        <f>'Innehavsanalys Andelar'!F$166</f>
        <v>98.023522100000406</v>
      </c>
      <c r="F58" s="758">
        <f>'Innehavsanalys Andelar'!I$166</f>
        <v>0.86865256191401197</v>
      </c>
      <c r="G58" s="756">
        <f>'Innehavsanalys Andelar'!J$166</f>
        <v>288.69771130000032</v>
      </c>
      <c r="H58" s="757">
        <f>'Innehavsanalys Andelar'!K$166</f>
        <v>189.19151920000036</v>
      </c>
      <c r="I58" s="875">
        <f>'Innehavsanalys Andelar'!N$166</f>
        <v>0.52595482356061019</v>
      </c>
      <c r="J58" s="756">
        <f>'Innehavsanalys Andelar'!O$166</f>
        <v>288.69771130000032</v>
      </c>
      <c r="K58" s="757">
        <f>'Innehavsanalys Andelar'!P$166</f>
        <v>189.1915192000003</v>
      </c>
      <c r="L58" s="758">
        <f>'Innehavsanalys Andelar'!Q$166</f>
        <v>0.52595482356061063</v>
      </c>
      <c r="M58" s="758" t="b">
        <f>'Innehavsanalys Andelar'!R$166</f>
        <v>0</v>
      </c>
      <c r="N58" s="758">
        <f>'Innehavsanalys Andelar'!S$166</f>
        <v>0.52595482356061063</v>
      </c>
      <c r="O58" s="756">
        <f>'Innehavsanalys Andelar'!T$166</f>
        <v>1446.939244500001</v>
      </c>
      <c r="P58" s="757">
        <f>'Innehavsanalys Andelar'!U$166</f>
        <v>1347.4330524000022</v>
      </c>
      <c r="Q58" s="758">
        <f>'Innehavsanalys Andelar'!V$166</f>
        <v>7.3848709531625145E-2</v>
      </c>
      <c r="R58" s="758" t="b">
        <f>'Innehavsanalys Andelar'!W$166</f>
        <v>0</v>
      </c>
      <c r="S58" s="758">
        <f>'Innehavsanalys Andelar'!X$166</f>
        <v>7.3848709531625145E-2</v>
      </c>
      <c r="T58" s="758">
        <f>'Innehavsanalys Andelar'!Y$166</f>
        <v>0</v>
      </c>
      <c r="U58" s="756">
        <f>'Innehavsanalys Andelar'!Z$166</f>
        <v>1757.4971656999994</v>
      </c>
      <c r="V58" s="759">
        <f>'Innehavsanalys Andelar'!Y$166</f>
        <v>0</v>
      </c>
      <c r="W58" s="759">
        <f>'Innehavsanalys Andelar'!Z$166</f>
        <v>1757.4971656999994</v>
      </c>
      <c r="X58" s="748">
        <f>'Innehavsanalys Andelar'!AA$166</f>
        <v>0.30432986081913671</v>
      </c>
      <c r="Y58" s="51"/>
    </row>
    <row r="59" spans="2:25" ht="16.8">
      <c r="B59" s="755"/>
      <c r="C59" s="755"/>
      <c r="D59" s="756"/>
      <c r="E59" s="757"/>
      <c r="F59" s="758"/>
      <c r="G59" s="756"/>
      <c r="H59" s="757"/>
      <c r="I59" s="875"/>
      <c r="J59" s="756"/>
      <c r="K59" s="757"/>
      <c r="L59" s="758"/>
      <c r="M59" s="758"/>
      <c r="N59" s="758"/>
      <c r="O59" s="756"/>
      <c r="P59" s="757"/>
      <c r="Q59" s="758"/>
      <c r="R59" s="758"/>
      <c r="S59" s="758"/>
      <c r="T59" s="758"/>
      <c r="U59" s="756"/>
      <c r="V59" s="759"/>
      <c r="W59" s="759"/>
      <c r="X59" s="748"/>
      <c r="Y59" s="51"/>
    </row>
    <row r="60" spans="2:25" ht="16.8">
      <c r="B60" s="820" t="s">
        <v>115</v>
      </c>
      <c r="C60" s="749"/>
      <c r="D60" s="320"/>
      <c r="E60" s="318"/>
      <c r="F60" s="319"/>
      <c r="G60" s="320"/>
      <c r="H60" s="318"/>
      <c r="I60" s="876"/>
      <c r="J60" s="320"/>
      <c r="K60" s="318"/>
      <c r="L60" s="319"/>
      <c r="M60" s="319"/>
      <c r="N60" s="319"/>
      <c r="O60" s="320"/>
      <c r="P60" s="318"/>
      <c r="Q60" s="319"/>
      <c r="R60" s="319"/>
      <c r="S60" s="319"/>
      <c r="T60" s="319"/>
      <c r="U60" s="320"/>
      <c r="V60" s="319"/>
      <c r="W60" s="319"/>
      <c r="X60" s="319"/>
      <c r="Y60" s="51"/>
    </row>
    <row r="61" spans="2:25" ht="16.8">
      <c r="B61" s="1011" t="str">
        <f>$B$9</f>
        <v>Summa exkl Aibel</v>
      </c>
      <c r="C61" s="749"/>
      <c r="D61" s="320">
        <f>'Innehavsanalys Andelar'!E$199</f>
        <v>151.06374280000043</v>
      </c>
      <c r="E61" s="318">
        <f>'Innehavsanalys Andelar'!F$199</f>
        <v>111.26529020000035</v>
      </c>
      <c r="F61" s="319">
        <f>'Innehavsanalys Andelar'!I$199</f>
        <v>0.35768973889756639</v>
      </c>
      <c r="G61" s="320">
        <f>'Innehavsanalys Andelar'!J$199</f>
        <v>279.84568740000043</v>
      </c>
      <c r="H61" s="318">
        <f>'Innehavsanalys Andelar'!K$199</f>
        <v>206.11182500000018</v>
      </c>
      <c r="I61" s="878">
        <f>'Innehavsanalys Andelar'!N$199</f>
        <v>0.35773717689414553</v>
      </c>
      <c r="J61" s="320">
        <f>'Innehavsanalys Andelar'!O$199</f>
        <v>279.8456874000002</v>
      </c>
      <c r="K61" s="318">
        <f>'Innehavsanalys Andelar'!P$199</f>
        <v>206.11182500000032</v>
      </c>
      <c r="L61" s="319">
        <f>'Innehavsanalys Andelar'!Q$199</f>
        <v>0.35773717689414353</v>
      </c>
      <c r="M61" s="319" t="b">
        <f>'Innehavsanalys Andelar'!R$199</f>
        <v>0</v>
      </c>
      <c r="N61" s="319">
        <f>'Innehavsanalys Andelar'!S$199</f>
        <v>0.35773717689414353</v>
      </c>
      <c r="O61" s="320">
        <f>'Innehavsanalys Andelar'!T$199</f>
        <v>1565.3710347000028</v>
      </c>
      <c r="P61" s="318">
        <f>'Innehavsanalys Andelar'!U$199</f>
        <v>1491.637172300002</v>
      </c>
      <c r="Q61" s="319">
        <f>'Innehavsanalys Andelar'!V$199</f>
        <v>4.9431499676498625E-2</v>
      </c>
      <c r="R61" s="319" t="b">
        <f>'Innehavsanalys Andelar'!W$199</f>
        <v>0</v>
      </c>
      <c r="S61" s="319">
        <f>'Innehavsanalys Andelar'!X$199</f>
        <v>4.9431499676498625E-2</v>
      </c>
      <c r="T61" s="319">
        <f>'Innehavsanalys Andelar'!Y$199</f>
        <v>0</v>
      </c>
      <c r="U61" s="320">
        <f>'Innehavsanalys Andelar'!Z$199</f>
        <v>1765.3665347999995</v>
      </c>
      <c r="V61" s="319">
        <f>'Innehavsanalys Andelar'!Y$199</f>
        <v>0</v>
      </c>
      <c r="W61" s="319">
        <f>'Innehavsanalys Andelar'!Z$199</f>
        <v>1765.3665347999995</v>
      </c>
      <c r="X61" s="319">
        <f>'Innehavsanalys Andelar'!AA$199</f>
        <v>0.18350934636331551</v>
      </c>
      <c r="Y61" s="51"/>
    </row>
    <row r="62" spans="2:25" ht="16.8">
      <c r="B62" s="750" t="str">
        <f>$B$10</f>
        <v>Aibel</v>
      </c>
      <c r="C62" s="750"/>
      <c r="D62" s="751">
        <f>'Innehavsanalys Andelar'!E$222</f>
        <v>52.479783700000098</v>
      </c>
      <c r="E62" s="752">
        <f>'Innehavsanalys Andelar'!F$222</f>
        <v>18.3641000000001</v>
      </c>
      <c r="F62" s="753">
        <f>'Innehavsanalys Andelar'!I$222</f>
        <v>1.8577378526581652</v>
      </c>
      <c r="G62" s="751">
        <f>'Innehavsanalys Andelar'!J$222</f>
        <v>44.370427800000002</v>
      </c>
      <c r="H62" s="752">
        <f>'Innehavsanalys Andelar'!K$222</f>
        <v>33.823947100000098</v>
      </c>
      <c r="I62" s="874">
        <f>'Innehavsanalys Andelar'!N$222</f>
        <v>0.31180514411341043</v>
      </c>
      <c r="J62" s="751">
        <f>'Innehavsanalys Andelar'!O$222</f>
        <v>44.370427800000101</v>
      </c>
      <c r="K62" s="752">
        <f>'Innehavsanalys Andelar'!P$222</f>
        <v>33.823947099999998</v>
      </c>
      <c r="L62" s="753">
        <f>'Innehavsanalys Andelar'!Q$222</f>
        <v>0.31180514411341731</v>
      </c>
      <c r="M62" s="753" t="b">
        <f>'Innehavsanalys Andelar'!R$222</f>
        <v>0</v>
      </c>
      <c r="N62" s="753">
        <f>'Innehavsanalys Andelar'!S$222</f>
        <v>0.31180514411341731</v>
      </c>
      <c r="O62" s="751">
        <f>'Innehavsanalys Andelar'!T$222</f>
        <v>163.5804416</v>
      </c>
      <c r="P62" s="752">
        <f>'Innehavsanalys Andelar'!U$222</f>
        <v>153.03396090000001</v>
      </c>
      <c r="Q62" s="753">
        <f>'Innehavsanalys Andelar'!V$222</f>
        <v>6.8915949361668671E-2</v>
      </c>
      <c r="R62" s="753" t="b">
        <f>'Innehavsanalys Andelar'!W$222</f>
        <v>0</v>
      </c>
      <c r="S62" s="753">
        <f>'Innehavsanalys Andelar'!X$222</f>
        <v>6.8915949361668671E-2</v>
      </c>
      <c r="T62" s="753">
        <f>'Innehavsanalys Andelar'!Y$222</f>
        <v>0</v>
      </c>
      <c r="U62" s="751">
        <f>'Innehavsanalys Andelar'!Z$222</f>
        <v>109.8536647</v>
      </c>
      <c r="V62" s="754">
        <f>'Innehavsanalys Andelar'!Y$222</f>
        <v>0</v>
      </c>
      <c r="W62" s="754">
        <f>'Innehavsanalys Andelar'!Z$222</f>
        <v>109.8536647</v>
      </c>
      <c r="X62" s="718">
        <f>'Innehavsanalys Andelar'!AA$222</f>
        <v>-0.28216152771616598</v>
      </c>
      <c r="Y62" s="51"/>
    </row>
    <row r="63" spans="2:25" ht="16.8">
      <c r="B63" s="755" t="s">
        <v>439</v>
      </c>
      <c r="C63" s="755"/>
      <c r="D63" s="756">
        <f>'Innehavsanalys Andelar'!E$246</f>
        <v>203.54352650000052</v>
      </c>
      <c r="E63" s="757">
        <f>'Innehavsanalys Andelar'!F$246</f>
        <v>129.62939020000044</v>
      </c>
      <c r="F63" s="758">
        <f>'Innehavsanalys Andelar'!I$246</f>
        <v>0.57019581891082471</v>
      </c>
      <c r="G63" s="756">
        <f>'Innehavsanalys Andelar'!J$246</f>
        <v>324.21611520000044</v>
      </c>
      <c r="H63" s="757">
        <f>'Innehavsanalys Andelar'!K$246</f>
        <v>239.93577210000029</v>
      </c>
      <c r="I63" s="874">
        <f>'Innehavsanalys Andelar'!N$246</f>
        <v>0.35126209969588795</v>
      </c>
      <c r="J63" s="756">
        <f>'Innehavsanalys Andelar'!O$246</f>
        <v>324.21611520000033</v>
      </c>
      <c r="K63" s="757">
        <f>'Innehavsanalys Andelar'!P$246</f>
        <v>239.93577210000032</v>
      </c>
      <c r="L63" s="758">
        <f>'Innehavsanalys Andelar'!Q$246</f>
        <v>0.35126209969588729</v>
      </c>
      <c r="M63" s="758" t="b">
        <f>'Innehavsanalys Andelar'!R$246</f>
        <v>0</v>
      </c>
      <c r="N63" s="758">
        <f>'Innehavsanalys Andelar'!S$246</f>
        <v>0.35126209969588729</v>
      </c>
      <c r="O63" s="756">
        <f>'Innehavsanalys Andelar'!T$246</f>
        <v>1728.9514763000029</v>
      </c>
      <c r="P63" s="757">
        <f>'Innehavsanalys Andelar'!U$246</f>
        <v>1644.671133200002</v>
      </c>
      <c r="Q63" s="758">
        <f>'Innehavsanalys Andelar'!V$246</f>
        <v>5.124449587439317E-2</v>
      </c>
      <c r="R63" s="758" t="b">
        <f>'Innehavsanalys Andelar'!W$246</f>
        <v>0</v>
      </c>
      <c r="S63" s="758">
        <f>'Innehavsanalys Andelar'!X$246</f>
        <v>5.124449587439317E-2</v>
      </c>
      <c r="T63" s="758">
        <f>'Innehavsanalys Andelar'!Y$246</f>
        <v>0</v>
      </c>
      <c r="U63" s="756">
        <f>'Innehavsanalys Andelar'!Z$246</f>
        <v>1875.2201994999996</v>
      </c>
      <c r="V63" s="759">
        <f>'Innehavsanalys Andelar'!Y$246</f>
        <v>0</v>
      </c>
      <c r="W63" s="759">
        <f>'Innehavsanalys Andelar'!Z$246</f>
        <v>1875.2201994999996</v>
      </c>
      <c r="X63" s="748">
        <f>'Innehavsanalys Andelar'!AA$246</f>
        <v>0.14017943262092958</v>
      </c>
      <c r="Y63" s="51"/>
    </row>
    <row r="64" spans="2:25" ht="16.8">
      <c r="B64" s="755"/>
      <c r="C64" s="755"/>
      <c r="D64" s="756"/>
      <c r="E64" s="757"/>
      <c r="F64" s="758"/>
      <c r="G64" s="756"/>
      <c r="H64" s="757"/>
      <c r="I64" s="758"/>
      <c r="J64" s="756"/>
      <c r="K64" s="757"/>
      <c r="L64" s="758"/>
      <c r="M64" s="758"/>
      <c r="N64" s="758"/>
      <c r="O64" s="756"/>
      <c r="P64" s="757"/>
      <c r="Q64" s="758"/>
      <c r="R64" s="758"/>
      <c r="S64" s="758"/>
      <c r="T64" s="758"/>
      <c r="U64" s="756"/>
      <c r="V64" s="759"/>
      <c r="W64" s="759"/>
      <c r="X64" s="748"/>
      <c r="Y64" s="51"/>
    </row>
    <row r="65" spans="2:25" ht="16.8">
      <c r="B65" s="820" t="s">
        <v>1</v>
      </c>
      <c r="C65" s="749"/>
      <c r="D65" s="320"/>
      <c r="E65" s="318"/>
      <c r="F65" s="319"/>
      <c r="G65" s="320"/>
      <c r="H65" s="318"/>
      <c r="I65" s="319"/>
      <c r="J65" s="320"/>
      <c r="K65" s="318"/>
      <c r="L65" s="319"/>
      <c r="M65" s="319"/>
      <c r="N65" s="319"/>
      <c r="O65" s="320"/>
      <c r="P65" s="318"/>
      <c r="Q65" s="319"/>
      <c r="R65" s="319"/>
      <c r="S65" s="319"/>
      <c r="T65" s="319"/>
      <c r="U65" s="320"/>
      <c r="V65" s="319"/>
      <c r="W65" s="319"/>
      <c r="X65" s="319"/>
      <c r="Y65" s="51"/>
    </row>
    <row r="66" spans="2:25" ht="16.8">
      <c r="B66" s="1011" t="str">
        <f>$B$9</f>
        <v>Summa exkl Aibel</v>
      </c>
      <c r="C66" s="749"/>
      <c r="D66" s="320">
        <f>'Innehavsanalys Andelar'!E$281</f>
        <v>71.840379000000539</v>
      </c>
      <c r="E66" s="318">
        <f>'Innehavsanalys Andelar'!F$281</f>
        <v>42.276142800000187</v>
      </c>
      <c r="F66" s="319">
        <f>'Innehavsanalys Andelar'!I$281</f>
        <v>0.69931252573969971</v>
      </c>
      <c r="G66" s="320">
        <f>'Innehavsanalys Andelar'!J$281</f>
        <v>101.04481920000012</v>
      </c>
      <c r="H66" s="318">
        <f>'Innehavsanalys Andelar'!K$281</f>
        <v>41.849994900000098</v>
      </c>
      <c r="I66" s="319">
        <f>'Innehavsanalys Andelar'!N$281</f>
        <v>1.4144523659189234</v>
      </c>
      <c r="J66" s="320">
        <f>'Innehavsanalys Andelar'!O$281</f>
        <v>101.04481920000046</v>
      </c>
      <c r="K66" s="318">
        <f>'Innehavsanalys Andelar'!P$281</f>
        <v>41.849994900000354</v>
      </c>
      <c r="L66" s="319">
        <f>'Innehavsanalys Andelar'!Q$281</f>
        <v>1.4144523659189168</v>
      </c>
      <c r="M66" s="319" t="b">
        <f>'Innehavsanalys Andelar'!R$281</f>
        <v>0</v>
      </c>
      <c r="N66" s="319">
        <f>'Innehavsanalys Andelar'!S$281</f>
        <v>1.4144523659189168</v>
      </c>
      <c r="O66" s="320">
        <f>'Innehavsanalys Andelar'!T$281</f>
        <v>553.70716039999934</v>
      </c>
      <c r="P66" s="318">
        <f>'Innehavsanalys Andelar'!U$281</f>
        <v>494.51233610000156</v>
      </c>
      <c r="Q66" s="319">
        <f>'Innehavsanalys Andelar'!V$281</f>
        <v>0.11970343301613262</v>
      </c>
      <c r="R66" s="319" t="b">
        <f>'Innehavsanalys Andelar'!W$281</f>
        <v>0</v>
      </c>
      <c r="S66" s="319">
        <f>'Innehavsanalys Andelar'!X$281</f>
        <v>0.11970343301613262</v>
      </c>
      <c r="T66" s="319">
        <f>'Innehavsanalys Andelar'!Y$281</f>
        <v>0</v>
      </c>
      <c r="U66" s="320">
        <f>'Innehavsanalys Andelar'!Z$281</f>
        <v>1139.7327954</v>
      </c>
      <c r="V66" s="319">
        <f>'Innehavsanalys Andelar'!Y$281</f>
        <v>0</v>
      </c>
      <c r="W66" s="319">
        <f>'Innehavsanalys Andelar'!Z$281</f>
        <v>1139.7327954</v>
      </c>
      <c r="X66" s="319">
        <f>'Innehavsanalys Andelar'!AA$281</f>
        <v>1.3047610993662255</v>
      </c>
      <c r="Y66" s="51"/>
    </row>
    <row r="67" spans="2:25" ht="16.8">
      <c r="B67" s="750" t="str">
        <f>$B$10</f>
        <v>Aibel</v>
      </c>
      <c r="C67" s="750"/>
      <c r="D67" s="751">
        <f>'Innehavsanalys Andelar'!E$304</f>
        <v>40.957762700000103</v>
      </c>
      <c r="E67" s="752">
        <f>'Innehavsanalys Andelar'!F$304</f>
        <v>-12.054136099999999</v>
      </c>
      <c r="F67" s="753" t="str">
        <f>'Innehavsanalys Andelar'!I$304</f>
        <v>-</v>
      </c>
      <c r="G67" s="751">
        <f>'Innehavsanalys Andelar'!J$304</f>
        <v>6.4558115000000704</v>
      </c>
      <c r="H67" s="752">
        <f>'Innehavsanalys Andelar'!K$304</f>
        <v>-25.505886199999999</v>
      </c>
      <c r="I67" s="753" t="str">
        <f>'Innehavsanalys Andelar'!N$304</f>
        <v>-</v>
      </c>
      <c r="J67" s="751">
        <f>'Innehavsanalys Andelar'!O$304</f>
        <v>6.45581150000005</v>
      </c>
      <c r="K67" s="752">
        <f>'Innehavsanalys Andelar'!P$304</f>
        <v>-25.5058861999999</v>
      </c>
      <c r="L67" s="753" t="str">
        <f>'Innehavsanalys Andelar'!Q$304</f>
        <v>-</v>
      </c>
      <c r="M67" s="753" t="b">
        <f>'Innehavsanalys Andelar'!R$304</f>
        <v>0</v>
      </c>
      <c r="N67" s="753" t="str">
        <f>'Innehavsanalys Andelar'!S$304</f>
        <v>-</v>
      </c>
      <c r="O67" s="751">
        <f>'Innehavsanalys Andelar'!T$304</f>
        <v>-118.827824999999</v>
      </c>
      <c r="P67" s="752">
        <f>'Innehavsanalys Andelar'!U$304</f>
        <v>-150.78952269999999</v>
      </c>
      <c r="Q67" s="753" t="str">
        <f>'Innehavsanalys Andelar'!V$304</f>
        <v>-</v>
      </c>
      <c r="R67" s="753">
        <f>'Innehavsanalys Andelar'!W$304</f>
        <v>0.21196232422321337</v>
      </c>
      <c r="S67" s="753">
        <f>'Innehavsanalys Andelar'!X$304</f>
        <v>0.21196232422321337</v>
      </c>
      <c r="T67" s="753">
        <f>'Innehavsanalys Andelar'!Y$304</f>
        <v>0</v>
      </c>
      <c r="U67" s="751">
        <f>'Innehavsanalys Andelar'!Z$304</f>
        <v>-33.978278000000202</v>
      </c>
      <c r="V67" s="754">
        <f>'Innehavsanalys Andelar'!Y$304</f>
        <v>0</v>
      </c>
      <c r="W67" s="754">
        <f>'Innehavsanalys Andelar'!Z$304</f>
        <v>-33.978278000000202</v>
      </c>
      <c r="X67" s="718" t="str">
        <f>'Innehavsanalys Andelar'!AA$304</f>
        <v>-</v>
      </c>
      <c r="Y67" s="51"/>
    </row>
    <row r="68" spans="2:25" ht="16.8">
      <c r="B68" s="755" t="s">
        <v>434</v>
      </c>
      <c r="C68" s="755"/>
      <c r="D68" s="756">
        <f>'Innehavsanalys Andelar'!E$328</f>
        <v>112.79814170000064</v>
      </c>
      <c r="E68" s="757">
        <f>'Innehavsanalys Andelar'!F$328</f>
        <v>30.222006700000186</v>
      </c>
      <c r="F68" s="758">
        <f>'Innehavsanalys Andelar'!I$328</f>
        <v>2.7323180694020541</v>
      </c>
      <c r="G68" s="756">
        <f>'Innehavsanalys Andelar'!J$328</f>
        <v>107.50063070000019</v>
      </c>
      <c r="H68" s="757">
        <f>'Innehavsanalys Andelar'!K$328</f>
        <v>16.344108700000099</v>
      </c>
      <c r="I68" s="758">
        <f>'Innehavsanalys Andelar'!N$328</f>
        <v>5.5773320939794981</v>
      </c>
      <c r="J68" s="756">
        <f>'Innehavsanalys Andelar'!O$328</f>
        <v>107.50063070000051</v>
      </c>
      <c r="K68" s="757">
        <f>'Innehavsanalys Andelar'!P$328</f>
        <v>16.344108700000454</v>
      </c>
      <c r="L68" s="758">
        <f>'Innehavsanalys Andelar'!Q$328</f>
        <v>5.5773320939793756</v>
      </c>
      <c r="M68" s="758" t="b">
        <f>'Innehavsanalys Andelar'!R$328</f>
        <v>0</v>
      </c>
      <c r="N68" s="758">
        <f>'Innehavsanalys Andelar'!S$328</f>
        <v>5.5773320939793756</v>
      </c>
      <c r="O68" s="756">
        <f>'Innehavsanalys Andelar'!T$328</f>
        <v>434.87933540000034</v>
      </c>
      <c r="P68" s="757">
        <f>'Innehavsanalys Andelar'!U$328</f>
        <v>343.72281340000154</v>
      </c>
      <c r="Q68" s="758">
        <f>'Innehavsanalys Andelar'!V$328</f>
        <v>0.26520358395273846</v>
      </c>
      <c r="R68" s="758" t="b">
        <f>'Innehavsanalys Andelar'!W$328</f>
        <v>0</v>
      </c>
      <c r="S68" s="758">
        <f>'Innehavsanalys Andelar'!X$328</f>
        <v>0.26520358395273846</v>
      </c>
      <c r="T68" s="758">
        <f>'Innehavsanalys Andelar'!Y$328</f>
        <v>0</v>
      </c>
      <c r="U68" s="756">
        <f>'Innehavsanalys Andelar'!Z$328</f>
        <v>1105.7545173999997</v>
      </c>
      <c r="V68" s="759">
        <f>'Innehavsanalys Andelar'!Y$328</f>
        <v>0</v>
      </c>
      <c r="W68" s="759">
        <f>'Innehavsanalys Andelar'!Z$328</f>
        <v>1105.7545173999997</v>
      </c>
      <c r="X68" s="748">
        <f>'Innehavsanalys Andelar'!AA$328</f>
        <v>2.2169948408783586</v>
      </c>
      <c r="Y68" s="51"/>
    </row>
    <row r="69" spans="2:25" ht="16.8">
      <c r="B69" s="755"/>
      <c r="C69" s="755"/>
      <c r="D69" s="756"/>
      <c r="E69" s="757"/>
      <c r="F69" s="758"/>
      <c r="G69" s="756"/>
      <c r="H69" s="757"/>
      <c r="I69" s="758"/>
      <c r="J69" s="756"/>
      <c r="K69" s="757"/>
      <c r="L69" s="758"/>
      <c r="M69" s="758"/>
      <c r="N69" s="758"/>
      <c r="O69" s="756"/>
      <c r="P69" s="757"/>
      <c r="Q69" s="758"/>
      <c r="R69" s="758"/>
      <c r="S69" s="758"/>
      <c r="T69" s="758"/>
      <c r="U69" s="756"/>
      <c r="V69" s="759"/>
      <c r="W69" s="759"/>
      <c r="X69" s="748"/>
      <c r="Y69" s="51"/>
    </row>
    <row r="70" spans="2:25" ht="16.8">
      <c r="B70" s="820" t="s">
        <v>116</v>
      </c>
      <c r="C70" s="749"/>
      <c r="D70" s="320"/>
      <c r="E70" s="318"/>
      <c r="F70" s="319"/>
      <c r="G70" s="320"/>
      <c r="H70" s="318"/>
      <c r="I70" s="319"/>
      <c r="J70" s="320"/>
      <c r="K70" s="318"/>
      <c r="L70" s="319"/>
      <c r="M70" s="319"/>
      <c r="N70" s="319"/>
      <c r="O70" s="320"/>
      <c r="P70" s="318"/>
      <c r="Q70" s="319"/>
      <c r="R70" s="319"/>
      <c r="S70" s="319"/>
      <c r="T70" s="319"/>
      <c r="U70" s="320"/>
      <c r="V70" s="319"/>
      <c r="W70" s="319"/>
      <c r="X70" s="319"/>
      <c r="Y70" s="51"/>
    </row>
    <row r="71" spans="2:25" ht="16.8">
      <c r="B71" s="1011" t="str">
        <f>$B$9</f>
        <v>Summa exkl Aibel</v>
      </c>
      <c r="C71" s="749"/>
      <c r="D71" s="320">
        <f>'Innehavsanalys Andelar'!E$361</f>
        <v>88.715699700000528</v>
      </c>
      <c r="E71" s="318">
        <f>'Innehavsanalys Andelar'!F$361</f>
        <v>56.476841900000167</v>
      </c>
      <c r="F71" s="319">
        <f>'Innehavsanalys Andelar'!I$361</f>
        <v>0.57083322500722655</v>
      </c>
      <c r="G71" s="320">
        <f>'Innehavsanalys Andelar'!J$361</f>
        <v>133.06692300000017</v>
      </c>
      <c r="H71" s="318">
        <f>'Innehavsanalys Andelar'!K$361</f>
        <v>75.189078800000118</v>
      </c>
      <c r="I71" s="319">
        <f>'Innehavsanalys Andelar'!N$361</f>
        <v>0.76976397535010044</v>
      </c>
      <c r="J71" s="320">
        <f>'Innehavsanalys Andelar'!O$361</f>
        <v>133.06692300000051</v>
      </c>
      <c r="K71" s="318">
        <f>'Innehavsanalys Andelar'!P$361</f>
        <v>75.189078800000431</v>
      </c>
      <c r="L71" s="319">
        <f>'Innehavsanalys Andelar'!Q$361</f>
        <v>0.76976397535009777</v>
      </c>
      <c r="M71" s="319" t="b">
        <f>'Innehavsanalys Andelar'!R$361</f>
        <v>0</v>
      </c>
      <c r="N71" s="319">
        <f>'Innehavsanalys Andelar'!S$361</f>
        <v>0.76976397535009777</v>
      </c>
      <c r="O71" s="320">
        <f>'Innehavsanalys Andelar'!T$361</f>
        <v>821.0055132</v>
      </c>
      <c r="P71" s="318">
        <f>'Innehavsanalys Andelar'!U$361</f>
        <v>763.12766900000065</v>
      </c>
      <c r="Q71" s="319">
        <f>'Innehavsanalys Andelar'!V$361</f>
        <v>7.5842937625158147E-2</v>
      </c>
      <c r="R71" s="319" t="b">
        <f>'Innehavsanalys Andelar'!W$361</f>
        <v>0</v>
      </c>
      <c r="S71" s="319">
        <f>'Innehavsanalys Andelar'!X$361</f>
        <v>7.5842937625158147E-2</v>
      </c>
      <c r="T71" s="319">
        <f>'Innehavsanalys Andelar'!Y$361</f>
        <v>0</v>
      </c>
      <c r="U71" s="320">
        <f>'Innehavsanalys Andelar'!Z$361</f>
        <v>1256.7770917000003</v>
      </c>
      <c r="V71" s="319">
        <f>'Innehavsanalys Andelar'!Y$361</f>
        <v>0</v>
      </c>
      <c r="W71" s="319">
        <f>'Innehavsanalys Andelar'!Z$361</f>
        <v>1256.7770917000003</v>
      </c>
      <c r="X71" s="319">
        <f>'Innehavsanalys Andelar'!AA$361</f>
        <v>0.64687658795922798</v>
      </c>
      <c r="Y71" s="51"/>
    </row>
    <row r="72" spans="2:25" ht="16.8">
      <c r="B72" s="1012" t="str">
        <f>$B$10</f>
        <v>Aibel</v>
      </c>
      <c r="C72" s="750"/>
      <c r="D72" s="751">
        <f>'Innehavsanalys Andelar'!E$384</f>
        <v>45.708925200000103</v>
      </c>
      <c r="E72" s="752">
        <f>'Innehavsanalys Andelar'!F$384</f>
        <v>8.2041725000000696</v>
      </c>
      <c r="F72" s="753">
        <f>'Innehavsanalys Andelar'!I$384</f>
        <v>4.5714241990889048</v>
      </c>
      <c r="G72" s="751">
        <f>'Innehavsanalys Andelar'!J$384</f>
        <v>11.2069740000001</v>
      </c>
      <c r="H72" s="752">
        <f>'Innehavsanalys Andelar'!K$384</f>
        <v>-5.2475775999999401</v>
      </c>
      <c r="I72" s="753" t="str">
        <f>'Innehavsanalys Andelar'!N$384</f>
        <v>-</v>
      </c>
      <c r="J72" s="751">
        <f>'Innehavsanalys Andelar'!O$384</f>
        <v>11.2069740000001</v>
      </c>
      <c r="K72" s="752">
        <f>'Innehavsanalys Andelar'!P$384</f>
        <v>-5.2475775999999099</v>
      </c>
      <c r="L72" s="753" t="str">
        <f>'Innehavsanalys Andelar'!Q$384</f>
        <v>-</v>
      </c>
      <c r="M72" s="753" t="b">
        <f>'Innehavsanalys Andelar'!R$384</f>
        <v>0</v>
      </c>
      <c r="N72" s="753" t="str">
        <f>'Innehavsanalys Andelar'!S$384</f>
        <v>-</v>
      </c>
      <c r="O72" s="751">
        <f>'Innehavsanalys Andelar'!T$384</f>
        <v>11.6447935000005</v>
      </c>
      <c r="P72" s="752">
        <f>'Innehavsanalys Andelar'!U$384</f>
        <v>-4.8097581000000096</v>
      </c>
      <c r="Q72" s="753" t="str">
        <f>'Innehavsanalys Andelar'!V$384</f>
        <v>-</v>
      </c>
      <c r="R72" s="753" t="b">
        <f>'Innehavsanalys Andelar'!W$384</f>
        <v>0</v>
      </c>
      <c r="S72" s="753" t="str">
        <f>'Innehavsanalys Andelar'!X$384</f>
        <v>-</v>
      </c>
      <c r="T72" s="753">
        <f>'Innehavsanalys Andelar'!Y$384</f>
        <v>0</v>
      </c>
      <c r="U72" s="751">
        <f>'Innehavsanalys Andelar'!Z$384</f>
        <v>-33.299540500000298</v>
      </c>
      <c r="V72" s="754">
        <f>'Innehavsanalys Andelar'!Y$384</f>
        <v>0</v>
      </c>
      <c r="W72" s="754">
        <f>'Innehavsanalys Andelar'!Z$384</f>
        <v>-33.299540500000298</v>
      </c>
      <c r="X72" s="718" t="str">
        <f>'Innehavsanalys Andelar'!AA$384</f>
        <v>-</v>
      </c>
      <c r="Y72" s="51"/>
    </row>
    <row r="73" spans="2:25" ht="16.8">
      <c r="B73" s="755" t="s">
        <v>435</v>
      </c>
      <c r="C73" s="755"/>
      <c r="D73" s="756">
        <f>'Innehavsanalys Andelar'!E$408</f>
        <v>134.42462490000062</v>
      </c>
      <c r="E73" s="757">
        <f>'Innehavsanalys Andelar'!F$408</f>
        <v>64.681014400000237</v>
      </c>
      <c r="F73" s="758">
        <f>'Innehavsanalys Andelar'!I$408</f>
        <v>1.0782702025774062</v>
      </c>
      <c r="G73" s="756">
        <f>'Innehavsanalys Andelar'!J$408</f>
        <v>144.27389700000026</v>
      </c>
      <c r="H73" s="757">
        <f>'Innehavsanalys Andelar'!K$408</f>
        <v>69.941501200000175</v>
      </c>
      <c r="I73" s="758">
        <f>'Innehavsanalys Andelar'!N$408</f>
        <v>1.0627795303884597</v>
      </c>
      <c r="J73" s="756">
        <f>'Innehavsanalys Andelar'!O$408</f>
        <v>144.2738970000006</v>
      </c>
      <c r="K73" s="757">
        <f>'Innehavsanalys Andelar'!P$408</f>
        <v>69.941501200000516</v>
      </c>
      <c r="L73" s="758">
        <f>'Innehavsanalys Andelar'!Q$408</f>
        <v>1.0627795303884549</v>
      </c>
      <c r="M73" s="758" t="b">
        <f>'Innehavsanalys Andelar'!R$408</f>
        <v>0</v>
      </c>
      <c r="N73" s="758">
        <f>'Innehavsanalys Andelar'!S$408</f>
        <v>1.0627795303884549</v>
      </c>
      <c r="O73" s="756">
        <f>'Innehavsanalys Andelar'!T$408</f>
        <v>832.65030670000044</v>
      </c>
      <c r="P73" s="757">
        <f>'Innehavsanalys Andelar'!U$408</f>
        <v>758.3179109000007</v>
      </c>
      <c r="Q73" s="758">
        <f>'Innehavsanalys Andelar'!V$408</f>
        <v>9.8022735229581048E-2</v>
      </c>
      <c r="R73" s="758" t="b">
        <f>'Innehavsanalys Andelar'!W$408</f>
        <v>0</v>
      </c>
      <c r="S73" s="758">
        <f>'Innehavsanalys Andelar'!X$408</f>
        <v>9.8022735229581048E-2</v>
      </c>
      <c r="T73" s="758">
        <f>'Innehavsanalys Andelar'!Y$408</f>
        <v>0</v>
      </c>
      <c r="U73" s="756">
        <f>'Innehavsanalys Andelar'!Z$408</f>
        <v>1223.4775511999999</v>
      </c>
      <c r="V73" s="759">
        <f>'Innehavsanalys Andelar'!Y$408</f>
        <v>0</v>
      </c>
      <c r="W73" s="759">
        <f>'Innehavsanalys Andelar'!Z$408</f>
        <v>1223.4775511999999</v>
      </c>
      <c r="X73" s="748">
        <f>'Innehavsanalys Andelar'!AA$408</f>
        <v>0.61340980295181202</v>
      </c>
      <c r="Y73" s="51"/>
    </row>
    <row r="74" spans="2:25" ht="16.8">
      <c r="B74" s="755"/>
      <c r="C74" s="755"/>
      <c r="D74" s="756"/>
      <c r="E74" s="757"/>
      <c r="F74" s="758"/>
      <c r="G74" s="756"/>
      <c r="H74" s="757"/>
      <c r="I74" s="758"/>
      <c r="J74" s="756"/>
      <c r="K74" s="757"/>
      <c r="L74" s="758"/>
      <c r="M74" s="758"/>
      <c r="N74" s="758"/>
      <c r="O74" s="756"/>
      <c r="P74" s="757"/>
      <c r="Q74" s="758"/>
      <c r="R74" s="758"/>
      <c r="S74" s="758"/>
      <c r="T74" s="758"/>
      <c r="U74" s="756"/>
      <c r="V74" s="759"/>
      <c r="W74" s="759"/>
      <c r="X74" s="748"/>
      <c r="Y74" s="51"/>
    </row>
    <row r="75" spans="2:25" ht="16.8">
      <c r="B75" s="820" t="s">
        <v>112</v>
      </c>
      <c r="C75" s="749"/>
      <c r="D75" s="320"/>
      <c r="E75" s="318"/>
      <c r="F75" s="319"/>
      <c r="G75" s="320"/>
      <c r="H75" s="318"/>
      <c r="I75" s="319"/>
      <c r="J75" s="320"/>
      <c r="K75" s="318"/>
      <c r="L75" s="319"/>
      <c r="M75" s="319"/>
      <c r="N75" s="319"/>
      <c r="O75" s="320"/>
      <c r="P75" s="318"/>
      <c r="Q75" s="319"/>
      <c r="R75" s="319"/>
      <c r="S75" s="319"/>
      <c r="T75" s="319"/>
      <c r="U75" s="320"/>
      <c r="V75" s="319"/>
      <c r="W75" s="319"/>
      <c r="X75" s="319"/>
      <c r="Y75" s="51"/>
    </row>
    <row r="76" spans="2:25" ht="16.8">
      <c r="B76" s="1011" t="str">
        <f>$B$9</f>
        <v>Summa exkl Aibel</v>
      </c>
      <c r="C76" s="749"/>
      <c r="D76" s="320">
        <f>'JÄMST Andelar'!E36</f>
        <v>-15.620458300000001</v>
      </c>
      <c r="E76" s="318">
        <f>'JÄMST Andelar'!F36</f>
        <v>-11.347559500000001</v>
      </c>
      <c r="F76" s="319"/>
      <c r="G76" s="320">
        <f>'JÄMST Andelar'!G36</f>
        <v>-30.767241399999996</v>
      </c>
      <c r="H76" s="318">
        <f>'JÄMST Andelar'!H36</f>
        <v>-30.4859443</v>
      </c>
      <c r="I76" s="319"/>
      <c r="J76" s="320">
        <f>'JÄMST Andelar'!I36</f>
        <v>-30.767241399999996</v>
      </c>
      <c r="K76" s="318">
        <f>'JÄMST Andelar'!J36</f>
        <v>-30.4859443</v>
      </c>
      <c r="L76" s="319">
        <f>'JÄMST Andelar'!L36</f>
        <v>-151.2583162</v>
      </c>
      <c r="M76" s="319">
        <f>'JÄMST Andelar'!M36</f>
        <v>-117.04429630000001</v>
      </c>
      <c r="N76" s="319"/>
      <c r="O76" s="320">
        <f>'JÄMST Andelar'!K36</f>
        <v>-151.53961330000001</v>
      </c>
      <c r="P76" s="318">
        <f>'JÄMST Andelar'!L36</f>
        <v>-151.2583162</v>
      </c>
      <c r="Q76" s="319">
        <f>'JÄMST Andelar'!Q36</f>
        <v>0</v>
      </c>
      <c r="R76" s="319">
        <f>'JÄMST Andelar'!R36</f>
        <v>0</v>
      </c>
      <c r="S76" s="319">
        <f>'JÄMST Andelar'!S36</f>
        <v>0</v>
      </c>
      <c r="T76" s="319">
        <f>'JÄMST Andelar'!T36</f>
        <v>0</v>
      </c>
      <c r="U76" s="320">
        <f>'JÄMST Andelar'!M36</f>
        <v>-117.04429630000001</v>
      </c>
      <c r="V76" s="319">
        <f>'JÄMST Andelar'!V36</f>
        <v>0</v>
      </c>
      <c r="W76" s="319">
        <f>'JÄMST Andelar'!W36</f>
        <v>0</v>
      </c>
      <c r="X76" s="319">
        <f>'JÄMST Andelar'!X36</f>
        <v>0</v>
      </c>
      <c r="Y76" s="51"/>
    </row>
    <row r="77" spans="2:25" ht="16.8">
      <c r="B77" s="1012" t="str">
        <f>$B$10</f>
        <v>Aibel</v>
      </c>
      <c r="C77" s="750"/>
      <c r="D77" s="762">
        <f>'JÄMST Andelar'!E59</f>
        <v>-4.7511625000000004</v>
      </c>
      <c r="E77" s="763">
        <f>'JÄMST Andelar'!F59</f>
        <v>-20.258308599999999</v>
      </c>
      <c r="F77" s="764"/>
      <c r="G77" s="762">
        <f>'JÄMST Andelar'!G59</f>
        <v>-4.7511625000000004</v>
      </c>
      <c r="H77" s="763">
        <f>'JÄMST Andelar'!H59</f>
        <v>-20.258308599999999</v>
      </c>
      <c r="I77" s="764"/>
      <c r="J77" s="762">
        <f>'JÄMST Andelar'!I59</f>
        <v>-4.7511625000000004</v>
      </c>
      <c r="K77" s="763">
        <f>'JÄMST Andelar'!J59</f>
        <v>-20.258308599999999</v>
      </c>
      <c r="L77" s="764">
        <f>'JÄMST Andelar'!L59</f>
        <v>-145.97976460000001</v>
      </c>
      <c r="M77" s="764">
        <f>'JÄMST Andelar'!M59</f>
        <v>-0.67873749999999999</v>
      </c>
      <c r="N77" s="764"/>
      <c r="O77" s="762">
        <f>'JÄMST Andelar'!K59</f>
        <v>-130.47261850000001</v>
      </c>
      <c r="P77" s="763">
        <f>'JÄMST Andelar'!L59</f>
        <v>-145.97976460000001</v>
      </c>
      <c r="Q77" s="764">
        <f>'JÄMST Andelar'!Q59</f>
        <v>0</v>
      </c>
      <c r="R77" s="764">
        <f>'JÄMST Andelar'!R59</f>
        <v>0</v>
      </c>
      <c r="S77" s="764">
        <f>'JÄMST Andelar'!S59</f>
        <v>0</v>
      </c>
      <c r="T77" s="764">
        <f>'JÄMST Andelar'!T59</f>
        <v>0</v>
      </c>
      <c r="U77" s="762">
        <f>'JÄMST Andelar'!M59</f>
        <v>-0.67873749999999999</v>
      </c>
      <c r="V77" s="764">
        <f>'JÄMST Andelar'!V59</f>
        <v>0</v>
      </c>
      <c r="W77" s="764">
        <f>'JÄMST Andelar'!W59</f>
        <v>0</v>
      </c>
      <c r="X77" s="764">
        <f>'JÄMST Andelar'!X59</f>
        <v>0</v>
      </c>
      <c r="Y77" s="51"/>
    </row>
    <row r="78" spans="2:25" ht="16.8">
      <c r="B78" s="755" t="s">
        <v>440</v>
      </c>
      <c r="C78" s="755"/>
      <c r="D78" s="756">
        <f>'JÄMST Andelar'!E84</f>
        <v>-20.371620800000002</v>
      </c>
      <c r="E78" s="765">
        <f>'JÄMST Andelar'!F84</f>
        <v>-31.605868100000002</v>
      </c>
      <c r="F78" s="758"/>
      <c r="G78" s="756">
        <f>'JÄMST Andelar'!G84</f>
        <v>-35.518403899999996</v>
      </c>
      <c r="H78" s="765">
        <f>'JÄMST Andelar'!H84</f>
        <v>-50.744252899999999</v>
      </c>
      <c r="I78" s="758"/>
      <c r="J78" s="756">
        <f>'JÄMST Andelar'!I84</f>
        <v>-35.518403899999996</v>
      </c>
      <c r="K78" s="765">
        <f>'JÄMST Andelar'!J84</f>
        <v>-50.744252899999999</v>
      </c>
      <c r="L78" s="758">
        <f>'JÄMST Andelar'!L84</f>
        <v>-297.23808080000003</v>
      </c>
      <c r="M78" s="758">
        <f>'JÄMST Andelar'!M84</f>
        <v>-117.72303380000001</v>
      </c>
      <c r="N78" s="758"/>
      <c r="O78" s="756">
        <f>'JÄMST Andelar'!K84</f>
        <v>-282.0122318</v>
      </c>
      <c r="P78" s="765">
        <f>'JÄMST Andelar'!L84</f>
        <v>-297.23808080000003</v>
      </c>
      <c r="Q78" s="758">
        <f>'JÄMST Andelar'!Q84</f>
        <v>0</v>
      </c>
      <c r="R78" s="758">
        <f>'JÄMST Andelar'!R84</f>
        <v>0</v>
      </c>
      <c r="S78" s="758">
        <f>'JÄMST Andelar'!S84</f>
        <v>0</v>
      </c>
      <c r="T78" s="758">
        <f>'JÄMST Andelar'!T84</f>
        <v>0</v>
      </c>
      <c r="U78" s="756">
        <f>'JÄMST Andelar'!M84</f>
        <v>-117.72303380000001</v>
      </c>
      <c r="V78" s="759">
        <f>'JÄMST Andelar'!V84</f>
        <v>0</v>
      </c>
      <c r="W78" s="759">
        <f>'JÄMST Andelar'!W84</f>
        <v>0</v>
      </c>
      <c r="X78" s="748">
        <f>'JÄMST Andelar'!X84</f>
        <v>0</v>
      </c>
      <c r="Y78" s="51"/>
    </row>
    <row r="79" spans="2:25" ht="16.8">
      <c r="B79" s="755"/>
      <c r="C79" s="755"/>
      <c r="D79" s="756"/>
      <c r="E79" s="765"/>
      <c r="F79" s="758"/>
      <c r="G79" s="756"/>
      <c r="H79" s="765"/>
      <c r="I79" s="758"/>
      <c r="J79" s="756"/>
      <c r="K79" s="765"/>
      <c r="L79" s="758"/>
      <c r="M79" s="758"/>
      <c r="N79" s="758"/>
      <c r="O79" s="756"/>
      <c r="P79" s="765"/>
      <c r="Q79" s="758"/>
      <c r="R79" s="758"/>
      <c r="S79" s="758"/>
      <c r="T79" s="758"/>
      <c r="U79" s="756"/>
      <c r="V79" s="759"/>
      <c r="W79" s="759"/>
      <c r="X79" s="748"/>
      <c r="Y79" s="51"/>
    </row>
    <row r="80" spans="2:25" ht="16.8">
      <c r="B80" s="820" t="s">
        <v>113</v>
      </c>
      <c r="C80" s="749"/>
      <c r="D80" s="320"/>
      <c r="E80" s="318"/>
      <c r="F80" s="319"/>
      <c r="G80" s="320"/>
      <c r="H80" s="318"/>
      <c r="I80" s="319"/>
      <c r="J80" s="320"/>
      <c r="K80" s="318"/>
      <c r="L80" s="319"/>
      <c r="M80" s="319"/>
      <c r="N80" s="319"/>
      <c r="O80" s="320"/>
      <c r="P80" s="318"/>
      <c r="Q80" s="319"/>
      <c r="R80" s="319"/>
      <c r="S80" s="319"/>
      <c r="T80" s="319"/>
      <c r="U80" s="320"/>
      <c r="V80" s="319"/>
      <c r="W80" s="319"/>
      <c r="X80" s="319"/>
      <c r="Y80" s="51"/>
    </row>
    <row r="81" spans="2:26" ht="16.8">
      <c r="B81" s="749" t="s">
        <v>337</v>
      </c>
      <c r="C81" s="749"/>
      <c r="D81" s="320">
        <f>'JÄMST Andelar'!E116</f>
        <v>-1.2548623999999999</v>
      </c>
      <c r="E81" s="318">
        <f>'JÄMST Andelar'!F116</f>
        <v>-2.8531396</v>
      </c>
      <c r="F81" s="319"/>
      <c r="G81" s="320">
        <f>'JÄMST Andelar'!G116</f>
        <v>-1.2548623999999999</v>
      </c>
      <c r="H81" s="318">
        <f>'JÄMST Andelar'!H116</f>
        <v>-2.8531396</v>
      </c>
      <c r="I81" s="319"/>
      <c r="J81" s="320">
        <f>'JÄMST Andelar'!I116</f>
        <v>-1.2548623999999999</v>
      </c>
      <c r="K81" s="318">
        <f>'JÄMST Andelar'!J116</f>
        <v>-2.8531396</v>
      </c>
      <c r="L81" s="319">
        <f>'JÄMST Andelar'!L116</f>
        <v>-117.3570167</v>
      </c>
      <c r="M81" s="319">
        <f>'JÄMST Andelar'!M116</f>
        <v>0</v>
      </c>
      <c r="N81" s="319"/>
      <c r="O81" s="320">
        <f>'JÄMST Andelar'!K116</f>
        <v>-115.7587395</v>
      </c>
      <c r="P81" s="318">
        <f>'JÄMST Andelar'!L116</f>
        <v>-117.3570167</v>
      </c>
      <c r="Q81" s="319">
        <f>'JÄMST Andelar'!Q116</f>
        <v>0</v>
      </c>
      <c r="R81" s="319">
        <f>'JÄMST Andelar'!R116</f>
        <v>0</v>
      </c>
      <c r="S81" s="319">
        <f>'JÄMST Andelar'!S116</f>
        <v>0</v>
      </c>
      <c r="T81" s="319">
        <f>'JÄMST Andelar'!T116</f>
        <v>0</v>
      </c>
      <c r="U81" s="320">
        <f>'JÄMST Andelar'!M116</f>
        <v>0</v>
      </c>
      <c r="V81" s="319">
        <f>'JÄMST Andelar'!V116</f>
        <v>0</v>
      </c>
      <c r="W81" s="319">
        <f>'JÄMST Andelar'!W116</f>
        <v>0</v>
      </c>
      <c r="X81" s="319">
        <f>'JÄMST Andelar'!X116</f>
        <v>0</v>
      </c>
      <c r="Y81" s="51"/>
    </row>
    <row r="82" spans="2:26" ht="16.8">
      <c r="B82" s="750" t="s">
        <v>127</v>
      </c>
      <c r="C82" s="750"/>
      <c r="D82" s="762">
        <f>'JÄMST Andelar'!E139</f>
        <v>0</v>
      </c>
      <c r="E82" s="763">
        <f>'JÄMST Andelar'!F139</f>
        <v>0</v>
      </c>
      <c r="F82" s="764"/>
      <c r="G82" s="762">
        <f>'JÄMST Andelar'!G139</f>
        <v>0</v>
      </c>
      <c r="H82" s="763">
        <f>'JÄMST Andelar'!H139</f>
        <v>0</v>
      </c>
      <c r="I82" s="764"/>
      <c r="J82" s="762">
        <f>'JÄMST Andelar'!I139</f>
        <v>0</v>
      </c>
      <c r="K82" s="763">
        <f>'JÄMST Andelar'!J139</f>
        <v>0</v>
      </c>
      <c r="L82" s="764">
        <f>'JÄMST Andelar'!L139</f>
        <v>0</v>
      </c>
      <c r="M82" s="764">
        <f>'JÄMST Andelar'!M139</f>
        <v>0</v>
      </c>
      <c r="N82" s="764"/>
      <c r="O82" s="762">
        <f>'JÄMST Andelar'!K139</f>
        <v>0</v>
      </c>
      <c r="P82" s="763">
        <f>'JÄMST Andelar'!L139</f>
        <v>0</v>
      </c>
      <c r="Q82" s="764">
        <f>'JÄMST Andelar'!Q139</f>
        <v>0</v>
      </c>
      <c r="R82" s="764">
        <f>'JÄMST Andelar'!R139</f>
        <v>0</v>
      </c>
      <c r="S82" s="764">
        <f>'JÄMST Andelar'!S139</f>
        <v>0</v>
      </c>
      <c r="T82" s="764">
        <f>'JÄMST Andelar'!T139</f>
        <v>0</v>
      </c>
      <c r="U82" s="762">
        <f>'JÄMST Andelar'!M139</f>
        <v>0</v>
      </c>
      <c r="V82" s="764">
        <f>'JÄMST Andelar'!V139</f>
        <v>0</v>
      </c>
      <c r="W82" s="764">
        <f>'JÄMST Andelar'!W139</f>
        <v>0</v>
      </c>
      <c r="X82" s="764">
        <f>'JÄMST Andelar'!X139</f>
        <v>0</v>
      </c>
      <c r="Y82" s="51"/>
    </row>
    <row r="83" spans="2:26" ht="16.8">
      <c r="B83" s="755" t="s">
        <v>441</v>
      </c>
      <c r="C83" s="755"/>
      <c r="D83" s="756">
        <f>'JÄMST Andelar'!E164</f>
        <v>-1.2548623999999999</v>
      </c>
      <c r="E83" s="765">
        <f>'JÄMST Andelar'!F164</f>
        <v>-2.8531396</v>
      </c>
      <c r="F83" s="758"/>
      <c r="G83" s="756">
        <f>'JÄMST Andelar'!G164</f>
        <v>-1.2548623999999999</v>
      </c>
      <c r="H83" s="765">
        <f>'JÄMST Andelar'!H164</f>
        <v>-2.8531396</v>
      </c>
      <c r="I83" s="758"/>
      <c r="J83" s="756">
        <f>'JÄMST Andelar'!I164</f>
        <v>-1.2548623999999999</v>
      </c>
      <c r="K83" s="765">
        <f>'JÄMST Andelar'!J164</f>
        <v>-2.8531396</v>
      </c>
      <c r="L83" s="758">
        <f>'JÄMST Andelar'!L164</f>
        <v>-117.3570167</v>
      </c>
      <c r="M83" s="758">
        <f>'JÄMST Andelar'!M164</f>
        <v>0</v>
      </c>
      <c r="N83" s="758"/>
      <c r="O83" s="756">
        <f>'JÄMST Andelar'!K164</f>
        <v>-115.7587395</v>
      </c>
      <c r="P83" s="765">
        <f>'JÄMST Andelar'!L164</f>
        <v>-117.3570167</v>
      </c>
      <c r="Q83" s="758">
        <f>'JÄMST Andelar'!Q164</f>
        <v>0</v>
      </c>
      <c r="R83" s="758">
        <f>'JÄMST Andelar'!R164</f>
        <v>0</v>
      </c>
      <c r="S83" s="758">
        <f>'JÄMST Andelar'!S164</f>
        <v>0</v>
      </c>
      <c r="T83" s="758">
        <f>'JÄMST Andelar'!T164</f>
        <v>0</v>
      </c>
      <c r="U83" s="756">
        <f>'JÄMST Andelar'!M164</f>
        <v>0</v>
      </c>
      <c r="V83" s="759">
        <f>'JÄMST Andelar'!V164</f>
        <v>0</v>
      </c>
      <c r="W83" s="759">
        <f>'JÄMST Andelar'!W164</f>
        <v>0</v>
      </c>
      <c r="X83" s="748">
        <f>'JÄMST Andelar'!X164</f>
        <v>0</v>
      </c>
      <c r="Y83" s="51"/>
    </row>
    <row r="84" spans="2:26" ht="16.8">
      <c r="B84" s="755"/>
      <c r="C84" s="755"/>
      <c r="D84" s="756"/>
      <c r="E84" s="765"/>
      <c r="F84" s="758"/>
      <c r="G84" s="756"/>
      <c r="H84" s="765"/>
      <c r="I84" s="758"/>
      <c r="J84" s="756"/>
      <c r="K84" s="765"/>
      <c r="L84" s="758"/>
      <c r="M84" s="758"/>
      <c r="N84" s="758"/>
      <c r="O84" s="756"/>
      <c r="P84" s="765"/>
      <c r="Q84" s="758"/>
      <c r="R84" s="758"/>
      <c r="S84" s="758"/>
      <c r="T84" s="758"/>
      <c r="U84" s="756"/>
      <c r="V84" s="759"/>
      <c r="W84" s="759"/>
      <c r="X84" s="748"/>
      <c r="Y84" s="51"/>
    </row>
    <row r="85" spans="2:26" ht="16.8">
      <c r="B85" s="820" t="s">
        <v>114</v>
      </c>
      <c r="C85" s="749"/>
      <c r="D85" s="320"/>
      <c r="E85" s="318"/>
      <c r="F85" s="319"/>
      <c r="G85" s="320"/>
      <c r="H85" s="318"/>
      <c r="I85" s="319"/>
      <c r="J85" s="320"/>
      <c r="K85" s="318"/>
      <c r="L85" s="319"/>
      <c r="M85" s="319"/>
      <c r="N85" s="319"/>
      <c r="O85" s="320"/>
      <c r="P85" s="318"/>
      <c r="Q85" s="319"/>
      <c r="R85" s="319"/>
      <c r="S85" s="319"/>
      <c r="T85" s="319"/>
      <c r="U85" s="320"/>
      <c r="V85" s="319"/>
      <c r="W85" s="319"/>
      <c r="X85" s="319"/>
      <c r="Y85" s="51"/>
    </row>
    <row r="86" spans="2:26" ht="16.8">
      <c r="B86" s="1011" t="str">
        <f>$B$9</f>
        <v>Summa exkl Aibel</v>
      </c>
      <c r="C86" s="749"/>
      <c r="D86" s="320">
        <f t="shared" ref="D86:E88" si="4">D76+D81</f>
        <v>-16.8753207</v>
      </c>
      <c r="E86" s="318">
        <f t="shared" si="4"/>
        <v>-14.200699100000001</v>
      </c>
      <c r="F86" s="319"/>
      <c r="G86" s="320">
        <f t="shared" ref="G86:H88" si="5">G76+G81</f>
        <v>-32.022103799999996</v>
      </c>
      <c r="H86" s="318">
        <f t="shared" si="5"/>
        <v>-33.339083899999999</v>
      </c>
      <c r="I86" s="319"/>
      <c r="J86" s="320">
        <f t="shared" ref="J86:M88" si="6">J76+J81</f>
        <v>-32.022103799999996</v>
      </c>
      <c r="K86" s="318">
        <f t="shared" si="6"/>
        <v>-33.339083899999999</v>
      </c>
      <c r="L86" s="319">
        <f t="shared" si="6"/>
        <v>-268.6153329</v>
      </c>
      <c r="M86" s="319">
        <f t="shared" si="6"/>
        <v>-117.04429630000001</v>
      </c>
      <c r="N86" s="319"/>
      <c r="O86" s="320">
        <f t="shared" ref="O86:X86" si="7">O76+O81</f>
        <v>-267.29835280000003</v>
      </c>
      <c r="P86" s="318">
        <f t="shared" si="7"/>
        <v>-268.6153329</v>
      </c>
      <c r="Q86" s="319">
        <f t="shared" si="7"/>
        <v>0</v>
      </c>
      <c r="R86" s="319">
        <f t="shared" si="7"/>
        <v>0</v>
      </c>
      <c r="S86" s="319">
        <f t="shared" si="7"/>
        <v>0</v>
      </c>
      <c r="T86" s="319">
        <f t="shared" si="7"/>
        <v>0</v>
      </c>
      <c r="U86" s="320">
        <f t="shared" si="7"/>
        <v>-117.04429630000001</v>
      </c>
      <c r="V86" s="319">
        <f t="shared" si="7"/>
        <v>0</v>
      </c>
      <c r="W86" s="319">
        <f t="shared" si="7"/>
        <v>0</v>
      </c>
      <c r="X86" s="319">
        <f t="shared" si="7"/>
        <v>0</v>
      </c>
      <c r="Y86" s="51"/>
    </row>
    <row r="87" spans="2:26" ht="16.8">
      <c r="B87" s="750" t="str">
        <f>$B$10</f>
        <v>Aibel</v>
      </c>
      <c r="C87" s="750"/>
      <c r="D87" s="762">
        <f t="shared" si="4"/>
        <v>-4.7511625000000004</v>
      </c>
      <c r="E87" s="763">
        <f t="shared" si="4"/>
        <v>-20.258308599999999</v>
      </c>
      <c r="F87" s="764"/>
      <c r="G87" s="762">
        <f t="shared" si="5"/>
        <v>-4.7511625000000004</v>
      </c>
      <c r="H87" s="763">
        <f t="shared" si="5"/>
        <v>-20.258308599999999</v>
      </c>
      <c r="I87" s="764"/>
      <c r="J87" s="762">
        <f t="shared" si="6"/>
        <v>-4.7511625000000004</v>
      </c>
      <c r="K87" s="763">
        <f t="shared" si="6"/>
        <v>-20.258308599999999</v>
      </c>
      <c r="L87" s="764">
        <f t="shared" si="6"/>
        <v>-145.97976460000001</v>
      </c>
      <c r="M87" s="764">
        <f t="shared" si="6"/>
        <v>-0.67873749999999999</v>
      </c>
      <c r="N87" s="764"/>
      <c r="O87" s="762">
        <f t="shared" ref="O87:X87" si="8">O77+O82</f>
        <v>-130.47261850000001</v>
      </c>
      <c r="P87" s="763">
        <f t="shared" si="8"/>
        <v>-145.97976460000001</v>
      </c>
      <c r="Q87" s="764">
        <f t="shared" si="8"/>
        <v>0</v>
      </c>
      <c r="R87" s="764">
        <f t="shared" si="8"/>
        <v>0</v>
      </c>
      <c r="S87" s="764">
        <f t="shared" si="8"/>
        <v>0</v>
      </c>
      <c r="T87" s="764">
        <f t="shared" si="8"/>
        <v>0</v>
      </c>
      <c r="U87" s="762">
        <f t="shared" si="8"/>
        <v>-0.67873749999999999</v>
      </c>
      <c r="V87" s="764">
        <f t="shared" si="8"/>
        <v>0</v>
      </c>
      <c r="W87" s="764">
        <f t="shared" si="8"/>
        <v>0</v>
      </c>
      <c r="X87" s="764">
        <f t="shared" si="8"/>
        <v>0</v>
      </c>
      <c r="Y87" s="51"/>
      <c r="Z87" s="42"/>
    </row>
    <row r="88" spans="2:26" s="300" customFormat="1" ht="16.8">
      <c r="B88" s="755" t="s">
        <v>438</v>
      </c>
      <c r="C88" s="766"/>
      <c r="D88" s="767">
        <f t="shared" si="4"/>
        <v>-21.626483200000003</v>
      </c>
      <c r="E88" s="768">
        <f t="shared" si="4"/>
        <v>-34.459007700000001</v>
      </c>
      <c r="F88" s="769"/>
      <c r="G88" s="767">
        <f t="shared" si="5"/>
        <v>-36.773266299999996</v>
      </c>
      <c r="H88" s="770">
        <f t="shared" si="5"/>
        <v>-53.597392499999998</v>
      </c>
      <c r="I88" s="769"/>
      <c r="J88" s="767">
        <f t="shared" si="6"/>
        <v>-36.773266299999996</v>
      </c>
      <c r="K88" s="770">
        <f t="shared" si="6"/>
        <v>-53.597392499999998</v>
      </c>
      <c r="L88" s="769">
        <f t="shared" si="6"/>
        <v>-414.59509750000007</v>
      </c>
      <c r="M88" s="769">
        <f t="shared" si="6"/>
        <v>-117.72303380000001</v>
      </c>
      <c r="N88" s="769"/>
      <c r="O88" s="767">
        <f t="shared" ref="O88:X88" si="9">O78+O83</f>
        <v>-397.77097129999999</v>
      </c>
      <c r="P88" s="770">
        <f t="shared" si="9"/>
        <v>-414.59509750000007</v>
      </c>
      <c r="Q88" s="769">
        <f t="shared" si="9"/>
        <v>0</v>
      </c>
      <c r="R88" s="769">
        <f t="shared" si="9"/>
        <v>0</v>
      </c>
      <c r="S88" s="769">
        <f t="shared" si="9"/>
        <v>0</v>
      </c>
      <c r="T88" s="769">
        <f t="shared" si="9"/>
        <v>0</v>
      </c>
      <c r="U88" s="767">
        <f t="shared" si="9"/>
        <v>-117.72303380000001</v>
      </c>
      <c r="V88" s="771">
        <f t="shared" si="9"/>
        <v>0</v>
      </c>
      <c r="W88" s="771">
        <f t="shared" si="9"/>
        <v>0</v>
      </c>
      <c r="X88" s="722">
        <f t="shared" si="9"/>
        <v>0</v>
      </c>
      <c r="Y88" s="683"/>
    </row>
    <row r="89" spans="2:26">
      <c r="B89" s="447"/>
      <c r="C89" s="447"/>
      <c r="D89" s="447"/>
      <c r="E89" s="447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51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&amp;LRatos Ekonomi/150422&amp;R&amp;P/&amp;N</oddFooter>
  </headerFooter>
  <rowBreaks count="1" manualBreakCount="1">
    <brk id="46" min="1" max="2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7"/>
  <sheetViews>
    <sheetView showGridLines="0" showZeros="0" topLeftCell="D3" zoomScale="80" zoomScaleNormal="80" zoomScaleSheetLayoutView="90" workbookViewId="0"/>
  </sheetViews>
  <sheetFormatPr defaultColWidth="9.109375" defaultRowHeight="13.8" outlineLevelRow="1" outlineLevelCol="1"/>
  <cols>
    <col min="1" max="1" width="9.109375" style="476" hidden="1" customWidth="1" outlineLevel="1"/>
    <col min="2" max="2" width="7.88671875" style="477" hidden="1" customWidth="1" outlineLevel="1"/>
    <col min="3" max="3" width="9.109375" style="7" hidden="1" customWidth="1" outlineLevel="1"/>
    <col min="4" max="4" width="3" style="7" customWidth="1" collapsed="1"/>
    <col min="5" max="5" width="54.44140625" style="7" customWidth="1"/>
    <col min="6" max="6" width="11.88671875" style="7" customWidth="1" outlineLevel="1"/>
    <col min="7" max="7" width="12.33203125" style="7" customWidth="1" outlineLevel="1"/>
    <col min="8" max="11" width="10.6640625" style="7" customWidth="1"/>
    <col min="12" max="13" width="3.44140625" style="34" customWidth="1"/>
    <col min="14" max="21" width="10.6640625" style="7" hidden="1" customWidth="1"/>
    <col min="22" max="16384" width="9.109375" style="7"/>
  </cols>
  <sheetData>
    <row r="1" spans="1:23" s="476" customFormat="1" hidden="1" outlineLevel="1">
      <c r="B1" s="477"/>
      <c r="F1" s="476" t="str">
        <f>'Meny Aaro'!G58</f>
        <v>1503AM</v>
      </c>
      <c r="G1" s="476" t="str">
        <f>'Meny Aaro'!H58</f>
        <v>1403AM</v>
      </c>
      <c r="H1" s="476" t="str">
        <f>'Meny Aaro'!I57</f>
        <v>1503A</v>
      </c>
      <c r="I1" s="476" t="str">
        <f>'Meny Aaro'!J57</f>
        <v>1403A</v>
      </c>
      <c r="J1" s="476" t="str">
        <f>'Meny Aaro'!K57</f>
        <v>1412A</v>
      </c>
      <c r="K1" s="476" t="str">
        <f>'Meny Aaro'!L57</f>
        <v>1512F1503</v>
      </c>
      <c r="L1" s="475"/>
      <c r="M1" s="475"/>
      <c r="N1" s="476" t="str">
        <f>'Meny Aaro'!T57</f>
        <v>1503AQ</v>
      </c>
      <c r="O1" s="476" t="str">
        <f>'Meny Aaro'!U57</f>
        <v>1403AQ</v>
      </c>
      <c r="P1" s="476" t="str">
        <f>'Meny Aaro'!V57</f>
        <v>DUMMY</v>
      </c>
      <c r="Q1" s="476" t="str">
        <f>'Meny Aaro'!W57</f>
        <v>1406AQ</v>
      </c>
      <c r="R1" s="476" t="str">
        <f>'Meny Aaro'!X57</f>
        <v>DUMMY</v>
      </c>
      <c r="S1" s="476" t="str">
        <f>'Meny Aaro'!Y57</f>
        <v>1409AQ</v>
      </c>
      <c r="T1" s="476" t="str">
        <f>'Meny Aaro'!Z57</f>
        <v>DUMMY</v>
      </c>
      <c r="U1" s="476" t="str">
        <f>'Meny Aaro'!AA57</f>
        <v>1412AQ</v>
      </c>
    </row>
    <row r="2" spans="1:23" s="476" customFormat="1" hidden="1" outlineLevel="1">
      <c r="B2" s="477"/>
      <c r="L2" s="475"/>
      <c r="M2" s="475"/>
      <c r="N2" s="476" t="s">
        <v>375</v>
      </c>
      <c r="O2" s="476" t="s">
        <v>15</v>
      </c>
      <c r="P2" s="476" t="s">
        <v>376</v>
      </c>
      <c r="Q2" s="476" t="s">
        <v>377</v>
      </c>
      <c r="R2" s="476" t="s">
        <v>378</v>
      </c>
      <c r="S2" s="476" t="s">
        <v>379</v>
      </c>
      <c r="T2" s="476" t="s">
        <v>380</v>
      </c>
      <c r="U2" s="476" t="s">
        <v>381</v>
      </c>
    </row>
    <row r="3" spans="1:23" ht="28.2" collapsed="1">
      <c r="A3" s="476" t="str">
        <f>'Meny Aaro'!D11</f>
        <v>MSEK</v>
      </c>
      <c r="E3" s="107" t="s">
        <v>36</v>
      </c>
      <c r="F3" s="107"/>
      <c r="G3" s="107"/>
      <c r="H3" s="99"/>
      <c r="I3" s="98"/>
      <c r="N3" s="99"/>
      <c r="O3" s="98"/>
    </row>
    <row r="4" spans="1:23">
      <c r="A4" s="476" t="s">
        <v>318</v>
      </c>
      <c r="E4" s="97"/>
      <c r="F4" s="97"/>
      <c r="G4" s="925"/>
      <c r="H4" s="99"/>
      <c r="I4" s="99"/>
      <c r="J4" s="106"/>
      <c r="N4" s="99"/>
      <c r="O4" s="98"/>
      <c r="W4" s="495"/>
    </row>
    <row r="5" spans="1:23" ht="16.8">
      <c r="E5" s="303"/>
      <c r="F5" s="717">
        <f>VÅR</f>
        <v>2015</v>
      </c>
      <c r="G5" s="717">
        <f>VFGÅR</f>
        <v>2014</v>
      </c>
      <c r="H5" s="246">
        <f>VÅR</f>
        <v>2015</v>
      </c>
      <c r="I5" s="246">
        <f>VFGÅR</f>
        <v>2014</v>
      </c>
      <c r="J5" s="303">
        <v>2014</v>
      </c>
      <c r="K5" s="246" t="s">
        <v>457</v>
      </c>
      <c r="N5" s="1027" t="s">
        <v>184</v>
      </c>
      <c r="O5" s="1027"/>
      <c r="P5" s="1027"/>
      <c r="Q5" s="1027"/>
      <c r="R5" s="1027"/>
      <c r="S5" s="1027"/>
      <c r="T5" s="1027"/>
      <c r="U5" s="1027"/>
      <c r="W5" s="495"/>
    </row>
    <row r="6" spans="1:23" ht="45.75" customHeight="1">
      <c r="A6" s="476" t="s">
        <v>17</v>
      </c>
      <c r="B6" s="477" t="s">
        <v>322</v>
      </c>
      <c r="E6" s="303" t="s">
        <v>29</v>
      </c>
      <c r="F6" s="717" t="str">
        <f>VMÅN</f>
        <v>mar</v>
      </c>
      <c r="G6" s="717" t="str">
        <f>VMÅN</f>
        <v>mar</v>
      </c>
      <c r="H6" s="248" t="str">
        <f>NamnAcc</f>
        <v>kv 1</v>
      </c>
      <c r="I6" s="248" t="str">
        <f>NamnAcc</f>
        <v>kv 1</v>
      </c>
      <c r="J6" s="248" t="s">
        <v>458</v>
      </c>
      <c r="K6" s="248">
        <f>'Meny Aaro'!L58</f>
        <v>2015</v>
      </c>
      <c r="N6" s="246" t="str">
        <f>'Meny Aaro'!T59</f>
        <v>2015 kv 1</v>
      </c>
      <c r="O6" s="246" t="str">
        <f>'Meny Aaro'!U59</f>
        <v>2014 kv 1</v>
      </c>
      <c r="P6" s="246" t="str">
        <f>'Meny Aaro'!V59</f>
        <v>2015 kv 2</v>
      </c>
      <c r="Q6" s="246" t="str">
        <f>'Meny Aaro'!W59</f>
        <v>2014 kv 2</v>
      </c>
      <c r="R6" s="246" t="str">
        <f>'Meny Aaro'!X59</f>
        <v>2015 kv 3</v>
      </c>
      <c r="S6" s="246" t="str">
        <f>'Meny Aaro'!Y59</f>
        <v>2014 kv 3</v>
      </c>
      <c r="T6" s="246" t="str">
        <f>'Meny Aaro'!Z59</f>
        <v>2015 kv 4</v>
      </c>
      <c r="U6" s="246" t="str">
        <f>'Meny Aaro'!AA59</f>
        <v>2014 kv 4</v>
      </c>
    </row>
    <row r="7" spans="1:23" ht="17.25" customHeight="1">
      <c r="E7" s="839" t="s">
        <v>555</v>
      </c>
      <c r="F7" s="840"/>
      <c r="G7" s="835"/>
      <c r="H7" s="840"/>
      <c r="I7" s="835"/>
      <c r="J7" s="835"/>
      <c r="K7" s="835"/>
      <c r="N7" s="108"/>
      <c r="O7" s="102"/>
      <c r="P7" s="108"/>
      <c r="Q7" s="99"/>
      <c r="R7" s="108"/>
      <c r="S7" s="99"/>
      <c r="T7" s="108"/>
      <c r="U7" s="99"/>
      <c r="W7" s="476"/>
    </row>
    <row r="8" spans="1:23" ht="16.8">
      <c r="A8" s="476" t="s">
        <v>276</v>
      </c>
      <c r="B8" s="477">
        <v>100</v>
      </c>
      <c r="E8" s="841" t="s">
        <v>153</v>
      </c>
      <c r="F8" s="842">
        <v>-2.8025199999999901</v>
      </c>
      <c r="G8" s="843">
        <v>2.8365198999999799</v>
      </c>
      <c r="H8" s="842">
        <v>-5.85602299999998</v>
      </c>
      <c r="I8" s="843">
        <v>-6.5928838999999799</v>
      </c>
      <c r="J8" s="843">
        <v>-55</v>
      </c>
      <c r="K8" s="843">
        <v>34.627465700000002</v>
      </c>
      <c r="N8" s="480">
        <v>-5.8560229999999596</v>
      </c>
      <c r="O8" s="486">
        <v>-6.5928838999999702</v>
      </c>
      <c r="P8" s="480">
        <v>0</v>
      </c>
      <c r="Q8" s="486">
        <v>6.5293128000000102</v>
      </c>
      <c r="R8" s="480">
        <v>0</v>
      </c>
      <c r="S8" s="486">
        <v>-6.6799866000001096</v>
      </c>
      <c r="T8" s="480">
        <v>0</v>
      </c>
      <c r="U8" s="110">
        <v>-48.162840099999997</v>
      </c>
      <c r="W8" s="476"/>
    </row>
    <row r="9" spans="1:23" ht="16.8">
      <c r="A9" s="476" t="s">
        <v>333</v>
      </c>
      <c r="B9" s="477" t="s">
        <v>312</v>
      </c>
      <c r="C9" s="476" t="s">
        <v>288</v>
      </c>
      <c r="E9" s="844" t="s">
        <v>133</v>
      </c>
      <c r="F9" s="842">
        <v>41.334000000000003</v>
      </c>
      <c r="G9" s="843">
        <v>-14.798999999999999</v>
      </c>
      <c r="H9" s="842">
        <v>-7.5910000000000002</v>
      </c>
      <c r="I9" s="843">
        <v>-34.063000000000002</v>
      </c>
      <c r="J9" s="843">
        <v>-215</v>
      </c>
      <c r="K9" s="843">
        <v>-33.978278000000202</v>
      </c>
      <c r="N9" s="480">
        <v>-7.5910000000000002</v>
      </c>
      <c r="O9" s="486">
        <v>-34.063000000000002</v>
      </c>
      <c r="P9" s="480">
        <v>0</v>
      </c>
      <c r="Q9" s="486">
        <v>-8.7439999999999998</v>
      </c>
      <c r="R9" s="480">
        <v>0</v>
      </c>
      <c r="S9" s="486">
        <v>-61.521000000000001</v>
      </c>
      <c r="T9" s="480">
        <v>0</v>
      </c>
      <c r="U9" s="110">
        <v>-110.339</v>
      </c>
      <c r="W9" s="476"/>
    </row>
    <row r="10" spans="1:23" ht="16.8">
      <c r="A10" s="476" t="s">
        <v>277</v>
      </c>
      <c r="B10" s="477">
        <v>100</v>
      </c>
      <c r="E10" s="841" t="s">
        <v>128</v>
      </c>
      <c r="F10" s="842">
        <v>-16.981410199999999</v>
      </c>
      <c r="G10" s="843">
        <v>-17.034662399999899</v>
      </c>
      <c r="H10" s="842">
        <v>-26.308079600000099</v>
      </c>
      <c r="I10" s="843">
        <v>-40.708026199999999</v>
      </c>
      <c r="J10" s="843">
        <v>116.6083557</v>
      </c>
      <c r="K10" s="843">
        <v>135.7981858</v>
      </c>
      <c r="N10" s="480">
        <v>-26.308079600000099</v>
      </c>
      <c r="O10" s="486">
        <v>-40.708026199999999</v>
      </c>
      <c r="P10" s="480">
        <v>0</v>
      </c>
      <c r="Q10" s="486">
        <v>71.087665199999904</v>
      </c>
      <c r="R10" s="480">
        <v>0</v>
      </c>
      <c r="S10" s="486">
        <v>70.651554600000097</v>
      </c>
      <c r="T10" s="480">
        <v>0</v>
      </c>
      <c r="U10" s="110">
        <v>15.577162099999599</v>
      </c>
    </row>
    <row r="11" spans="1:23" ht="16.8">
      <c r="A11" s="476" t="s">
        <v>278</v>
      </c>
      <c r="B11" s="477">
        <v>100</v>
      </c>
      <c r="E11" s="841" t="s">
        <v>139</v>
      </c>
      <c r="F11" s="842">
        <v>8.9434699999999996</v>
      </c>
      <c r="G11" s="843">
        <v>0.88499999999999801</v>
      </c>
      <c r="H11" s="842">
        <v>-3.9869699999999999</v>
      </c>
      <c r="I11" s="843">
        <v>-10.648</v>
      </c>
      <c r="J11" s="843">
        <v>9.8160000000000007</v>
      </c>
      <c r="K11" s="843">
        <v>30.404</v>
      </c>
      <c r="N11" s="480">
        <v>-3.9869699999999799</v>
      </c>
      <c r="O11" s="486">
        <v>-10.648</v>
      </c>
      <c r="P11" s="480">
        <v>0</v>
      </c>
      <c r="Q11" s="486">
        <v>3.0589999999999899</v>
      </c>
      <c r="R11" s="480">
        <v>0</v>
      </c>
      <c r="S11" s="486">
        <v>6.6780000000000204</v>
      </c>
      <c r="T11" s="480">
        <v>0</v>
      </c>
      <c r="U11" s="110">
        <v>10.727</v>
      </c>
    </row>
    <row r="12" spans="1:23" ht="16.8">
      <c r="A12" s="476" t="s">
        <v>279</v>
      </c>
      <c r="B12" s="477">
        <v>100</v>
      </c>
      <c r="E12" s="841" t="s">
        <v>147</v>
      </c>
      <c r="F12" s="842">
        <v>12.191865</v>
      </c>
      <c r="G12" s="843">
        <v>-19.57</v>
      </c>
      <c r="H12" s="842">
        <v>0.21886500000004699</v>
      </c>
      <c r="I12" s="843">
        <v>-22.726000000000099</v>
      </c>
      <c r="J12" s="843">
        <v>-144</v>
      </c>
      <c r="K12" s="843">
        <v>196.4</v>
      </c>
      <c r="N12" s="480">
        <v>0.218865000000079</v>
      </c>
      <c r="O12" s="486">
        <v>-22.7259999999999</v>
      </c>
      <c r="P12" s="480">
        <v>0</v>
      </c>
      <c r="Q12" s="486">
        <v>-64.848999999999904</v>
      </c>
      <c r="R12" s="480">
        <v>0</v>
      </c>
      <c r="S12" s="486">
        <v>-17.459999999999599</v>
      </c>
      <c r="T12" s="480">
        <v>0</v>
      </c>
      <c r="U12" s="110">
        <v>-39.033000000000101</v>
      </c>
    </row>
    <row r="13" spans="1:23" ht="16.8">
      <c r="A13" s="476" t="s">
        <v>5</v>
      </c>
      <c r="B13" s="477">
        <v>100</v>
      </c>
      <c r="E13" s="841" t="s">
        <v>148</v>
      </c>
      <c r="F13" s="842">
        <v>21.626999999999999</v>
      </c>
      <c r="G13" s="843">
        <v>-5.4330000000000096</v>
      </c>
      <c r="H13" s="842">
        <v>27.763000000000002</v>
      </c>
      <c r="I13" s="843">
        <v>-15.74</v>
      </c>
      <c r="J13" s="843">
        <v>-61.576999999999799</v>
      </c>
      <c r="K13" s="843">
        <v>62.224000000000203</v>
      </c>
      <c r="N13" s="480">
        <v>27.763000000000002</v>
      </c>
      <c r="O13" s="486">
        <v>-15.74</v>
      </c>
      <c r="P13" s="480">
        <v>0</v>
      </c>
      <c r="Q13" s="486">
        <v>-12.9640000000001</v>
      </c>
      <c r="R13" s="480">
        <v>0</v>
      </c>
      <c r="S13" s="486">
        <v>-11.822999999999899</v>
      </c>
      <c r="T13" s="480">
        <v>0</v>
      </c>
      <c r="U13" s="110">
        <v>-21.05</v>
      </c>
    </row>
    <row r="14" spans="1:23" ht="16.8">
      <c r="A14" s="476" t="s">
        <v>280</v>
      </c>
      <c r="B14" s="477">
        <v>100</v>
      </c>
      <c r="E14" s="841" t="s">
        <v>149</v>
      </c>
      <c r="F14" s="842">
        <v>12.494</v>
      </c>
      <c r="G14" s="843">
        <v>12.632999999999999</v>
      </c>
      <c r="H14" s="842">
        <v>0.493999999999929</v>
      </c>
      <c r="I14" s="843">
        <v>-4.4800000000000901</v>
      </c>
      <c r="J14" s="843">
        <v>17</v>
      </c>
      <c r="K14" s="843">
        <v>57.225999999999701</v>
      </c>
      <c r="N14" s="480">
        <v>0.49399999999997102</v>
      </c>
      <c r="O14" s="486">
        <v>-4.4800000000000102</v>
      </c>
      <c r="P14" s="480">
        <v>0</v>
      </c>
      <c r="Q14" s="486">
        <v>-13.1219999999999</v>
      </c>
      <c r="R14" s="480">
        <v>0</v>
      </c>
      <c r="S14" s="486">
        <v>13.7159999999999</v>
      </c>
      <c r="T14" s="480">
        <v>0</v>
      </c>
      <c r="U14" s="110">
        <v>20.424000000000198</v>
      </c>
    </row>
    <row r="15" spans="1:23" ht="16.8">
      <c r="A15" s="476" t="s">
        <v>281</v>
      </c>
      <c r="B15" s="477">
        <v>100</v>
      </c>
      <c r="E15" s="841" t="s">
        <v>129</v>
      </c>
      <c r="F15" s="842">
        <v>5.1487966000000602</v>
      </c>
      <c r="G15" s="843">
        <v>2.4709286000000601</v>
      </c>
      <c r="H15" s="842">
        <v>4.0707898000001004</v>
      </c>
      <c r="I15" s="843">
        <v>6.5783494000000404</v>
      </c>
      <c r="J15" s="843">
        <v>91.468324000000095</v>
      </c>
      <c r="K15" s="843">
        <v>74.287224000000194</v>
      </c>
      <c r="N15" s="480">
        <v>4.0707898</v>
      </c>
      <c r="O15" s="486">
        <v>6.5783494000000404</v>
      </c>
      <c r="P15" s="480">
        <v>0</v>
      </c>
      <c r="Q15" s="486">
        <v>33.350277199999901</v>
      </c>
      <c r="R15" s="480">
        <v>0</v>
      </c>
      <c r="S15" s="486">
        <v>16.8145722000001</v>
      </c>
      <c r="T15" s="480">
        <v>0</v>
      </c>
      <c r="U15" s="110">
        <v>34.725125199999901</v>
      </c>
    </row>
    <row r="16" spans="1:23" ht="16.8">
      <c r="A16" s="476" t="s">
        <v>282</v>
      </c>
      <c r="B16" s="477">
        <v>100</v>
      </c>
      <c r="E16" s="841" t="s">
        <v>130</v>
      </c>
      <c r="F16" s="842">
        <v>1.6910000000000001</v>
      </c>
      <c r="G16" s="843">
        <v>0.313</v>
      </c>
      <c r="H16" s="842">
        <v>2.0030000000000001</v>
      </c>
      <c r="I16" s="843">
        <v>2.1539999999999999</v>
      </c>
      <c r="J16" s="843">
        <v>-6.4109999999999498</v>
      </c>
      <c r="K16" s="843">
        <v>6.2740000000000098</v>
      </c>
      <c r="N16" s="480">
        <v>2.0030000000000001</v>
      </c>
      <c r="O16" s="486">
        <v>2.1539999999999901</v>
      </c>
      <c r="P16" s="480">
        <v>0</v>
      </c>
      <c r="Q16" s="486">
        <v>-8.8589999999999804</v>
      </c>
      <c r="R16" s="480">
        <v>0</v>
      </c>
      <c r="S16" s="486">
        <v>-1.1400000000000099</v>
      </c>
      <c r="T16" s="480">
        <v>0</v>
      </c>
      <c r="U16" s="110">
        <v>1.4340000000000099</v>
      </c>
    </row>
    <row r="17" spans="1:25" ht="16.8">
      <c r="A17" s="476" t="s">
        <v>138</v>
      </c>
      <c r="B17" s="477">
        <v>100</v>
      </c>
      <c r="E17" s="841" t="s">
        <v>150</v>
      </c>
      <c r="F17" s="842">
        <v>19.3469909000002</v>
      </c>
      <c r="G17" s="843">
        <v>13.5571961000001</v>
      </c>
      <c r="H17" s="842">
        <v>47.840779599999998</v>
      </c>
      <c r="I17" s="843">
        <v>47.494299299999803</v>
      </c>
      <c r="J17" s="843">
        <v>135.08711480000201</v>
      </c>
      <c r="K17" s="843">
        <v>171.60548059999999</v>
      </c>
      <c r="N17" s="480">
        <v>47.840779600000097</v>
      </c>
      <c r="O17" s="486">
        <v>47.494299299999803</v>
      </c>
      <c r="P17" s="480">
        <v>0</v>
      </c>
      <c r="Q17" s="486">
        <v>34.229761999999702</v>
      </c>
      <c r="R17" s="480">
        <v>0</v>
      </c>
      <c r="S17" s="486">
        <v>32.679325599999899</v>
      </c>
      <c r="T17" s="480">
        <v>0</v>
      </c>
      <c r="U17" s="110">
        <v>20.683727900000701</v>
      </c>
    </row>
    <row r="18" spans="1:25" ht="16.8">
      <c r="A18" s="476" t="s">
        <v>283</v>
      </c>
      <c r="B18" s="477">
        <v>100</v>
      </c>
      <c r="E18" s="841" t="s">
        <v>131</v>
      </c>
      <c r="F18" s="842">
        <v>5.6079999999999499</v>
      </c>
      <c r="G18" s="843">
        <v>9.4529999999999905</v>
      </c>
      <c r="H18" s="842">
        <v>-22.28</v>
      </c>
      <c r="I18" s="843">
        <v>3.7959999999999399</v>
      </c>
      <c r="J18" s="843">
        <v>3.0699999999998702</v>
      </c>
      <c r="K18" s="843">
        <v>-33.700000000000003</v>
      </c>
      <c r="N18" s="480">
        <v>-22.28</v>
      </c>
      <c r="O18" s="486">
        <v>3.7959999999999798</v>
      </c>
      <c r="P18" s="480">
        <v>0</v>
      </c>
      <c r="Q18" s="486">
        <v>9.65700000000008</v>
      </c>
      <c r="R18" s="480">
        <v>0</v>
      </c>
      <c r="S18" s="486">
        <v>5.6160000000000299</v>
      </c>
      <c r="T18" s="480">
        <v>0</v>
      </c>
      <c r="U18" s="110">
        <v>-15.999000000000001</v>
      </c>
    </row>
    <row r="19" spans="1:25" ht="16.8">
      <c r="A19" s="476" t="s">
        <v>284</v>
      </c>
      <c r="B19" s="477" t="s">
        <v>312</v>
      </c>
      <c r="E19" s="844" t="s">
        <v>538</v>
      </c>
      <c r="F19" s="842">
        <v>6.6354939999999996</v>
      </c>
      <c r="G19" s="843">
        <v>-64.566000000000003</v>
      </c>
      <c r="H19" s="842">
        <v>6.6354939999999996</v>
      </c>
      <c r="I19" s="843">
        <v>-83.608000000000004</v>
      </c>
      <c r="J19" s="843">
        <v>151</v>
      </c>
      <c r="K19" s="843">
        <v>146.4496053</v>
      </c>
      <c r="N19" s="480">
        <v>6.6354939999999996</v>
      </c>
      <c r="O19" s="486">
        <v>-83.608000000000004</v>
      </c>
      <c r="P19" s="480">
        <v>0</v>
      </c>
      <c r="Q19" s="486">
        <v>50.338000000000001</v>
      </c>
      <c r="R19" s="480">
        <v>0</v>
      </c>
      <c r="S19" s="486">
        <v>137.85599999999999</v>
      </c>
      <c r="T19" s="480">
        <v>0</v>
      </c>
      <c r="U19" s="110">
        <v>-58.260120400000901</v>
      </c>
    </row>
    <row r="20" spans="1:25" ht="16.8">
      <c r="A20" s="476" t="s">
        <v>285</v>
      </c>
      <c r="B20" s="477">
        <v>100</v>
      </c>
      <c r="E20" s="841" t="s">
        <v>174</v>
      </c>
      <c r="F20" s="842">
        <v>-22.3723989000001</v>
      </c>
      <c r="G20" s="843">
        <v>-6.7624986000000202</v>
      </c>
      <c r="H20" s="842">
        <v>-31.6010518</v>
      </c>
      <c r="I20" s="843">
        <v>-21.042576199999999</v>
      </c>
      <c r="J20" s="843">
        <v>-110</v>
      </c>
      <c r="K20" s="843">
        <v>-21.476859999999899</v>
      </c>
      <c r="N20" s="480">
        <v>-31.6010518</v>
      </c>
      <c r="O20" s="486">
        <v>-21.042576199999999</v>
      </c>
      <c r="P20" s="480">
        <v>0</v>
      </c>
      <c r="Q20" s="486">
        <v>-55.378939799999998</v>
      </c>
      <c r="R20" s="480">
        <v>0</v>
      </c>
      <c r="S20" s="486">
        <v>-6.4769096999998599</v>
      </c>
      <c r="T20" s="480">
        <v>0</v>
      </c>
      <c r="U20" s="110">
        <v>-27.1047705000002</v>
      </c>
    </row>
    <row r="21" spans="1:25" ht="16.8">
      <c r="A21" s="476" t="s">
        <v>92</v>
      </c>
      <c r="B21" s="477">
        <v>100</v>
      </c>
      <c r="E21" s="841" t="s">
        <v>151</v>
      </c>
      <c r="F21" s="842">
        <v>3.9830000000000001</v>
      </c>
      <c r="G21" s="843">
        <v>4.3090000000000099</v>
      </c>
      <c r="H21" s="842">
        <v>6.0210000000000301</v>
      </c>
      <c r="I21" s="843">
        <v>5.7439999999999998</v>
      </c>
      <c r="J21" s="843">
        <v>33.447000000000003</v>
      </c>
      <c r="K21" s="843">
        <v>58.802</v>
      </c>
      <c r="N21" s="480">
        <v>6.0209999999999999</v>
      </c>
      <c r="O21" s="486">
        <v>5.7439999999999998</v>
      </c>
      <c r="P21" s="480">
        <v>0</v>
      </c>
      <c r="Q21" s="486">
        <v>8.8520000000000092</v>
      </c>
      <c r="R21" s="480">
        <v>0</v>
      </c>
      <c r="S21" s="486">
        <v>7.492</v>
      </c>
      <c r="T21" s="480">
        <v>0</v>
      </c>
      <c r="U21" s="110">
        <v>11.359</v>
      </c>
    </row>
    <row r="22" spans="1:25" ht="16.8">
      <c r="A22" s="476" t="s">
        <v>402</v>
      </c>
      <c r="B22" s="477">
        <v>100</v>
      </c>
      <c r="E22" s="841" t="s">
        <v>539</v>
      </c>
      <c r="F22" s="842">
        <v>3.6998430999999901</v>
      </c>
      <c r="G22" s="843">
        <v>0</v>
      </c>
      <c r="H22" s="842">
        <v>7.8132900999999899</v>
      </c>
      <c r="I22" s="843">
        <v>0</v>
      </c>
      <c r="J22" s="843">
        <v>-11.616613600000001</v>
      </c>
      <c r="K22" s="843">
        <v>66.427035399999994</v>
      </c>
      <c r="N22" s="480"/>
      <c r="O22" s="486"/>
      <c r="P22" s="480"/>
      <c r="Q22" s="486"/>
      <c r="R22" s="480"/>
      <c r="S22" s="486"/>
      <c r="T22" s="480"/>
      <c r="U22" s="110"/>
    </row>
    <row r="23" spans="1:25" ht="16.8">
      <c r="A23" s="476" t="s">
        <v>37</v>
      </c>
      <c r="B23" s="477">
        <v>100</v>
      </c>
      <c r="E23" s="841" t="s">
        <v>132</v>
      </c>
      <c r="F23" s="842">
        <v>5.5760000000000201</v>
      </c>
      <c r="G23" s="843">
        <v>5.2180000000000204</v>
      </c>
      <c r="H23" s="842">
        <v>5.1460000000000203</v>
      </c>
      <c r="I23" s="843">
        <v>8.4819999999999993</v>
      </c>
      <c r="J23" s="843">
        <v>46.784999999999997</v>
      </c>
      <c r="K23" s="843">
        <v>90.880000000000294</v>
      </c>
      <c r="N23" s="480">
        <v>5.1460000000000301</v>
      </c>
      <c r="O23" s="486">
        <v>8.4820000000000206</v>
      </c>
      <c r="P23" s="480">
        <v>0</v>
      </c>
      <c r="Q23" s="486">
        <v>18.826000000000001</v>
      </c>
      <c r="R23" s="480">
        <v>0</v>
      </c>
      <c r="S23" s="486">
        <v>17.564</v>
      </c>
      <c r="T23" s="480">
        <v>0</v>
      </c>
      <c r="U23" s="110">
        <v>1.91299999999998</v>
      </c>
    </row>
    <row r="24" spans="1:25" ht="16.8">
      <c r="A24" s="476" t="s">
        <v>286</v>
      </c>
      <c r="B24" s="477">
        <v>100</v>
      </c>
      <c r="E24" s="841" t="s">
        <v>136</v>
      </c>
      <c r="F24" s="842">
        <v>3.3964788000000001</v>
      </c>
      <c r="G24" s="843">
        <v>4.2410889000000003</v>
      </c>
      <c r="H24" s="842">
        <v>13.6115861</v>
      </c>
      <c r="I24" s="843">
        <v>12.208068900000001</v>
      </c>
      <c r="J24" s="843">
        <v>67.425481599999998</v>
      </c>
      <c r="K24" s="843">
        <v>75.009460899999993</v>
      </c>
      <c r="N24" s="480">
        <v>13.6115861</v>
      </c>
      <c r="O24" s="486">
        <v>12.208068900000001</v>
      </c>
      <c r="P24" s="480">
        <v>0</v>
      </c>
      <c r="Q24" s="486">
        <v>13.838177099999999</v>
      </c>
      <c r="R24" s="480">
        <v>0</v>
      </c>
      <c r="S24" s="486">
        <v>19.476699499999999</v>
      </c>
      <c r="T24" s="480">
        <v>0</v>
      </c>
      <c r="U24" s="110">
        <v>21.902536099999999</v>
      </c>
      <c r="X24" s="745"/>
      <c r="Y24" s="745"/>
    </row>
    <row r="25" spans="1:25" ht="16.8">
      <c r="A25" s="476" t="s">
        <v>287</v>
      </c>
      <c r="B25" s="477">
        <v>100</v>
      </c>
      <c r="E25" s="841" t="s">
        <v>137</v>
      </c>
      <c r="F25" s="842">
        <v>26.698546999999898</v>
      </c>
      <c r="G25" s="843">
        <v>21.600999999999999</v>
      </c>
      <c r="H25" s="842">
        <v>135.94999799999999</v>
      </c>
      <c r="I25" s="843">
        <v>92.028999999999996</v>
      </c>
      <c r="J25" s="843">
        <v>218</v>
      </c>
      <c r="K25" s="843">
        <v>290.49900000000002</v>
      </c>
      <c r="N25" s="480">
        <v>135.94999799999999</v>
      </c>
      <c r="O25" s="486">
        <v>92.028999999999996</v>
      </c>
      <c r="P25" s="480">
        <v>0</v>
      </c>
      <c r="Q25" s="486">
        <v>-34.4299999999999</v>
      </c>
      <c r="R25" s="480">
        <v>0</v>
      </c>
      <c r="S25" s="486">
        <v>1.89200000000011</v>
      </c>
      <c r="T25" s="480">
        <v>0</v>
      </c>
      <c r="U25" s="110">
        <v>158.00800000000001</v>
      </c>
    </row>
    <row r="26" spans="1:25" ht="16.8">
      <c r="E26" s="860" t="s">
        <v>453</v>
      </c>
      <c r="F26" s="845"/>
      <c r="G26" s="852">
        <v>19</v>
      </c>
      <c r="H26" s="845"/>
      <c r="I26" s="853">
        <v>54</v>
      </c>
      <c r="J26" s="854">
        <v>107</v>
      </c>
      <c r="K26" s="853"/>
      <c r="L26" s="40"/>
      <c r="M26" s="40"/>
      <c r="N26" s="484"/>
      <c r="O26" s="870"/>
      <c r="P26" s="484"/>
      <c r="Q26" s="870"/>
      <c r="R26" s="484"/>
      <c r="S26" s="870"/>
      <c r="T26" s="484"/>
      <c r="U26" s="102"/>
    </row>
    <row r="27" spans="1:25" ht="16.8">
      <c r="E27" s="260" t="s">
        <v>38</v>
      </c>
      <c r="F27" s="846">
        <f>SUM(F8:F25)</f>
        <v>136.21815630000003</v>
      </c>
      <c r="G27" s="847">
        <f>SUM(G8:G26)</f>
        <v>-31.647427499999765</v>
      </c>
      <c r="H27" s="846">
        <f>SUM(H8:H25)</f>
        <v>159.94467820000003</v>
      </c>
      <c r="I27" s="847">
        <f>SUM(I8:I26)</f>
        <v>-7.1227687000004494</v>
      </c>
      <c r="J27" s="882">
        <f>SUM(J8:J26)</f>
        <v>393.10266250000222</v>
      </c>
      <c r="K27" s="883">
        <f>SUM(K8:K25)</f>
        <v>1407.7583197000004</v>
      </c>
      <c r="L27" s="744"/>
      <c r="M27" s="744"/>
      <c r="N27" s="482">
        <f t="shared" ref="N27:U27" si="0">SUM(N8:N25)</f>
        <v>152.13138810000015</v>
      </c>
      <c r="O27" s="485">
        <f t="shared" si="0"/>
        <v>-61.122768700000023</v>
      </c>
      <c r="P27" s="482">
        <f t="shared" si="0"/>
        <v>0</v>
      </c>
      <c r="Q27" s="485">
        <f t="shared" si="0"/>
        <v>51.420254499999821</v>
      </c>
      <c r="R27" s="482">
        <f t="shared" si="0"/>
        <v>0</v>
      </c>
      <c r="S27" s="485">
        <f t="shared" si="0"/>
        <v>225.33525560000066</v>
      </c>
      <c r="T27" s="482">
        <f t="shared" si="0"/>
        <v>0</v>
      </c>
      <c r="U27" s="485">
        <f t="shared" si="0"/>
        <v>-23.195179700000779</v>
      </c>
    </row>
    <row r="28" spans="1:25" ht="16.8">
      <c r="A28" s="522"/>
      <c r="E28" s="260"/>
      <c r="F28" s="846"/>
      <c r="G28" s="265"/>
      <c r="H28" s="846"/>
      <c r="I28" s="848"/>
      <c r="J28" s="884"/>
      <c r="K28" s="836"/>
      <c r="L28" s="744"/>
      <c r="M28" s="744"/>
      <c r="N28" s="482"/>
      <c r="O28" s="617"/>
      <c r="P28" s="482"/>
      <c r="Q28" s="617"/>
      <c r="R28" s="482"/>
      <c r="S28" s="617"/>
      <c r="T28" s="482"/>
      <c r="U28" s="617"/>
    </row>
    <row r="29" spans="1:25" ht="16.8">
      <c r="E29" s="841" t="s">
        <v>171</v>
      </c>
      <c r="F29" s="842"/>
      <c r="G29" s="843"/>
      <c r="H29" s="842"/>
      <c r="I29" s="843"/>
      <c r="J29" s="843">
        <v>202</v>
      </c>
      <c r="K29" s="843"/>
      <c r="N29" s="480"/>
      <c r="O29" s="486"/>
      <c r="P29" s="480"/>
      <c r="Q29" s="486"/>
      <c r="R29" s="480"/>
      <c r="S29" s="486"/>
      <c r="T29" s="480"/>
      <c r="U29" s="110"/>
    </row>
    <row r="30" spans="1:25" ht="16.8">
      <c r="A30" s="522"/>
      <c r="E30" s="849" t="s">
        <v>172</v>
      </c>
      <c r="F30" s="842"/>
      <c r="G30" s="850"/>
      <c r="H30" s="842"/>
      <c r="I30" s="851"/>
      <c r="J30" s="885">
        <v>1187</v>
      </c>
      <c r="K30" s="843"/>
      <c r="L30" s="744"/>
      <c r="M30" s="744"/>
      <c r="N30" s="480"/>
      <c r="O30" s="486"/>
      <c r="P30" s="480"/>
      <c r="Q30" s="486"/>
      <c r="R30" s="480"/>
      <c r="S30" s="486"/>
      <c r="T30" s="480"/>
      <c r="U30" s="486"/>
    </row>
    <row r="31" spans="1:25" ht="16.8">
      <c r="A31" s="522"/>
      <c r="E31" s="849" t="s">
        <v>456</v>
      </c>
      <c r="F31" s="872"/>
      <c r="G31" s="922"/>
      <c r="H31" s="872"/>
      <c r="I31" s="873"/>
      <c r="J31" s="886"/>
      <c r="K31" s="887"/>
      <c r="L31" s="744"/>
      <c r="M31" s="744"/>
      <c r="N31" s="480"/>
      <c r="O31" s="486"/>
      <c r="P31" s="480"/>
      <c r="Q31" s="486"/>
      <c r="R31" s="480"/>
      <c r="S31" s="486"/>
      <c r="T31" s="480"/>
      <c r="U31" s="486"/>
    </row>
    <row r="32" spans="1:25" ht="16.8" hidden="1">
      <c r="A32" s="522"/>
      <c r="E32" s="179"/>
      <c r="F32" s="845"/>
      <c r="G32" s="852"/>
      <c r="H32" s="845"/>
      <c r="I32" s="853"/>
      <c r="J32" s="888"/>
      <c r="K32" s="838"/>
      <c r="L32" s="745"/>
      <c r="M32" s="744"/>
      <c r="N32" s="481"/>
      <c r="O32" s="487"/>
      <c r="P32" s="481"/>
      <c r="Q32" s="487"/>
      <c r="R32" s="481"/>
      <c r="S32" s="487"/>
      <c r="T32" s="481"/>
      <c r="U32" s="487"/>
    </row>
    <row r="33" spans="1:21" ht="16.8">
      <c r="A33" s="522"/>
      <c r="E33" s="671" t="s">
        <v>39</v>
      </c>
      <c r="F33" s="855">
        <f>SUM(F27:F32)</f>
        <v>136.21815630000003</v>
      </c>
      <c r="G33" s="847">
        <f>SUM(G27:G32)</f>
        <v>-31.647427499999765</v>
      </c>
      <c r="H33" s="855">
        <f>SUM(H29:H32)</f>
        <v>0</v>
      </c>
      <c r="I33" s="847">
        <f>SUM(I29:I32)</f>
        <v>0</v>
      </c>
      <c r="J33" s="882">
        <f>SUM(J29:J32)</f>
        <v>1389</v>
      </c>
      <c r="K33" s="882">
        <f>SUM(K29:K32)</f>
        <v>0</v>
      </c>
      <c r="L33" s="744"/>
      <c r="M33" s="744"/>
      <c r="N33" s="483">
        <f t="shared" ref="N33:S33" si="1">SUM(N29:N32)</f>
        <v>0</v>
      </c>
      <c r="O33" s="485">
        <f t="shared" si="1"/>
        <v>0</v>
      </c>
      <c r="P33" s="483">
        <f t="shared" si="1"/>
        <v>0</v>
      </c>
      <c r="Q33" s="485">
        <f t="shared" si="1"/>
        <v>0</v>
      </c>
      <c r="R33" s="483">
        <f t="shared" si="1"/>
        <v>0</v>
      </c>
      <c r="S33" s="485">
        <f t="shared" si="1"/>
        <v>0</v>
      </c>
      <c r="T33" s="483">
        <f>SUM(T30:T32)</f>
        <v>0</v>
      </c>
      <c r="U33" s="485">
        <f>SUM(U29:U32)</f>
        <v>0</v>
      </c>
    </row>
    <row r="34" spans="1:21" ht="16.8">
      <c r="A34" s="522"/>
      <c r="E34" s="856"/>
      <c r="F34" s="857"/>
      <c r="G34" s="265"/>
      <c r="H34" s="846"/>
      <c r="I34" s="848"/>
      <c r="J34" s="884"/>
      <c r="K34" s="836"/>
      <c r="L34" s="744"/>
      <c r="M34" s="744"/>
      <c r="N34" s="482"/>
      <c r="O34" s="617"/>
      <c r="P34" s="482"/>
      <c r="Q34" s="617"/>
      <c r="R34" s="482"/>
      <c r="S34" s="617"/>
      <c r="T34" s="482"/>
      <c r="U34" s="617"/>
    </row>
    <row r="35" spans="1:21" ht="16.8" hidden="1">
      <c r="A35" s="522"/>
      <c r="E35" s="179"/>
      <c r="F35" s="858"/>
      <c r="G35" s="265"/>
      <c r="H35" s="859"/>
      <c r="I35" s="848"/>
      <c r="J35" s="884"/>
      <c r="K35" s="836"/>
      <c r="L35" s="744"/>
      <c r="M35" s="744"/>
      <c r="N35" s="484"/>
      <c r="O35" s="617"/>
      <c r="P35" s="484"/>
      <c r="Q35" s="617"/>
      <c r="R35" s="484"/>
      <c r="S35" s="617"/>
      <c r="T35" s="484"/>
      <c r="U35" s="617"/>
    </row>
    <row r="36" spans="1:21" ht="16.8">
      <c r="A36" s="522"/>
      <c r="E36" s="849" t="s">
        <v>454</v>
      </c>
      <c r="F36" s="842"/>
      <c r="G36" s="850"/>
      <c r="H36" s="842"/>
      <c r="I36" s="851"/>
      <c r="J36" s="885">
        <v>-87</v>
      </c>
      <c r="K36" s="843"/>
      <c r="L36" s="744"/>
      <c r="M36" s="744"/>
      <c r="N36" s="480"/>
      <c r="O36" s="486"/>
      <c r="P36" s="480"/>
      <c r="Q36" s="486"/>
      <c r="R36" s="480"/>
      <c r="S36" s="486"/>
      <c r="T36" s="480"/>
      <c r="U36" s="486"/>
    </row>
    <row r="37" spans="1:21" ht="16.8">
      <c r="A37" s="522"/>
      <c r="E37" s="849" t="s">
        <v>175</v>
      </c>
      <c r="F37" s="842"/>
      <c r="G37" s="850"/>
      <c r="H37" s="842"/>
      <c r="I37" s="851"/>
      <c r="J37" s="885">
        <v>-101</v>
      </c>
      <c r="K37" s="843"/>
      <c r="L37" s="744"/>
      <c r="M37" s="744"/>
      <c r="N37" s="480"/>
      <c r="O37" s="486"/>
      <c r="P37" s="480"/>
      <c r="Q37" s="486"/>
      <c r="R37" s="480"/>
      <c r="S37" s="486"/>
      <c r="T37" s="480"/>
      <c r="U37" s="486"/>
    </row>
    <row r="38" spans="1:21" ht="16.8">
      <c r="A38" s="522"/>
      <c r="E38" s="860" t="s">
        <v>455</v>
      </c>
      <c r="F38" s="861"/>
      <c r="G38" s="862"/>
      <c r="H38" s="845"/>
      <c r="I38" s="863"/>
      <c r="J38" s="888">
        <v>-62</v>
      </c>
      <c r="K38" s="889"/>
      <c r="L38" s="744"/>
      <c r="M38" s="744"/>
      <c r="N38" s="481"/>
      <c r="O38" s="618"/>
      <c r="P38" s="481"/>
      <c r="Q38" s="618"/>
      <c r="R38" s="481"/>
      <c r="S38" s="618"/>
      <c r="T38" s="481"/>
      <c r="U38" s="618"/>
    </row>
    <row r="39" spans="1:21" ht="16.8">
      <c r="A39" s="522"/>
      <c r="E39" s="671" t="s">
        <v>75</v>
      </c>
      <c r="F39" s="837">
        <f>SUM(F33:F38)</f>
        <v>136.21815630000003</v>
      </c>
      <c r="G39" s="848">
        <f>SUM(G33:G38)</f>
        <v>-31.647427499999765</v>
      </c>
      <c r="H39" s="846">
        <f>H27+H33</f>
        <v>159.94467820000003</v>
      </c>
      <c r="I39" s="848">
        <f>I27+I33</f>
        <v>-7.1227687000004494</v>
      </c>
      <c r="J39" s="836">
        <f>J27+J33+J36+J37+J38</f>
        <v>1532.1026625000022</v>
      </c>
      <c r="K39" s="836">
        <f t="shared" ref="K39:U39" si="2">K27+K33</f>
        <v>1407.7583197000004</v>
      </c>
      <c r="L39" s="617">
        <f t="shared" si="2"/>
        <v>0</v>
      </c>
      <c r="M39" s="617">
        <f t="shared" si="2"/>
        <v>0</v>
      </c>
      <c r="N39" s="482">
        <f t="shared" si="2"/>
        <v>152.13138810000015</v>
      </c>
      <c r="O39" s="617">
        <f t="shared" si="2"/>
        <v>-61.122768700000023</v>
      </c>
      <c r="P39" s="482">
        <f t="shared" si="2"/>
        <v>0</v>
      </c>
      <c r="Q39" s="617">
        <f t="shared" si="2"/>
        <v>51.420254499999821</v>
      </c>
      <c r="R39" s="482">
        <f t="shared" si="2"/>
        <v>0</v>
      </c>
      <c r="S39" s="617">
        <f t="shared" si="2"/>
        <v>225.33525560000066</v>
      </c>
      <c r="T39" s="482">
        <f t="shared" si="2"/>
        <v>0</v>
      </c>
      <c r="U39" s="617">
        <f t="shared" si="2"/>
        <v>-23.195179700000779</v>
      </c>
    </row>
    <row r="40" spans="1:21" ht="16.8">
      <c r="A40" s="522"/>
      <c r="E40" s="260"/>
      <c r="F40" s="837"/>
      <c r="G40" s="836"/>
      <c r="H40" s="846"/>
      <c r="I40" s="848"/>
      <c r="J40" s="884"/>
      <c r="K40" s="836"/>
      <c r="L40" s="744"/>
      <c r="M40" s="744"/>
      <c r="N40" s="482"/>
      <c r="O40" s="617"/>
      <c r="P40" s="482"/>
      <c r="Q40" s="617"/>
      <c r="R40" s="482"/>
      <c r="S40" s="617"/>
      <c r="T40" s="482"/>
      <c r="U40" s="617"/>
    </row>
    <row r="41" spans="1:21" ht="16.8">
      <c r="A41" s="522"/>
      <c r="E41" s="860" t="s">
        <v>40</v>
      </c>
      <c r="F41" s="864">
        <v>-33</v>
      </c>
      <c r="G41" s="838">
        <v>-10</v>
      </c>
      <c r="H41" s="845">
        <v>-69</v>
      </c>
      <c r="I41" s="853">
        <v>-18</v>
      </c>
      <c r="J41" s="888">
        <v>-165</v>
      </c>
      <c r="K41" s="838">
        <v>-202</v>
      </c>
      <c r="L41" s="744"/>
      <c r="M41" s="744"/>
      <c r="N41" s="481"/>
      <c r="O41" s="487"/>
      <c r="P41" s="481"/>
      <c r="Q41" s="487"/>
      <c r="R41" s="481"/>
      <c r="S41" s="487"/>
      <c r="T41" s="481"/>
      <c r="U41" s="487"/>
    </row>
    <row r="42" spans="1:21" ht="16.8">
      <c r="A42" s="522"/>
      <c r="E42" s="260" t="s">
        <v>41</v>
      </c>
      <c r="F42" s="837">
        <f t="shared" ref="F42:K42" si="3">SUM(F39:F41)</f>
        <v>103.21815630000003</v>
      </c>
      <c r="G42" s="836">
        <f t="shared" si="3"/>
        <v>-41.647427499999765</v>
      </c>
      <c r="H42" s="846">
        <f t="shared" si="3"/>
        <v>90.944678200000027</v>
      </c>
      <c r="I42" s="848">
        <f t="shared" si="3"/>
        <v>-25.122768700000449</v>
      </c>
      <c r="J42" s="884">
        <f t="shared" si="3"/>
        <v>1367.1026625000022</v>
      </c>
      <c r="K42" s="836">
        <f t="shared" si="3"/>
        <v>1205.7583197000004</v>
      </c>
      <c r="L42" s="744"/>
      <c r="M42" s="744"/>
      <c r="N42" s="482">
        <f t="shared" ref="N42:U42" si="4">SUM(N39:N41)</f>
        <v>152.13138810000015</v>
      </c>
      <c r="O42" s="617">
        <f t="shared" si="4"/>
        <v>-61.122768700000023</v>
      </c>
      <c r="P42" s="482">
        <f t="shared" si="4"/>
        <v>0</v>
      </c>
      <c r="Q42" s="617">
        <f t="shared" si="4"/>
        <v>51.420254499999821</v>
      </c>
      <c r="R42" s="482">
        <f t="shared" si="4"/>
        <v>0</v>
      </c>
      <c r="S42" s="617">
        <f t="shared" si="4"/>
        <v>225.33525560000066</v>
      </c>
      <c r="T42" s="482">
        <f t="shared" si="4"/>
        <v>0</v>
      </c>
      <c r="U42" s="617">
        <f t="shared" si="4"/>
        <v>-23.195179700000779</v>
      </c>
    </row>
    <row r="43" spans="1:21" ht="16.8">
      <c r="A43" s="522"/>
      <c r="E43" s="174"/>
      <c r="F43" s="174"/>
      <c r="G43" s="174"/>
      <c r="H43" s="865"/>
      <c r="I43" s="865"/>
      <c r="J43" s="783"/>
      <c r="K43" s="835"/>
      <c r="N43" s="104"/>
      <c r="O43" s="104"/>
    </row>
    <row r="44" spans="1:21" ht="16.8">
      <c r="A44" s="522"/>
      <c r="K44" s="866"/>
      <c r="N44" s="10"/>
      <c r="O44" s="10"/>
    </row>
    <row r="45" spans="1:21" s="106" customFormat="1" ht="16.8">
      <c r="A45" s="522"/>
      <c r="B45" s="478"/>
      <c r="E45" s="867"/>
      <c r="F45" s="867"/>
      <c r="G45" s="867"/>
      <c r="H45" s="868"/>
      <c r="I45" s="868"/>
      <c r="J45" s="868"/>
      <c r="K45" s="866"/>
      <c r="L45" s="34"/>
      <c r="M45" s="34"/>
    </row>
    <row r="46" spans="1:21" ht="16.8">
      <c r="A46" s="522"/>
      <c r="E46" s="1025" t="s">
        <v>42</v>
      </c>
      <c r="F46" s="1025"/>
      <c r="G46" s="1025"/>
      <c r="H46" s="1026"/>
      <c r="I46" s="1026"/>
      <c r="J46" s="1026"/>
      <c r="K46" s="866"/>
    </row>
    <row r="47" spans="1:21" ht="16.8">
      <c r="A47" s="522"/>
      <c r="E47" s="869"/>
      <c r="F47" s="869"/>
      <c r="G47" s="869"/>
      <c r="H47" s="174"/>
      <c r="I47" s="174"/>
      <c r="J47" s="174"/>
      <c r="K47" s="866"/>
    </row>
    <row r="48" spans="1:21" ht="16.8">
      <c r="A48" s="522"/>
      <c r="E48" s="869"/>
      <c r="F48" s="869"/>
      <c r="G48" s="869"/>
      <c r="H48" s="174"/>
      <c r="I48" s="174"/>
      <c r="J48" s="174"/>
      <c r="K48" s="866"/>
    </row>
    <row r="49" spans="1:14" ht="16.8">
      <c r="A49" s="522"/>
      <c r="E49" s="174"/>
      <c r="F49" s="174"/>
      <c r="G49" s="174"/>
      <c r="H49" s="174"/>
      <c r="I49" s="174"/>
      <c r="J49" s="174"/>
      <c r="K49" s="866"/>
    </row>
    <row r="50" spans="1:14">
      <c r="E50" s="9"/>
      <c r="F50" s="9"/>
      <c r="G50" s="9"/>
      <c r="H50" s="9"/>
      <c r="K50" s="34"/>
      <c r="N50" s="9"/>
    </row>
    <row r="51" spans="1:14">
      <c r="E51" s="9"/>
      <c r="F51" s="9"/>
      <c r="G51" s="9"/>
      <c r="H51" s="9"/>
      <c r="K51" s="34"/>
      <c r="N51" s="9"/>
    </row>
    <row r="52" spans="1:14">
      <c r="E52" s="9"/>
      <c r="F52" s="9"/>
      <c r="G52" s="9"/>
      <c r="H52" s="9"/>
      <c r="K52" s="34"/>
      <c r="N52" s="9"/>
    </row>
    <row r="53" spans="1:14">
      <c r="E53" s="9"/>
      <c r="F53" s="9"/>
      <c r="G53" s="9"/>
      <c r="H53" s="9"/>
      <c r="K53" s="34"/>
      <c r="N53" s="9"/>
    </row>
    <row r="54" spans="1:14">
      <c r="E54" s="9"/>
      <c r="F54" s="9"/>
      <c r="G54" s="9"/>
      <c r="H54" s="9"/>
      <c r="K54" s="34"/>
      <c r="N54" s="9"/>
    </row>
    <row r="55" spans="1:14">
      <c r="E55" s="9"/>
      <c r="F55" s="9"/>
      <c r="G55" s="9"/>
      <c r="H55" s="9"/>
      <c r="K55" s="34"/>
      <c r="N55" s="9"/>
    </row>
    <row r="56" spans="1:14">
      <c r="E56" s="9"/>
      <c r="F56" s="9"/>
      <c r="G56" s="9"/>
      <c r="H56" s="9"/>
      <c r="K56" s="34"/>
      <c r="N56" s="9"/>
    </row>
    <row r="57" spans="1:14">
      <c r="E57" s="9"/>
      <c r="F57" s="9"/>
      <c r="G57" s="9"/>
      <c r="H57" s="9"/>
      <c r="K57" s="34"/>
      <c r="N57" s="9"/>
    </row>
    <row r="58" spans="1:14">
      <c r="E58" s="9"/>
      <c r="F58" s="9"/>
      <c r="G58" s="9"/>
      <c r="H58" s="9"/>
      <c r="K58" s="34"/>
      <c r="N58" s="9"/>
    </row>
    <row r="59" spans="1:14">
      <c r="K59" s="34"/>
    </row>
    <row r="60" spans="1:14">
      <c r="K60" s="34"/>
    </row>
    <row r="61" spans="1:14">
      <c r="K61" s="34"/>
    </row>
    <row r="62" spans="1:14">
      <c r="K62" s="34"/>
    </row>
    <row r="63" spans="1:14">
      <c r="K63" s="34"/>
    </row>
    <row r="64" spans="1:14">
      <c r="K64" s="34"/>
    </row>
    <row r="65" spans="11:11">
      <c r="K65" s="34"/>
    </row>
    <row r="66" spans="11:11">
      <c r="K66" s="34"/>
    </row>
    <row r="67" spans="11:11">
      <c r="K67" s="34"/>
    </row>
    <row r="68" spans="11:11">
      <c r="K68" s="34"/>
    </row>
    <row r="69" spans="11:11">
      <c r="K69" s="34"/>
    </row>
    <row r="70" spans="11:11">
      <c r="K70" s="34"/>
    </row>
    <row r="71" spans="11:11">
      <c r="K71" s="34"/>
    </row>
    <row r="72" spans="11:11">
      <c r="K72" s="34"/>
    </row>
    <row r="73" spans="11:11">
      <c r="K73" s="34"/>
    </row>
    <row r="74" spans="11:11">
      <c r="K74" s="34"/>
    </row>
    <row r="75" spans="11:11">
      <c r="K75" s="34"/>
    </row>
    <row r="76" spans="11:11">
      <c r="K76" s="34"/>
    </row>
    <row r="77" spans="11:11">
      <c r="K77" s="34"/>
    </row>
  </sheetData>
  <mergeCells count="2">
    <mergeCell ref="E46:J46"/>
    <mergeCell ref="N5:U5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&amp;LRatos Ekonomi/150422&amp;R&amp;P/&amp;N</oddFooter>
  </headerFooter>
  <colBreaks count="1" manualBreakCount="1">
    <brk id="21" min="2" max="4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"/>
  <sheetViews>
    <sheetView showGridLines="0" showZeros="0" tabSelected="1" zoomScale="80" zoomScaleNormal="80" zoomScaleSheetLayoutView="50" zoomScalePageLayoutView="50" workbookViewId="0">
      <selection activeCell="A23" sqref="A23"/>
    </sheetView>
  </sheetViews>
  <sheetFormatPr defaultColWidth="9.109375" defaultRowHeight="13.8"/>
  <cols>
    <col min="1" max="1" width="27" style="6" customWidth="1"/>
    <col min="2" max="4" width="8.5546875" style="6" customWidth="1"/>
    <col min="5" max="10" width="8.5546875" style="8" customWidth="1"/>
    <col min="11" max="11" width="11.88671875" style="6" customWidth="1"/>
    <col min="12" max="12" width="11.6640625" style="6" customWidth="1"/>
    <col min="13" max="13" width="11.6640625" style="6" hidden="1" customWidth="1"/>
    <col min="14" max="14" width="11.6640625" style="6" customWidth="1"/>
    <col min="15" max="15" width="11.6640625" style="8" customWidth="1"/>
    <col min="16" max="17" width="11.6640625" style="6" customWidth="1"/>
    <col min="18" max="21" width="3.109375" style="6" customWidth="1"/>
    <col min="22" max="22" width="10.5546875" style="6" bestFit="1" customWidth="1"/>
    <col min="23" max="23" width="12" style="6" bestFit="1" customWidth="1"/>
    <col min="24" max="25" width="10.44140625" style="6" bestFit="1" customWidth="1"/>
    <col min="26" max="26" width="11.109375" style="6" bestFit="1" customWidth="1"/>
    <col min="27" max="16384" width="9.109375" style="6"/>
  </cols>
  <sheetData>
    <row r="1" spans="1:17" s="496" customFormat="1" ht="32.4">
      <c r="A1" s="499" t="s">
        <v>549</v>
      </c>
      <c r="B1" s="498"/>
      <c r="C1" s="498"/>
      <c r="D1" s="498"/>
      <c r="F1" s="497"/>
      <c r="G1" s="918"/>
      <c r="H1" s="497"/>
      <c r="I1" s="498"/>
      <c r="J1" s="497"/>
      <c r="K1" s="498"/>
      <c r="L1" s="500"/>
      <c r="M1" s="498"/>
      <c r="N1" s="498"/>
      <c r="O1" s="497"/>
    </row>
    <row r="2" spans="1:17" s="496" customFormat="1">
      <c r="A2" s="501"/>
      <c r="B2" s="498"/>
      <c r="C2" s="498"/>
      <c r="D2" s="498"/>
      <c r="E2" s="497"/>
      <c r="F2" s="497"/>
      <c r="G2" s="497"/>
      <c r="H2" s="497"/>
      <c r="I2" s="497"/>
      <c r="J2" s="497"/>
      <c r="K2" s="498"/>
      <c r="L2" s="500"/>
      <c r="M2" s="498"/>
      <c r="N2" s="498"/>
      <c r="O2" s="497"/>
      <c r="P2" s="498"/>
      <c r="Q2" s="498"/>
    </row>
    <row r="3" spans="1:17" s="496" customFormat="1" ht="76.8">
      <c r="A3" s="502"/>
      <c r="B3" s="1028" t="s">
        <v>33</v>
      </c>
      <c r="C3" s="1029"/>
      <c r="D3" s="1030"/>
      <c r="E3" s="1028" t="s">
        <v>0</v>
      </c>
      <c r="F3" s="1029"/>
      <c r="G3" s="1030"/>
      <c r="H3" s="1028" t="s">
        <v>182</v>
      </c>
      <c r="I3" s="1029"/>
      <c r="J3" s="1030"/>
      <c r="K3" s="503" t="s">
        <v>505</v>
      </c>
      <c r="L3" s="503" t="s">
        <v>593</v>
      </c>
      <c r="M3" s="733" t="s">
        <v>419</v>
      </c>
      <c r="N3" s="504" t="s">
        <v>594</v>
      </c>
      <c r="O3" s="503" t="s">
        <v>506</v>
      </c>
      <c r="P3" s="504" t="s">
        <v>176</v>
      </c>
      <c r="Q3" s="505" t="s">
        <v>507</v>
      </c>
    </row>
    <row r="4" spans="1:17" s="496" customFormat="1" ht="19.2">
      <c r="A4" s="506"/>
      <c r="B4" s="1018">
        <v>2015</v>
      </c>
      <c r="C4" s="508">
        <v>2014</v>
      </c>
      <c r="D4" s="508">
        <v>2014</v>
      </c>
      <c r="E4" s="1018">
        <v>2015</v>
      </c>
      <c r="F4" s="508">
        <v>2014</v>
      </c>
      <c r="G4" s="508">
        <v>2014</v>
      </c>
      <c r="H4" s="1018">
        <v>2015</v>
      </c>
      <c r="I4" s="508">
        <v>2014</v>
      </c>
      <c r="J4" s="508">
        <v>2014</v>
      </c>
      <c r="K4" s="509">
        <v>2015</v>
      </c>
      <c r="L4" s="509">
        <v>2015</v>
      </c>
      <c r="M4" s="510"/>
      <c r="N4" s="511">
        <v>2015</v>
      </c>
      <c r="O4" s="1017" t="s">
        <v>592</v>
      </c>
      <c r="P4" s="511" t="s">
        <v>592</v>
      </c>
      <c r="Q4" s="512" t="s">
        <v>592</v>
      </c>
    </row>
    <row r="5" spans="1:17" s="496" customFormat="1" ht="19.2">
      <c r="A5" s="513" t="s">
        <v>29</v>
      </c>
      <c r="B5" s="1018" t="s">
        <v>22</v>
      </c>
      <c r="C5" s="514" t="s">
        <v>22</v>
      </c>
      <c r="D5" s="507"/>
      <c r="E5" s="1018" t="s">
        <v>22</v>
      </c>
      <c r="F5" s="508" t="s">
        <v>22</v>
      </c>
      <c r="G5" s="508"/>
      <c r="H5" s="1018" t="s">
        <v>22</v>
      </c>
      <c r="I5" s="508" t="s">
        <v>22</v>
      </c>
      <c r="J5" s="508"/>
      <c r="K5" s="515" t="s">
        <v>22</v>
      </c>
      <c r="L5" s="515" t="s">
        <v>22</v>
      </c>
      <c r="M5" s="507"/>
      <c r="N5" s="507" t="s">
        <v>22</v>
      </c>
      <c r="O5" s="515"/>
      <c r="P5" s="515">
        <v>0</v>
      </c>
      <c r="Q5" s="516">
        <v>0</v>
      </c>
    </row>
    <row r="6" spans="1:17" ht="15.75" customHeight="1">
      <c r="A6" s="254" t="s">
        <v>597</v>
      </c>
      <c r="B6" s="255">
        <v>238.62254730000001</v>
      </c>
      <c r="C6" s="256">
        <v>190.19103809999999</v>
      </c>
      <c r="D6" s="256">
        <v>780.61953310000001</v>
      </c>
      <c r="E6" s="255">
        <v>8.5907642000000202</v>
      </c>
      <c r="F6" s="256">
        <v>0.40982779999997399</v>
      </c>
      <c r="G6" s="256">
        <v>12.0776257</v>
      </c>
      <c r="H6" s="255">
        <v>8.5907642000000202</v>
      </c>
      <c r="I6" s="256">
        <v>0.40982779999997399</v>
      </c>
      <c r="J6" s="256">
        <v>11.355189199999799</v>
      </c>
      <c r="K6" s="594">
        <v>7.7673199999999998</v>
      </c>
      <c r="L6" s="594">
        <v>1.0450439</v>
      </c>
      <c r="M6" s="255">
        <v>-4.3240244600000004</v>
      </c>
      <c r="N6" s="594">
        <v>5.2025556000000099</v>
      </c>
      <c r="O6" s="594">
        <v>313.15691090000001</v>
      </c>
      <c r="P6" s="594">
        <v>222</v>
      </c>
      <c r="Q6" s="1019">
        <v>69.795900000000003</v>
      </c>
    </row>
    <row r="7" spans="1:17" ht="15.75" customHeight="1">
      <c r="A7" s="254" t="s">
        <v>127</v>
      </c>
      <c r="B7" s="255">
        <v>1907.3287952000001</v>
      </c>
      <c r="C7" s="256">
        <v>2603.3745699000001</v>
      </c>
      <c r="D7" s="256">
        <v>9318.8429582000008</v>
      </c>
      <c r="E7" s="255">
        <v>125.3647272</v>
      </c>
      <c r="F7" s="256">
        <v>42.924889500000297</v>
      </c>
      <c r="G7" s="256">
        <v>22.321146900002098</v>
      </c>
      <c r="H7" s="255">
        <v>140.39852920000001</v>
      </c>
      <c r="I7" s="256">
        <v>107.02696950000001</v>
      </c>
      <c r="J7" s="256">
        <v>484.23565090000199</v>
      </c>
      <c r="K7" s="594">
        <v>35.436819</v>
      </c>
      <c r="L7" s="594">
        <v>13.6786121</v>
      </c>
      <c r="M7" s="255">
        <v>-21.012349412999999</v>
      </c>
      <c r="N7" s="594">
        <v>277.21042260000002</v>
      </c>
      <c r="O7" s="594">
        <v>4549.1474760999999</v>
      </c>
      <c r="P7" s="594">
        <v>1509</v>
      </c>
      <c r="Q7" s="1019">
        <v>31.603200000000001</v>
      </c>
    </row>
    <row r="8" spans="1:17" ht="15.75" customHeight="1">
      <c r="A8" s="254" t="s">
        <v>425</v>
      </c>
      <c r="B8" s="255">
        <v>548.6865239</v>
      </c>
      <c r="C8" s="256">
        <v>499.96951480000001</v>
      </c>
      <c r="D8" s="256">
        <v>2547.8092830999999</v>
      </c>
      <c r="E8" s="255">
        <v>-15.0896419999999</v>
      </c>
      <c r="F8" s="256">
        <v>-19.631262100000001</v>
      </c>
      <c r="G8" s="256">
        <v>245.34196689999999</v>
      </c>
      <c r="H8" s="255">
        <v>-14.2638566999999</v>
      </c>
      <c r="I8" s="256">
        <v>-17.030854399999999</v>
      </c>
      <c r="J8" s="256">
        <v>238.99717899999999</v>
      </c>
      <c r="K8" s="594">
        <v>13.490689700000001</v>
      </c>
      <c r="L8" s="594">
        <v>26.898693300000001</v>
      </c>
      <c r="M8" s="255">
        <v>-28.808874801000002</v>
      </c>
      <c r="N8" s="594">
        <v>-234.60248010000001</v>
      </c>
      <c r="O8" s="594">
        <v>1433.4979291</v>
      </c>
      <c r="P8" s="594">
        <v>619</v>
      </c>
      <c r="Q8" s="1019">
        <v>83.469399999999993</v>
      </c>
    </row>
    <row r="9" spans="1:17" ht="15.75" customHeight="1">
      <c r="A9" s="254" t="s">
        <v>598</v>
      </c>
      <c r="B9" s="255">
        <v>52.325530000000001</v>
      </c>
      <c r="C9" s="256">
        <v>42.481999999999999</v>
      </c>
      <c r="D9" s="256">
        <v>215.07900000000001</v>
      </c>
      <c r="E9" s="255">
        <v>-1.7978799999999999</v>
      </c>
      <c r="F9" s="256">
        <v>-2.1840000000000002</v>
      </c>
      <c r="G9" s="256">
        <v>31.533000000000001</v>
      </c>
      <c r="H9" s="255">
        <v>-1.29888</v>
      </c>
      <c r="I9" s="256">
        <v>-2.1840000000000002</v>
      </c>
      <c r="J9" s="256">
        <v>31.533000000000001</v>
      </c>
      <c r="K9" s="594">
        <v>3.7122700000000002</v>
      </c>
      <c r="L9" s="594">
        <v>5.04</v>
      </c>
      <c r="M9" s="255"/>
      <c r="N9" s="594">
        <v>6.1272999999999902</v>
      </c>
      <c r="O9" s="594">
        <v>137.58304999999999</v>
      </c>
      <c r="P9" s="594">
        <v>359</v>
      </c>
      <c r="Q9" s="1019">
        <v>100</v>
      </c>
    </row>
    <row r="10" spans="1:17" ht="15.75" customHeight="1">
      <c r="A10" s="254" t="s">
        <v>599</v>
      </c>
      <c r="B10" s="255">
        <v>873.49547629999995</v>
      </c>
      <c r="C10" s="256">
        <v>865.28</v>
      </c>
      <c r="D10" s="256">
        <v>3501.616</v>
      </c>
      <c r="E10" s="255">
        <v>37.762141899999897</v>
      </c>
      <c r="F10" s="256">
        <v>58.088000000000001</v>
      </c>
      <c r="G10" s="256">
        <v>297.58699999999999</v>
      </c>
      <c r="H10" s="255">
        <v>49.462141899999899</v>
      </c>
      <c r="I10" s="256">
        <v>58.887999999999899</v>
      </c>
      <c r="J10" s="256">
        <v>345.58699999999999</v>
      </c>
      <c r="K10" s="594">
        <v>29.701987200000001</v>
      </c>
      <c r="L10" s="594">
        <v>39.040999999999997</v>
      </c>
      <c r="M10" s="255">
        <v>-83.831000000000003</v>
      </c>
      <c r="N10" s="594">
        <v>10.7612001</v>
      </c>
      <c r="O10" s="594">
        <v>1964.2368346999999</v>
      </c>
      <c r="P10" s="594">
        <v>1182</v>
      </c>
      <c r="Q10" s="1019">
        <v>70</v>
      </c>
    </row>
    <row r="11" spans="1:17" ht="15.75" customHeight="1">
      <c r="A11" s="254" t="s">
        <v>5</v>
      </c>
      <c r="B11" s="255">
        <v>369.01600000000002</v>
      </c>
      <c r="C11" s="256">
        <v>238.16399999999999</v>
      </c>
      <c r="D11" s="256">
        <v>1157.2550000000001</v>
      </c>
      <c r="E11" s="255">
        <v>36.984999999999999</v>
      </c>
      <c r="F11" s="256">
        <v>-0.189999999999969</v>
      </c>
      <c r="G11" s="256">
        <v>-3.66999999999994</v>
      </c>
      <c r="H11" s="255">
        <v>36.984999999999999</v>
      </c>
      <c r="I11" s="256">
        <v>-0.189999999999969</v>
      </c>
      <c r="J11" s="256">
        <v>19.7300000000001</v>
      </c>
      <c r="K11" s="594">
        <v>15.291</v>
      </c>
      <c r="L11" s="594">
        <v>7.3040000000000003</v>
      </c>
      <c r="M11" s="255">
        <v>-14.987</v>
      </c>
      <c r="N11" s="594">
        <v>-11.84</v>
      </c>
      <c r="O11" s="594">
        <v>833.83799999999997</v>
      </c>
      <c r="P11" s="594">
        <v>540</v>
      </c>
      <c r="Q11" s="1019">
        <v>96.0685</v>
      </c>
    </row>
    <row r="12" spans="1:17" ht="17.399999999999999">
      <c r="A12" s="254" t="s">
        <v>600</v>
      </c>
      <c r="B12" s="255">
        <v>593.44200000000001</v>
      </c>
      <c r="C12" s="256">
        <v>581.61199999999997</v>
      </c>
      <c r="D12" s="256">
        <v>2274.27</v>
      </c>
      <c r="E12" s="255">
        <v>8.5880000000000507</v>
      </c>
      <c r="F12" s="256">
        <v>4.5620000000000003</v>
      </c>
      <c r="G12" s="256">
        <v>56.540999999999897</v>
      </c>
      <c r="H12" s="255">
        <v>8.5880000000000507</v>
      </c>
      <c r="I12" s="256">
        <v>12.962</v>
      </c>
      <c r="J12" s="256">
        <v>76.640999999999806</v>
      </c>
      <c r="K12" s="594">
        <v>8.4870000000000001</v>
      </c>
      <c r="L12" s="594">
        <v>3.0049999999999999</v>
      </c>
      <c r="M12" s="255">
        <v>-31.510999999999999</v>
      </c>
      <c r="N12" s="594">
        <v>-39.065999999999903</v>
      </c>
      <c r="O12" s="594">
        <v>552.58100000000002</v>
      </c>
      <c r="P12" s="594">
        <v>670</v>
      </c>
      <c r="Q12" s="1019">
        <v>100</v>
      </c>
    </row>
    <row r="13" spans="1:17" ht="16.8">
      <c r="A13" s="254" t="s">
        <v>25</v>
      </c>
      <c r="B13" s="255">
        <v>319.61327749999998</v>
      </c>
      <c r="C13" s="256">
        <v>285.36915160000001</v>
      </c>
      <c r="D13" s="256">
        <v>1315.1607632</v>
      </c>
      <c r="E13" s="255">
        <v>7.7570119000000401</v>
      </c>
      <c r="F13" s="256">
        <v>12.491771300000099</v>
      </c>
      <c r="G13" s="256">
        <v>100.4377688</v>
      </c>
      <c r="H13" s="255">
        <v>10.280151200000001</v>
      </c>
      <c r="I13" s="256">
        <v>12.491771300000099</v>
      </c>
      <c r="J13" s="256">
        <v>102.73925920000001</v>
      </c>
      <c r="K13" s="594">
        <v>6.0592861999999998</v>
      </c>
      <c r="L13" s="594">
        <v>4.3334213999999998</v>
      </c>
      <c r="M13" s="255">
        <v>-13.5959614</v>
      </c>
      <c r="N13" s="594">
        <v>11.5370310000001</v>
      </c>
      <c r="O13" s="594">
        <v>383.86472459999999</v>
      </c>
      <c r="P13" s="594">
        <v>139</v>
      </c>
      <c r="Q13" s="1019">
        <v>100</v>
      </c>
    </row>
    <row r="14" spans="1:17" ht="16.8">
      <c r="A14" s="254" t="s">
        <v>512</v>
      </c>
      <c r="B14" s="255">
        <v>52.296999999999997</v>
      </c>
      <c r="C14" s="256">
        <v>58.457999999999998</v>
      </c>
      <c r="D14" s="256">
        <v>205.69300000000001</v>
      </c>
      <c r="E14" s="255">
        <v>2.3359999999999999</v>
      </c>
      <c r="F14" s="256">
        <v>2.702</v>
      </c>
      <c r="G14" s="256">
        <v>-4.44799999999998</v>
      </c>
      <c r="H14" s="255">
        <v>1.4359999999999999</v>
      </c>
      <c r="I14" s="256">
        <v>2.702</v>
      </c>
      <c r="J14" s="256">
        <v>1.4520000000000299</v>
      </c>
      <c r="K14" s="594">
        <v>0.49399999999999999</v>
      </c>
      <c r="L14" s="594">
        <v>0.35699999999999998</v>
      </c>
      <c r="M14" s="255">
        <v>-0.439</v>
      </c>
      <c r="N14" s="594">
        <v>-3.6669999999999998</v>
      </c>
      <c r="O14" s="594">
        <v>42.734000000000002</v>
      </c>
      <c r="P14" s="594">
        <v>96</v>
      </c>
      <c r="Q14" s="1019">
        <v>100</v>
      </c>
    </row>
    <row r="15" spans="1:17" ht="16.8">
      <c r="A15" s="254" t="s">
        <v>138</v>
      </c>
      <c r="B15" s="255">
        <v>1284.0456196</v>
      </c>
      <c r="C15" s="256">
        <v>1232.8859883</v>
      </c>
      <c r="D15" s="256">
        <v>4865.4751116999996</v>
      </c>
      <c r="E15" s="255">
        <v>51.688359100000199</v>
      </c>
      <c r="F15" s="256">
        <v>53.668398000000003</v>
      </c>
      <c r="G15" s="256">
        <v>159.34525199999999</v>
      </c>
      <c r="H15" s="255">
        <v>51.688359100000199</v>
      </c>
      <c r="I15" s="256">
        <v>42.986854700000002</v>
      </c>
      <c r="J15" s="256">
        <v>149.40101709999999</v>
      </c>
      <c r="K15" s="594">
        <v>1.2327717</v>
      </c>
      <c r="L15" s="594">
        <v>16.1538203</v>
      </c>
      <c r="M15" s="255">
        <v>-3.378278125</v>
      </c>
      <c r="N15" s="594">
        <v>196.96428299999999</v>
      </c>
      <c r="O15" s="594">
        <v>-626.02837179999995</v>
      </c>
      <c r="P15" s="594">
        <v>399</v>
      </c>
      <c r="Q15" s="1019">
        <v>72.9529</v>
      </c>
    </row>
    <row r="16" spans="1:17" ht="16.8">
      <c r="A16" s="254" t="s">
        <v>513</v>
      </c>
      <c r="B16" s="255">
        <v>337.32799999999997</v>
      </c>
      <c r="C16" s="256">
        <v>363.72899999999998</v>
      </c>
      <c r="D16" s="256">
        <v>1509.173</v>
      </c>
      <c r="E16" s="255">
        <v>-11.199000000000099</v>
      </c>
      <c r="F16" s="256">
        <v>13.227</v>
      </c>
      <c r="G16" s="256">
        <v>59.634999999999998</v>
      </c>
      <c r="H16" s="255">
        <v>0.900999999999896</v>
      </c>
      <c r="I16" s="256">
        <v>16.427</v>
      </c>
      <c r="J16" s="256">
        <v>77.2349999999999</v>
      </c>
      <c r="K16" s="594">
        <v>9.9580000000000002</v>
      </c>
      <c r="L16" s="594">
        <v>5.3760000000000003</v>
      </c>
      <c r="M16" s="255">
        <v>-16.154</v>
      </c>
      <c r="N16" s="594">
        <v>-21.6750000000001</v>
      </c>
      <c r="O16" s="594">
        <v>666.71100000000001</v>
      </c>
      <c r="P16" s="594">
        <v>823</v>
      </c>
      <c r="Q16" s="1019">
        <v>98.55</v>
      </c>
    </row>
    <row r="17" spans="1:29" ht="16.8">
      <c r="A17" s="254" t="s">
        <v>461</v>
      </c>
      <c r="B17" s="255">
        <v>1047.434</v>
      </c>
      <c r="C17" s="256">
        <v>907.27599999999995</v>
      </c>
      <c r="D17" s="256">
        <v>4915.7809999999999</v>
      </c>
      <c r="E17" s="255">
        <v>28.724999999999799</v>
      </c>
      <c r="F17" s="256">
        <v>-70.578000000000003</v>
      </c>
      <c r="G17" s="256">
        <v>376.332999999999</v>
      </c>
      <c r="H17" s="255">
        <v>28.724999999999799</v>
      </c>
      <c r="I17" s="256">
        <v>4.28200000000004</v>
      </c>
      <c r="J17" s="256">
        <v>501.53899999999902</v>
      </c>
      <c r="K17" s="594">
        <v>27.661999999999999</v>
      </c>
      <c r="L17" s="594">
        <v>33.85</v>
      </c>
      <c r="M17" s="255">
        <v>-93.808000000000007</v>
      </c>
      <c r="N17" s="594">
        <v>-162.83699999999999</v>
      </c>
      <c r="O17" s="594">
        <v>1274.8720000000001</v>
      </c>
      <c r="P17" s="594">
        <v>1277</v>
      </c>
      <c r="Q17" s="1019">
        <v>31.27</v>
      </c>
    </row>
    <row r="18" spans="1:29" ht="16.8">
      <c r="A18" s="254" t="s">
        <v>554</v>
      </c>
      <c r="B18" s="255">
        <v>208.51561219999999</v>
      </c>
      <c r="C18" s="256">
        <v>196.09894639999999</v>
      </c>
      <c r="D18" s="256">
        <v>920.01821329999996</v>
      </c>
      <c r="E18" s="255">
        <v>-14.6257416</v>
      </c>
      <c r="F18" s="256">
        <v>-15.0383481</v>
      </c>
      <c r="G18" s="256">
        <v>-22.028092700000101</v>
      </c>
      <c r="H18" s="255">
        <v>-13.2297457</v>
      </c>
      <c r="I18" s="256">
        <v>-15.0383481</v>
      </c>
      <c r="J18" s="256">
        <v>-17.343582400000098</v>
      </c>
      <c r="K18" s="594">
        <v>13.0933677</v>
      </c>
      <c r="L18" s="594">
        <v>10.8844727</v>
      </c>
      <c r="M18" s="255">
        <v>-15.600618119</v>
      </c>
      <c r="N18" s="594">
        <v>-31.8856204000001</v>
      </c>
      <c r="O18" s="594">
        <v>558.13023380000004</v>
      </c>
      <c r="P18" s="594">
        <v>87</v>
      </c>
      <c r="Q18" s="1019">
        <v>92.57</v>
      </c>
    </row>
    <row r="19" spans="1:29" ht="16.8">
      <c r="A19" s="254" t="s">
        <v>92</v>
      </c>
      <c r="B19" s="255">
        <v>75.858000000000004</v>
      </c>
      <c r="C19" s="256">
        <v>75.2</v>
      </c>
      <c r="D19" s="256">
        <v>315.41199999999998</v>
      </c>
      <c r="E19" s="255">
        <v>8.1630000000000091</v>
      </c>
      <c r="F19" s="256">
        <v>8.6150000000000109</v>
      </c>
      <c r="G19" s="256">
        <v>44.204999999999998</v>
      </c>
      <c r="H19" s="255">
        <v>9.4760000000000097</v>
      </c>
      <c r="I19" s="256">
        <v>8.8789999999999996</v>
      </c>
      <c r="J19" s="256">
        <v>50.43</v>
      </c>
      <c r="K19" s="594">
        <v>0.97499999999999998</v>
      </c>
      <c r="L19" s="594">
        <v>4.28</v>
      </c>
      <c r="M19" s="255">
        <v>-2.1739999999999999</v>
      </c>
      <c r="N19" s="594">
        <v>-4.0459999999999701</v>
      </c>
      <c r="O19" s="594">
        <v>179.42099999999999</v>
      </c>
      <c r="P19" s="594">
        <v>305</v>
      </c>
      <c r="Q19" s="1019">
        <v>100</v>
      </c>
    </row>
    <row r="20" spans="1:29" ht="17.399999999999999">
      <c r="A20" s="254" t="s">
        <v>601</v>
      </c>
      <c r="B20" s="255">
        <v>69.916283800000002</v>
      </c>
      <c r="C20" s="256">
        <v>48.220542299999998</v>
      </c>
      <c r="D20" s="256">
        <v>243.34849679999999</v>
      </c>
      <c r="E20" s="255">
        <v>22.633216099999999</v>
      </c>
      <c r="F20" s="256">
        <v>10.080300899999999</v>
      </c>
      <c r="G20" s="256">
        <v>61.494368000000001</v>
      </c>
      <c r="H20" s="255">
        <v>22.633216099999999</v>
      </c>
      <c r="I20" s="256">
        <v>10.080300899999999</v>
      </c>
      <c r="J20" s="256">
        <v>74.275372000000004</v>
      </c>
      <c r="K20" s="594">
        <v>0.2251128</v>
      </c>
      <c r="L20" s="594">
        <v>7.5037599999999996E-2</v>
      </c>
      <c r="M20" s="255">
        <v>-1.847</v>
      </c>
      <c r="N20" s="594">
        <v>-8.5261473000000301</v>
      </c>
      <c r="O20" s="594">
        <v>215.17747299999999</v>
      </c>
      <c r="P20" s="594">
        <v>450</v>
      </c>
      <c r="Q20" s="1019">
        <v>66.400000000000006</v>
      </c>
    </row>
    <row r="21" spans="1:29" ht="16.8">
      <c r="A21" s="254" t="s">
        <v>81</v>
      </c>
      <c r="B21" s="255">
        <v>290.10500000000002</v>
      </c>
      <c r="C21" s="256">
        <v>211.64500000000001</v>
      </c>
      <c r="D21" s="256">
        <v>1020.987</v>
      </c>
      <c r="E21" s="255">
        <v>29.253</v>
      </c>
      <c r="F21" s="256">
        <v>15.763999999999999</v>
      </c>
      <c r="G21" s="256">
        <v>106.23399999999999</v>
      </c>
      <c r="H21" s="255">
        <v>30.074999999999999</v>
      </c>
      <c r="I21" s="256">
        <v>15.763999999999999</v>
      </c>
      <c r="J21" s="256">
        <v>107.383</v>
      </c>
      <c r="K21" s="594">
        <v>3.3010000000000002</v>
      </c>
      <c r="L21" s="594">
        <v>4.0999999999999996</v>
      </c>
      <c r="M21" s="255">
        <v>-12.8083086</v>
      </c>
      <c r="N21" s="594">
        <v>-23.385999999999999</v>
      </c>
      <c r="O21" s="594">
        <v>481.50599999999997</v>
      </c>
      <c r="P21" s="594">
        <v>1005</v>
      </c>
      <c r="Q21" s="1019">
        <v>100</v>
      </c>
    </row>
    <row r="22" spans="1:29" ht="16.8">
      <c r="A22" s="254" t="s">
        <v>134</v>
      </c>
      <c r="B22" s="255">
        <v>66.413453599999997</v>
      </c>
      <c r="C22" s="256">
        <v>58.611142700000002</v>
      </c>
      <c r="D22" s="256">
        <v>260.57783599999999</v>
      </c>
      <c r="E22" s="255">
        <v>18.066080700000001</v>
      </c>
      <c r="F22" s="256">
        <v>18.2810734</v>
      </c>
      <c r="G22" s="256">
        <v>85.473532800000001</v>
      </c>
      <c r="H22" s="255">
        <v>18.169257399999999</v>
      </c>
      <c r="I22" s="256">
        <v>18.7243584</v>
      </c>
      <c r="J22" s="256">
        <v>87.329279999999997</v>
      </c>
      <c r="K22" s="594">
        <v>4.6400813000000003</v>
      </c>
      <c r="L22" s="594">
        <v>4.1526933000000001</v>
      </c>
      <c r="M22" s="255">
        <v>-35.896000000000001</v>
      </c>
      <c r="N22" s="594">
        <v>25.262130299999999</v>
      </c>
      <c r="O22" s="594">
        <v>260.70340770000001</v>
      </c>
      <c r="P22" s="594">
        <v>386</v>
      </c>
      <c r="Q22" s="1019">
        <v>72.543199999999999</v>
      </c>
    </row>
    <row r="23" spans="1:29" ht="17.399999999999999">
      <c r="A23" s="1020" t="s">
        <v>602</v>
      </c>
      <c r="B23" s="1021">
        <v>791.15413999999998</v>
      </c>
      <c r="C23" s="1022">
        <v>715.71299999999997</v>
      </c>
      <c r="D23" s="1022">
        <v>2612.4299999999998</v>
      </c>
      <c r="E23" s="1021">
        <v>153.336446</v>
      </c>
      <c r="F23" s="1022">
        <v>125.785</v>
      </c>
      <c r="G23" s="1022">
        <v>365.83499999999998</v>
      </c>
      <c r="H23" s="1021">
        <v>160.79844600000001</v>
      </c>
      <c r="I23" s="1022">
        <v>125.785</v>
      </c>
      <c r="J23" s="1022">
        <v>369.08800000000002</v>
      </c>
      <c r="K23" s="1023">
        <v>39.285173999999998</v>
      </c>
      <c r="L23" s="1023">
        <v>37.639000000000003</v>
      </c>
      <c r="M23" s="1021">
        <v>-34.896000000000001</v>
      </c>
      <c r="N23" s="1023">
        <v>88.359172000000001</v>
      </c>
      <c r="O23" s="1023">
        <v>1836.597</v>
      </c>
      <c r="P23" s="1023">
        <v>774</v>
      </c>
      <c r="Q23" s="1024">
        <v>58.15</v>
      </c>
    </row>
    <row r="24" spans="1:29" ht="16.8" hidden="1">
      <c r="A24" s="254">
        <f>'Aaro Inställningar'!H38</f>
        <v>0</v>
      </c>
      <c r="B24" s="255">
        <v>0</v>
      </c>
      <c r="C24" s="256">
        <v>0</v>
      </c>
      <c r="D24" s="256">
        <v>0</v>
      </c>
      <c r="E24" s="255">
        <v>0</v>
      </c>
      <c r="F24" s="256">
        <v>0</v>
      </c>
      <c r="G24" s="256">
        <v>0</v>
      </c>
      <c r="H24" s="255">
        <v>0</v>
      </c>
      <c r="I24" s="256">
        <v>0</v>
      </c>
      <c r="J24" s="256">
        <v>0</v>
      </c>
      <c r="K24" s="594">
        <v>0</v>
      </c>
      <c r="L24" s="594">
        <v>0</v>
      </c>
      <c r="M24" s="255">
        <v>-33.896000000000001</v>
      </c>
      <c r="N24" s="594">
        <v>0</v>
      </c>
      <c r="O24" s="594">
        <v>0</v>
      </c>
      <c r="P24" s="594"/>
      <c r="Q24" s="255">
        <v>0</v>
      </c>
      <c r="R24" s="147"/>
      <c r="S24" s="147"/>
      <c r="V24" s="526"/>
    </row>
    <row r="25" spans="1:29" s="11" customFormat="1" ht="16.8" hidden="1">
      <c r="A25" s="254">
        <f>'Aaro Inställningar'!H39</f>
        <v>0</v>
      </c>
      <c r="B25" s="255">
        <v>0</v>
      </c>
      <c r="C25" s="256">
        <v>0</v>
      </c>
      <c r="D25" s="256">
        <v>0</v>
      </c>
      <c r="E25" s="255">
        <v>0</v>
      </c>
      <c r="F25" s="256">
        <v>0</v>
      </c>
      <c r="G25" s="256">
        <v>0</v>
      </c>
      <c r="H25" s="255">
        <v>0</v>
      </c>
      <c r="I25" s="256">
        <v>0</v>
      </c>
      <c r="J25" s="256">
        <v>0</v>
      </c>
      <c r="K25" s="594">
        <v>0</v>
      </c>
      <c r="L25" s="594">
        <v>0</v>
      </c>
      <c r="M25" s="255">
        <v>-32.896000000000001</v>
      </c>
      <c r="N25" s="594">
        <v>0</v>
      </c>
      <c r="O25" s="594">
        <v>0</v>
      </c>
      <c r="P25" s="594"/>
      <c r="Q25" s="255">
        <v>0</v>
      </c>
      <c r="R25" s="521"/>
      <c r="S25" s="521"/>
      <c r="V25" s="526">
        <v>0</v>
      </c>
    </row>
    <row r="26" spans="1:29" s="11" customFormat="1" ht="16.8" hidden="1">
      <c r="A26" s="254">
        <f>'Aaro Inställningar'!H40</f>
        <v>0</v>
      </c>
      <c r="B26" s="255">
        <v>0</v>
      </c>
      <c r="C26" s="256">
        <v>0</v>
      </c>
      <c r="D26" s="256">
        <v>0</v>
      </c>
      <c r="E26" s="255">
        <v>0</v>
      </c>
      <c r="F26" s="256">
        <v>0</v>
      </c>
      <c r="G26" s="256">
        <v>0</v>
      </c>
      <c r="H26" s="255">
        <v>0</v>
      </c>
      <c r="I26" s="256">
        <v>0</v>
      </c>
      <c r="J26" s="256">
        <v>0</v>
      </c>
      <c r="K26" s="594">
        <v>0</v>
      </c>
      <c r="L26" s="594">
        <v>0</v>
      </c>
      <c r="M26" s="255">
        <v>-31.896000000000001</v>
      </c>
      <c r="N26" s="594">
        <v>0</v>
      </c>
      <c r="O26" s="594">
        <v>0</v>
      </c>
      <c r="P26" s="594"/>
      <c r="Q26" s="255">
        <v>0</v>
      </c>
      <c r="R26" s="521"/>
      <c r="S26" s="521"/>
      <c r="V26" s="526">
        <v>0</v>
      </c>
    </row>
    <row r="27" spans="1:29" s="11" customFormat="1" ht="16.8" hidden="1">
      <c r="A27" s="254">
        <f>'Aaro Inställningar'!H41</f>
        <v>0</v>
      </c>
      <c r="B27" s="255">
        <v>0</v>
      </c>
      <c r="C27" s="256">
        <v>0</v>
      </c>
      <c r="D27" s="256">
        <v>0</v>
      </c>
      <c r="E27" s="255">
        <v>0</v>
      </c>
      <c r="F27" s="256">
        <v>0</v>
      </c>
      <c r="G27" s="256">
        <v>0</v>
      </c>
      <c r="H27" s="255">
        <v>0</v>
      </c>
      <c r="I27" s="256">
        <v>0</v>
      </c>
      <c r="J27" s="256">
        <v>0</v>
      </c>
      <c r="K27" s="594">
        <v>0</v>
      </c>
      <c r="L27" s="594">
        <v>0</v>
      </c>
      <c r="M27" s="255">
        <v>-30.896000000000001</v>
      </c>
      <c r="N27" s="594">
        <v>0</v>
      </c>
      <c r="O27" s="594">
        <v>0</v>
      </c>
      <c r="P27" s="594"/>
      <c r="Q27" s="255">
        <v>0</v>
      </c>
      <c r="R27" s="521"/>
      <c r="S27" s="521"/>
      <c r="V27" s="526">
        <v>0</v>
      </c>
    </row>
    <row r="28" spans="1:29" s="11" customFormat="1" ht="16.8" hidden="1">
      <c r="A28" s="254">
        <f>'Aaro Inställningar'!H42</f>
        <v>0</v>
      </c>
      <c r="B28" s="255">
        <v>0</v>
      </c>
      <c r="C28" s="256">
        <v>0</v>
      </c>
      <c r="D28" s="256">
        <v>0</v>
      </c>
      <c r="E28" s="255">
        <v>0</v>
      </c>
      <c r="F28" s="256">
        <v>0</v>
      </c>
      <c r="G28" s="256">
        <v>0</v>
      </c>
      <c r="H28" s="255">
        <v>0</v>
      </c>
      <c r="I28" s="256">
        <v>0</v>
      </c>
      <c r="J28" s="256">
        <v>0</v>
      </c>
      <c r="K28" s="594">
        <v>0</v>
      </c>
      <c r="L28" s="594">
        <v>0</v>
      </c>
      <c r="M28" s="255">
        <v>-29.896000000000001</v>
      </c>
      <c r="N28" s="594">
        <v>0</v>
      </c>
      <c r="O28" s="594">
        <v>0</v>
      </c>
      <c r="P28" s="594"/>
      <c r="Q28" s="255">
        <v>0</v>
      </c>
      <c r="R28" s="521"/>
      <c r="S28" s="521"/>
      <c r="V28" s="526">
        <v>0</v>
      </c>
    </row>
    <row r="29" spans="1:29" s="13" customFormat="1" ht="16.8" hidden="1">
      <c r="A29" s="254">
        <f>'Aaro Inställningar'!H43</f>
        <v>0</v>
      </c>
      <c r="B29" s="255">
        <v>0</v>
      </c>
      <c r="C29" s="256">
        <v>0</v>
      </c>
      <c r="D29" s="256">
        <v>0</v>
      </c>
      <c r="E29" s="255">
        <v>0</v>
      </c>
      <c r="F29" s="256">
        <v>0</v>
      </c>
      <c r="G29" s="256">
        <v>0</v>
      </c>
      <c r="H29" s="255">
        <v>0</v>
      </c>
      <c r="I29" s="256">
        <v>0</v>
      </c>
      <c r="J29" s="256">
        <v>0</v>
      </c>
      <c r="K29" s="594">
        <v>0</v>
      </c>
      <c r="L29" s="594">
        <v>0</v>
      </c>
      <c r="M29" s="255">
        <v>-28.896000000000001</v>
      </c>
      <c r="N29" s="594">
        <v>0</v>
      </c>
      <c r="O29" s="594">
        <v>0</v>
      </c>
      <c r="P29" s="594"/>
      <c r="Q29" s="255">
        <v>0</v>
      </c>
      <c r="R29" s="50"/>
      <c r="S29" s="50"/>
      <c r="V29" s="526">
        <v>0</v>
      </c>
      <c r="W29" s="7"/>
      <c r="X29" s="7"/>
      <c r="Y29" s="7"/>
      <c r="Z29" s="7"/>
      <c r="AA29" s="7"/>
      <c r="AB29" s="7"/>
      <c r="AC29" s="7"/>
    </row>
    <row r="30" spans="1:29" s="13" customFormat="1" ht="16.8" hidden="1">
      <c r="A30" s="254">
        <f>'Aaro Inställningar'!H44</f>
        <v>0</v>
      </c>
      <c r="B30" s="255">
        <v>0</v>
      </c>
      <c r="C30" s="256">
        <v>0</v>
      </c>
      <c r="D30" s="256">
        <v>0</v>
      </c>
      <c r="E30" s="255">
        <v>0</v>
      </c>
      <c r="F30" s="256">
        <v>0</v>
      </c>
      <c r="G30" s="256">
        <v>0</v>
      </c>
      <c r="H30" s="255">
        <v>0</v>
      </c>
      <c r="I30" s="256">
        <v>0</v>
      </c>
      <c r="J30" s="256">
        <v>0</v>
      </c>
      <c r="K30" s="594">
        <v>0</v>
      </c>
      <c r="L30" s="594">
        <v>0</v>
      </c>
      <c r="M30" s="255">
        <v>-27.896000000000001</v>
      </c>
      <c r="N30" s="594">
        <v>0</v>
      </c>
      <c r="O30" s="594">
        <v>0</v>
      </c>
      <c r="P30" s="594"/>
      <c r="Q30" s="255">
        <v>0</v>
      </c>
      <c r="R30" s="50"/>
      <c r="S30" s="50"/>
      <c r="V30" s="526">
        <v>0</v>
      </c>
      <c r="W30" s="14"/>
      <c r="X30" s="7"/>
      <c r="Y30" s="7"/>
      <c r="Z30" s="7"/>
      <c r="AA30" s="7"/>
      <c r="AB30" s="7"/>
      <c r="AC30" s="7"/>
    </row>
    <row r="31" spans="1:29" s="15" customFormat="1" ht="16.8" hidden="1">
      <c r="A31" s="254">
        <f>'Aaro Inställningar'!H45</f>
        <v>0</v>
      </c>
      <c r="B31" s="255">
        <v>0</v>
      </c>
      <c r="C31" s="256">
        <v>0</v>
      </c>
      <c r="D31" s="256">
        <v>0</v>
      </c>
      <c r="E31" s="255">
        <v>0</v>
      </c>
      <c r="F31" s="256">
        <v>0</v>
      </c>
      <c r="G31" s="256">
        <v>0</v>
      </c>
      <c r="H31" s="255">
        <v>0</v>
      </c>
      <c r="I31" s="256">
        <v>0</v>
      </c>
      <c r="J31" s="256">
        <v>0</v>
      </c>
      <c r="K31" s="594">
        <v>0</v>
      </c>
      <c r="L31" s="594">
        <v>0</v>
      </c>
      <c r="M31" s="255">
        <v>-26.896000000000001</v>
      </c>
      <c r="N31" s="594">
        <v>0</v>
      </c>
      <c r="O31" s="594">
        <v>0</v>
      </c>
      <c r="P31" s="594"/>
      <c r="Q31" s="255">
        <v>0</v>
      </c>
      <c r="R31" s="57"/>
      <c r="S31" s="57"/>
      <c r="V31" s="526">
        <v>0</v>
      </c>
      <c r="W31" s="14"/>
      <c r="X31" s="7"/>
      <c r="Y31" s="7"/>
      <c r="Z31" s="7"/>
      <c r="AA31" s="7"/>
      <c r="AB31" s="7"/>
      <c r="AC31" s="7"/>
    </row>
    <row r="32" spans="1:29" s="15" customFormat="1" ht="16.8" hidden="1">
      <c r="A32" s="254">
        <f>'Aaro Inställningar'!H46</f>
        <v>0</v>
      </c>
      <c r="B32" s="255">
        <v>0</v>
      </c>
      <c r="C32" s="256">
        <v>0</v>
      </c>
      <c r="D32" s="256">
        <v>0</v>
      </c>
      <c r="E32" s="255">
        <v>0</v>
      </c>
      <c r="F32" s="256">
        <v>0</v>
      </c>
      <c r="G32" s="256">
        <v>0</v>
      </c>
      <c r="H32" s="255">
        <v>0</v>
      </c>
      <c r="I32" s="256">
        <v>0</v>
      </c>
      <c r="J32" s="256">
        <v>0</v>
      </c>
      <c r="K32" s="594">
        <v>0</v>
      </c>
      <c r="L32" s="594">
        <v>0</v>
      </c>
      <c r="M32" s="255">
        <v>-25.896000000000001</v>
      </c>
      <c r="N32" s="594">
        <v>0</v>
      </c>
      <c r="O32" s="594">
        <v>0</v>
      </c>
      <c r="P32" s="594"/>
      <c r="Q32" s="255">
        <v>0</v>
      </c>
      <c r="R32" s="57"/>
      <c r="S32" s="57"/>
      <c r="V32" s="526">
        <v>0</v>
      </c>
      <c r="W32" s="14"/>
      <c r="X32" s="7"/>
      <c r="Y32" s="7"/>
      <c r="Z32" s="7"/>
      <c r="AA32" s="7"/>
      <c r="AB32" s="7"/>
      <c r="AC32" s="7"/>
    </row>
    <row r="33" spans="1:29" s="15" customFormat="1" ht="16.8" hidden="1">
      <c r="A33" s="257">
        <f>'Aaro Inställningar'!H47</f>
        <v>0</v>
      </c>
      <c r="B33" s="258">
        <v>0</v>
      </c>
      <c r="C33" s="670">
        <v>0</v>
      </c>
      <c r="D33" s="670">
        <v>0</v>
      </c>
      <c r="E33" s="258">
        <v>0</v>
      </c>
      <c r="F33" s="670">
        <v>0</v>
      </c>
      <c r="G33" s="670">
        <v>0</v>
      </c>
      <c r="H33" s="258">
        <v>0</v>
      </c>
      <c r="I33" s="670">
        <v>0</v>
      </c>
      <c r="J33" s="670">
        <v>0</v>
      </c>
      <c r="K33" s="594">
        <v>0</v>
      </c>
      <c r="L33" s="594">
        <v>0</v>
      </c>
      <c r="M33" s="258">
        <v>-24.896000000000001</v>
      </c>
      <c r="N33" s="595">
        <v>0</v>
      </c>
      <c r="O33" s="595">
        <v>0</v>
      </c>
      <c r="P33" s="595"/>
      <c r="Q33" s="258">
        <v>0</v>
      </c>
      <c r="R33" s="57"/>
      <c r="S33" s="57"/>
      <c r="V33" s="526">
        <v>0</v>
      </c>
      <c r="W33" s="14"/>
      <c r="X33" s="7"/>
      <c r="Y33" s="7"/>
      <c r="Z33" s="7"/>
      <c r="AA33" s="7"/>
      <c r="AB33" s="7"/>
      <c r="AC33" s="7"/>
    </row>
    <row r="34" spans="1:29" s="15" customFormat="1" ht="16.8">
      <c r="A34" s="671" t="s">
        <v>126</v>
      </c>
      <c r="B34" s="673">
        <f t="shared" ref="B34:J34" si="0">SUM(B6:B33)</f>
        <v>9125.5972593999995</v>
      </c>
      <c r="C34" s="673">
        <f t="shared" si="0"/>
        <v>9174.2798940999983</v>
      </c>
      <c r="D34" s="673">
        <f t="shared" si="0"/>
        <v>37979.548195399992</v>
      </c>
      <c r="E34" s="673">
        <f t="shared" si="0"/>
        <v>496.53648350000003</v>
      </c>
      <c r="F34" s="673">
        <f t="shared" si="0"/>
        <v>258.97765070000037</v>
      </c>
      <c r="G34" s="673">
        <f t="shared" si="0"/>
        <v>1994.2485684000005</v>
      </c>
      <c r="H34" s="673">
        <f t="shared" si="0"/>
        <v>549.41438270000003</v>
      </c>
      <c r="I34" s="672">
        <f t="shared" si="0"/>
        <v>402.96588009999994</v>
      </c>
      <c r="J34" s="672">
        <f t="shared" si="0"/>
        <v>2711.6073650000008</v>
      </c>
      <c r="K34" s="673"/>
      <c r="L34" s="674"/>
      <c r="M34" s="674"/>
      <c r="N34" s="674"/>
      <c r="O34" s="674"/>
      <c r="P34" s="674"/>
      <c r="Q34" s="674"/>
      <c r="R34" s="57"/>
      <c r="S34" s="57"/>
      <c r="V34" s="525"/>
      <c r="W34" s="14"/>
      <c r="X34" s="7"/>
      <c r="Y34" s="7"/>
      <c r="Z34" s="7"/>
      <c r="AA34" s="7"/>
      <c r="AB34" s="7"/>
      <c r="AC34" s="7"/>
    </row>
    <row r="35" spans="1:29" s="15" customFormat="1" ht="16.8">
      <c r="A35" s="260" t="s">
        <v>7</v>
      </c>
      <c r="B35" s="263"/>
      <c r="C35" s="264">
        <f>B34/C34-1</f>
        <v>-5.3064257099139089E-3</v>
      </c>
      <c r="D35" s="264"/>
      <c r="E35" s="265"/>
      <c r="F35" s="264">
        <f>E34/F34-1</f>
        <v>0.91729472469108053</v>
      </c>
      <c r="G35" s="264"/>
      <c r="H35" s="264"/>
      <c r="I35" s="262">
        <f>H34/I34-1</f>
        <v>0.36342655751315101</v>
      </c>
      <c r="J35" s="262"/>
      <c r="K35" s="266"/>
      <c r="L35" s="22"/>
      <c r="M35" s="22"/>
      <c r="N35" s="22"/>
      <c r="O35" s="22"/>
      <c r="P35" s="22"/>
      <c r="Q35" s="22"/>
      <c r="V35" s="525"/>
      <c r="W35" s="14"/>
      <c r="X35" s="7"/>
      <c r="Y35" s="7"/>
      <c r="Z35" s="7"/>
      <c r="AA35" s="7"/>
      <c r="AB35" s="7"/>
      <c r="AC35" s="7"/>
    </row>
    <row r="36" spans="1:29" s="15" customFormat="1" ht="16.8">
      <c r="A36" s="260"/>
      <c r="B36" s="268"/>
      <c r="C36" s="268"/>
      <c r="D36" s="268"/>
      <c r="E36" s="268"/>
      <c r="F36" s="268"/>
      <c r="G36" s="268"/>
      <c r="H36" s="268"/>
      <c r="I36" s="267"/>
      <c r="J36" s="267"/>
      <c r="K36" s="269"/>
      <c r="L36" s="26"/>
      <c r="M36" s="27"/>
      <c r="N36" s="27"/>
      <c r="O36" s="27"/>
      <c r="P36" s="27"/>
      <c r="Q36" s="27"/>
      <c r="W36" s="14"/>
      <c r="X36" s="7"/>
      <c r="Y36" s="7"/>
      <c r="Z36" s="7"/>
      <c r="AA36" s="7"/>
      <c r="AB36" s="7"/>
      <c r="AC36" s="7"/>
    </row>
    <row r="37" spans="1:29" s="15" customFormat="1" ht="16.8">
      <c r="A37" s="260" t="s">
        <v>124</v>
      </c>
      <c r="B37" s="614">
        <v>5921.3065789000011</v>
      </c>
      <c r="C37" s="614">
        <v>5675.9184670000013</v>
      </c>
      <c r="D37" s="614">
        <v>23821.388322200004</v>
      </c>
      <c r="E37" s="614">
        <v>288.69771130000032</v>
      </c>
      <c r="F37" s="614">
        <v>189.1915192000003</v>
      </c>
      <c r="G37" s="614">
        <v>1347.4330524000022</v>
      </c>
      <c r="H37" s="614">
        <v>324.21611520000033</v>
      </c>
      <c r="I37" s="614">
        <v>239.93577210000032</v>
      </c>
      <c r="J37" s="614">
        <v>1644.671133200002</v>
      </c>
      <c r="K37" s="269"/>
      <c r="L37" s="26"/>
      <c r="M37" s="27"/>
      <c r="N37" s="27"/>
      <c r="O37" s="27"/>
      <c r="P37" s="27"/>
      <c r="Q37" s="27"/>
      <c r="W37" s="14"/>
      <c r="X37" s="7"/>
      <c r="Y37" s="7"/>
      <c r="Z37" s="7"/>
      <c r="AA37" s="7"/>
      <c r="AB37" s="7"/>
      <c r="AC37" s="7"/>
    </row>
    <row r="38" spans="1:29" s="15" customFormat="1" ht="16.8">
      <c r="A38" s="260" t="s">
        <v>125</v>
      </c>
      <c r="B38" s="615"/>
      <c r="C38" s="1010">
        <v>4.3233198878154244E-2</v>
      </c>
      <c r="D38" s="616"/>
      <c r="E38" s="615"/>
      <c r="F38" s="1010">
        <v>0.52595482356061063</v>
      </c>
      <c r="G38" s="267"/>
      <c r="H38" s="615"/>
      <c r="I38" s="1010">
        <v>0.35126209969588729</v>
      </c>
      <c r="J38" s="267"/>
      <c r="K38" s="269"/>
      <c r="L38" s="26"/>
      <c r="M38" s="27"/>
      <c r="N38" s="27"/>
      <c r="O38" s="27"/>
      <c r="P38" s="27"/>
      <c r="Q38" s="27"/>
      <c r="W38" s="14"/>
      <c r="X38" s="7"/>
      <c r="Y38" s="7"/>
      <c r="Z38" s="7"/>
      <c r="AA38" s="7"/>
      <c r="AB38" s="7"/>
      <c r="AC38" s="7"/>
    </row>
    <row r="39" spans="1:29" s="15" customFormat="1" ht="16.8" hidden="1">
      <c r="A39" s="260" t="s">
        <v>152</v>
      </c>
      <c r="B39" s="270"/>
      <c r="C39" s="270"/>
      <c r="D39" s="270"/>
      <c r="E39" s="270"/>
      <c r="F39" s="270"/>
      <c r="G39" s="270"/>
      <c r="H39" s="270"/>
      <c r="I39" s="270"/>
      <c r="J39" s="270"/>
      <c r="K39" s="269"/>
      <c r="L39" s="26"/>
      <c r="M39" s="27"/>
      <c r="N39" s="27"/>
      <c r="O39" s="27"/>
      <c r="P39" s="27"/>
      <c r="Q39" s="27"/>
      <c r="W39" s="14"/>
      <c r="X39" s="7"/>
      <c r="Y39" s="7"/>
      <c r="Z39" s="7"/>
      <c r="AA39" s="7"/>
      <c r="AB39" s="7"/>
      <c r="AC39" s="7"/>
    </row>
    <row r="40" spans="1:29" s="15" customFormat="1" ht="16.8" hidden="1">
      <c r="A40" s="260"/>
      <c r="B40" s="615">
        <v>5318.5296451000013</v>
      </c>
      <c r="C40" s="615">
        <v>4853.1687949000016</v>
      </c>
      <c r="D40" s="614">
        <v>20876.335744400003</v>
      </c>
      <c r="E40" s="615">
        <v>249.07844600000033</v>
      </c>
      <c r="F40" s="615">
        <v>175.62588070000021</v>
      </c>
      <c r="G40" s="270">
        <v>1340.3788561000024</v>
      </c>
      <c r="H40" s="614">
        <v>279.8456874000002</v>
      </c>
      <c r="I40" s="614">
        <v>206.11182500000032</v>
      </c>
      <c r="J40" s="614">
        <v>1491.637172300002</v>
      </c>
      <c r="K40" s="269"/>
      <c r="L40" s="26"/>
      <c r="M40" s="27"/>
      <c r="N40" s="27"/>
      <c r="O40" s="27"/>
      <c r="P40" s="27"/>
      <c r="Q40" s="27"/>
      <c r="W40" s="14"/>
      <c r="X40" s="7"/>
      <c r="Y40" s="7"/>
      <c r="Z40" s="7"/>
      <c r="AA40" s="7"/>
      <c r="AB40" s="7"/>
      <c r="AC40" s="7"/>
    </row>
    <row r="41" spans="1:29" s="15" customFormat="1">
      <c r="A41" s="20"/>
      <c r="B41" s="23"/>
      <c r="C41" s="23"/>
      <c r="D41" s="23"/>
      <c r="E41" s="23"/>
      <c r="F41" s="23"/>
      <c r="G41" s="23"/>
      <c r="H41" s="23"/>
      <c r="I41" s="23"/>
      <c r="J41" s="23"/>
      <c r="K41" s="25"/>
      <c r="L41" s="26"/>
      <c r="M41" s="27"/>
      <c r="N41" s="27"/>
      <c r="O41" s="27"/>
      <c r="P41" s="27"/>
      <c r="Q41" s="27"/>
      <c r="W41" s="14"/>
      <c r="X41" s="7"/>
      <c r="Y41" s="7"/>
      <c r="Z41" s="7"/>
      <c r="AA41" s="7"/>
      <c r="AB41" s="7"/>
      <c r="AC41" s="7"/>
    </row>
    <row r="42" spans="1:29" s="15" customFormat="1" ht="16.8">
      <c r="A42" s="179" t="s">
        <v>550</v>
      </c>
      <c r="B42" s="23"/>
      <c r="C42" s="23"/>
      <c r="D42" s="23"/>
      <c r="E42" s="23"/>
      <c r="F42" s="23"/>
      <c r="G42" s="23"/>
      <c r="H42" s="23"/>
      <c r="I42" s="23"/>
      <c r="J42" s="23"/>
      <c r="K42" s="25"/>
      <c r="L42" s="26"/>
      <c r="M42" s="27"/>
      <c r="N42" s="27"/>
      <c r="O42" s="27"/>
      <c r="P42" s="27"/>
      <c r="Q42" s="27"/>
      <c r="W42" s="14"/>
      <c r="X42" s="7"/>
      <c r="Y42" s="7"/>
      <c r="Z42" s="7"/>
      <c r="AA42" s="7"/>
      <c r="AB42" s="7"/>
      <c r="AC42" s="7"/>
    </row>
    <row r="43" spans="1:29" s="15" customFormat="1" ht="16.8">
      <c r="A43" s="259" t="s">
        <v>178</v>
      </c>
      <c r="B43" s="23"/>
      <c r="C43" s="23"/>
      <c r="D43" s="23"/>
      <c r="E43" s="23"/>
      <c r="F43" s="23"/>
      <c r="G43" s="23"/>
      <c r="H43" s="23"/>
      <c r="I43" s="23"/>
      <c r="J43" s="23"/>
      <c r="K43" s="25"/>
      <c r="L43" s="26"/>
      <c r="M43" s="27"/>
      <c r="N43" s="27"/>
      <c r="O43" s="27"/>
      <c r="P43" s="27"/>
      <c r="Q43" s="27"/>
      <c r="W43" s="14"/>
      <c r="X43" s="7"/>
      <c r="Y43" s="7"/>
      <c r="Z43" s="7"/>
      <c r="AA43" s="7"/>
      <c r="AB43" s="7"/>
      <c r="AC43" s="7"/>
    </row>
    <row r="44" spans="1:29" s="15" customFormat="1" ht="16.8">
      <c r="A44" s="259" t="s">
        <v>551</v>
      </c>
      <c r="B44" s="23"/>
      <c r="C44" s="23"/>
      <c r="D44" s="23"/>
      <c r="E44" s="23"/>
      <c r="F44" s="23"/>
      <c r="G44" s="23"/>
      <c r="H44" s="23"/>
      <c r="I44" s="23"/>
      <c r="J44" s="23"/>
      <c r="K44" s="25"/>
      <c r="L44" s="26"/>
      <c r="M44" s="27"/>
      <c r="N44" s="27"/>
      <c r="O44" s="27"/>
      <c r="P44" s="27"/>
      <c r="Q44" s="27"/>
      <c r="W44" s="14"/>
      <c r="X44" s="7"/>
      <c r="Y44" s="7"/>
      <c r="Z44" s="7"/>
      <c r="AA44" s="7"/>
      <c r="AB44" s="7"/>
      <c r="AC44" s="7"/>
    </row>
    <row r="45" spans="1:29" s="15" customFormat="1" ht="9" customHeight="1">
      <c r="A45" s="260"/>
      <c r="B45" s="23"/>
      <c r="C45" s="23"/>
      <c r="D45" s="23"/>
      <c r="E45" s="23"/>
      <c r="F45" s="23"/>
      <c r="G45" s="23"/>
      <c r="H45" s="23"/>
      <c r="I45" s="23"/>
      <c r="J45" s="23"/>
      <c r="K45" s="25"/>
      <c r="L45" s="26"/>
      <c r="M45" s="27"/>
      <c r="N45" s="27"/>
      <c r="O45" s="27"/>
      <c r="P45" s="27"/>
      <c r="Q45" s="27"/>
      <c r="W45" s="14"/>
      <c r="X45" s="7"/>
      <c r="Y45" s="7"/>
      <c r="Z45" s="7"/>
      <c r="AA45" s="7"/>
      <c r="AB45" s="7"/>
      <c r="AC45" s="7"/>
    </row>
    <row r="46" spans="1:29" s="15" customFormat="1" ht="16.8">
      <c r="A46" s="179" t="s">
        <v>177</v>
      </c>
      <c r="B46" s="23"/>
      <c r="C46" s="23"/>
      <c r="D46" s="23"/>
      <c r="E46" s="23"/>
      <c r="F46" s="23"/>
      <c r="G46" s="23"/>
      <c r="H46" s="23"/>
      <c r="I46" s="23"/>
      <c r="J46" s="23"/>
      <c r="K46" s="25"/>
      <c r="L46" s="26"/>
      <c r="M46" s="27"/>
      <c r="N46" s="27"/>
      <c r="O46" s="27"/>
      <c r="P46" s="27"/>
      <c r="Q46" s="27"/>
      <c r="W46" s="14"/>
      <c r="X46" s="7"/>
      <c r="Y46" s="7"/>
      <c r="Z46" s="7"/>
      <c r="AA46" s="7"/>
      <c r="AB46" s="7"/>
      <c r="AC46" s="7"/>
    </row>
    <row r="47" spans="1:29" s="15" customFormat="1" ht="16.8">
      <c r="A47" s="179" t="s">
        <v>552</v>
      </c>
      <c r="B47" s="28"/>
      <c r="C47" s="28"/>
      <c r="D47" s="28"/>
      <c r="E47" s="29"/>
      <c r="F47" s="29"/>
      <c r="G47" s="29"/>
      <c r="H47" s="29"/>
      <c r="I47" s="24"/>
      <c r="J47" s="21"/>
      <c r="K47" s="30"/>
      <c r="L47" s="30"/>
      <c r="M47" s="30"/>
      <c r="N47" s="30"/>
      <c r="O47" s="30"/>
      <c r="P47" s="30"/>
      <c r="Q47" s="30"/>
      <c r="W47" s="14"/>
      <c r="X47" s="7"/>
      <c r="Y47" s="7"/>
      <c r="Z47" s="7"/>
      <c r="AA47" s="7"/>
      <c r="AB47" s="7"/>
      <c r="AC47" s="7"/>
    </row>
    <row r="48" spans="1:29" s="15" customFormat="1" ht="9" customHeight="1">
      <c r="A48" s="259"/>
      <c r="B48" s="28"/>
      <c r="C48" s="28"/>
      <c r="D48" s="28"/>
      <c r="E48" s="29"/>
      <c r="F48" s="29"/>
      <c r="G48" s="29"/>
      <c r="H48" s="29"/>
      <c r="I48" s="31"/>
      <c r="J48" s="31"/>
      <c r="K48" s="30"/>
      <c r="L48" s="30"/>
      <c r="M48" s="30"/>
      <c r="N48" s="30"/>
      <c r="O48" s="30"/>
      <c r="P48" s="30"/>
      <c r="Q48" s="30"/>
      <c r="W48" s="14"/>
      <c r="X48" s="7"/>
      <c r="Y48" s="7"/>
      <c r="Z48" s="7"/>
      <c r="AA48" s="7"/>
      <c r="AB48" s="7"/>
      <c r="AC48" s="7"/>
    </row>
    <row r="49" spans="1:29" s="15" customFormat="1" ht="16.8">
      <c r="A49" s="179" t="s">
        <v>595</v>
      </c>
      <c r="B49" s="28"/>
      <c r="C49" s="28"/>
      <c r="D49" s="28"/>
      <c r="E49" s="29"/>
      <c r="F49" s="29"/>
      <c r="G49" s="29"/>
      <c r="H49" s="29"/>
      <c r="I49" s="30"/>
      <c r="J49" s="30"/>
      <c r="K49" s="30"/>
      <c r="L49" s="30"/>
      <c r="M49" s="30"/>
      <c r="N49" s="30"/>
      <c r="O49" s="30"/>
      <c r="P49" s="30"/>
      <c r="Q49" s="30"/>
      <c r="V49" s="14"/>
      <c r="W49" s="14"/>
      <c r="X49" s="7"/>
      <c r="Y49" s="7"/>
      <c r="Z49" s="7"/>
      <c r="AA49" s="7"/>
      <c r="AB49" s="7"/>
      <c r="AC49" s="7"/>
    </row>
    <row r="50" spans="1:29" s="15" customFormat="1" ht="16.8">
      <c r="A50" s="179" t="s">
        <v>541</v>
      </c>
      <c r="B50" s="6"/>
      <c r="C50" s="6"/>
      <c r="D50" s="6"/>
      <c r="E50" s="8"/>
      <c r="F50" s="8"/>
      <c r="G50" s="8"/>
      <c r="H50" s="8"/>
      <c r="I50" s="6"/>
      <c r="J50" s="6"/>
      <c r="K50" s="6"/>
      <c r="L50" s="33"/>
      <c r="M50" s="6"/>
      <c r="N50" s="6"/>
      <c r="O50" s="6"/>
      <c r="P50" s="6"/>
      <c r="Q50" s="6"/>
      <c r="V50" s="14"/>
      <c r="W50" s="14"/>
      <c r="X50" s="7"/>
      <c r="Y50" s="7"/>
      <c r="Z50" s="7"/>
      <c r="AA50" s="7"/>
      <c r="AB50" s="7"/>
      <c r="AC50" s="7"/>
    </row>
    <row r="51" spans="1:29" s="15" customFormat="1" ht="16.8">
      <c r="A51" s="179" t="s">
        <v>508</v>
      </c>
      <c r="B51" s="6"/>
      <c r="C51" s="6"/>
      <c r="D51" s="6"/>
      <c r="E51" s="8"/>
      <c r="F51" s="8"/>
      <c r="G51" s="8"/>
      <c r="H51" s="8"/>
      <c r="I51" s="6"/>
      <c r="J51" s="6"/>
      <c r="K51" s="6"/>
      <c r="L51" s="8"/>
      <c r="M51" s="6"/>
      <c r="N51" s="6"/>
      <c r="O51" s="6"/>
      <c r="P51" s="6"/>
      <c r="Q51" s="6"/>
      <c r="V51" s="14"/>
      <c r="W51" s="14"/>
      <c r="X51" s="7"/>
      <c r="Y51" s="7"/>
      <c r="Z51" s="7"/>
      <c r="AA51" s="7"/>
      <c r="AB51" s="7"/>
      <c r="AC51" s="7"/>
    </row>
    <row r="52" spans="1:29" s="15" customFormat="1" ht="16.8">
      <c r="A52" s="179" t="s">
        <v>596</v>
      </c>
      <c r="B52" s="6"/>
      <c r="C52" s="6"/>
      <c r="D52" s="6"/>
      <c r="E52" s="8"/>
      <c r="F52" s="8"/>
      <c r="G52" s="8"/>
      <c r="H52" s="8"/>
      <c r="I52" s="6"/>
      <c r="J52" s="6"/>
      <c r="K52" s="6"/>
      <c r="L52" s="8"/>
      <c r="M52" s="6"/>
      <c r="N52" s="6"/>
      <c r="O52" s="6"/>
      <c r="P52" s="6"/>
      <c r="Q52" s="6"/>
      <c r="V52" s="14"/>
      <c r="W52" s="14"/>
      <c r="X52" s="7"/>
      <c r="Y52" s="7"/>
      <c r="Z52" s="7"/>
      <c r="AA52" s="7"/>
      <c r="AB52" s="7"/>
      <c r="AC52" s="7"/>
    </row>
    <row r="53" spans="1:29" s="15" customFormat="1" ht="16.8">
      <c r="A53" s="179" t="s">
        <v>509</v>
      </c>
      <c r="B53" s="6"/>
      <c r="C53" s="6"/>
      <c r="D53" s="6"/>
      <c r="E53" s="8"/>
      <c r="F53" s="8"/>
      <c r="G53" s="8"/>
      <c r="H53" s="8"/>
      <c r="I53" s="8"/>
      <c r="J53" s="8"/>
      <c r="K53" s="6"/>
      <c r="L53" s="6"/>
      <c r="M53" s="6"/>
      <c r="N53" s="6"/>
      <c r="O53" s="8"/>
      <c r="P53" s="6"/>
      <c r="Q53" s="6"/>
      <c r="V53" s="14"/>
      <c r="W53" s="14"/>
      <c r="X53" s="7"/>
      <c r="Y53" s="7"/>
      <c r="Z53" s="7"/>
      <c r="AA53" s="7"/>
      <c r="AB53" s="7"/>
      <c r="AC53" s="7"/>
    </row>
    <row r="54" spans="1:29" s="15" customFormat="1" ht="16.8">
      <c r="A54" s="179" t="s">
        <v>510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V54" s="14"/>
      <c r="W54" s="14"/>
      <c r="X54" s="7"/>
      <c r="Y54" s="7"/>
      <c r="Z54" s="7"/>
      <c r="AA54" s="7"/>
      <c r="AB54" s="7"/>
      <c r="AC54" s="7"/>
    </row>
    <row r="55" spans="1:29" s="15" customFormat="1" ht="16.8">
      <c r="A55" s="179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V55" s="14"/>
      <c r="W55" s="14"/>
      <c r="X55" s="7"/>
      <c r="Y55" s="7"/>
      <c r="Z55" s="7"/>
      <c r="AA55" s="7"/>
      <c r="AB55" s="7"/>
      <c r="AC55" s="7"/>
    </row>
    <row r="56" spans="1:29" s="15" customFormat="1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V56" s="7"/>
      <c r="W56" s="7"/>
      <c r="X56" s="7"/>
      <c r="Y56" s="7"/>
      <c r="Z56" s="7"/>
      <c r="AA56" s="7"/>
      <c r="AB56" s="7"/>
      <c r="AC56" s="7"/>
    </row>
    <row r="57" spans="1:29" ht="16.8">
      <c r="A57" s="179"/>
      <c r="E57" s="6"/>
      <c r="F57" s="6"/>
      <c r="G57" s="6"/>
      <c r="H57" s="6"/>
      <c r="I57" s="6"/>
      <c r="J57" s="6"/>
      <c r="O57" s="6"/>
      <c r="V57" s="7"/>
      <c r="W57" s="7"/>
      <c r="X57" s="7"/>
      <c r="Y57" s="7"/>
      <c r="Z57" s="7"/>
      <c r="AA57" s="7"/>
      <c r="AB57" s="7"/>
      <c r="AC57" s="7"/>
    </row>
    <row r="58" spans="1:29">
      <c r="E58" s="6"/>
      <c r="F58" s="6"/>
      <c r="G58" s="6"/>
      <c r="H58" s="6"/>
      <c r="I58" s="6"/>
      <c r="J58" s="6"/>
      <c r="O58" s="6"/>
      <c r="V58" s="7"/>
      <c r="W58" s="7"/>
      <c r="X58" s="7"/>
      <c r="Y58" s="7"/>
    </row>
    <row r="59" spans="1:29">
      <c r="V59" s="7"/>
      <c r="W59" s="7"/>
      <c r="X59" s="7"/>
      <c r="Y59" s="7"/>
    </row>
    <row r="60" spans="1:29">
      <c r="V60" s="7"/>
      <c r="W60" s="7"/>
      <c r="X60" s="7"/>
      <c r="Y60" s="7"/>
    </row>
    <row r="61" spans="1:29">
      <c r="V61" s="7"/>
      <c r="W61" s="7"/>
      <c r="X61" s="7"/>
      <c r="Y61" s="7"/>
    </row>
    <row r="62" spans="1:29">
      <c r="V62" s="7"/>
      <c r="W62" s="7"/>
      <c r="X62" s="7"/>
      <c r="Y62" s="7"/>
    </row>
    <row r="63" spans="1:29">
      <c r="V63" s="7"/>
      <c r="W63" s="7"/>
      <c r="X63" s="7"/>
      <c r="Y63" s="7"/>
    </row>
    <row r="64" spans="1:29">
      <c r="V64" s="7"/>
      <c r="W64" s="7"/>
      <c r="X64" s="7"/>
      <c r="Y64" s="7"/>
    </row>
    <row r="65" spans="1:25">
      <c r="V65" s="7"/>
      <c r="W65" s="7"/>
      <c r="X65" s="7"/>
      <c r="Y65" s="7"/>
    </row>
    <row r="66" spans="1:25">
      <c r="V66" s="7"/>
      <c r="W66" s="7"/>
      <c r="X66" s="7"/>
      <c r="Y66" s="7"/>
    </row>
    <row r="67" spans="1:25">
      <c r="V67" s="7"/>
      <c r="W67" s="7"/>
      <c r="X67" s="7"/>
      <c r="Y67" s="7"/>
    </row>
    <row r="68" spans="1:25">
      <c r="V68" s="7"/>
      <c r="W68" s="7"/>
      <c r="X68" s="7"/>
      <c r="Y68" s="7"/>
    </row>
    <row r="69" spans="1:25">
      <c r="V69" s="7"/>
      <c r="W69" s="7"/>
      <c r="X69" s="7"/>
      <c r="Y69" s="7"/>
    </row>
    <row r="70" spans="1:25">
      <c r="V70" s="7"/>
      <c r="W70" s="7"/>
      <c r="X70" s="7"/>
    </row>
    <row r="71" spans="1:25" s="28" customFormat="1">
      <c r="A71" s="6"/>
      <c r="B71" s="6"/>
      <c r="C71" s="6"/>
      <c r="D71" s="6"/>
      <c r="E71" s="8"/>
      <c r="F71" s="8"/>
      <c r="G71" s="8"/>
      <c r="H71" s="8"/>
      <c r="I71" s="8"/>
      <c r="J71" s="8"/>
      <c r="K71" s="6"/>
      <c r="L71" s="6"/>
      <c r="M71" s="6"/>
      <c r="N71" s="6"/>
      <c r="O71" s="8"/>
      <c r="P71" s="6"/>
      <c r="Q71" s="6"/>
      <c r="V71" s="6"/>
      <c r="W71" s="6"/>
      <c r="X71" s="6"/>
    </row>
    <row r="72" spans="1:25" s="28" customFormat="1">
      <c r="A72" s="6"/>
      <c r="B72" s="6"/>
      <c r="C72" s="6"/>
      <c r="D72" s="6"/>
      <c r="E72" s="8"/>
      <c r="F72" s="8"/>
      <c r="G72" s="8"/>
      <c r="H72" s="8"/>
      <c r="I72" s="8"/>
      <c r="J72" s="8"/>
      <c r="K72" s="6"/>
      <c r="L72" s="6"/>
      <c r="M72" s="6"/>
      <c r="N72" s="6"/>
      <c r="O72" s="8"/>
      <c r="P72" s="6"/>
      <c r="Q72" s="6"/>
    </row>
    <row r="73" spans="1:25" s="28" customFormat="1">
      <c r="A73" s="6"/>
      <c r="B73" s="6"/>
      <c r="C73" s="6"/>
      <c r="D73" s="6"/>
      <c r="E73" s="8"/>
      <c r="F73" s="8"/>
      <c r="G73" s="8"/>
      <c r="H73" s="8"/>
      <c r="I73" s="8"/>
      <c r="J73" s="8"/>
      <c r="K73" s="6"/>
      <c r="L73" s="6"/>
      <c r="M73" s="6"/>
      <c r="N73" s="6"/>
      <c r="O73" s="8"/>
      <c r="P73" s="6"/>
      <c r="Q73" s="6"/>
    </row>
    <row r="74" spans="1:25" s="28" customFormat="1">
      <c r="A74" s="6"/>
      <c r="B74" s="6"/>
      <c r="C74" s="6"/>
      <c r="D74" s="6"/>
      <c r="E74" s="8"/>
      <c r="F74" s="8"/>
      <c r="G74" s="8"/>
      <c r="H74" s="8"/>
      <c r="I74" s="8"/>
      <c r="J74" s="8"/>
      <c r="K74" s="6"/>
      <c r="L74" s="6"/>
      <c r="M74" s="6"/>
      <c r="N74" s="6"/>
      <c r="O74" s="8"/>
      <c r="P74" s="6"/>
      <c r="Q74" s="6"/>
      <c r="R74" s="12"/>
      <c r="S74" s="12"/>
      <c r="T74" s="12"/>
      <c r="U74" s="12"/>
    </row>
    <row r="75" spans="1:25">
      <c r="V75" s="28"/>
    </row>
  </sheetData>
  <mergeCells count="3">
    <mergeCell ref="B3:D3"/>
    <mergeCell ref="E3:G3"/>
    <mergeCell ref="H3:J3"/>
  </mergeCells>
  <pageMargins left="0.70866141732283472" right="0" top="0.74803149606299213" bottom="0.55118110236220474" header="0.39370078740157483" footer="0.31496062992125984"/>
  <pageSetup paperSize="9" scale="64" orientation="landscape" r:id="rId1"/>
  <headerFooter alignWithMargins="0">
    <oddFooter>&amp;R4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1"/>
  <sheetViews>
    <sheetView showGridLines="0" showZeros="0" zoomScale="90" zoomScaleNormal="90" zoomScaleSheetLayoutView="100" workbookViewId="0"/>
  </sheetViews>
  <sheetFormatPr defaultColWidth="9.109375" defaultRowHeight="13.2"/>
  <cols>
    <col min="1" max="1" width="9.109375" style="112"/>
    <col min="2" max="26" width="10" style="112" customWidth="1"/>
    <col min="27" max="27" width="13.6640625" style="112" customWidth="1"/>
    <col min="28" max="28" width="9.33203125" style="112" customWidth="1"/>
    <col min="29" max="29" width="10" style="112" customWidth="1"/>
    <col min="30" max="37" width="9.33203125" style="112" customWidth="1"/>
    <col min="38" max="39" width="9.109375" style="112" customWidth="1"/>
    <col min="40" max="16384" width="9.109375" style="112"/>
  </cols>
  <sheetData>
    <row r="1" spans="1:40" ht="28.2">
      <c r="A1" s="107" t="s">
        <v>540</v>
      </c>
    </row>
    <row r="2" spans="1:40" ht="15.6">
      <c r="A2" s="117" t="s">
        <v>521</v>
      </c>
    </row>
    <row r="3" spans="1:40" ht="52.8">
      <c r="AA3" s="112" t="s">
        <v>75</v>
      </c>
      <c r="AB3" s="115"/>
      <c r="AC3" s="116" t="s">
        <v>167</v>
      </c>
      <c r="AD3" s="116" t="s">
        <v>154</v>
      </c>
      <c r="AE3" s="116" t="s">
        <v>169</v>
      </c>
      <c r="AF3" s="116" t="s">
        <v>168</v>
      </c>
      <c r="AG3" s="116" t="s">
        <v>1</v>
      </c>
      <c r="AH3" s="115"/>
      <c r="AI3" s="115"/>
      <c r="AJ3" s="115"/>
      <c r="AK3" s="914" t="s">
        <v>1</v>
      </c>
      <c r="AL3" s="115"/>
      <c r="AM3" s="115"/>
      <c r="AN3" s="115"/>
    </row>
    <row r="4" spans="1:40" ht="13.8">
      <c r="AB4" s="915" t="s">
        <v>192</v>
      </c>
      <c r="AC4" s="900">
        <v>99</v>
      </c>
      <c r="AD4" s="900"/>
      <c r="AE4" s="900"/>
      <c r="AF4" s="900">
        <v>51</v>
      </c>
      <c r="AG4" s="900">
        <f t="shared" ref="AG4:AG28" si="0">SUM(AC4:AF4)</f>
        <v>150</v>
      </c>
      <c r="AH4" s="900">
        <f>+AK4-AG4</f>
        <v>0</v>
      </c>
      <c r="AI4" s="115"/>
      <c r="AJ4" s="915" t="s">
        <v>192</v>
      </c>
      <c r="AK4" s="900">
        <v>150</v>
      </c>
      <c r="AL4" s="900">
        <f t="shared" ref="AL4:AL28" si="1">+AG4-AK4</f>
        <v>0</v>
      </c>
      <c r="AM4" s="115"/>
      <c r="AN4" s="115"/>
    </row>
    <row r="5" spans="1:40" ht="13.8">
      <c r="AB5" s="915" t="s">
        <v>193</v>
      </c>
      <c r="AC5" s="900">
        <v>191</v>
      </c>
      <c r="AD5" s="900"/>
      <c r="AE5" s="900"/>
      <c r="AF5" s="900">
        <v>3</v>
      </c>
      <c r="AG5" s="900">
        <f t="shared" si="0"/>
        <v>194</v>
      </c>
      <c r="AH5" s="115"/>
      <c r="AI5" s="115"/>
      <c r="AJ5" s="915" t="s">
        <v>193</v>
      </c>
      <c r="AK5" s="900">
        <v>194</v>
      </c>
      <c r="AL5" s="900">
        <f t="shared" si="1"/>
        <v>0</v>
      </c>
      <c r="AM5" s="115"/>
      <c r="AN5" s="115"/>
    </row>
    <row r="6" spans="1:40" ht="13.8">
      <c r="AB6" s="915" t="s">
        <v>194</v>
      </c>
      <c r="AC6" s="900">
        <v>391</v>
      </c>
      <c r="AD6" s="900"/>
      <c r="AE6" s="900"/>
      <c r="AF6" s="900">
        <v>31</v>
      </c>
      <c r="AG6" s="900">
        <f t="shared" si="0"/>
        <v>422</v>
      </c>
      <c r="AH6" s="115"/>
      <c r="AI6" s="115"/>
      <c r="AJ6" s="915" t="s">
        <v>194</v>
      </c>
      <c r="AK6" s="900">
        <v>422</v>
      </c>
      <c r="AL6" s="900">
        <f t="shared" si="1"/>
        <v>0</v>
      </c>
      <c r="AM6" s="115"/>
      <c r="AN6" s="115"/>
    </row>
    <row r="7" spans="1:40" ht="13.8">
      <c r="AB7" s="915" t="s">
        <v>195</v>
      </c>
      <c r="AC7" s="900">
        <v>614</v>
      </c>
      <c r="AD7" s="900"/>
      <c r="AE7" s="900"/>
      <c r="AF7" s="900">
        <v>-5</v>
      </c>
      <c r="AG7" s="900">
        <f t="shared" si="0"/>
        <v>609</v>
      </c>
      <c r="AH7" s="115"/>
      <c r="AI7" s="115"/>
      <c r="AJ7" s="915" t="s">
        <v>195</v>
      </c>
      <c r="AK7" s="900">
        <v>609</v>
      </c>
      <c r="AL7" s="900">
        <f t="shared" si="1"/>
        <v>0</v>
      </c>
      <c r="AM7" s="115"/>
      <c r="AN7" s="115"/>
    </row>
    <row r="8" spans="1:40" ht="13.8">
      <c r="AB8" s="915" t="s">
        <v>196</v>
      </c>
      <c r="AC8" s="900">
        <v>273</v>
      </c>
      <c r="AD8" s="900"/>
      <c r="AE8" s="900"/>
      <c r="AF8" s="900">
        <v>-26</v>
      </c>
      <c r="AG8" s="900">
        <f t="shared" si="0"/>
        <v>247</v>
      </c>
      <c r="AH8" s="115"/>
      <c r="AI8" s="115"/>
      <c r="AJ8" s="915" t="s">
        <v>196</v>
      </c>
      <c r="AK8" s="900">
        <v>247</v>
      </c>
      <c r="AL8" s="900">
        <f t="shared" si="1"/>
        <v>0</v>
      </c>
      <c r="AM8" s="115"/>
      <c r="AN8" s="115"/>
    </row>
    <row r="9" spans="1:40" ht="13.8">
      <c r="AA9" s="902">
        <f t="shared" ref="AA9:AA28" si="2">+AC9+AD9+AE9</f>
        <v>375</v>
      </c>
      <c r="AB9" s="917" t="s">
        <v>197</v>
      </c>
      <c r="AC9" s="899">
        <v>375</v>
      </c>
      <c r="AD9" s="899"/>
      <c r="AE9" s="899"/>
      <c r="AF9" s="899">
        <v>-25</v>
      </c>
      <c r="AG9" s="899">
        <f t="shared" si="0"/>
        <v>350</v>
      </c>
      <c r="AH9" s="898"/>
      <c r="AI9" s="898"/>
      <c r="AJ9" s="917" t="s">
        <v>197</v>
      </c>
      <c r="AK9" s="899">
        <v>350</v>
      </c>
      <c r="AL9" s="900">
        <f t="shared" si="1"/>
        <v>0</v>
      </c>
      <c r="AM9" s="115"/>
      <c r="AN9" s="115"/>
    </row>
    <row r="10" spans="1:40" ht="13.8">
      <c r="AA10" s="902">
        <f t="shared" si="2"/>
        <v>1447</v>
      </c>
      <c r="AB10" s="917" t="s">
        <v>198</v>
      </c>
      <c r="AC10" s="899">
        <v>524</v>
      </c>
      <c r="AD10" s="899">
        <v>783</v>
      </c>
      <c r="AE10" s="899">
        <v>140</v>
      </c>
      <c r="AF10" s="899">
        <v>3</v>
      </c>
      <c r="AG10" s="899">
        <f t="shared" si="0"/>
        <v>1450</v>
      </c>
      <c r="AH10" s="898"/>
      <c r="AI10" s="898"/>
      <c r="AJ10" s="917" t="s">
        <v>198</v>
      </c>
      <c r="AK10" s="899">
        <v>1450</v>
      </c>
      <c r="AL10" s="900">
        <f t="shared" si="1"/>
        <v>0</v>
      </c>
      <c r="AM10" s="115"/>
      <c r="AN10" s="115"/>
    </row>
    <row r="11" spans="1:40" ht="13.8">
      <c r="AA11" s="902">
        <f t="shared" si="2"/>
        <v>765</v>
      </c>
      <c r="AB11" s="917" t="s">
        <v>199</v>
      </c>
      <c r="AC11" s="899">
        <v>253</v>
      </c>
      <c r="AD11" s="899">
        <v>537</v>
      </c>
      <c r="AE11" s="899">
        <v>-25</v>
      </c>
      <c r="AF11" s="899">
        <v>56</v>
      </c>
      <c r="AG11" s="899">
        <f t="shared" si="0"/>
        <v>821</v>
      </c>
      <c r="AH11" s="898"/>
      <c r="AI11" s="898"/>
      <c r="AJ11" s="917" t="s">
        <v>199</v>
      </c>
      <c r="AK11" s="899">
        <v>821</v>
      </c>
      <c r="AL11" s="900">
        <f t="shared" si="1"/>
        <v>0</v>
      </c>
      <c r="AM11" s="115"/>
      <c r="AN11" s="115"/>
    </row>
    <row r="12" spans="1:40" ht="13.8">
      <c r="AA12" s="902">
        <f t="shared" si="2"/>
        <v>685</v>
      </c>
      <c r="AB12" s="917" t="s">
        <v>200</v>
      </c>
      <c r="AC12" s="899">
        <v>199</v>
      </c>
      <c r="AD12" s="899">
        <v>486</v>
      </c>
      <c r="AE12" s="899"/>
      <c r="AF12" s="899">
        <v>14</v>
      </c>
      <c r="AG12" s="899">
        <f t="shared" si="0"/>
        <v>699</v>
      </c>
      <c r="AH12" s="898"/>
      <c r="AI12" s="898"/>
      <c r="AJ12" s="917" t="s">
        <v>200</v>
      </c>
      <c r="AK12" s="899">
        <v>699</v>
      </c>
      <c r="AL12" s="900">
        <f t="shared" si="1"/>
        <v>0</v>
      </c>
      <c r="AM12" s="115"/>
      <c r="AN12" s="115"/>
    </row>
    <row r="13" spans="1:40" ht="13.8">
      <c r="AA13" s="902">
        <f t="shared" si="2"/>
        <v>203</v>
      </c>
      <c r="AB13" s="917" t="s">
        <v>201</v>
      </c>
      <c r="AC13" s="899">
        <v>202</v>
      </c>
      <c r="AD13" s="899">
        <v>1</v>
      </c>
      <c r="AE13" s="899"/>
      <c r="AF13" s="899">
        <v>-13</v>
      </c>
      <c r="AG13" s="899">
        <f t="shared" si="0"/>
        <v>190</v>
      </c>
      <c r="AH13" s="898"/>
      <c r="AI13" s="898"/>
      <c r="AJ13" s="917" t="s">
        <v>201</v>
      </c>
      <c r="AK13" s="899">
        <v>190</v>
      </c>
      <c r="AL13" s="900">
        <f t="shared" si="1"/>
        <v>0</v>
      </c>
      <c r="AM13" s="115"/>
      <c r="AN13" s="115"/>
    </row>
    <row r="14" spans="1:40" ht="13.8">
      <c r="AA14" s="902">
        <f t="shared" si="2"/>
        <v>11</v>
      </c>
      <c r="AB14" s="917" t="s">
        <v>202</v>
      </c>
      <c r="AC14" s="899">
        <v>-27</v>
      </c>
      <c r="AD14" s="899">
        <v>38</v>
      </c>
      <c r="AE14" s="899"/>
      <c r="AF14" s="899">
        <v>35</v>
      </c>
      <c r="AG14" s="899">
        <f t="shared" si="0"/>
        <v>46</v>
      </c>
      <c r="AH14" s="898"/>
      <c r="AI14" s="898"/>
      <c r="AJ14" s="917" t="s">
        <v>202</v>
      </c>
      <c r="AK14" s="899">
        <v>46</v>
      </c>
      <c r="AL14" s="900">
        <f t="shared" si="1"/>
        <v>0</v>
      </c>
      <c r="AM14" s="115"/>
      <c r="AN14" s="115"/>
    </row>
    <row r="15" spans="1:40" ht="13.8">
      <c r="AA15" s="902">
        <f t="shared" si="2"/>
        <v>-140</v>
      </c>
      <c r="AB15" s="917" t="s">
        <v>203</v>
      </c>
      <c r="AC15" s="899">
        <v>172</v>
      </c>
      <c r="AD15" s="899"/>
      <c r="AE15" s="899">
        <v>-312</v>
      </c>
      <c r="AF15" s="899">
        <v>65</v>
      </c>
      <c r="AG15" s="899">
        <f t="shared" si="0"/>
        <v>-75</v>
      </c>
      <c r="AH15" s="898"/>
      <c r="AI15" s="898"/>
      <c r="AJ15" s="917" t="s">
        <v>203</v>
      </c>
      <c r="AK15" s="899">
        <v>-75</v>
      </c>
      <c r="AL15" s="900">
        <f t="shared" si="1"/>
        <v>0</v>
      </c>
      <c r="AM15" s="115"/>
      <c r="AN15" s="115"/>
    </row>
    <row r="16" spans="1:40" ht="13.8">
      <c r="AA16" s="902">
        <f t="shared" si="2"/>
        <v>-10</v>
      </c>
      <c r="AB16" s="917" t="s">
        <v>204</v>
      </c>
      <c r="AC16" s="899">
        <v>-10</v>
      </c>
      <c r="AD16" s="899"/>
      <c r="AE16" s="899"/>
      <c r="AF16" s="899">
        <v>16</v>
      </c>
      <c r="AG16" s="899">
        <f t="shared" si="0"/>
        <v>6</v>
      </c>
      <c r="AH16" s="898"/>
      <c r="AI16" s="898"/>
      <c r="AJ16" s="917" t="s">
        <v>204</v>
      </c>
      <c r="AK16" s="899">
        <v>6</v>
      </c>
      <c r="AL16" s="900">
        <f t="shared" si="1"/>
        <v>0</v>
      </c>
      <c r="AM16" s="115"/>
      <c r="AN16" s="115"/>
    </row>
    <row r="17" spans="1:40" ht="13.8">
      <c r="AA17" s="902">
        <f t="shared" si="2"/>
        <v>-203</v>
      </c>
      <c r="AB17" s="917" t="s">
        <v>205</v>
      </c>
      <c r="AC17" s="899">
        <v>72</v>
      </c>
      <c r="AD17" s="899"/>
      <c r="AE17" s="899">
        <v>-275</v>
      </c>
      <c r="AF17" s="899">
        <v>181</v>
      </c>
      <c r="AG17" s="899">
        <f t="shared" si="0"/>
        <v>-22</v>
      </c>
      <c r="AH17" s="898"/>
      <c r="AI17" s="898"/>
      <c r="AJ17" s="917" t="s">
        <v>205</v>
      </c>
      <c r="AK17" s="899">
        <v>-22</v>
      </c>
      <c r="AL17" s="900">
        <f t="shared" si="1"/>
        <v>0</v>
      </c>
      <c r="AM17" s="115"/>
      <c r="AN17" s="115"/>
    </row>
    <row r="18" spans="1:40" ht="13.8">
      <c r="AA18" s="902">
        <f t="shared" si="2"/>
        <v>1093</v>
      </c>
      <c r="AB18" s="917" t="s">
        <v>206</v>
      </c>
      <c r="AC18" s="899">
        <v>114</v>
      </c>
      <c r="AD18" s="899">
        <v>979</v>
      </c>
      <c r="AE18" s="899"/>
      <c r="AF18" s="899">
        <v>-21</v>
      </c>
      <c r="AG18" s="899">
        <f t="shared" si="0"/>
        <v>1072</v>
      </c>
      <c r="AH18" s="898"/>
      <c r="AI18" s="898"/>
      <c r="AJ18" s="917" t="s">
        <v>206</v>
      </c>
      <c r="AK18" s="899">
        <v>1072</v>
      </c>
      <c r="AL18" s="900">
        <f t="shared" si="1"/>
        <v>0</v>
      </c>
      <c r="AM18" s="115"/>
      <c r="AN18" s="115"/>
    </row>
    <row r="19" spans="1:40" ht="13.8">
      <c r="AA19" s="902">
        <f t="shared" si="2"/>
        <v>-305</v>
      </c>
      <c r="AB19" s="917" t="s">
        <v>207</v>
      </c>
      <c r="AC19" s="899">
        <v>-205</v>
      </c>
      <c r="AD19" s="899"/>
      <c r="AE19" s="899">
        <v>-100</v>
      </c>
      <c r="AF19" s="899">
        <v>16</v>
      </c>
      <c r="AG19" s="899">
        <f t="shared" si="0"/>
        <v>-289</v>
      </c>
      <c r="AH19" s="898"/>
      <c r="AI19" s="898"/>
      <c r="AJ19" s="917" t="s">
        <v>207</v>
      </c>
      <c r="AK19" s="899">
        <v>-289</v>
      </c>
      <c r="AL19" s="900">
        <f t="shared" si="1"/>
        <v>0</v>
      </c>
      <c r="AM19" s="115"/>
      <c r="AN19" s="115"/>
    </row>
    <row r="20" spans="1:40" ht="13.8">
      <c r="AA20" s="902">
        <f t="shared" si="2"/>
        <v>859</v>
      </c>
      <c r="AB20" s="917" t="s">
        <v>185</v>
      </c>
      <c r="AC20" s="899">
        <v>-39</v>
      </c>
      <c r="AD20" s="899">
        <v>898</v>
      </c>
      <c r="AE20" s="899"/>
      <c r="AF20" s="899">
        <f>-96+36</f>
        <v>-60</v>
      </c>
      <c r="AG20" s="899">
        <f t="shared" si="0"/>
        <v>799</v>
      </c>
      <c r="AH20" s="898"/>
      <c r="AI20" s="898"/>
      <c r="AJ20" s="917" t="s">
        <v>185</v>
      </c>
      <c r="AK20" s="899">
        <v>799</v>
      </c>
      <c r="AL20" s="900">
        <f t="shared" si="1"/>
        <v>0</v>
      </c>
      <c r="AM20" s="115"/>
      <c r="AN20" s="115"/>
    </row>
    <row r="21" spans="1:40" ht="13.8">
      <c r="AA21" s="902">
        <f t="shared" si="2"/>
        <v>41</v>
      </c>
      <c r="AB21" s="917" t="s">
        <v>186</v>
      </c>
      <c r="AC21" s="899">
        <v>41</v>
      </c>
      <c r="AD21" s="899"/>
      <c r="AE21" s="899"/>
      <c r="AF21" s="899">
        <v>-20</v>
      </c>
      <c r="AG21" s="899">
        <f t="shared" si="0"/>
        <v>21</v>
      </c>
      <c r="AH21" s="898"/>
      <c r="AI21" s="898"/>
      <c r="AJ21" s="917" t="s">
        <v>186</v>
      </c>
      <c r="AK21" s="899">
        <v>21</v>
      </c>
      <c r="AL21" s="900">
        <f t="shared" si="1"/>
        <v>0</v>
      </c>
      <c r="AM21" s="115"/>
      <c r="AN21" s="115"/>
    </row>
    <row r="22" spans="1:40" ht="13.8">
      <c r="AA22" s="902">
        <f t="shared" si="2"/>
        <v>244</v>
      </c>
      <c r="AB22" s="917" t="s">
        <v>187</v>
      </c>
      <c r="AC22" s="899">
        <v>244</v>
      </c>
      <c r="AD22" s="899"/>
      <c r="AE22" s="899"/>
      <c r="AF22" s="899">
        <v>8</v>
      </c>
      <c r="AG22" s="899">
        <f t="shared" si="0"/>
        <v>252</v>
      </c>
      <c r="AH22" s="898"/>
      <c r="AI22" s="898"/>
      <c r="AJ22" s="917" t="s">
        <v>187</v>
      </c>
      <c r="AK22" s="899">
        <v>252</v>
      </c>
      <c r="AL22" s="900">
        <f t="shared" si="1"/>
        <v>0</v>
      </c>
      <c r="AM22" s="115"/>
      <c r="AN22" s="115"/>
    </row>
    <row r="23" spans="1:40" ht="13.8">
      <c r="AA23" s="902">
        <f t="shared" si="2"/>
        <v>45</v>
      </c>
      <c r="AB23" s="917" t="s">
        <v>188</v>
      </c>
      <c r="AC23" s="899">
        <v>353</v>
      </c>
      <c r="AD23" s="899"/>
      <c r="AE23" s="899">
        <v>-308</v>
      </c>
      <c r="AF23" s="899">
        <v>-34</v>
      </c>
      <c r="AG23" s="899">
        <f t="shared" si="0"/>
        <v>11</v>
      </c>
      <c r="AH23" s="898"/>
      <c r="AI23" s="898"/>
      <c r="AJ23" s="917" t="s">
        <v>188</v>
      </c>
      <c r="AK23" s="899">
        <v>11</v>
      </c>
      <c r="AL23" s="900">
        <f t="shared" si="1"/>
        <v>0</v>
      </c>
      <c r="AM23" s="115"/>
      <c r="AN23" s="115"/>
    </row>
    <row r="24" spans="1:40" ht="13.8">
      <c r="AA24" s="902">
        <f t="shared" si="2"/>
        <v>-7</v>
      </c>
      <c r="AB24" s="917" t="s">
        <v>191</v>
      </c>
      <c r="AC24" s="899">
        <v>-7</v>
      </c>
      <c r="AD24" s="899"/>
      <c r="AE24" s="899"/>
      <c r="AF24" s="899">
        <v>-18</v>
      </c>
      <c r="AG24" s="899">
        <f t="shared" si="0"/>
        <v>-25</v>
      </c>
      <c r="AH24" s="898"/>
      <c r="AI24" s="898"/>
      <c r="AJ24" s="917" t="s">
        <v>191</v>
      </c>
      <c r="AK24" s="899">
        <v>-25</v>
      </c>
      <c r="AL24" s="900">
        <f t="shared" si="1"/>
        <v>0</v>
      </c>
      <c r="AM24" s="115"/>
      <c r="AN24" s="115"/>
    </row>
    <row r="25" spans="1:40" ht="28.2">
      <c r="A25" s="107" t="s">
        <v>518</v>
      </c>
      <c r="AA25" s="902">
        <f t="shared" si="2"/>
        <v>70</v>
      </c>
      <c r="AB25" s="917" t="s">
        <v>190</v>
      </c>
      <c r="AC25" s="899">
        <v>70</v>
      </c>
      <c r="AD25" s="899"/>
      <c r="AE25" s="899"/>
      <c r="AF25" s="899">
        <v>-32</v>
      </c>
      <c r="AG25" s="899">
        <f t="shared" si="0"/>
        <v>38</v>
      </c>
      <c r="AH25" s="898"/>
      <c r="AI25" s="898"/>
      <c r="AJ25" s="917" t="s">
        <v>190</v>
      </c>
      <c r="AK25" s="899">
        <v>38</v>
      </c>
      <c r="AL25" s="900">
        <f t="shared" si="1"/>
        <v>0</v>
      </c>
      <c r="AM25" s="115"/>
      <c r="AN25" s="115"/>
    </row>
    <row r="26" spans="1:40" ht="15.6">
      <c r="A26" s="117"/>
      <c r="AA26" s="902">
        <f t="shared" si="2"/>
        <v>1434</v>
      </c>
      <c r="AB26" s="917" t="s">
        <v>478</v>
      </c>
      <c r="AC26" s="899">
        <v>260</v>
      </c>
      <c r="AD26" s="899">
        <v>1174</v>
      </c>
      <c r="AE26" s="899"/>
      <c r="AF26" s="899">
        <v>-65</v>
      </c>
      <c r="AG26" s="899">
        <f t="shared" si="0"/>
        <v>1369</v>
      </c>
      <c r="AH26" s="898"/>
      <c r="AI26" s="898"/>
      <c r="AJ26" s="917" t="s">
        <v>478</v>
      </c>
      <c r="AK26" s="899">
        <v>1369</v>
      </c>
      <c r="AL26" s="900">
        <f t="shared" si="1"/>
        <v>0</v>
      </c>
      <c r="AM26" s="115"/>
      <c r="AN26" s="115"/>
    </row>
    <row r="27" spans="1:40">
      <c r="AA27" s="902">
        <f t="shared" si="2"/>
        <v>35</v>
      </c>
      <c r="AB27" s="898" t="s">
        <v>479</v>
      </c>
      <c r="AC27" s="899">
        <v>69</v>
      </c>
      <c r="AD27" s="899">
        <v>216</v>
      </c>
      <c r="AE27" s="899">
        <v>-250</v>
      </c>
      <c r="AF27" s="899">
        <v>-50</v>
      </c>
      <c r="AG27" s="899">
        <f t="shared" si="0"/>
        <v>-15</v>
      </c>
      <c r="AH27" s="898"/>
      <c r="AI27" s="898"/>
      <c r="AJ27" s="898" t="s">
        <v>479</v>
      </c>
      <c r="AK27" s="899">
        <v>-15</v>
      </c>
      <c r="AL27" s="900">
        <f t="shared" si="1"/>
        <v>0</v>
      </c>
      <c r="AM27" s="115"/>
      <c r="AN27" s="115"/>
    </row>
    <row r="28" spans="1:40">
      <c r="AA28" s="1004">
        <f t="shared" si="2"/>
        <v>159.94467820000003</v>
      </c>
      <c r="AB28" s="898" t="s">
        <v>480</v>
      </c>
      <c r="AC28" s="899">
        <f>'Ratos resultat  '!H27</f>
        <v>159.94467820000003</v>
      </c>
      <c r="AD28" s="899">
        <f>'Ratos resultat  '!H33</f>
        <v>0</v>
      </c>
      <c r="AE28" s="899">
        <f>'Ratos resultat  '!H36+'Ratos resultat  '!H37+'Ratos resultat  '!H38</f>
        <v>0</v>
      </c>
      <c r="AF28" s="899">
        <f>'Ratos resultat  '!H41</f>
        <v>-69</v>
      </c>
      <c r="AG28" s="899">
        <f t="shared" si="0"/>
        <v>90.944678200000027</v>
      </c>
      <c r="AH28" s="898"/>
      <c r="AI28" s="898"/>
      <c r="AJ28" s="898" t="s">
        <v>480</v>
      </c>
      <c r="AK28" s="899">
        <v>143.8092</v>
      </c>
      <c r="AL28" s="900">
        <f t="shared" si="1"/>
        <v>-52.864521799999977</v>
      </c>
      <c r="AM28" s="115"/>
      <c r="AN28" s="115"/>
    </row>
    <row r="29" spans="1:40"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</row>
    <row r="30" spans="1:40">
      <c r="AB30" s="115"/>
      <c r="AC30" s="916"/>
      <c r="AD30" s="115"/>
      <c r="AE30" s="916"/>
      <c r="AF30" s="115"/>
      <c r="AG30" s="115"/>
      <c r="AH30" s="916"/>
      <c r="AI30" s="115"/>
      <c r="AJ30" s="115"/>
      <c r="AK30" s="115"/>
      <c r="AL30" s="115"/>
      <c r="AM30" s="115"/>
      <c r="AN30" s="115"/>
    </row>
    <row r="31" spans="1:40"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</row>
    <row r="32" spans="1:40"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</row>
    <row r="33" spans="28:40"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</row>
    <row r="34" spans="28:40"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</row>
    <row r="35" spans="28:40"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</row>
    <row r="36" spans="28:40"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</row>
    <row r="37" spans="28:40"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</row>
    <row r="38" spans="28:40"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</row>
    <row r="39" spans="28:40"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</row>
    <row r="40" spans="28:40"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</row>
    <row r="41" spans="28:40"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</row>
    <row r="42" spans="28:40"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</row>
    <row r="43" spans="28:40">
      <c r="AC43" s="115"/>
      <c r="AE43" s="115"/>
      <c r="AH43" s="115"/>
    </row>
    <row r="44" spans="28:40">
      <c r="AC44" s="115"/>
      <c r="AE44" s="115"/>
      <c r="AH44" s="115"/>
    </row>
    <row r="45" spans="28:40">
      <c r="AC45" s="115"/>
      <c r="AE45" s="115"/>
      <c r="AH45" s="115"/>
    </row>
    <row r="46" spans="28:40">
      <c r="AC46" s="115"/>
      <c r="AE46" s="115"/>
      <c r="AH46" s="115"/>
    </row>
    <row r="47" spans="28:40">
      <c r="AC47" s="115"/>
      <c r="AE47" s="115"/>
      <c r="AH47" s="115"/>
    </row>
    <row r="48" spans="28:40">
      <c r="AC48" s="115"/>
      <c r="AE48" s="115"/>
      <c r="AH48" s="115"/>
    </row>
    <row r="49" spans="1:35">
      <c r="AC49" s="115"/>
      <c r="AE49" s="115"/>
      <c r="AH49" s="115"/>
    </row>
    <row r="51" spans="1:35">
      <c r="AF51" s="115"/>
      <c r="AH51" s="115"/>
    </row>
    <row r="52" spans="1:35">
      <c r="AD52" s="112" t="s">
        <v>485</v>
      </c>
      <c r="AE52" s="112" t="s">
        <v>503</v>
      </c>
      <c r="AF52" s="115" t="s">
        <v>6</v>
      </c>
      <c r="AH52" s="115" t="s">
        <v>156</v>
      </c>
    </row>
    <row r="53" spans="1:35" ht="13.8">
      <c r="AB53" s="915"/>
      <c r="AC53" s="112" t="s">
        <v>504</v>
      </c>
      <c r="AD53" s="112" t="s">
        <v>486</v>
      </c>
      <c r="AE53" s="112" t="s">
        <v>486</v>
      </c>
    </row>
    <row r="54" spans="1:35" ht="13.8">
      <c r="AB54" s="917" t="s">
        <v>197</v>
      </c>
      <c r="AC54" s="112">
        <f t="shared" ref="AC54:AD56" si="3">+AC76-AC75</f>
        <v>-83</v>
      </c>
      <c r="AD54" s="112">
        <f t="shared" si="3"/>
        <v>58</v>
      </c>
      <c r="AF54" s="112">
        <f t="shared" ref="AF54:AF73" si="4">SUM(AC54:AE54)</f>
        <v>-25</v>
      </c>
      <c r="AH54" s="899">
        <f t="shared" ref="AH54:AH72" si="5">+AF9</f>
        <v>-25</v>
      </c>
      <c r="AI54" s="902">
        <f t="shared" ref="AI54:AI73" si="6">+AF54-AH54</f>
        <v>0</v>
      </c>
    </row>
    <row r="55" spans="1:35" ht="13.8">
      <c r="AB55" s="917" t="s">
        <v>198</v>
      </c>
      <c r="AC55" s="112">
        <f t="shared" si="3"/>
        <v>-50</v>
      </c>
      <c r="AD55" s="112">
        <f t="shared" si="3"/>
        <v>53</v>
      </c>
      <c r="AF55" s="112">
        <f t="shared" si="4"/>
        <v>3</v>
      </c>
      <c r="AH55" s="899">
        <f t="shared" si="5"/>
        <v>3</v>
      </c>
      <c r="AI55" s="902">
        <f t="shared" si="6"/>
        <v>0</v>
      </c>
    </row>
    <row r="56" spans="1:35" ht="28.2">
      <c r="A56" s="107" t="s">
        <v>519</v>
      </c>
      <c r="AB56" s="917" t="s">
        <v>199</v>
      </c>
      <c r="AC56" s="112">
        <f t="shared" si="3"/>
        <v>-4</v>
      </c>
      <c r="AD56" s="112">
        <f t="shared" si="3"/>
        <v>60</v>
      </c>
      <c r="AF56" s="112">
        <f t="shared" si="4"/>
        <v>56</v>
      </c>
      <c r="AH56" s="899">
        <f t="shared" si="5"/>
        <v>56</v>
      </c>
      <c r="AI56" s="902">
        <f t="shared" si="6"/>
        <v>0</v>
      </c>
    </row>
    <row r="57" spans="1:35" ht="15.6">
      <c r="A57" s="117"/>
      <c r="AB57" s="917" t="s">
        <v>200</v>
      </c>
      <c r="AC57" s="112">
        <v>-56</v>
      </c>
      <c r="AD57" s="112">
        <v>70</v>
      </c>
      <c r="AF57" s="112">
        <f t="shared" si="4"/>
        <v>14</v>
      </c>
      <c r="AH57" s="899">
        <f t="shared" si="5"/>
        <v>14</v>
      </c>
      <c r="AI57" s="902">
        <f t="shared" si="6"/>
        <v>0</v>
      </c>
    </row>
    <row r="58" spans="1:35" ht="13.8">
      <c r="AB58" s="917" t="s">
        <v>201</v>
      </c>
      <c r="AC58" s="112">
        <f>+AC79-AC57</f>
        <v>-81</v>
      </c>
      <c r="AD58" s="112">
        <f>+AD79-AD57</f>
        <v>68</v>
      </c>
      <c r="AF58" s="112">
        <f t="shared" si="4"/>
        <v>-13</v>
      </c>
      <c r="AH58" s="899">
        <f t="shared" si="5"/>
        <v>-13</v>
      </c>
      <c r="AI58" s="902">
        <f t="shared" si="6"/>
        <v>0</v>
      </c>
    </row>
    <row r="59" spans="1:35" ht="13.8">
      <c r="AB59" s="917" t="s">
        <v>202</v>
      </c>
      <c r="AC59" s="112">
        <f>+AC80-AC79</f>
        <v>-33</v>
      </c>
      <c r="AD59" s="112">
        <f>+AD80-AD79</f>
        <v>68</v>
      </c>
      <c r="AF59" s="112">
        <f t="shared" si="4"/>
        <v>35</v>
      </c>
      <c r="AH59" s="899">
        <f t="shared" si="5"/>
        <v>35</v>
      </c>
      <c r="AI59" s="902">
        <f t="shared" si="6"/>
        <v>0</v>
      </c>
    </row>
    <row r="60" spans="1:35" ht="13.8">
      <c r="AB60" s="917" t="s">
        <v>203</v>
      </c>
      <c r="AC60" s="112">
        <f>+AC81-AC80</f>
        <v>-21</v>
      </c>
      <c r="AD60" s="112">
        <f>+AD81-AD80</f>
        <v>86</v>
      </c>
      <c r="AF60" s="112">
        <f t="shared" si="4"/>
        <v>65</v>
      </c>
      <c r="AH60" s="899">
        <f t="shared" si="5"/>
        <v>65</v>
      </c>
      <c r="AI60" s="902">
        <f t="shared" si="6"/>
        <v>0</v>
      </c>
    </row>
    <row r="61" spans="1:35" ht="13.8">
      <c r="AB61" s="917" t="s">
        <v>204</v>
      </c>
      <c r="AC61" s="112">
        <v>-54</v>
      </c>
      <c r="AD61" s="112">
        <v>70</v>
      </c>
      <c r="AF61" s="112">
        <f t="shared" si="4"/>
        <v>16</v>
      </c>
      <c r="AH61" s="899">
        <f t="shared" si="5"/>
        <v>16</v>
      </c>
      <c r="AI61" s="902">
        <f t="shared" si="6"/>
        <v>0</v>
      </c>
    </row>
    <row r="62" spans="1:35" ht="13.8">
      <c r="AB62" s="917" t="s">
        <v>205</v>
      </c>
      <c r="AC62" s="112">
        <f>+AC82-AC61</f>
        <v>-52</v>
      </c>
      <c r="AD62" s="112">
        <f>+AD82-AD61</f>
        <v>65</v>
      </c>
      <c r="AE62" s="112">
        <f>+AE82-AE61</f>
        <v>168</v>
      </c>
      <c r="AF62" s="112">
        <f t="shared" si="4"/>
        <v>181</v>
      </c>
      <c r="AH62" s="899">
        <f t="shared" si="5"/>
        <v>181</v>
      </c>
      <c r="AI62" s="902">
        <f t="shared" si="6"/>
        <v>0</v>
      </c>
    </row>
    <row r="63" spans="1:35" ht="13.8">
      <c r="AB63" s="917" t="s">
        <v>206</v>
      </c>
      <c r="AC63" s="112">
        <f t="shared" ref="AC63:AE64" si="7">+AC83-AC82</f>
        <v>-49</v>
      </c>
      <c r="AD63" s="112">
        <f t="shared" si="7"/>
        <v>28</v>
      </c>
      <c r="AE63" s="112">
        <f t="shared" si="7"/>
        <v>0</v>
      </c>
      <c r="AF63" s="112">
        <f t="shared" si="4"/>
        <v>-21</v>
      </c>
      <c r="AH63" s="899">
        <f t="shared" si="5"/>
        <v>-21</v>
      </c>
      <c r="AI63" s="902">
        <f t="shared" si="6"/>
        <v>0</v>
      </c>
    </row>
    <row r="64" spans="1:35" ht="13.8">
      <c r="AB64" s="917" t="s">
        <v>207</v>
      </c>
      <c r="AC64" s="112">
        <f t="shared" si="7"/>
        <v>-67</v>
      </c>
      <c r="AD64" s="112">
        <f t="shared" si="7"/>
        <v>83</v>
      </c>
      <c r="AE64" s="112">
        <f t="shared" si="7"/>
        <v>0</v>
      </c>
      <c r="AF64" s="112">
        <f t="shared" si="4"/>
        <v>16</v>
      </c>
      <c r="AH64" s="899">
        <f t="shared" si="5"/>
        <v>16</v>
      </c>
      <c r="AI64" s="902">
        <f t="shared" si="6"/>
        <v>0</v>
      </c>
    </row>
    <row r="65" spans="28:35" ht="13.8">
      <c r="AB65" s="917" t="s">
        <v>185</v>
      </c>
      <c r="AC65" s="112">
        <v>-96</v>
      </c>
      <c r="AD65" s="112">
        <v>36</v>
      </c>
      <c r="AF65" s="112">
        <f t="shared" si="4"/>
        <v>-60</v>
      </c>
      <c r="AH65" s="899">
        <f t="shared" si="5"/>
        <v>-60</v>
      </c>
      <c r="AI65" s="902">
        <f t="shared" si="6"/>
        <v>0</v>
      </c>
    </row>
    <row r="66" spans="28:35" ht="13.8">
      <c r="AB66" s="917" t="s">
        <v>186</v>
      </c>
      <c r="AC66" s="112">
        <f>+AC85-AC65</f>
        <v>-60</v>
      </c>
      <c r="AD66" s="112">
        <f>+AD85-AD65</f>
        <v>40</v>
      </c>
      <c r="AF66" s="112">
        <f t="shared" si="4"/>
        <v>-20</v>
      </c>
      <c r="AH66" s="899">
        <f t="shared" si="5"/>
        <v>-20</v>
      </c>
      <c r="AI66" s="902">
        <f t="shared" si="6"/>
        <v>0</v>
      </c>
    </row>
    <row r="67" spans="28:35" ht="13.8">
      <c r="AB67" s="917" t="s">
        <v>187</v>
      </c>
      <c r="AC67" s="112">
        <f>+AC86-AC85</f>
        <v>-42</v>
      </c>
      <c r="AD67" s="112">
        <f>+AD86-AD85</f>
        <v>50</v>
      </c>
      <c r="AF67" s="112">
        <f t="shared" si="4"/>
        <v>8</v>
      </c>
      <c r="AH67" s="899">
        <f t="shared" si="5"/>
        <v>8</v>
      </c>
      <c r="AI67" s="902">
        <f t="shared" si="6"/>
        <v>0</v>
      </c>
    </row>
    <row r="68" spans="28:35" ht="13.8">
      <c r="AB68" s="917" t="s">
        <v>188</v>
      </c>
      <c r="AC68" s="112">
        <f>+AC87-AC86</f>
        <v>-42</v>
      </c>
      <c r="AD68" s="112">
        <f>+AD87-AD86</f>
        <v>8</v>
      </c>
      <c r="AF68" s="112">
        <f t="shared" si="4"/>
        <v>-34</v>
      </c>
      <c r="AH68" s="899">
        <f t="shared" si="5"/>
        <v>-34</v>
      </c>
      <c r="AI68" s="902">
        <f t="shared" si="6"/>
        <v>0</v>
      </c>
    </row>
    <row r="69" spans="28:35" ht="13.8">
      <c r="AB69" s="917" t="s">
        <v>191</v>
      </c>
      <c r="AC69" s="112">
        <v>-46</v>
      </c>
      <c r="AD69" s="112">
        <v>28</v>
      </c>
      <c r="AF69" s="112">
        <f t="shared" si="4"/>
        <v>-18</v>
      </c>
      <c r="AH69" s="899">
        <f t="shared" si="5"/>
        <v>-18</v>
      </c>
      <c r="AI69" s="902">
        <f t="shared" si="6"/>
        <v>0</v>
      </c>
    </row>
    <row r="70" spans="28:35" ht="13.8">
      <c r="AB70" s="917" t="s">
        <v>190</v>
      </c>
      <c r="AC70" s="112">
        <f>+AC88-AC69</f>
        <v>-52</v>
      </c>
      <c r="AD70" s="112">
        <f>+AD88-AD69</f>
        <v>20</v>
      </c>
      <c r="AF70" s="112">
        <f t="shared" si="4"/>
        <v>-32</v>
      </c>
      <c r="AH70" s="899">
        <f t="shared" si="5"/>
        <v>-32</v>
      </c>
      <c r="AI70" s="902">
        <f t="shared" si="6"/>
        <v>0</v>
      </c>
    </row>
    <row r="71" spans="28:35" ht="13.8">
      <c r="AB71" s="917" t="s">
        <v>478</v>
      </c>
      <c r="AC71" s="112">
        <f>+AC89-AC88</f>
        <v>-84</v>
      </c>
      <c r="AD71" s="112">
        <f>+AD89-AD88</f>
        <v>19</v>
      </c>
      <c r="AF71" s="112">
        <f t="shared" si="4"/>
        <v>-65</v>
      </c>
      <c r="AH71" s="899">
        <f t="shared" si="5"/>
        <v>-65</v>
      </c>
      <c r="AI71" s="902">
        <f t="shared" si="6"/>
        <v>0</v>
      </c>
    </row>
    <row r="72" spans="28:35">
      <c r="AB72" s="898" t="s">
        <v>479</v>
      </c>
      <c r="AC72" s="112">
        <f>+AC90-AC89</f>
        <v>-47</v>
      </c>
      <c r="AD72" s="112">
        <f>+AD90-AD89</f>
        <v>-3</v>
      </c>
      <c r="AF72" s="112">
        <f t="shared" si="4"/>
        <v>-50</v>
      </c>
      <c r="AH72" s="899">
        <f t="shared" si="5"/>
        <v>-50</v>
      </c>
      <c r="AI72" s="902">
        <f t="shared" si="6"/>
        <v>0</v>
      </c>
    </row>
    <row r="73" spans="28:35">
      <c r="AB73" s="898" t="s">
        <v>480</v>
      </c>
      <c r="AC73" s="112">
        <v>-66</v>
      </c>
      <c r="AD73" s="112">
        <v>-3</v>
      </c>
      <c r="AF73" s="112">
        <f t="shared" si="4"/>
        <v>-69</v>
      </c>
      <c r="AH73" s="899">
        <v>-69</v>
      </c>
      <c r="AI73" s="902">
        <f t="shared" si="6"/>
        <v>0</v>
      </c>
    </row>
    <row r="75" spans="28:35">
      <c r="AB75" s="112" t="s">
        <v>502</v>
      </c>
      <c r="AC75" s="112">
        <f>-30-54</f>
        <v>-84</v>
      </c>
      <c r="AD75" s="112">
        <v>58</v>
      </c>
      <c r="AF75" s="112">
        <f t="shared" ref="AF75:AF91" si="8">SUM(AC75:AE75)</f>
        <v>-26</v>
      </c>
      <c r="AH75" s="112">
        <v>-26</v>
      </c>
      <c r="AI75" s="902">
        <f t="shared" ref="AI75:AI90" si="9">+AF75-AH75</f>
        <v>0</v>
      </c>
    </row>
    <row r="76" spans="28:35">
      <c r="AB76" s="112" t="s">
        <v>499</v>
      </c>
      <c r="AC76" s="112">
        <f>-88-79</f>
        <v>-167</v>
      </c>
      <c r="AD76" s="112">
        <v>116</v>
      </c>
      <c r="AF76" s="112">
        <f t="shared" si="8"/>
        <v>-51</v>
      </c>
      <c r="AH76" s="112">
        <v>-51</v>
      </c>
      <c r="AI76" s="902">
        <f t="shared" si="9"/>
        <v>0</v>
      </c>
    </row>
    <row r="77" spans="28:35">
      <c r="AB77" s="112" t="s">
        <v>500</v>
      </c>
      <c r="AC77" s="112">
        <f>-119-98</f>
        <v>-217</v>
      </c>
      <c r="AD77" s="112">
        <v>169</v>
      </c>
      <c r="AF77" s="112">
        <f t="shared" si="8"/>
        <v>-48</v>
      </c>
      <c r="AH77" s="112">
        <v>-48</v>
      </c>
      <c r="AI77" s="902">
        <f t="shared" si="9"/>
        <v>0</v>
      </c>
    </row>
    <row r="78" spans="28:35">
      <c r="AB78" s="112" t="s">
        <v>501</v>
      </c>
      <c r="AC78" s="112">
        <v>-221</v>
      </c>
      <c r="AD78" s="112">
        <v>229</v>
      </c>
      <c r="AF78" s="112">
        <f t="shared" si="8"/>
        <v>8</v>
      </c>
      <c r="AH78" s="112">
        <v>8</v>
      </c>
      <c r="AI78" s="902">
        <f t="shared" si="9"/>
        <v>0</v>
      </c>
    </row>
    <row r="79" spans="28:35">
      <c r="AB79" s="112" t="s">
        <v>496</v>
      </c>
      <c r="AC79" s="112">
        <v>-137</v>
      </c>
      <c r="AD79" s="112">
        <v>138</v>
      </c>
      <c r="AF79" s="112">
        <f t="shared" si="8"/>
        <v>1</v>
      </c>
      <c r="AH79" s="112">
        <v>1</v>
      </c>
      <c r="AI79" s="902">
        <f t="shared" si="9"/>
        <v>0</v>
      </c>
    </row>
    <row r="80" spans="28:35">
      <c r="AB80" s="112" t="s">
        <v>497</v>
      </c>
      <c r="AC80" s="112">
        <v>-170</v>
      </c>
      <c r="AD80" s="112">
        <v>206</v>
      </c>
      <c r="AF80" s="112">
        <f t="shared" si="8"/>
        <v>36</v>
      </c>
      <c r="AH80" s="112">
        <v>36</v>
      </c>
      <c r="AI80" s="902">
        <f t="shared" si="9"/>
        <v>0</v>
      </c>
    </row>
    <row r="81" spans="28:35">
      <c r="AB81" s="112" t="s">
        <v>498</v>
      </c>
      <c r="AC81" s="112">
        <v>-191</v>
      </c>
      <c r="AD81" s="112">
        <v>292</v>
      </c>
      <c r="AF81" s="112">
        <f t="shared" si="8"/>
        <v>101</v>
      </c>
      <c r="AH81" s="112">
        <v>101</v>
      </c>
      <c r="AI81" s="902">
        <f t="shared" si="9"/>
        <v>0</v>
      </c>
    </row>
    <row r="82" spans="28:35">
      <c r="AB82" s="112" t="s">
        <v>493</v>
      </c>
      <c r="AC82" s="112">
        <f>-168+62</f>
        <v>-106</v>
      </c>
      <c r="AD82" s="112">
        <v>135</v>
      </c>
      <c r="AE82" s="112">
        <v>168</v>
      </c>
      <c r="AF82" s="112">
        <f t="shared" si="8"/>
        <v>197</v>
      </c>
      <c r="AH82" s="112">
        <v>197</v>
      </c>
      <c r="AI82" s="902">
        <f t="shared" si="9"/>
        <v>0</v>
      </c>
    </row>
    <row r="83" spans="28:35">
      <c r="AB83" s="112" t="s">
        <v>494</v>
      </c>
      <c r="AC83" s="112">
        <f>-168+13</f>
        <v>-155</v>
      </c>
      <c r="AD83" s="112">
        <v>163</v>
      </c>
      <c r="AE83" s="112">
        <v>168</v>
      </c>
      <c r="AF83" s="112">
        <f t="shared" si="8"/>
        <v>176</v>
      </c>
      <c r="AH83" s="112">
        <v>176</v>
      </c>
      <c r="AI83" s="902">
        <f t="shared" si="9"/>
        <v>0</v>
      </c>
    </row>
    <row r="84" spans="28:35">
      <c r="AB84" s="112" t="s">
        <v>495</v>
      </c>
      <c r="AC84" s="112">
        <v>-222</v>
      </c>
      <c r="AD84" s="112">
        <v>246</v>
      </c>
      <c r="AE84" s="112">
        <v>168</v>
      </c>
      <c r="AF84" s="112">
        <f t="shared" si="8"/>
        <v>192</v>
      </c>
      <c r="AH84" s="112">
        <v>193</v>
      </c>
      <c r="AI84" s="902">
        <f t="shared" si="9"/>
        <v>-1</v>
      </c>
    </row>
    <row r="85" spans="28:35">
      <c r="AB85" s="112" t="s">
        <v>490</v>
      </c>
      <c r="AC85" s="112">
        <v>-156</v>
      </c>
      <c r="AD85" s="112">
        <v>76</v>
      </c>
      <c r="AF85" s="112">
        <f t="shared" si="8"/>
        <v>-80</v>
      </c>
      <c r="AH85" s="112">
        <v>-80</v>
      </c>
      <c r="AI85" s="902">
        <f t="shared" si="9"/>
        <v>0</v>
      </c>
    </row>
    <row r="86" spans="28:35">
      <c r="AB86" s="112" t="s">
        <v>491</v>
      </c>
      <c r="AC86" s="112">
        <v>-198</v>
      </c>
      <c r="AD86" s="112">
        <v>126</v>
      </c>
      <c r="AF86" s="112">
        <f t="shared" si="8"/>
        <v>-72</v>
      </c>
      <c r="AH86" s="112">
        <v>-72</v>
      </c>
      <c r="AI86" s="902">
        <f t="shared" si="9"/>
        <v>0</v>
      </c>
    </row>
    <row r="87" spans="28:35">
      <c r="AB87" s="112" t="s">
        <v>492</v>
      </c>
      <c r="AC87" s="112">
        <v>-240</v>
      </c>
      <c r="AD87" s="112">
        <v>134</v>
      </c>
      <c r="AF87" s="112">
        <f t="shared" si="8"/>
        <v>-106</v>
      </c>
      <c r="AH87" s="112">
        <v>-106</v>
      </c>
      <c r="AI87" s="902">
        <f t="shared" si="9"/>
        <v>0</v>
      </c>
    </row>
    <row r="88" spans="28:35">
      <c r="AB88" s="112" t="s">
        <v>489</v>
      </c>
      <c r="AC88" s="112">
        <v>-98</v>
      </c>
      <c r="AD88" s="112">
        <v>48</v>
      </c>
      <c r="AF88" s="112">
        <f t="shared" si="8"/>
        <v>-50</v>
      </c>
      <c r="AH88" s="112">
        <v>-50</v>
      </c>
      <c r="AI88" s="902">
        <f t="shared" si="9"/>
        <v>0</v>
      </c>
    </row>
    <row r="89" spans="28:35">
      <c r="AB89" s="112" t="s">
        <v>488</v>
      </c>
      <c r="AC89" s="112">
        <v>-182</v>
      </c>
      <c r="AD89" s="112">
        <v>67</v>
      </c>
      <c r="AF89" s="112">
        <f t="shared" si="8"/>
        <v>-115</v>
      </c>
      <c r="AH89" s="112">
        <v>-115</v>
      </c>
      <c r="AI89" s="902">
        <f t="shared" si="9"/>
        <v>0</v>
      </c>
    </row>
    <row r="90" spans="28:35">
      <c r="AB90" s="112" t="s">
        <v>487</v>
      </c>
      <c r="AC90" s="112">
        <v>-229</v>
      </c>
      <c r="AD90" s="112">
        <v>64</v>
      </c>
      <c r="AF90" s="112">
        <f t="shared" si="8"/>
        <v>-165</v>
      </c>
      <c r="AH90" s="112">
        <v>-165</v>
      </c>
      <c r="AI90" s="902">
        <f t="shared" si="9"/>
        <v>0</v>
      </c>
    </row>
    <row r="91" spans="28:35">
      <c r="AB91" s="112" t="s">
        <v>542</v>
      </c>
      <c r="AC91" s="112">
        <v>-66</v>
      </c>
      <c r="AD91" s="112">
        <v>-3</v>
      </c>
      <c r="AF91" s="112">
        <f t="shared" si="8"/>
        <v>-69</v>
      </c>
    </row>
  </sheetData>
  <pageMargins left="0.70866141732283472" right="0.31496062992125984" top="0.74803149606299213" bottom="0.35433070866141736" header="0.31496062992125984" footer="0.31496062992125984"/>
  <pageSetup paperSize="9" scale="60" orientation="landscape" r:id="rId1"/>
  <headerFooter>
    <oddFooter>&amp;LRatos Ekonomi/150422&amp;R&amp;P/&amp;N</oddFooter>
  </headerFooter>
  <rowBreaks count="1" manualBreakCount="1">
    <brk id="54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28</vt:i4>
      </vt:variant>
      <vt:variant>
        <vt:lpstr>Namngivna områden</vt:lpstr>
      </vt:variant>
      <vt:variant>
        <vt:i4>35</vt:i4>
      </vt:variant>
    </vt:vector>
  </HeadingPairs>
  <TitlesOfParts>
    <vt:vector size="63" baseType="lpstr">
      <vt:lpstr>Arbetsbok beskrivning</vt:lpstr>
      <vt:lpstr>Försida månad</vt:lpstr>
      <vt:lpstr>Försida kvartal</vt:lpstr>
      <vt:lpstr>Aaro Inställningar</vt:lpstr>
      <vt:lpstr>Meny Aaro</vt:lpstr>
      <vt:lpstr>Utveckling Ratos innehav</vt:lpstr>
      <vt:lpstr>Ratos resultat  </vt:lpstr>
      <vt:lpstr>Ratos innehav Bolagstabell</vt:lpstr>
      <vt:lpstr>Ratos resultat graf</vt:lpstr>
      <vt:lpstr>EBITA marginalanalys kv</vt:lpstr>
      <vt:lpstr>EBITA graf</vt:lpstr>
      <vt:lpstr>Innehavsanalys 100%</vt:lpstr>
      <vt:lpstr>Innehavsanalys Andelar</vt:lpstr>
      <vt:lpstr>Nettoskuldsutveckling</vt:lpstr>
      <vt:lpstr>JÄMST 100%</vt:lpstr>
      <vt:lpstr>JÄMST Andelar</vt:lpstr>
      <vt:lpstr>Resultatanalys ack</vt:lpstr>
      <vt:lpstr>Kassaflöde ack</vt:lpstr>
      <vt:lpstr>Ratos innehav lokal valuta</vt:lpstr>
      <vt:lpstr>Innehav 100% valutajust</vt:lpstr>
      <vt:lpstr>Brygga Operativt-legalt</vt:lpstr>
      <vt:lpstr>Oms EBITA EBT månad exkl Aibel</vt:lpstr>
      <vt:lpstr>Oms EBITA EBT ack exkl Aibel</vt:lpstr>
      <vt:lpstr>Kvartalsrapport </vt:lpstr>
      <vt:lpstr>Kvartalsrapport-Oper</vt:lpstr>
      <vt:lpstr>Resultatanalys kvartal</vt:lpstr>
      <vt:lpstr>Kassaflöde kvartal</vt:lpstr>
      <vt:lpstr>Blad1</vt:lpstr>
      <vt:lpstr>NamnAcc</vt:lpstr>
      <vt:lpstr>'Aaro Inställningar'!Utskriftsområde</vt:lpstr>
      <vt:lpstr>'Brygga Operativt-legalt'!Utskriftsområde</vt:lpstr>
      <vt:lpstr>'EBITA graf'!Utskriftsområde</vt:lpstr>
      <vt:lpstr>'EBITA marginalanalys kv'!Utskriftsområde</vt:lpstr>
      <vt:lpstr>'Försida kvartal'!Utskriftsområde</vt:lpstr>
      <vt:lpstr>'Försida månad'!Utskriftsområde</vt:lpstr>
      <vt:lpstr>'Innehav 100% valutajust'!Utskriftsområde</vt:lpstr>
      <vt:lpstr>'Innehavsanalys 100%'!Utskriftsområde</vt:lpstr>
      <vt:lpstr>'Innehavsanalys Andelar'!Utskriftsområde</vt:lpstr>
      <vt:lpstr>'JÄMST 100%'!Utskriftsområde</vt:lpstr>
      <vt:lpstr>'JÄMST Andelar'!Utskriftsområde</vt:lpstr>
      <vt:lpstr>'Kassaflöde ack'!Utskriftsområde</vt:lpstr>
      <vt:lpstr>'Kassaflöde kvartal'!Utskriftsområde</vt:lpstr>
      <vt:lpstr>'Kvartalsrapport '!Utskriftsområde</vt:lpstr>
      <vt:lpstr>'Kvartalsrapport-Oper'!Utskriftsområde</vt:lpstr>
      <vt:lpstr>'Meny Aaro'!Utskriftsområde</vt:lpstr>
      <vt:lpstr>Nettoskuldsutveckling!Utskriftsområde</vt:lpstr>
      <vt:lpstr>'Oms EBITA EBT ack exkl Aibel'!Utskriftsområde</vt:lpstr>
      <vt:lpstr>'Oms EBITA EBT månad exkl Aibel'!Utskriftsområde</vt:lpstr>
      <vt:lpstr>'Ratos innehav Bolagstabell'!Utskriftsområde</vt:lpstr>
      <vt:lpstr>'Ratos innehav lokal valuta'!Utskriftsområde</vt:lpstr>
      <vt:lpstr>'Ratos resultat  '!Utskriftsområde</vt:lpstr>
      <vt:lpstr>'Ratos resultat graf'!Utskriftsområde</vt:lpstr>
      <vt:lpstr>'Resultatanalys ack'!Utskriftsområde</vt:lpstr>
      <vt:lpstr>'Resultatanalys kvartal'!Utskriftsområde</vt:lpstr>
      <vt:lpstr>'Utveckling Ratos innehav'!Utskriftsområde</vt:lpstr>
      <vt:lpstr>'Utveckling Ratos innehav'!Utskriftsrubriker</vt:lpstr>
      <vt:lpstr>VFGÅR</vt:lpstr>
      <vt:lpstr>VKV</vt:lpstr>
      <vt:lpstr>VLTM</vt:lpstr>
      <vt:lpstr>VMNAMN</vt:lpstr>
      <vt:lpstr>VMÅN</vt:lpstr>
      <vt:lpstr>VVAL</vt:lpstr>
      <vt:lpstr>VÅR</vt:lpstr>
    </vt:vector>
  </TitlesOfParts>
  <Company>Ratos 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ogi</dc:creator>
  <cp:lastModifiedBy>Anna Ahlberg</cp:lastModifiedBy>
  <cp:lastPrinted>2015-05-04T08:05:55Z</cp:lastPrinted>
  <dcterms:created xsi:type="dcterms:W3CDTF">2008-04-25T09:48:01Z</dcterms:created>
  <dcterms:modified xsi:type="dcterms:W3CDTF">2015-05-05T14:25:58Z</dcterms:modified>
</cp:coreProperties>
</file>