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2" windowHeight="11256" activeTab="0"/>
  </bookViews>
  <sheets>
    <sheet name="AH Industries " sheetId="1" r:id="rId1"/>
    <sheet name="Anticimex" sheetId="2" r:id="rId2"/>
    <sheet name="Arcus" sheetId="3" r:id="rId3"/>
    <sheet name="Biolin" sheetId="4" r:id="rId4"/>
    <sheet name="Bisnode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L-Display " sheetId="11" r:id="rId11"/>
    <sheet name="Inwido" sheetId="12" r:id="rId12"/>
    <sheet name="Jøtul" sheetId="13" r:id="rId13"/>
    <sheet name="Kvarndammen" sheetId="14" r:id="rId14"/>
    <sheet name="Lindab" sheetId="15" r:id="rId15"/>
    <sheet name="Medisize" sheetId="16" r:id="rId16"/>
    <sheet name="Mobile Climate Control" sheetId="17" r:id="rId17"/>
    <sheet name="SB Seating" sheetId="18" r:id="rId18"/>
    <sheet name="Stofa " sheetId="19" r:id="rId19"/>
  </sheets>
  <definedNames>
    <definedName name="_xlnm.Print_Area" localSheetId="0">'AH Industries '!$A$1:$J$87</definedName>
    <definedName name="_xlnm.Print_Area" localSheetId="1">'Anticimex'!$A$1:$J$88</definedName>
    <definedName name="_xlnm.Print_Area" localSheetId="2">'Arcus'!$A$1:$J$91</definedName>
    <definedName name="_xlnm.Print_Area" localSheetId="3">'Biolin'!$A$1:$J$89</definedName>
    <definedName name="_xlnm.Print_Area" localSheetId="4">'Bisnode'!$A$1:$J$92</definedName>
    <definedName name="_xlnm.Print_Area" localSheetId="5">'Contex'!$A$1:$J$87</definedName>
    <definedName name="_xlnm.Print_Area" localSheetId="6">'DIAB'!$A$1:$J$87</definedName>
    <definedName name="_xlnm.Print_Area" localSheetId="7">'EuroMaint'!$A$1:$J$89</definedName>
    <definedName name="_xlnm.Print_Area" localSheetId="8">'GS Hydro'!$A$1:$J$87</definedName>
    <definedName name="_xlnm.Print_Area" localSheetId="9">'HAFA'!$A$1:$J$84</definedName>
    <definedName name="_xlnm.Print_Area" localSheetId="10">'HL-Display '!$A$1:$K$87</definedName>
    <definedName name="_xlnm.Print_Area" localSheetId="11">'Inwido'!$A$1:$J$88</definedName>
    <definedName name="_xlnm.Print_Area" localSheetId="12">'Jøtul'!$A$1:$J$88</definedName>
    <definedName name="_xlnm.Print_Area" localSheetId="13">'Kvarndammen'!$A$1:$K$89</definedName>
    <definedName name="_xlnm.Print_Area" localSheetId="14">'Lindab'!$A$1:$J$85</definedName>
    <definedName name="_xlnm.Print_Area" localSheetId="15">'Medisize'!$A$1:$J$87</definedName>
    <definedName name="_xlnm.Print_Area" localSheetId="16">'Mobile Climate Control'!$A$1:$J$87</definedName>
    <definedName name="_xlnm.Print_Area" localSheetId="17">'SB Seating'!$A$1:$J$88</definedName>
    <definedName name="_xlnm.Print_Area" localSheetId="18">'Stofa '!$A$1:$K$88</definedName>
  </definedNames>
  <calcPr fullCalcOnLoad="1"/>
</workbook>
</file>

<file path=xl/sharedStrings.xml><?xml version="1.0" encoding="utf-8"?>
<sst xmlns="http://schemas.openxmlformats.org/spreadsheetml/2006/main" count="1725" uniqueCount="134">
  <si>
    <t>AH Industries</t>
  </si>
  <si>
    <t>MDKK</t>
  </si>
  <si>
    <t>Q1</t>
  </si>
  <si>
    <t>RESULTATRÄKNING</t>
  </si>
  <si>
    <t>NOT</t>
  </si>
  <si>
    <t>1)</t>
  </si>
  <si>
    <t>2)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</si>
  <si>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</si>
  <si>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</si>
  <si>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</si>
  <si>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</si>
  <si>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</si>
  <si>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EBITDA</t>
  </si>
  <si>
    <t>Av- och nedskrivningar</t>
  </si>
  <si>
    <t>EBITA</t>
  </si>
  <si>
    <t>Av- och nedskrivning av immateriella tillgångar</t>
  </si>
  <si>
    <t>Nedskrivning av goodwill</t>
  </si>
  <si>
    <t>EBIT</t>
  </si>
  <si>
    <t>Finansiella intäkter</t>
  </si>
  <si>
    <t>Finansiella kostnader</t>
  </si>
  <si>
    <t xml:space="preserve">EBT </t>
  </si>
  <si>
    <t>Skatt</t>
  </si>
  <si>
    <t>Resultat från avvecklade verksamheter</t>
  </si>
  <si>
    <t>Årets/periodens resultat</t>
  </si>
  <si>
    <t>Resultat hänförligt till moderbolagets ägare</t>
  </si>
  <si>
    <t>Resultat hänförligt till innehav utan bestämmande inflytande</t>
  </si>
  <si>
    <t>RAPPORT ÖVER FINANSIELL STÄLLNING</t>
  </si>
  <si>
    <t>Goodwill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</si>
  <si>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</si>
  <si>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</si>
  <si>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</si>
  <si>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</si>
  <si>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</si>
  <si>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 xml:space="preserve"> -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</si>
  <si>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</si>
  <si>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</si>
  <si>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</si>
  <si>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</si>
  <si>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</si>
  <si>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</si>
  <si>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</si>
  <si>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</si>
  <si>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Innehav utan bestämmande inflytande</t>
  </si>
  <si>
    <t>Avsättningar, räntebärande</t>
  </si>
  <si>
    <t>Avsättningar, ej räntebärande</t>
  </si>
  <si>
    <t>Skulder, räntebärande</t>
  </si>
  <si>
    <t>Skulder, ej räntebärande</t>
  </si>
  <si>
    <t>Finansiella skulder, övriga</t>
  </si>
  <si>
    <t>Skulder hänförliga till Tillgångar som innehas för försäljning</t>
  </si>
  <si>
    <t>SUMMA EGET KAPITAL OCH SKULDER</t>
  </si>
  <si>
    <t>RAPPORT ÖVER KASSAFLÖDEN</t>
  </si>
  <si>
    <t>Kassaflöde från löpande verksamhet före förändring av rörelsekapital</t>
  </si>
  <si>
    <t>Förändring av rörelsekapital</t>
  </si>
  <si>
    <t>Kassaflöde från löpande verksamhet</t>
  </si>
  <si>
    <t>-</t>
  </si>
  <si>
    <t>Investeringar i anläggningstillgångar</t>
  </si>
  <si>
    <t>Avyttringar av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</si>
  <si>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</si>
  <si>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</si>
  <si>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</si>
  <si>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</si>
  <si>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</si>
  <si>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</si>
  <si>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</si>
  <si>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</si>
  <si>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</si>
  <si>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</si>
  <si>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</si>
  <si>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</si>
  <si>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</si>
  <si>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</si>
  <si>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</si>
  <si>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</si>
  <si>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</si>
  <si>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</si>
  <si>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1) Resultatet och medelantal anställda 2009 och 2010 är proformerat med hänsyn till förvärv av RM Group.</t>
  </si>
  <si>
    <t>2) Resultatet 2007 är proformerat med hänsyn till Ratos förvärv.</t>
  </si>
  <si>
    <t>Anticimex</t>
  </si>
  <si>
    <t>Mkr</t>
  </si>
  <si>
    <t>1) Exklusive ränta på aktieägarlån.</t>
  </si>
  <si>
    <t>2) I eget kapital ingår per 2011-03-31 aktieägarlån på 351 Mkr.</t>
  </si>
  <si>
    <t xml:space="preserve"> </t>
  </si>
  <si>
    <t>Arcus-Gruppen</t>
  </si>
  <si>
    <t>MNOK</t>
  </si>
  <si>
    <t>1) Resultatet 2007 inkluderar reavinst vid fastighetsförsäljning om 649 MNOK.</t>
  </si>
  <si>
    <t>Biolin Scientific</t>
  </si>
  <si>
    <t>1) Resultatet är proformerat med hänsyn till ny koncernstruktur. Rapport över kassaflöde avser Biolin Scientific AB-koncenen.</t>
  </si>
  <si>
    <t>2) I resultatet för 2007 ingår Ospol AB med -15 Mkr. Bolaget avvecklades under 2008.</t>
  </si>
  <si>
    <t>Bisnode</t>
  </si>
  <si>
    <t>3)</t>
  </si>
  <si>
    <t>4)</t>
  </si>
  <si>
    <t xml:space="preserve">1) I EBITA ingår jämförelsestörande kostnader för helåret 2010 med -58 Mkr. </t>
  </si>
  <si>
    <t xml:space="preserve">    Finansnettot är påverkat av orealiserade valutakursvinster för kvartal 1 med 49 Mkr och för helåret 2010 med 93 Mkr.</t>
  </si>
  <si>
    <t>2) Resultatet för 2008 och 2009 är proformerat med hänsyn till avvecklad verksamhet i UK/Irland 2009.</t>
  </si>
  <si>
    <t>3) Exklusive ränta på aktieägarlån.</t>
  </si>
  <si>
    <t>4) I eget kapital ingår per 2011-03-31 aktieägarlån på 1 253 Mkr.</t>
  </si>
  <si>
    <t>Contex Group</t>
  </si>
  <si>
    <t>MUSD</t>
  </si>
  <si>
    <t>1) Resultatet 2007 är proformerat med hänsyn till Ratos förvärv.</t>
  </si>
  <si>
    <t>DIAB</t>
  </si>
  <si>
    <t>1) Resultatet 2007 är proformerat med hänsyn till ny koncernstruktur och finansiering.</t>
  </si>
  <si>
    <t>EuroMaint</t>
  </si>
  <si>
    <t>1) Resultatet är belastat med engångskostnader för helåret 2010 med -215 Mkr.</t>
  </si>
  <si>
    <t>4) I eget kapital per 2011-03-31 ingår aktieägarlån på 367 Mkr.</t>
  </si>
  <si>
    <t>GS-Hydro</t>
  </si>
  <si>
    <t>MEUR</t>
  </si>
  <si>
    <t>1) GS-Hydro refinansierades i september 2008. Resultatet för 2008 är proformerat med hänsyn till ny finansiering och koncernstruktur.</t>
  </si>
  <si>
    <t>Hafa Bathroom Group</t>
  </si>
  <si>
    <t>HL Display</t>
  </si>
  <si>
    <t>1)2)</t>
  </si>
  <si>
    <t>1) Resultatet är belastat med jämförelsestörande poster för helåret 2010 -27 Mkr.</t>
  </si>
  <si>
    <t>2) Resultatet 2009 och 2010 är proformerat men hänsyn till ny koncern- och kapitalstruktur.</t>
  </si>
  <si>
    <t>Inwido</t>
  </si>
  <si>
    <t>1) Resultatet 2010 är belastat av jämförelsestörande poster för kvartal 1 med -21 Mkr och för helåret med -80 Mkr.</t>
  </si>
  <si>
    <t>2) Exklusive ränta på aktieägarlån.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</si>
  <si>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</si>
  <si>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1) Resultatet 2010 är påverkat positivt av ändrade pensionsregler med 12 MNOK för kvartal 1 och för helår 12 MNOK.</t>
  </si>
  <si>
    <t>3) I eget kapital per 2011-03-31 ingår aktieägarlån på 341 MNOK.</t>
  </si>
  <si>
    <t>KVD Kvarndammen</t>
  </si>
  <si>
    <t>2)3)</t>
  </si>
  <si>
    <t>1)2)3)</t>
  </si>
  <si>
    <t>1) Resultatet 2010 är belastat med jämförelsestörande kostnader i samband med förvärv om -12 Mkr.</t>
  </si>
  <si>
    <t>2) Resultatet 2009 och 2010 är proformerat med hänsyn till Ratos förvärv.</t>
  </si>
  <si>
    <t>3) Resultatet 2008, 2009 och 2010 är justerat avseende återlagda goodwillavskrivningar.</t>
  </si>
  <si>
    <t>Lindab</t>
  </si>
  <si>
    <t xml:space="preserve">1) I EBITA 2010 ingår jämförelsestörande poster med 75 Mkr för kvartal 1 och för helåret med 47 Mkr. </t>
  </si>
  <si>
    <t>Medisize</t>
  </si>
  <si>
    <t>1) Resultatet 2007 och 2008 är proformerat med hänsyn till förvärv av Medisize Medical.</t>
  </si>
  <si>
    <t>Mobile Climate Control</t>
  </si>
  <si>
    <t>1) I resultatet 2008 ingår ACME fr o m 1 september.</t>
  </si>
  <si>
    <t>SB Seating</t>
  </si>
  <si>
    <t>3) I eget kapital per 2011-03-31 ingår aktieägarlån på 745 MNOK.</t>
  </si>
  <si>
    <t>Stofa</t>
  </si>
  <si>
    <t>1) Resultatet 2010 är belastat med jämförelsestörande kostnader i samband med förvärv om -19 MDKK.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</si>
</sst>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10"/>
      <color indexed="8"/>
      <name val="Verdana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4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right" vertical="top" wrapText="1"/>
    </xf>
    <xf numFmtId="1" fontId="5" fillId="33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3" fillId="5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3" fontId="8" fillId="5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5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3" fontId="8" fillId="5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5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top"/>
    </xf>
    <xf numFmtId="3" fontId="6" fillId="33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3" fontId="4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5" borderId="10" xfId="0" applyNumberFormat="1" applyFont="1" applyFill="1" applyBorder="1" applyAlignment="1">
      <alignment horizontal="right" vertical="center" wrapText="1"/>
    </xf>
    <xf numFmtId="41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wrapText="1"/>
    </xf>
    <xf numFmtId="3" fontId="8" fillId="34" borderId="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41" fontId="3" fillId="34" borderId="0" xfId="0" applyNumberFormat="1" applyFont="1" applyFill="1" applyBorder="1" applyAlignment="1">
      <alignment horizontal="right" vertical="center" wrapText="1"/>
    </xf>
    <xf numFmtId="0" fontId="45" fillId="0" borderId="0" xfId="0" applyFont="1" applyAlignment="1" quotePrefix="1">
      <alignment/>
    </xf>
    <xf numFmtId="3" fontId="8" fillId="34" borderId="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1" fontId="3" fillId="34" borderId="11" xfId="0" applyNumberFormat="1" applyFont="1" applyFill="1" applyBorder="1" applyAlignment="1">
      <alignment horizontal="right" vertical="center" wrapText="1"/>
    </xf>
    <xf numFmtId="41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164" fontId="8" fillId="5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5" borderId="0" xfId="49" applyNumberFormat="1" applyFont="1" applyFill="1" applyBorder="1" applyAlignment="1">
      <alignment horizontal="right" vertical="center"/>
    </xf>
    <xf numFmtId="164" fontId="8" fillId="0" borderId="0" xfId="49" applyNumberFormat="1" applyFont="1" applyFill="1" applyBorder="1" applyAlignment="1">
      <alignment horizontal="right" vertical="center"/>
    </xf>
    <xf numFmtId="1" fontId="8" fillId="5" borderId="0" xfId="49" applyNumberFormat="1" applyFont="1" applyFill="1" applyBorder="1" applyAlignment="1">
      <alignment horizontal="right" vertical="center"/>
    </xf>
    <xf numFmtId="1" fontId="8" fillId="0" borderId="0" xfId="49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64" fontId="8" fillId="5" borderId="0" xfId="56" applyNumberFormat="1" applyFont="1" applyFill="1" applyBorder="1" applyAlignment="1">
      <alignment horizontal="right" vertical="center"/>
    </xf>
    <xf numFmtId="164" fontId="8" fillId="0" borderId="0" xfId="56" applyNumberFormat="1" applyFont="1" applyFill="1" applyBorder="1" applyAlignment="1">
      <alignment horizontal="right" vertical="center"/>
    </xf>
    <xf numFmtId="3" fontId="8" fillId="5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3" fontId="3" fillId="35" borderId="0" xfId="0" applyNumberFormat="1" applyFont="1" applyFill="1" applyBorder="1" applyAlignment="1">
      <alignment horizontal="right" vertical="center" wrapText="1"/>
    </xf>
    <xf numFmtId="3" fontId="8" fillId="35" borderId="0" xfId="0" applyNumberFormat="1" applyFont="1" applyFill="1" applyBorder="1" applyAlignment="1">
      <alignment horizontal="righ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8" fillId="35" borderId="0" xfId="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3" fontId="0" fillId="0" borderId="0" xfId="0" applyNumberFormat="1" applyAlignment="1">
      <alignment/>
    </xf>
    <xf numFmtId="3" fontId="3" fillId="36" borderId="0" xfId="0" applyNumberFormat="1" applyFont="1" applyFill="1" applyBorder="1" applyAlignment="1">
      <alignment horizontal="right" vertical="center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3" fillId="36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3" fillId="0" borderId="12" xfId="0" applyNumberFormat="1" applyFont="1" applyFill="1" applyBorder="1" applyAlignment="1">
      <alignment readingOrder="1"/>
    </xf>
    <xf numFmtId="41" fontId="3" fillId="5" borderId="0" xfId="0" applyNumberFormat="1" applyFont="1" applyFill="1" applyBorder="1" applyAlignment="1">
      <alignment horizontal="right" vertical="center" wrapText="1"/>
    </xf>
    <xf numFmtId="3" fontId="3" fillId="37" borderId="0" xfId="0" applyNumberFormat="1" applyFont="1" applyFill="1" applyBorder="1" applyAlignment="1">
      <alignment horizontal="right" vertical="center" wrapText="1"/>
    </xf>
    <xf numFmtId="3" fontId="3" fillId="35" borderId="11" xfId="0" applyNumberFormat="1" applyFont="1" applyFill="1" applyBorder="1" applyAlignment="1">
      <alignment horizontal="right" vertical="center" wrapText="1"/>
    </xf>
    <xf numFmtId="164" fontId="8" fillId="34" borderId="0" xfId="0" applyNumberFormat="1" applyFont="1" applyFill="1" applyBorder="1" applyAlignment="1">
      <alignment horizontal="right" vertical="center"/>
    </xf>
    <xf numFmtId="164" fontId="8" fillId="35" borderId="0" xfId="0" applyNumberFormat="1" applyFont="1" applyFill="1" applyBorder="1" applyAlignment="1">
      <alignment horizontal="right" vertical="center"/>
    </xf>
    <xf numFmtId="1" fontId="8" fillId="35" borderId="0" xfId="0" applyNumberFormat="1" applyFont="1" applyFill="1" applyBorder="1" applyAlignment="1">
      <alignment horizontal="right" vertical="center"/>
    </xf>
    <xf numFmtId="1" fontId="8" fillId="36" borderId="0" xfId="0" applyNumberFormat="1" applyFont="1" applyFill="1" applyBorder="1" applyAlignment="1">
      <alignment horizontal="right" vertical="center"/>
    </xf>
    <xf numFmtId="3" fontId="8" fillId="35" borderId="0" xfId="0" applyNumberFormat="1" applyFont="1" applyFill="1" applyBorder="1" applyAlignment="1">
      <alignment horizontal="right" vertical="center"/>
    </xf>
    <xf numFmtId="3" fontId="8" fillId="36" borderId="0" xfId="0" applyNumberFormat="1" applyFont="1" applyFill="1" applyBorder="1" applyAlignment="1">
      <alignment horizontal="right" vertical="center"/>
    </xf>
    <xf numFmtId="165" fontId="8" fillId="35" borderId="0" xfId="0" applyNumberFormat="1" applyFont="1" applyFill="1" applyBorder="1" applyAlignment="1">
      <alignment horizontal="right" vertical="center"/>
    </xf>
    <xf numFmtId="165" fontId="8" fillId="36" borderId="0" xfId="0" applyNumberFormat="1" applyFont="1" applyFill="1" applyBorder="1" applyAlignment="1">
      <alignment horizontal="right" vertical="center"/>
    </xf>
    <xf numFmtId="3" fontId="8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46" fillId="0" borderId="0" xfId="0" applyFont="1" applyAlignment="1">
      <alignment vertical="center"/>
    </xf>
    <xf numFmtId="3" fontId="8" fillId="37" borderId="0" xfId="0" applyNumberFormat="1" applyFont="1" applyFill="1" applyBorder="1" applyAlignment="1">
      <alignment horizontal="right" vertical="center" wrapText="1"/>
    </xf>
    <xf numFmtId="3" fontId="8" fillId="37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8" fillId="36" borderId="0" xfId="0" applyNumberFormat="1" applyFont="1" applyFill="1" applyBorder="1" applyAlignment="1">
      <alignment horizontal="right" vertical="center"/>
    </xf>
    <xf numFmtId="0" fontId="7" fillId="38" borderId="0" xfId="0" applyFont="1" applyFill="1" applyBorder="1" applyAlignment="1">
      <alignment/>
    </xf>
    <xf numFmtId="165" fontId="3" fillId="35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8" fillId="35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65" fontId="8" fillId="35" borderId="10" xfId="0" applyNumberFormat="1" applyFont="1" applyFill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horizontal="right" vertical="center" wrapText="1"/>
    </xf>
    <xf numFmtId="165" fontId="8" fillId="35" borderId="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 wrapText="1"/>
    </xf>
    <xf numFmtId="165" fontId="5" fillId="33" borderId="0" xfId="0" applyNumberFormat="1" applyFont="1" applyFill="1" applyBorder="1" applyAlignment="1">
      <alignment horizontal="right" vertical="center" wrapText="1"/>
    </xf>
    <xf numFmtId="165" fontId="6" fillId="33" borderId="0" xfId="0" applyNumberFormat="1" applyFont="1" applyFill="1" applyBorder="1" applyAlignment="1">
      <alignment horizontal="right" vertical="top" wrapText="1"/>
    </xf>
    <xf numFmtId="165" fontId="3" fillId="36" borderId="0" xfId="0" applyNumberFormat="1" applyFont="1" applyFill="1" applyBorder="1" applyAlignment="1">
      <alignment horizontal="right" vertical="center" wrapText="1"/>
    </xf>
    <xf numFmtId="165" fontId="8" fillId="37" borderId="0" xfId="0" applyNumberFormat="1" applyFont="1" applyFill="1" applyBorder="1" applyAlignment="1">
      <alignment horizontal="right" vertical="center" wrapText="1"/>
    </xf>
    <xf numFmtId="165" fontId="8" fillId="37" borderId="10" xfId="0" applyNumberFormat="1" applyFont="1" applyFill="1" applyBorder="1" applyAlignment="1">
      <alignment horizontal="right" vertical="center" wrapText="1"/>
    </xf>
    <xf numFmtId="165" fontId="3" fillId="35" borderId="10" xfId="0" applyNumberFormat="1" applyFont="1" applyFill="1" applyBorder="1" applyAlignment="1">
      <alignment horizontal="right" vertical="center" wrapText="1"/>
    </xf>
    <xf numFmtId="165" fontId="3" fillId="36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165" fontId="3" fillId="35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5" fontId="8" fillId="34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0" xfId="49" applyNumberFormat="1" applyFont="1" applyFill="1" applyBorder="1" applyAlignment="1">
      <alignment horizontal="right" vertical="center"/>
    </xf>
    <xf numFmtId="3" fontId="8" fillId="0" borderId="0" xfId="49" applyNumberFormat="1" applyFont="1" applyFill="1" applyBorder="1" applyAlignment="1">
      <alignment horizontal="right" vertical="center"/>
    </xf>
    <xf numFmtId="165" fontId="8" fillId="0" borderId="0" xfId="56" applyNumberFormat="1" applyFont="1" applyFill="1" applyBorder="1" applyAlignment="1">
      <alignment horizontal="right" vertical="center"/>
    </xf>
    <xf numFmtId="165" fontId="3" fillId="36" borderId="11" xfId="0" applyNumberFormat="1" applyFont="1" applyFill="1" applyBorder="1" applyAlignment="1">
      <alignment horizontal="right" vertical="center" wrapText="1"/>
    </xf>
    <xf numFmtId="41" fontId="3" fillId="36" borderId="0" xfId="0" applyNumberFormat="1" applyFont="1" applyFill="1" applyBorder="1" applyAlignment="1">
      <alignment horizontal="right" vertical="center" wrapText="1"/>
    </xf>
    <xf numFmtId="41" fontId="3" fillId="35" borderId="0" xfId="0" applyNumberFormat="1" applyFont="1" applyFill="1" applyBorder="1" applyAlignment="1">
      <alignment horizontal="right" vertical="center" wrapText="1"/>
    </xf>
    <xf numFmtId="41" fontId="3" fillId="36" borderId="10" xfId="0" applyNumberFormat="1" applyFont="1" applyFill="1" applyBorder="1" applyAlignment="1">
      <alignment horizontal="right" vertical="center" wrapText="1"/>
    </xf>
    <xf numFmtId="41" fontId="3" fillId="35" borderId="10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41" fontId="3" fillId="35" borderId="11" xfId="0" applyNumberFormat="1" applyFont="1" applyFill="1" applyBorder="1" applyAlignment="1">
      <alignment horizontal="right" vertical="center" wrapText="1"/>
    </xf>
    <xf numFmtId="0" fontId="8" fillId="37" borderId="12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166" fontId="3" fillId="0" borderId="11" xfId="0" applyNumberFormat="1" applyFont="1" applyFill="1" applyBorder="1" applyAlignment="1">
      <alignment horizontal="right" vertical="center" wrapText="1"/>
    </xf>
    <xf numFmtId="3" fontId="8" fillId="39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tabSelected="1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1" customWidth="1"/>
    <col min="2" max="2" width="16.00390625" style="1" customWidth="1"/>
    <col min="3" max="3" width="8.28125" style="1" customWidth="1"/>
    <col min="4" max="4" width="4.8515625" style="1" customWidth="1"/>
    <col min="5" max="10" width="9.7109375" style="1" customWidth="1"/>
    <col min="11" max="14" width="9.140625" style="1" customWidth="1"/>
    <col min="15" max="16384" width="9.140625" style="1" customWidth="1"/>
  </cols>
  <sheetData>
    <row r="1" spans="1:10" ht="18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1</v>
      </c>
      <c r="B2" s="3"/>
      <c r="C2" s="3"/>
      <c r="D2" s="3"/>
      <c r="E2" s="4"/>
      <c r="F2" s="4"/>
      <c r="G2" s="4"/>
      <c r="H2" s="5"/>
      <c r="I2" s="5"/>
      <c r="J2" s="6"/>
    </row>
    <row r="3" spans="1:10" ht="12.75" customHeight="1">
      <c r="A3" s="7"/>
      <c r="B3" s="7"/>
      <c r="C3" s="8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8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15" customFormat="1" ht="12.75" customHeight="1">
      <c r="A5" s="8" t="s">
        <v>3</v>
      </c>
      <c r="B5" s="11"/>
      <c r="C5" s="8"/>
      <c r="D5" s="12" t="s">
        <v>4</v>
      </c>
      <c r="E5" s="13"/>
      <c r="F5" s="13" t="s">
        <v>5</v>
      </c>
      <c r="G5" s="13" t="s">
        <v>5</v>
      </c>
      <c r="H5" s="13" t="s">
        <v>5</v>
      </c>
      <c r="I5" s="14"/>
      <c r="J5" s="13" t="s">
        <v>6</v>
      </c>
    </row>
    <row r="6" ht="1.5" customHeight="1"/>
    <row r="7" spans="1:10" ht="15" customHeight="1">
      <c r="A7" s="16" t="s">
        <v>7</v>
      </c>
      <c r="B7" s="17"/>
      <c r="C7" s="17"/>
      <c r="D7" s="17"/>
      <c r="E7" s="18">
        <v>186.08100000000002</v>
      </c>
      <c r="F7" s="19">
        <v>179.34</v>
      </c>
      <c r="G7" s="18">
        <v>763.296</v>
      </c>
      <c r="H7" s="19">
        <v>866.2</v>
      </c>
      <c r="I7" s="19">
        <v>582.782</v>
      </c>
      <c r="J7" s="19">
        <v>446</v>
      </c>
    </row>
    <row r="8" spans="1:10" ht="15" customHeight="1">
      <c r="A8" s="16" t="s">
        <v>8</v>
      </c>
      <c r="B8" s="20"/>
      <c r="C8" s="20"/>
      <c r="D8" s="20"/>
      <c r="E8" s="21">
        <v>-174.634</v>
      </c>
      <c r="F8" s="22">
        <v>-157.18699999999998</v>
      </c>
      <c r="G8" s="21">
        <v>-677.6840000000001</v>
      </c>
      <c r="H8" s="22">
        <v>-766.75</v>
      </c>
      <c r="I8" s="22">
        <v>-478.47100000000006</v>
      </c>
      <c r="J8" s="22">
        <v>-358</v>
      </c>
    </row>
    <row r="9" spans="1:10" ht="15" customHeight="1">
      <c r="A9" s="16" t="s">
        <v>9</v>
      </c>
      <c r="B9" s="20"/>
      <c r="C9" s="20"/>
      <c r="D9" s="20"/>
      <c r="E9" s="21">
        <v>18.406</v>
      </c>
      <c r="F9" s="22"/>
      <c r="G9" s="21">
        <v>1.6050000000000002</v>
      </c>
      <c r="H9" s="22">
        <v>0.032</v>
      </c>
      <c r="I9" s="22">
        <v>1.326</v>
      </c>
      <c r="J9" s="22"/>
    </row>
    <row r="10" spans="1:10" ht="15" customHeight="1">
      <c r="A10" s="16" t="s">
        <v>10</v>
      </c>
      <c r="B10" s="20"/>
      <c r="C10" s="20"/>
      <c r="D10" s="20"/>
      <c r="E10" s="21"/>
      <c r="F10" s="22"/>
      <c r="G10" s="21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25"/>
      <c r="F11" s="26"/>
      <c r="G11" s="25"/>
      <c r="H11" s="26"/>
      <c r="I11" s="26"/>
      <c r="J11" s="26">
        <v>4</v>
      </c>
    </row>
    <row r="12" spans="1:10" ht="15" customHeight="1">
      <c r="A12" s="27" t="s">
        <v>12</v>
      </c>
      <c r="B12" s="27"/>
      <c r="C12" s="27"/>
      <c r="D12" s="27"/>
      <c r="E12" s="18">
        <f aca="true" t="shared" si="0" ref="E12:J12">SUM(E7:E11)</f>
        <v>29.85300000000003</v>
      </c>
      <c r="F12" s="19">
        <f t="shared" si="0"/>
        <v>22.15300000000002</v>
      </c>
      <c r="G12" s="18">
        <f>SUM(G7:G11)</f>
        <v>87.21699999999997</v>
      </c>
      <c r="H12" s="19">
        <f>SUM(H7:H11)</f>
        <v>99.48200000000004</v>
      </c>
      <c r="I12" s="19">
        <f t="shared" si="0"/>
        <v>105.63699999999997</v>
      </c>
      <c r="J12" s="19">
        <f t="shared" si="0"/>
        <v>92</v>
      </c>
    </row>
    <row r="13" spans="1:10" ht="15" customHeight="1">
      <c r="A13" s="23" t="s">
        <v>13</v>
      </c>
      <c r="B13" s="24"/>
      <c r="C13" s="24"/>
      <c r="D13" s="24"/>
      <c r="E13" s="25">
        <v>-11.532</v>
      </c>
      <c r="F13" s="26">
        <v>-10.876</v>
      </c>
      <c r="G13" s="25">
        <v>-44.532</v>
      </c>
      <c r="H13" s="26">
        <v>-38.877</v>
      </c>
      <c r="I13" s="26">
        <v>-19.951999999999998</v>
      </c>
      <c r="J13" s="26">
        <v>-13</v>
      </c>
    </row>
    <row r="14" spans="1:10" ht="15" customHeight="1">
      <c r="A14" s="27" t="s">
        <v>14</v>
      </c>
      <c r="B14" s="27"/>
      <c r="C14" s="27"/>
      <c r="D14" s="27"/>
      <c r="E14" s="18">
        <f aca="true" t="shared" si="1" ref="E14:J14">SUM(E12:E13)</f>
        <v>18.32100000000003</v>
      </c>
      <c r="F14" s="19">
        <f t="shared" si="1"/>
        <v>11.27700000000002</v>
      </c>
      <c r="G14" s="18">
        <f>SUM(G12:G13)</f>
        <v>42.684999999999974</v>
      </c>
      <c r="H14" s="19">
        <f>SUM(H12:H13)</f>
        <v>60.60500000000004</v>
      </c>
      <c r="I14" s="19">
        <f t="shared" si="1"/>
        <v>85.68499999999997</v>
      </c>
      <c r="J14" s="19">
        <f t="shared" si="1"/>
        <v>79</v>
      </c>
    </row>
    <row r="15" spans="1:10" ht="15" customHeight="1">
      <c r="A15" s="16" t="s">
        <v>15</v>
      </c>
      <c r="B15" s="28"/>
      <c r="C15" s="28"/>
      <c r="D15" s="28"/>
      <c r="E15" s="21"/>
      <c r="F15" s="22"/>
      <c r="G15" s="21"/>
      <c r="H15" s="22"/>
      <c r="I15" s="22"/>
      <c r="J15" s="22"/>
    </row>
    <row r="16" spans="1:10" ht="15" customHeight="1">
      <c r="A16" s="23" t="s">
        <v>16</v>
      </c>
      <c r="B16" s="24"/>
      <c r="C16" s="24"/>
      <c r="D16" s="24"/>
      <c r="E16" s="25"/>
      <c r="F16" s="26"/>
      <c r="G16" s="25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18">
        <f aca="true" t="shared" si="2" ref="E17:J17">SUM(E14:E16)</f>
        <v>18.32100000000003</v>
      </c>
      <c r="F17" s="19">
        <f t="shared" si="2"/>
        <v>11.27700000000002</v>
      </c>
      <c r="G17" s="18">
        <f>SUM(G14:G16)</f>
        <v>42.684999999999974</v>
      </c>
      <c r="H17" s="19">
        <f>SUM(H14:H16)</f>
        <v>60.60500000000004</v>
      </c>
      <c r="I17" s="19">
        <f t="shared" si="2"/>
        <v>85.68499999999997</v>
      </c>
      <c r="J17" s="19">
        <f t="shared" si="2"/>
        <v>79</v>
      </c>
    </row>
    <row r="18" spans="1:10" ht="15" customHeight="1">
      <c r="A18" s="16" t="s">
        <v>18</v>
      </c>
      <c r="B18" s="20"/>
      <c r="C18" s="20"/>
      <c r="D18" s="20"/>
      <c r="E18" s="21">
        <v>1.661</v>
      </c>
      <c r="F18" s="22">
        <v>1.029</v>
      </c>
      <c r="G18" s="21">
        <v>2.6870000000000003</v>
      </c>
      <c r="H18" s="22">
        <v>2.567</v>
      </c>
      <c r="I18" s="22">
        <v>1.744</v>
      </c>
      <c r="J18" s="22">
        <v>1</v>
      </c>
    </row>
    <row r="19" spans="1:10" ht="15" customHeight="1">
      <c r="A19" s="23" t="s">
        <v>19</v>
      </c>
      <c r="B19" s="24"/>
      <c r="C19" s="24"/>
      <c r="D19" s="24"/>
      <c r="E19" s="25">
        <v>-7.889</v>
      </c>
      <c r="F19" s="26">
        <v>-5.228</v>
      </c>
      <c r="G19" s="25">
        <v>-25.088000000000005</v>
      </c>
      <c r="H19" s="26">
        <v>-25.082</v>
      </c>
      <c r="I19" s="26">
        <v>-23.213</v>
      </c>
      <c r="J19" s="26">
        <v>-21</v>
      </c>
    </row>
    <row r="20" spans="1:10" ht="15" customHeight="1">
      <c r="A20" s="27" t="s">
        <v>20</v>
      </c>
      <c r="B20" s="27"/>
      <c r="C20" s="27"/>
      <c r="D20" s="27"/>
      <c r="E20" s="18">
        <f aca="true" t="shared" si="3" ref="E20:J20">SUM(E17:E19)</f>
        <v>12.093000000000032</v>
      </c>
      <c r="F20" s="19">
        <f t="shared" si="3"/>
        <v>7.078000000000021</v>
      </c>
      <c r="G20" s="18">
        <f>SUM(G17:G19)</f>
        <v>20.283999999999967</v>
      </c>
      <c r="H20" s="19">
        <f>SUM(H17:H19)</f>
        <v>38.09000000000004</v>
      </c>
      <c r="I20" s="19">
        <f t="shared" si="3"/>
        <v>64.21599999999998</v>
      </c>
      <c r="J20" s="19">
        <f t="shared" si="3"/>
        <v>59</v>
      </c>
    </row>
    <row r="21" spans="1:10" ht="15" customHeight="1">
      <c r="A21" s="16" t="s">
        <v>21</v>
      </c>
      <c r="B21" s="20"/>
      <c r="C21" s="20"/>
      <c r="D21" s="20"/>
      <c r="E21" s="21">
        <v>-3.023</v>
      </c>
      <c r="F21" s="22">
        <v>-1.0130000000000001</v>
      </c>
      <c r="G21" s="21">
        <v>-3.6270000000000007</v>
      </c>
      <c r="H21" s="22">
        <v>-7.3580000000000005</v>
      </c>
      <c r="I21" s="22">
        <v>-16.433</v>
      </c>
      <c r="J21" s="22">
        <v>-15</v>
      </c>
    </row>
    <row r="22" spans="1:10" ht="15" customHeight="1">
      <c r="A22" s="23" t="s">
        <v>22</v>
      </c>
      <c r="B22" s="29"/>
      <c r="C22" s="29"/>
      <c r="D22" s="29"/>
      <c r="E22" s="25"/>
      <c r="F22" s="26"/>
      <c r="G22" s="25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18">
        <f aca="true" t="shared" si="4" ref="E23:J23">SUM(E20:E22)</f>
        <v>9.070000000000032</v>
      </c>
      <c r="F23" s="19">
        <f t="shared" si="4"/>
        <v>6.065000000000021</v>
      </c>
      <c r="G23" s="18">
        <f>SUM(G20:G22)</f>
        <v>16.656999999999968</v>
      </c>
      <c r="H23" s="19">
        <f>SUM(H20:H22)</f>
        <v>30.73200000000004</v>
      </c>
      <c r="I23" s="19">
        <f t="shared" si="4"/>
        <v>47.78299999999998</v>
      </c>
      <c r="J23" s="19">
        <f t="shared" si="4"/>
        <v>44</v>
      </c>
    </row>
    <row r="24" spans="1:10" ht="15" customHeight="1">
      <c r="A24" s="16" t="s">
        <v>24</v>
      </c>
      <c r="B24" s="20"/>
      <c r="C24" s="20"/>
      <c r="D24" s="20"/>
      <c r="E24" s="32">
        <f aca="true" t="shared" si="5" ref="E24:J24">E23-E25</f>
        <v>9.070000000000032</v>
      </c>
      <c r="F24" s="33">
        <f t="shared" si="5"/>
        <v>6.065000000000021</v>
      </c>
      <c r="G24" s="32">
        <f>G23-G25</f>
        <v>16.656999999999968</v>
      </c>
      <c r="H24" s="33">
        <f>H23-H25</f>
        <v>30.73200000000004</v>
      </c>
      <c r="I24" s="33">
        <f t="shared" si="5"/>
        <v>47.78299999999998</v>
      </c>
      <c r="J24" s="33">
        <f t="shared" si="5"/>
        <v>44</v>
      </c>
    </row>
    <row r="25" spans="1:10" ht="15" customHeight="1">
      <c r="A25" s="16" t="s">
        <v>25</v>
      </c>
      <c r="B25" s="20"/>
      <c r="C25" s="20"/>
      <c r="D25" s="20"/>
      <c r="E25" s="21"/>
      <c r="F25" s="22"/>
      <c r="G25" s="21"/>
      <c r="H25" s="22"/>
      <c r="I25" s="22"/>
      <c r="J25" s="22"/>
    </row>
    <row r="26" spans="1:10" ht="9.7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8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8"/>
      <c r="D28" s="9"/>
      <c r="E28" s="34" t="str">
        <f>E$4</f>
        <v>Q1</v>
      </c>
      <c r="F28" s="34" t="str">
        <f>F$4</f>
        <v>Q1</v>
      </c>
      <c r="G28" s="34"/>
      <c r="H28" s="34"/>
      <c r="I28" s="34"/>
      <c r="J28" s="34"/>
    </row>
    <row r="29" spans="1:10" s="37" customFormat="1" ht="15" customHeight="1">
      <c r="A29" s="8" t="s">
        <v>26</v>
      </c>
      <c r="B29" s="35"/>
      <c r="C29" s="8"/>
      <c r="D29" s="12"/>
      <c r="E29" s="36"/>
      <c r="F29" s="36"/>
      <c r="G29" s="36"/>
      <c r="H29" s="36"/>
      <c r="I29" s="36"/>
      <c r="J29" s="36"/>
    </row>
    <row r="30" spans="5:10" ht="1.5" customHeight="1">
      <c r="E30" s="38"/>
      <c r="F30" s="38"/>
      <c r="G30" s="38"/>
      <c r="H30" s="38"/>
      <c r="I30" s="38"/>
      <c r="J30" s="38"/>
    </row>
    <row r="31" spans="1:10" ht="15" customHeight="1">
      <c r="A31" s="16" t="s">
        <v>27</v>
      </c>
      <c r="B31" s="39"/>
      <c r="C31" s="39"/>
      <c r="D31" s="39"/>
      <c r="E31" s="21">
        <v>669.932</v>
      </c>
      <c r="F31" s="22"/>
      <c r="G31" s="21">
        <v>669.932</v>
      </c>
      <c r="H31" s="22"/>
      <c r="I31" s="22">
        <v>510.30400000000003</v>
      </c>
      <c r="J31" s="22">
        <v>510</v>
      </c>
    </row>
    <row r="32" spans="1:10" ht="15" customHeight="1">
      <c r="A32" s="16" t="s">
        <v>28</v>
      </c>
      <c r="B32" s="17"/>
      <c r="C32" s="17"/>
      <c r="D32" s="17"/>
      <c r="E32" s="21">
        <v>1.9880000000000004</v>
      </c>
      <c r="F32" s="22"/>
      <c r="G32" s="21">
        <v>2.091</v>
      </c>
      <c r="H32" s="22"/>
      <c r="I32" s="22">
        <v>2.314</v>
      </c>
      <c r="J32" s="22"/>
    </row>
    <row r="33" spans="1:10" ht="15" customHeight="1">
      <c r="A33" s="16" t="s">
        <v>29</v>
      </c>
      <c r="B33" s="17"/>
      <c r="C33" s="17"/>
      <c r="D33" s="17"/>
      <c r="E33" s="21">
        <v>215.93000000000004</v>
      </c>
      <c r="F33" s="22"/>
      <c r="G33" s="21">
        <v>225.038</v>
      </c>
      <c r="H33" s="22"/>
      <c r="I33" s="22">
        <v>162.526</v>
      </c>
      <c r="J33" s="22">
        <v>124</v>
      </c>
    </row>
    <row r="34" spans="1:10" ht="15" customHeight="1">
      <c r="A34" s="16" t="s">
        <v>30</v>
      </c>
      <c r="B34" s="17"/>
      <c r="C34" s="17"/>
      <c r="D34" s="17"/>
      <c r="E34" s="21"/>
      <c r="F34" s="22"/>
      <c r="G34" s="21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25">
        <v>6.744</v>
      </c>
      <c r="F35" s="26"/>
      <c r="G35" s="25">
        <v>25.742</v>
      </c>
      <c r="H35" s="26"/>
      <c r="I35" s="26">
        <v>1.768</v>
      </c>
      <c r="J35" s="26">
        <v>3</v>
      </c>
    </row>
    <row r="36" spans="1:10" ht="15" customHeight="1">
      <c r="A36" s="2" t="s">
        <v>32</v>
      </c>
      <c r="B36" s="27"/>
      <c r="C36" s="27"/>
      <c r="D36" s="27"/>
      <c r="E36" s="18">
        <f>SUM(E31:E35)</f>
        <v>894.5940000000002</v>
      </c>
      <c r="F36" s="40">
        <v>0</v>
      </c>
      <c r="G36" s="18">
        <f>SUM(G31:G35)</f>
        <v>922.803</v>
      </c>
      <c r="H36" s="19" t="s">
        <v>33</v>
      </c>
      <c r="I36" s="19">
        <f>SUM(I31:I35)</f>
        <v>676.912</v>
      </c>
      <c r="J36" s="19">
        <f>SUM(J31:J35)</f>
        <v>637</v>
      </c>
    </row>
    <row r="37" spans="1:10" ht="15" customHeight="1">
      <c r="A37" s="16" t="s">
        <v>34</v>
      </c>
      <c r="B37" s="20"/>
      <c r="C37" s="20"/>
      <c r="D37" s="20"/>
      <c r="E37" s="21">
        <v>101.56600000000002</v>
      </c>
      <c r="F37" s="22"/>
      <c r="G37" s="21">
        <v>105.02600000000001</v>
      </c>
      <c r="H37" s="22"/>
      <c r="I37" s="22">
        <v>58.419000000000004</v>
      </c>
      <c r="J37" s="22">
        <v>61</v>
      </c>
    </row>
    <row r="38" spans="1:10" ht="15" customHeight="1">
      <c r="A38" s="16" t="s">
        <v>35</v>
      </c>
      <c r="B38" s="20"/>
      <c r="C38" s="20"/>
      <c r="D38" s="20"/>
      <c r="E38" s="21"/>
      <c r="F38" s="22"/>
      <c r="G38" s="21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21">
        <v>181.121</v>
      </c>
      <c r="F39" s="22"/>
      <c r="G39" s="21">
        <v>149.09799999999998</v>
      </c>
      <c r="H39" s="22"/>
      <c r="I39" s="22">
        <v>109.475</v>
      </c>
      <c r="J39" s="22">
        <v>67</v>
      </c>
    </row>
    <row r="40" spans="1:10" ht="15" customHeight="1">
      <c r="A40" s="16" t="s">
        <v>37</v>
      </c>
      <c r="B40" s="20"/>
      <c r="C40" s="20"/>
      <c r="D40" s="20"/>
      <c r="E40" s="21">
        <v>62.673</v>
      </c>
      <c r="F40" s="22"/>
      <c r="G40" s="21">
        <v>54.834</v>
      </c>
      <c r="H40" s="22"/>
      <c r="I40" s="22">
        <v>4.2620000000000005</v>
      </c>
      <c r="J40" s="22">
        <v>2</v>
      </c>
    </row>
    <row r="41" spans="1:10" ht="15" customHeight="1">
      <c r="A41" s="23" t="s">
        <v>38</v>
      </c>
      <c r="B41" s="24"/>
      <c r="C41" s="24"/>
      <c r="D41" s="24"/>
      <c r="E41" s="25"/>
      <c r="F41" s="26"/>
      <c r="G41" s="25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43">
        <f>SUM(E37:E41)</f>
        <v>345.36</v>
      </c>
      <c r="F42" s="44">
        <v>0</v>
      </c>
      <c r="G42" s="43">
        <f>SUM(G37:G41)</f>
        <v>308.95799999999997</v>
      </c>
      <c r="H42" s="45" t="s">
        <v>33</v>
      </c>
      <c r="I42" s="45">
        <f>SUM(I37:I41)</f>
        <v>172.156</v>
      </c>
      <c r="J42" s="45">
        <f>SUM(J37:J41)</f>
        <v>130</v>
      </c>
    </row>
    <row r="43" spans="1:10" ht="15" customHeight="1">
      <c r="A43" s="2" t="s">
        <v>40</v>
      </c>
      <c r="B43" s="46"/>
      <c r="C43" s="46"/>
      <c r="D43" s="46"/>
      <c r="E43" s="18">
        <f>E36+E42</f>
        <v>1239.9540000000002</v>
      </c>
      <c r="F43" s="40">
        <v>0</v>
      </c>
      <c r="G43" s="18">
        <f>G36+G42</f>
        <v>1231.761</v>
      </c>
      <c r="H43" s="19" t="s">
        <v>33</v>
      </c>
      <c r="I43" s="19">
        <f>I36+I42</f>
        <v>849.068</v>
      </c>
      <c r="J43" s="19">
        <f>J36+J42</f>
        <v>767</v>
      </c>
    </row>
    <row r="44" spans="1:10" ht="15" customHeight="1">
      <c r="A44" s="16" t="s">
        <v>41</v>
      </c>
      <c r="B44" s="20"/>
      <c r="C44" s="20"/>
      <c r="D44" s="20"/>
      <c r="E44" s="21">
        <v>743.3340000000001</v>
      </c>
      <c r="F44" s="22"/>
      <c r="G44" s="21">
        <v>733.95</v>
      </c>
      <c r="H44" s="22"/>
      <c r="I44" s="22">
        <v>418.18000000000006</v>
      </c>
      <c r="J44" s="22">
        <v>370</v>
      </c>
    </row>
    <row r="45" spans="1:10" ht="15" customHeight="1">
      <c r="A45" s="16" t="s">
        <v>42</v>
      </c>
      <c r="B45" s="20"/>
      <c r="C45" s="20"/>
      <c r="D45" s="20"/>
      <c r="E45" s="21"/>
      <c r="F45" s="22"/>
      <c r="G45" s="21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21"/>
      <c r="F46" s="22"/>
      <c r="G46" s="21"/>
      <c r="H46" s="22"/>
      <c r="I46" s="22"/>
      <c r="J46" s="22"/>
    </row>
    <row r="47" spans="1:10" ht="15" customHeight="1">
      <c r="A47" s="16" t="s">
        <v>44</v>
      </c>
      <c r="B47" s="20"/>
      <c r="C47" s="20"/>
      <c r="D47" s="20"/>
      <c r="E47" s="21">
        <v>23.004</v>
      </c>
      <c r="F47" s="22"/>
      <c r="G47" s="21">
        <v>30.98</v>
      </c>
      <c r="H47" s="22"/>
      <c r="I47" s="22">
        <v>0.1</v>
      </c>
      <c r="J47" s="22"/>
    </row>
    <row r="48" spans="1:10" ht="15" customHeight="1">
      <c r="A48" s="16" t="s">
        <v>45</v>
      </c>
      <c r="B48" s="20"/>
      <c r="C48" s="20"/>
      <c r="D48" s="20"/>
      <c r="E48" s="21">
        <v>370.973</v>
      </c>
      <c r="F48" s="22"/>
      <c r="G48" s="21">
        <v>354.966</v>
      </c>
      <c r="H48" s="22"/>
      <c r="I48" s="22">
        <v>387.76500000000004</v>
      </c>
      <c r="J48" s="22">
        <v>348</v>
      </c>
    </row>
    <row r="49" spans="1:10" ht="15" customHeight="1">
      <c r="A49" s="16" t="s">
        <v>46</v>
      </c>
      <c r="B49" s="20"/>
      <c r="C49" s="20"/>
      <c r="D49" s="20"/>
      <c r="E49" s="21">
        <v>102.643</v>
      </c>
      <c r="F49" s="22"/>
      <c r="G49" s="21">
        <v>111.86500000000001</v>
      </c>
      <c r="H49" s="22"/>
      <c r="I49" s="22">
        <v>43.022999999999996</v>
      </c>
      <c r="J49" s="22">
        <v>49</v>
      </c>
    </row>
    <row r="50" spans="1:10" ht="15" customHeight="1">
      <c r="A50" s="16" t="s">
        <v>47</v>
      </c>
      <c r="B50" s="20"/>
      <c r="C50" s="20"/>
      <c r="D50" s="20"/>
      <c r="E50" s="21"/>
      <c r="F50" s="22"/>
      <c r="G50" s="21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25"/>
      <c r="F51" s="26"/>
      <c r="G51" s="25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18">
        <f>SUM(E44:E51)</f>
        <v>1239.9540000000002</v>
      </c>
      <c r="F52" s="40">
        <v>0</v>
      </c>
      <c r="G52" s="18">
        <f>SUM(G44:G51)</f>
        <v>1231.7610000000002</v>
      </c>
      <c r="H52" s="19" t="s">
        <v>33</v>
      </c>
      <c r="I52" s="19">
        <f>SUM(I44:I51)</f>
        <v>849.0680000000001</v>
      </c>
      <c r="J52" s="19">
        <f>SUM(J44:J51)</f>
        <v>767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7" ref="E54:J54">E$3</f>
        <v>2011</v>
      </c>
      <c r="F54" s="10">
        <f t="shared" si="7"/>
        <v>2010</v>
      </c>
      <c r="G54" s="10">
        <f t="shared" si="7"/>
        <v>2010</v>
      </c>
      <c r="H54" s="10">
        <f t="shared" si="7"/>
        <v>2009</v>
      </c>
      <c r="I54" s="10">
        <f t="shared" si="7"/>
        <v>2008</v>
      </c>
      <c r="J54" s="10">
        <f t="shared" si="7"/>
        <v>2007</v>
      </c>
    </row>
    <row r="55" spans="1:10" ht="12.75" customHeight="1">
      <c r="A55" s="11"/>
      <c r="B55" s="11"/>
      <c r="C55" s="9"/>
      <c r="D55" s="9"/>
      <c r="E55" s="34" t="str">
        <f>E$4</f>
        <v>Q1</v>
      </c>
      <c r="F55" s="34" t="str">
        <f>F$4</f>
        <v>Q1</v>
      </c>
      <c r="G55" s="34"/>
      <c r="H55" s="34"/>
      <c r="I55" s="34"/>
      <c r="J55" s="34"/>
    </row>
    <row r="56" spans="1:10" s="37" customFormat="1" ht="15" customHeight="1">
      <c r="A56" s="47" t="s">
        <v>50</v>
      </c>
      <c r="B56" s="35"/>
      <c r="C56" s="12"/>
      <c r="D56" s="12"/>
      <c r="E56" s="36"/>
      <c r="F56" s="36"/>
      <c r="G56" s="36"/>
      <c r="H56" s="36"/>
      <c r="I56" s="36"/>
      <c r="J56" s="36"/>
    </row>
    <row r="57" spans="5:10" ht="1.5" customHeight="1">
      <c r="E57" s="38"/>
      <c r="F57" s="38"/>
      <c r="G57" s="38"/>
      <c r="H57" s="38"/>
      <c r="I57" s="38"/>
      <c r="J57" s="38"/>
    </row>
    <row r="58" spans="1:10" ht="24.75" customHeight="1">
      <c r="A58" s="163" t="s">
        <v>51</v>
      </c>
      <c r="B58" s="163"/>
      <c r="C58" s="48"/>
      <c r="D58" s="48"/>
      <c r="E58" s="49">
        <v>24.125</v>
      </c>
      <c r="F58" s="33"/>
      <c r="G58" s="32"/>
      <c r="H58" s="33"/>
      <c r="I58" s="33">
        <v>63.530000000000015</v>
      </c>
      <c r="J58" s="33"/>
    </row>
    <row r="59" spans="1:10" ht="15" customHeight="1">
      <c r="A59" s="164" t="s">
        <v>52</v>
      </c>
      <c r="B59" s="164"/>
      <c r="C59" s="50"/>
      <c r="D59" s="50"/>
      <c r="E59" s="51">
        <v>-27.34</v>
      </c>
      <c r="F59" s="26"/>
      <c r="G59" s="25"/>
      <c r="H59" s="26"/>
      <c r="I59" s="26">
        <v>-39.650999999999996</v>
      </c>
      <c r="J59" s="26"/>
    </row>
    <row r="60" spans="1:12" ht="16.5" customHeight="1">
      <c r="A60" s="165" t="s">
        <v>53</v>
      </c>
      <c r="B60" s="165"/>
      <c r="C60" s="52"/>
      <c r="D60" s="52"/>
      <c r="E60" s="53">
        <f>SUM(E58:E59)</f>
        <v>-3.215</v>
      </c>
      <c r="F60" s="40" t="s">
        <v>33</v>
      </c>
      <c r="G60" s="54" t="s">
        <v>33</v>
      </c>
      <c r="H60" s="19" t="s">
        <v>54</v>
      </c>
      <c r="I60" s="19">
        <f>SUM(I58:I59)</f>
        <v>23.87900000000002</v>
      </c>
      <c r="J60" s="19" t="s">
        <v>54</v>
      </c>
      <c r="L60" s="55"/>
    </row>
    <row r="61" spans="1:10" ht="15" customHeight="1">
      <c r="A61" s="163" t="s">
        <v>55</v>
      </c>
      <c r="B61" s="163"/>
      <c r="C61" s="20"/>
      <c r="D61" s="20"/>
      <c r="E61" s="56"/>
      <c r="F61" s="22"/>
      <c r="G61" s="56"/>
      <c r="H61" s="22"/>
      <c r="I61" s="22">
        <v>-61.757000000000005</v>
      </c>
      <c r="J61" s="22"/>
    </row>
    <row r="62" spans="1:10" ht="15" customHeight="1">
      <c r="A62" s="164" t="s">
        <v>56</v>
      </c>
      <c r="B62" s="164"/>
      <c r="C62" s="24"/>
      <c r="D62" s="24"/>
      <c r="E62" s="51">
        <v>-5.678</v>
      </c>
      <c r="F62" s="26"/>
      <c r="G62" s="51"/>
      <c r="H62" s="26"/>
      <c r="I62" s="26"/>
      <c r="J62" s="26"/>
    </row>
    <row r="63" spans="1:12" ht="16.5" customHeight="1">
      <c r="A63" s="57" t="s">
        <v>57</v>
      </c>
      <c r="B63" s="57"/>
      <c r="C63" s="58"/>
      <c r="D63" s="58"/>
      <c r="E63" s="53">
        <f>SUM(E60:E62)</f>
        <v>-8.893</v>
      </c>
      <c r="F63" s="40" t="s">
        <v>33</v>
      </c>
      <c r="G63" s="54" t="s">
        <v>33</v>
      </c>
      <c r="H63" s="19" t="s">
        <v>54</v>
      </c>
      <c r="I63" s="19">
        <f>SUM(I60:I62)</f>
        <v>-37.877999999999986</v>
      </c>
      <c r="J63" s="19" t="s">
        <v>54</v>
      </c>
      <c r="L63" s="55"/>
    </row>
    <row r="64" spans="1:10" ht="15" customHeight="1">
      <c r="A64" s="164" t="s">
        <v>58</v>
      </c>
      <c r="B64" s="164"/>
      <c r="C64" s="59"/>
      <c r="D64" s="59"/>
      <c r="E64" s="51"/>
      <c r="F64" s="26"/>
      <c r="G64" s="51"/>
      <c r="H64" s="26"/>
      <c r="I64" s="26"/>
      <c r="J64" s="26"/>
    </row>
    <row r="65" spans="1:12" ht="16.5" customHeight="1">
      <c r="A65" s="165" t="s">
        <v>59</v>
      </c>
      <c r="B65" s="165"/>
      <c r="C65" s="46"/>
      <c r="D65" s="46"/>
      <c r="E65" s="53">
        <f>SUM(E63:E64)</f>
        <v>-8.893</v>
      </c>
      <c r="F65" s="40" t="s">
        <v>33</v>
      </c>
      <c r="G65" s="54" t="s">
        <v>33</v>
      </c>
      <c r="H65" s="19" t="s">
        <v>54</v>
      </c>
      <c r="I65" s="19">
        <f>SUM(I63:I64)</f>
        <v>-37.877999999999986</v>
      </c>
      <c r="J65" s="19" t="s">
        <v>54</v>
      </c>
      <c r="L65" s="55"/>
    </row>
    <row r="66" spans="1:10" ht="15" customHeight="1">
      <c r="A66" s="163" t="s">
        <v>60</v>
      </c>
      <c r="B66" s="163"/>
      <c r="C66" s="20"/>
      <c r="D66" s="20"/>
      <c r="E66" s="56">
        <v>16.017</v>
      </c>
      <c r="F66" s="22"/>
      <c r="G66" s="56"/>
      <c r="H66" s="22"/>
      <c r="I66" s="22">
        <v>39.984</v>
      </c>
      <c r="J66" s="22"/>
    </row>
    <row r="67" spans="1:10" ht="15" customHeight="1">
      <c r="A67" s="163" t="s">
        <v>61</v>
      </c>
      <c r="B67" s="163"/>
      <c r="C67" s="20"/>
      <c r="D67" s="20"/>
      <c r="E67" s="56"/>
      <c r="F67" s="22"/>
      <c r="G67" s="56"/>
      <c r="H67" s="22"/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56"/>
      <c r="F68" s="22"/>
      <c r="G68" s="56"/>
      <c r="H68" s="22"/>
      <c r="I68" s="22"/>
      <c r="J68" s="22"/>
    </row>
    <row r="69" spans="1:10" ht="15" customHeight="1">
      <c r="A69" s="164" t="s">
        <v>63</v>
      </c>
      <c r="B69" s="164"/>
      <c r="C69" s="24"/>
      <c r="D69" s="24"/>
      <c r="E69" s="51"/>
      <c r="F69" s="26"/>
      <c r="G69" s="51"/>
      <c r="H69" s="26"/>
      <c r="I69" s="26"/>
      <c r="J69" s="26"/>
    </row>
    <row r="70" spans="1:12" ht="16.5" customHeight="1">
      <c r="A70" s="60" t="s">
        <v>64</v>
      </c>
      <c r="B70" s="60"/>
      <c r="C70" s="61"/>
      <c r="D70" s="61"/>
      <c r="E70" s="62">
        <f>SUM(E66:E69)</f>
        <v>16.017</v>
      </c>
      <c r="F70" s="63" t="s">
        <v>33</v>
      </c>
      <c r="G70" s="62" t="s">
        <v>33</v>
      </c>
      <c r="H70" s="63" t="s">
        <v>54</v>
      </c>
      <c r="I70" s="64">
        <f>SUM(I66:I69)</f>
        <v>39.984</v>
      </c>
      <c r="J70" s="64" t="s">
        <v>54</v>
      </c>
      <c r="L70" s="55"/>
    </row>
    <row r="71" spans="1:12" ht="16.5" customHeight="1">
      <c r="A71" s="165" t="s">
        <v>65</v>
      </c>
      <c r="B71" s="165"/>
      <c r="C71" s="46"/>
      <c r="D71" s="46"/>
      <c r="E71" s="53">
        <f>SUM(E70+E65)</f>
        <v>7.123999999999999</v>
      </c>
      <c r="F71" s="40" t="s">
        <v>33</v>
      </c>
      <c r="G71" s="54" t="s">
        <v>33</v>
      </c>
      <c r="H71" s="19" t="s">
        <v>54</v>
      </c>
      <c r="I71" s="19">
        <f>SUM(I70+I65)</f>
        <v>2.106000000000016</v>
      </c>
      <c r="J71" s="19" t="s">
        <v>54</v>
      </c>
      <c r="L71" s="55"/>
    </row>
    <row r="72" spans="1:10" ht="15" customHeight="1">
      <c r="A72" s="46"/>
      <c r="B72" s="46"/>
      <c r="C72" s="46"/>
      <c r="D72" s="46"/>
      <c r="E72" s="65"/>
      <c r="F72" s="65"/>
      <c r="G72" s="65"/>
      <c r="H72" s="65"/>
      <c r="I72" s="65"/>
      <c r="J72" s="65"/>
    </row>
    <row r="73" spans="1:10" ht="12.75" customHeight="1">
      <c r="A73" s="47"/>
      <c r="B73" s="7"/>
      <c r="C73" s="9"/>
      <c r="D73" s="9"/>
      <c r="E73" s="10">
        <f aca="true" t="shared" si="8" ref="E73:J73">E$3</f>
        <v>2011</v>
      </c>
      <c r="F73" s="10">
        <f t="shared" si="8"/>
        <v>2010</v>
      </c>
      <c r="G73" s="10">
        <f t="shared" si="8"/>
        <v>2010</v>
      </c>
      <c r="H73" s="10">
        <f t="shared" si="8"/>
        <v>2009</v>
      </c>
      <c r="I73" s="10">
        <f t="shared" si="8"/>
        <v>2008</v>
      </c>
      <c r="J73" s="10">
        <f t="shared" si="8"/>
        <v>2007</v>
      </c>
    </row>
    <row r="74" spans="1:10" ht="12.75" customHeight="1">
      <c r="A74" s="11"/>
      <c r="B74" s="11"/>
      <c r="C74" s="9"/>
      <c r="D74" s="9"/>
      <c r="E74" s="10" t="str">
        <f>E$4</f>
        <v>Q1</v>
      </c>
      <c r="F74" s="10" t="str">
        <f>F$4</f>
        <v>Q1</v>
      </c>
      <c r="G74" s="10"/>
      <c r="H74" s="10"/>
      <c r="I74" s="10"/>
      <c r="J74" s="10"/>
    </row>
    <row r="75" spans="1:10" s="37" customFormat="1" ht="15" customHeight="1">
      <c r="A75" s="47" t="s">
        <v>66</v>
      </c>
      <c r="B75" s="35"/>
      <c r="C75" s="8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66">
        <f>IF(E14=0,"-",IF(E7=0,"-",E14/E7))*100</f>
        <v>9.845712351072935</v>
      </c>
      <c r="F77" s="67">
        <f>IF(F14=0,"-",IF(F7=0,"-",F14/F7))*100</f>
        <v>6.288056206089005</v>
      </c>
      <c r="G77" s="66">
        <f>IF(G14=0,"-",IF(G7=0,"-",G14/G7))*100</f>
        <v>5.592194902108746</v>
      </c>
      <c r="H77" s="67">
        <f>IF(H14=0,"-",IF(H7=0,"-",H14/H7)*100)</f>
        <v>6.996652043407993</v>
      </c>
      <c r="I77" s="67">
        <f>IF(I14=0,"-",IF(I7=0,"-",I14/I7)*100)</f>
        <v>14.702753345161652</v>
      </c>
      <c r="J77" s="67">
        <f>IF(J14=0,"-",IF(J7=0,"-",J14/J7)*100)</f>
        <v>17.713004484304935</v>
      </c>
    </row>
    <row r="78" spans="1:11" ht="15" customHeight="1">
      <c r="A78" s="163" t="s">
        <v>68</v>
      </c>
      <c r="B78" s="163"/>
      <c r="C78" s="17"/>
      <c r="D78" s="17"/>
      <c r="E78" s="66">
        <f aca="true" t="shared" si="9" ref="E78:J78">IF(E20=0,"-",IF(E7=0,"-",E20/E7)*100)</f>
        <v>6.498782788140665</v>
      </c>
      <c r="F78" s="67">
        <f t="shared" si="9"/>
        <v>3.946693431470961</v>
      </c>
      <c r="G78" s="66">
        <f t="shared" si="9"/>
        <v>2.657422546430214</v>
      </c>
      <c r="H78" s="67">
        <f t="shared" si="9"/>
        <v>4.397367813438009</v>
      </c>
      <c r="I78" s="67">
        <f t="shared" si="9"/>
        <v>11.01887155059696</v>
      </c>
      <c r="J78" s="67">
        <f t="shared" si="9"/>
        <v>13.228699551569505</v>
      </c>
      <c r="K78" s="4"/>
    </row>
    <row r="79" spans="1:11" ht="15" customHeight="1">
      <c r="A79" s="163" t="s">
        <v>69</v>
      </c>
      <c r="B79" s="163"/>
      <c r="C79" s="39"/>
      <c r="D79" s="39"/>
      <c r="E79" s="68">
        <f>IF((E44=0),"-",(E24/((E44+G44)/2)*100))</f>
        <v>1.2279290914949368</v>
      </c>
      <c r="F79" s="69" t="str">
        <f>IF((F44=0),"-",(F24/((F44+H44)/2)*100))</f>
        <v>-</v>
      </c>
      <c r="G79" s="68" t="s">
        <v>33</v>
      </c>
      <c r="H79" s="69" t="s">
        <v>33</v>
      </c>
      <c r="I79" s="69">
        <f>IF((I44=0),"-",(I24/((I44+J44)/2)*100))</f>
        <v>12.12489532847826</v>
      </c>
      <c r="J79" s="69" t="s">
        <v>54</v>
      </c>
      <c r="K79" s="4"/>
    </row>
    <row r="80" spans="1:11" ht="15" customHeight="1">
      <c r="A80" s="163" t="s">
        <v>70</v>
      </c>
      <c r="B80" s="163"/>
      <c r="C80" s="39"/>
      <c r="D80" s="39"/>
      <c r="E80" s="68" t="s">
        <v>54</v>
      </c>
      <c r="F80" s="69" t="s">
        <v>54</v>
      </c>
      <c r="G80" s="68" t="s">
        <v>33</v>
      </c>
      <c r="H80" s="69" t="s">
        <v>33</v>
      </c>
      <c r="I80" s="69">
        <f>IF((I44=0),"-",((I17+I18)/((I44+I45+I46+I48+J44+J45+J46+J48)/2)*100))</f>
        <v>11.474036136474737</v>
      </c>
      <c r="J80" s="69" t="s">
        <v>54</v>
      </c>
      <c r="K80" s="4"/>
    </row>
    <row r="81" spans="1:11" ht="15" customHeight="1">
      <c r="A81" s="163" t="s">
        <v>71</v>
      </c>
      <c r="B81" s="163"/>
      <c r="C81" s="17"/>
      <c r="D81" s="17"/>
      <c r="E81" s="70">
        <f>IF(E44=0,"-",((E44+E45)/E52*100))</f>
        <v>59.94851421907587</v>
      </c>
      <c r="F81" s="71" t="str">
        <f>IF(F44=0,"-",((F44+F45)/F52*100))</f>
        <v>-</v>
      </c>
      <c r="G81" s="70">
        <f>IF(G44=0,"-",((G44+G45)/G52*100))</f>
        <v>59.58542282147267</v>
      </c>
      <c r="H81" s="71" t="s">
        <v>33</v>
      </c>
      <c r="I81" s="71">
        <f>IF(I44=0,"-",((I44+I45)/I52*100))</f>
        <v>49.2516500445194</v>
      </c>
      <c r="J81" s="71">
        <f>IF(J44=0,"-",((J44+J45)/J52*100))</f>
        <v>48.23989569752282</v>
      </c>
      <c r="K81" s="4"/>
    </row>
    <row r="82" spans="1:11" ht="15" customHeight="1">
      <c r="A82" s="163" t="s">
        <v>72</v>
      </c>
      <c r="B82" s="163"/>
      <c r="C82" s="17"/>
      <c r="D82" s="17"/>
      <c r="E82" s="72">
        <f aca="true" t="shared" si="10" ref="E82:J82">IF((E48+E46-E40-E38-E34)=0,"-",(E48+E46-E40-E38-E34))</f>
        <v>308.3</v>
      </c>
      <c r="F82" s="73" t="str">
        <f t="shared" si="10"/>
        <v>-</v>
      </c>
      <c r="G82" s="72">
        <f t="shared" si="10"/>
        <v>300.132</v>
      </c>
      <c r="H82" s="73" t="str">
        <f t="shared" si="10"/>
        <v>-</v>
      </c>
      <c r="I82" s="73">
        <f t="shared" si="10"/>
        <v>383.50300000000004</v>
      </c>
      <c r="J82" s="73">
        <f t="shared" si="10"/>
        <v>346</v>
      </c>
      <c r="K82" s="4"/>
    </row>
    <row r="83" spans="1:10" ht="15" customHeight="1">
      <c r="A83" s="163" t="s">
        <v>73</v>
      </c>
      <c r="B83" s="163"/>
      <c r="C83" s="20"/>
      <c r="D83" s="20"/>
      <c r="E83" s="74">
        <f>IF((E44=0),"-",((E48+E46)/(E44+E45)))</f>
        <v>0.4990663685503421</v>
      </c>
      <c r="F83" s="75" t="str">
        <f>IF((F44=0),"-",((F48+F46)/(F44+F45)))</f>
        <v>-</v>
      </c>
      <c r="G83" s="74">
        <f>IF((G44=0),"-",((G48+G46)/(G44+G45)))</f>
        <v>0.4836378499897813</v>
      </c>
      <c r="H83" s="75" t="s">
        <v>33</v>
      </c>
      <c r="I83" s="75">
        <f>IF((I44=0),"-",((I48+I46)/(I44+I45)))</f>
        <v>0.9272681620354871</v>
      </c>
      <c r="J83" s="75">
        <f>IF((J44=0),"-",((J48+J46)/(J44+J45)))</f>
        <v>0.9405405405405406</v>
      </c>
    </row>
    <row r="84" spans="1:10" ht="15" customHeight="1">
      <c r="A84" s="164" t="s">
        <v>74</v>
      </c>
      <c r="B84" s="164"/>
      <c r="C84" s="24"/>
      <c r="D84" s="24"/>
      <c r="E84" s="76" t="s">
        <v>54</v>
      </c>
      <c r="F84" s="77" t="s">
        <v>54</v>
      </c>
      <c r="G84" s="76">
        <v>420</v>
      </c>
      <c r="H84" s="77">
        <v>405</v>
      </c>
      <c r="I84" s="77">
        <v>253</v>
      </c>
      <c r="J84" s="77">
        <v>210</v>
      </c>
    </row>
    <row r="85" spans="1:10" ht="15" customHeight="1">
      <c r="A85" s="28" t="s">
        <v>75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5" customHeight="1">
      <c r="A86" s="79" t="s">
        <v>76</v>
      </c>
      <c r="B86" s="80"/>
      <c r="C86" s="80"/>
      <c r="D86" s="80"/>
      <c r="E86" s="80"/>
      <c r="F86" s="80"/>
      <c r="G86" s="80"/>
      <c r="H86" s="80"/>
      <c r="I86" s="80"/>
      <c r="J86" s="81"/>
    </row>
    <row r="87" spans="1:10" ht="15" customHeight="1">
      <c r="A87" s="79"/>
      <c r="B87" s="80"/>
      <c r="C87" s="80"/>
      <c r="D87" s="80"/>
      <c r="E87" s="80"/>
      <c r="F87" s="80"/>
      <c r="G87" s="80"/>
      <c r="H87" s="80"/>
      <c r="I87" s="80"/>
      <c r="J87" s="81"/>
    </row>
    <row r="88" spans="1:10" ht="9.75">
      <c r="A88" s="82"/>
      <c r="B88" s="82"/>
      <c r="C88" s="82"/>
      <c r="D88" s="82"/>
      <c r="E88" s="82"/>
      <c r="F88" s="82"/>
      <c r="G88" s="82"/>
      <c r="H88" s="82"/>
      <c r="I88" s="82"/>
      <c r="J88" s="82"/>
    </row>
    <row r="89" spans="1:10" ht="9.75">
      <c r="A89" s="82"/>
      <c r="B89" s="82"/>
      <c r="C89" s="82"/>
      <c r="D89" s="82"/>
      <c r="E89" s="82"/>
      <c r="F89" s="82"/>
      <c r="G89" s="82"/>
      <c r="H89" s="82"/>
      <c r="I89" s="82"/>
      <c r="J89" s="82"/>
    </row>
    <row r="90" spans="1:10" ht="9.75">
      <c r="A90" s="82"/>
      <c r="B90" s="82"/>
      <c r="C90" s="82"/>
      <c r="D90" s="82"/>
      <c r="E90" s="82"/>
      <c r="F90" s="82"/>
      <c r="G90" s="82"/>
      <c r="H90" s="82"/>
      <c r="I90" s="82"/>
      <c r="J90" s="82"/>
    </row>
    <row r="91" spans="1:10" ht="9.75">
      <c r="A91" s="82"/>
      <c r="B91" s="82"/>
      <c r="C91" s="82"/>
      <c r="D91" s="82"/>
      <c r="E91" s="82"/>
      <c r="F91" s="82"/>
      <c r="G91" s="82"/>
      <c r="H91" s="82"/>
      <c r="I91" s="82"/>
      <c r="J91" s="82"/>
    </row>
    <row r="92" spans="1:10" ht="9.75">
      <c r="A92" s="82"/>
      <c r="B92" s="82"/>
      <c r="C92" s="82"/>
      <c r="D92" s="82"/>
      <c r="E92" s="82"/>
      <c r="F92" s="82"/>
      <c r="G92" s="82"/>
      <c r="H92" s="82"/>
      <c r="I92" s="82"/>
      <c r="J92" s="82"/>
    </row>
    <row r="93" spans="1:10" ht="9.75">
      <c r="A93" s="82"/>
      <c r="B93" s="82"/>
      <c r="C93" s="82"/>
      <c r="D93" s="82"/>
      <c r="E93" s="82"/>
      <c r="F93" s="82"/>
      <c r="G93" s="82"/>
      <c r="H93" s="82"/>
      <c r="I93" s="82"/>
      <c r="J93" s="82"/>
    </row>
    <row r="94" spans="1:10" ht="9.75">
      <c r="A94" s="82"/>
      <c r="B94" s="82"/>
      <c r="C94" s="82"/>
      <c r="D94" s="82"/>
      <c r="E94" s="82"/>
      <c r="F94" s="82"/>
      <c r="G94" s="82"/>
      <c r="H94" s="82"/>
      <c r="I94" s="82"/>
      <c r="J94" s="82"/>
    </row>
    <row r="95" spans="1:10" ht="9.75">
      <c r="A95" s="82"/>
      <c r="B95" s="82"/>
      <c r="C95" s="82"/>
      <c r="D95" s="82"/>
      <c r="E95" s="82"/>
      <c r="F95" s="82"/>
      <c r="G95" s="82"/>
      <c r="H95" s="82"/>
      <c r="I95" s="82"/>
      <c r="J95" s="82"/>
    </row>
    <row r="96" spans="1:10" ht="9.75">
      <c r="A96" s="82"/>
      <c r="B96" s="82"/>
      <c r="C96" s="82"/>
      <c r="D96" s="82"/>
      <c r="E96" s="82"/>
      <c r="F96" s="82"/>
      <c r="G96" s="82"/>
      <c r="H96" s="82"/>
      <c r="I96" s="82"/>
      <c r="J96" s="82"/>
    </row>
    <row r="97" spans="1:10" ht="9.75">
      <c r="A97" s="82"/>
      <c r="B97" s="82"/>
      <c r="C97" s="82"/>
      <c r="D97" s="82"/>
      <c r="E97" s="82"/>
      <c r="F97" s="82"/>
      <c r="G97" s="82"/>
      <c r="H97" s="82"/>
      <c r="I97" s="82"/>
      <c r="J97" s="82"/>
    </row>
    <row r="98" spans="1:10" ht="9.75">
      <c r="A98" s="82"/>
      <c r="B98" s="82"/>
      <c r="C98" s="82"/>
      <c r="D98" s="82"/>
      <c r="E98" s="82"/>
      <c r="F98" s="82"/>
      <c r="G98" s="82"/>
      <c r="H98" s="82"/>
      <c r="I98" s="82"/>
      <c r="J98" s="82"/>
    </row>
    <row r="99" spans="1:10" ht="9.75">
      <c r="A99" s="82"/>
      <c r="B99" s="82"/>
      <c r="C99" s="82"/>
      <c r="D99" s="82"/>
      <c r="E99" s="82"/>
      <c r="F99" s="82"/>
      <c r="G99" s="82"/>
      <c r="H99" s="82"/>
      <c r="I99" s="82"/>
      <c r="J99" s="82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4" max="14" width="9.140625" style="0" customWidth="1"/>
  </cols>
  <sheetData>
    <row r="1" spans="1:10" ht="18" customHeight="1">
      <c r="A1" s="166" t="s">
        <v>107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/>
    </row>
    <row r="6" ht="1.5" customHeight="1"/>
    <row r="7" spans="1:13" ht="15" customHeight="1">
      <c r="A7" s="16" t="s">
        <v>7</v>
      </c>
      <c r="B7" s="17"/>
      <c r="C7" s="17"/>
      <c r="D7" s="17"/>
      <c r="E7" s="86">
        <v>100.887</v>
      </c>
      <c r="F7" s="19">
        <v>120.43900000000001</v>
      </c>
      <c r="G7" s="86">
        <v>424.093</v>
      </c>
      <c r="H7" s="19">
        <v>390.03200000000004</v>
      </c>
      <c r="I7" s="19">
        <v>390.877</v>
      </c>
      <c r="J7" s="19">
        <v>409</v>
      </c>
      <c r="K7" s="93"/>
      <c r="L7" s="93"/>
      <c r="M7" s="93"/>
    </row>
    <row r="8" spans="1:13" ht="15" customHeight="1">
      <c r="A8" s="16" t="s">
        <v>8</v>
      </c>
      <c r="B8" s="20"/>
      <c r="C8" s="20"/>
      <c r="D8" s="20"/>
      <c r="E8" s="87">
        <v>-95.897</v>
      </c>
      <c r="F8" s="22">
        <v>-98.498</v>
      </c>
      <c r="G8" s="87">
        <v>-381.376</v>
      </c>
      <c r="H8" s="22">
        <v>-334.2</v>
      </c>
      <c r="I8" s="22">
        <v>-343.84000000000003</v>
      </c>
      <c r="J8" s="22">
        <v>-388</v>
      </c>
      <c r="K8" s="93"/>
      <c r="L8" s="93"/>
      <c r="M8" s="93"/>
    </row>
    <row r="9" spans="1:13" ht="15" customHeight="1">
      <c r="A9" s="16" t="s">
        <v>9</v>
      </c>
      <c r="B9" s="20"/>
      <c r="C9" s="20"/>
      <c r="D9" s="20"/>
      <c r="E9" s="87"/>
      <c r="F9" s="22"/>
      <c r="G9" s="87"/>
      <c r="H9" s="22"/>
      <c r="I9" s="22">
        <v>-0.65</v>
      </c>
      <c r="J9" s="22"/>
      <c r="K9" s="93"/>
      <c r="L9" s="93"/>
      <c r="M9" s="93"/>
    </row>
    <row r="10" spans="1:13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93"/>
      <c r="L10" s="93"/>
      <c r="M10" s="93"/>
    </row>
    <row r="11" spans="1:13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93"/>
      <c r="L11" s="93"/>
      <c r="M11" s="93"/>
    </row>
    <row r="12" spans="1:13" ht="15" customHeight="1">
      <c r="A12" s="27" t="s">
        <v>12</v>
      </c>
      <c r="B12" s="27"/>
      <c r="C12" s="27"/>
      <c r="D12" s="27"/>
      <c r="E12" s="86">
        <f aca="true" t="shared" si="0" ref="E12:J12">SUM(E7:E11)</f>
        <v>4.989999999999995</v>
      </c>
      <c r="F12" s="19">
        <f t="shared" si="0"/>
        <v>21.941000000000003</v>
      </c>
      <c r="G12" s="86">
        <f t="shared" si="0"/>
        <v>42.71700000000004</v>
      </c>
      <c r="H12" s="19">
        <f t="shared" si="0"/>
        <v>55.83200000000005</v>
      </c>
      <c r="I12" s="19">
        <f t="shared" si="0"/>
        <v>46.38699999999998</v>
      </c>
      <c r="J12" s="19">
        <f t="shared" si="0"/>
        <v>21</v>
      </c>
      <c r="K12" s="93"/>
      <c r="L12" s="93"/>
      <c r="M12" s="93"/>
    </row>
    <row r="13" spans="1:13" ht="15" customHeight="1">
      <c r="A13" s="23" t="s">
        <v>13</v>
      </c>
      <c r="B13" s="24"/>
      <c r="C13" s="24"/>
      <c r="D13" s="24"/>
      <c r="E13" s="88">
        <v>-1.299</v>
      </c>
      <c r="F13" s="26">
        <v>-1.168</v>
      </c>
      <c r="G13" s="88">
        <v>-5.072000000000001</v>
      </c>
      <c r="H13" s="26">
        <v>-4.9990000000000006</v>
      </c>
      <c r="I13" s="26">
        <v>-5.787</v>
      </c>
      <c r="J13" s="26">
        <v>-5</v>
      </c>
      <c r="K13" s="93"/>
      <c r="L13" s="93"/>
      <c r="M13" s="93"/>
    </row>
    <row r="14" spans="1:13" ht="15" customHeight="1">
      <c r="A14" s="27" t="s">
        <v>14</v>
      </c>
      <c r="B14" s="27"/>
      <c r="C14" s="27"/>
      <c r="D14" s="27"/>
      <c r="E14" s="86">
        <f aca="true" t="shared" si="1" ref="E14:J14">SUM(E12:E13)</f>
        <v>3.690999999999995</v>
      </c>
      <c r="F14" s="19">
        <f t="shared" si="1"/>
        <v>20.773000000000003</v>
      </c>
      <c r="G14" s="86">
        <f t="shared" si="1"/>
        <v>37.64500000000004</v>
      </c>
      <c r="H14" s="19">
        <f t="shared" si="1"/>
        <v>50.83300000000005</v>
      </c>
      <c r="I14" s="19">
        <f t="shared" si="1"/>
        <v>40.59999999999998</v>
      </c>
      <c r="J14" s="19">
        <f t="shared" si="1"/>
        <v>16</v>
      </c>
      <c r="K14" s="93"/>
      <c r="L14" s="93"/>
      <c r="M14" s="93"/>
    </row>
    <row r="15" spans="1:13" ht="15" customHeight="1">
      <c r="A15" s="16" t="s">
        <v>15</v>
      </c>
      <c r="B15" s="28"/>
      <c r="C15" s="28"/>
      <c r="D15" s="28"/>
      <c r="E15" s="87"/>
      <c r="F15" s="22"/>
      <c r="G15" s="87"/>
      <c r="H15" s="22"/>
      <c r="I15" s="22"/>
      <c r="J15" s="22"/>
      <c r="K15" s="93"/>
      <c r="L15" s="93"/>
      <c r="M15" s="93"/>
    </row>
    <row r="16" spans="1:13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  <c r="M16" s="93"/>
    </row>
    <row r="17" spans="1:13" ht="15" customHeight="1">
      <c r="A17" s="27" t="s">
        <v>17</v>
      </c>
      <c r="B17" s="27"/>
      <c r="C17" s="27"/>
      <c r="D17" s="27"/>
      <c r="E17" s="86">
        <f aca="true" t="shared" si="2" ref="E17:J17">SUM(E14:E16)</f>
        <v>3.690999999999995</v>
      </c>
      <c r="F17" s="19">
        <f t="shared" si="2"/>
        <v>20.773000000000003</v>
      </c>
      <c r="G17" s="86">
        <f t="shared" si="2"/>
        <v>37.64500000000004</v>
      </c>
      <c r="H17" s="19">
        <f t="shared" si="2"/>
        <v>50.83300000000005</v>
      </c>
      <c r="I17" s="19">
        <f t="shared" si="2"/>
        <v>40.59999999999998</v>
      </c>
      <c r="J17" s="19">
        <f t="shared" si="2"/>
        <v>16</v>
      </c>
      <c r="K17" s="93"/>
      <c r="L17" s="93"/>
      <c r="M17" s="93"/>
    </row>
    <row r="18" spans="1:13" ht="15" customHeight="1">
      <c r="A18" s="16" t="s">
        <v>18</v>
      </c>
      <c r="B18" s="20"/>
      <c r="C18" s="20"/>
      <c r="D18" s="20"/>
      <c r="E18" s="87">
        <v>0.28600000000000003</v>
      </c>
      <c r="F18" s="22"/>
      <c r="G18" s="87">
        <v>0.774</v>
      </c>
      <c r="H18" s="22"/>
      <c r="I18" s="22"/>
      <c r="J18" s="22"/>
      <c r="K18" s="93"/>
      <c r="L18" s="93"/>
      <c r="M18" s="93"/>
    </row>
    <row r="19" spans="1:13" ht="15" customHeight="1">
      <c r="A19" s="23" t="s">
        <v>19</v>
      </c>
      <c r="B19" s="24"/>
      <c r="C19" s="24"/>
      <c r="D19" s="24"/>
      <c r="E19" s="88">
        <v>-0.8490000000000001</v>
      </c>
      <c r="F19" s="26">
        <v>0.083</v>
      </c>
      <c r="G19" s="88">
        <v>-1.663</v>
      </c>
      <c r="H19" s="26">
        <v>-10.51</v>
      </c>
      <c r="I19" s="26">
        <v>-5.734</v>
      </c>
      <c r="J19" s="26">
        <v>-6</v>
      </c>
      <c r="K19" s="93"/>
      <c r="L19" s="93"/>
      <c r="M19" s="93"/>
    </row>
    <row r="20" spans="1:13" ht="15" customHeight="1">
      <c r="A20" s="27" t="s">
        <v>20</v>
      </c>
      <c r="B20" s="27"/>
      <c r="C20" s="27"/>
      <c r="D20" s="27"/>
      <c r="E20" s="86">
        <f aca="true" t="shared" si="3" ref="E20:J20">SUM(E17:E19)</f>
        <v>3.127999999999995</v>
      </c>
      <c r="F20" s="19">
        <f t="shared" si="3"/>
        <v>20.856</v>
      </c>
      <c r="G20" s="86">
        <f t="shared" si="3"/>
        <v>36.75600000000004</v>
      </c>
      <c r="H20" s="19">
        <f t="shared" si="3"/>
        <v>40.32300000000005</v>
      </c>
      <c r="I20" s="19">
        <f t="shared" si="3"/>
        <v>34.86599999999998</v>
      </c>
      <c r="J20" s="19">
        <f t="shared" si="3"/>
        <v>10</v>
      </c>
      <c r="K20" s="93"/>
      <c r="L20" s="93"/>
      <c r="M20" s="93"/>
    </row>
    <row r="21" spans="1:13" ht="15" customHeight="1">
      <c r="A21" s="16" t="s">
        <v>21</v>
      </c>
      <c r="B21" s="20"/>
      <c r="C21" s="20"/>
      <c r="D21" s="20"/>
      <c r="E21" s="87">
        <v>-0.8460000000000001</v>
      </c>
      <c r="F21" s="22">
        <v>-5.631</v>
      </c>
      <c r="G21" s="87">
        <v>-16.36</v>
      </c>
      <c r="H21" s="22">
        <v>-9.482</v>
      </c>
      <c r="I21" s="22">
        <v>-7.880000000000001</v>
      </c>
      <c r="J21" s="22">
        <v>-4</v>
      </c>
      <c r="K21" s="93"/>
      <c r="L21" s="93"/>
      <c r="M21" s="93"/>
    </row>
    <row r="22" spans="1:13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  <c r="M22" s="93"/>
    </row>
    <row r="23" spans="1:13" ht="15" customHeight="1">
      <c r="A23" s="30" t="s">
        <v>23</v>
      </c>
      <c r="B23" s="31"/>
      <c r="C23" s="31"/>
      <c r="D23" s="31"/>
      <c r="E23" s="86">
        <f aca="true" t="shared" si="4" ref="E23:J23">SUM(E20:E22)</f>
        <v>2.2819999999999947</v>
      </c>
      <c r="F23" s="19">
        <f t="shared" si="4"/>
        <v>15.225000000000001</v>
      </c>
      <c r="G23" s="86">
        <f t="shared" si="4"/>
        <v>20.396000000000043</v>
      </c>
      <c r="H23" s="19">
        <f t="shared" si="4"/>
        <v>30.84100000000005</v>
      </c>
      <c r="I23" s="19">
        <f t="shared" si="4"/>
        <v>26.985999999999976</v>
      </c>
      <c r="J23" s="19">
        <f t="shared" si="4"/>
        <v>6</v>
      </c>
      <c r="K23" s="93"/>
      <c r="L23" s="93"/>
      <c r="M23" s="93"/>
    </row>
    <row r="24" spans="1:13" ht="15" customHeight="1">
      <c r="A24" s="16" t="s">
        <v>24</v>
      </c>
      <c r="B24" s="20"/>
      <c r="C24" s="20"/>
      <c r="D24" s="20"/>
      <c r="E24" s="90">
        <f aca="true" t="shared" si="5" ref="E24:J24">E23-E25</f>
        <v>2.2819999999999947</v>
      </c>
      <c r="F24" s="33">
        <f t="shared" si="5"/>
        <v>15.225000000000001</v>
      </c>
      <c r="G24" s="90">
        <f t="shared" si="5"/>
        <v>20.396000000000043</v>
      </c>
      <c r="H24" s="33">
        <f t="shared" si="5"/>
        <v>30.84100000000005</v>
      </c>
      <c r="I24" s="33">
        <f t="shared" si="5"/>
        <v>26.985999999999976</v>
      </c>
      <c r="J24" s="33">
        <f t="shared" si="5"/>
        <v>6</v>
      </c>
      <c r="K24" s="93"/>
      <c r="L24" s="93"/>
      <c r="M24" s="93"/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 aca="true" t="shared" si="7" ref="E29:J29">IF(E$5=0,"",E$5)</f>
      </c>
      <c r="F29" s="36">
        <f t="shared" si="7"/>
      </c>
      <c r="G29" s="36">
        <f t="shared" si="7"/>
      </c>
      <c r="H29" s="36">
        <f t="shared" si="7"/>
      </c>
      <c r="I29" s="36">
        <f t="shared" si="7"/>
      </c>
      <c r="J29" s="36">
        <f t="shared" si="7"/>
      </c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42.068000000000005</v>
      </c>
      <c r="F31" s="22">
        <v>42.222</v>
      </c>
      <c r="G31" s="87">
        <v>42.081</v>
      </c>
      <c r="H31" s="22">
        <v>42.339</v>
      </c>
      <c r="I31" s="22">
        <v>42.446000000000005</v>
      </c>
      <c r="J31" s="22">
        <v>42</v>
      </c>
    </row>
    <row r="32" spans="1:10" ht="15" customHeight="1">
      <c r="A32" s="16" t="s">
        <v>28</v>
      </c>
      <c r="B32" s="17"/>
      <c r="C32" s="17"/>
      <c r="D32" s="17"/>
      <c r="E32" s="87">
        <v>1.127</v>
      </c>
      <c r="F32" s="22">
        <v>0.875</v>
      </c>
      <c r="G32" s="87">
        <v>1.2640000000000002</v>
      </c>
      <c r="H32" s="22">
        <v>0.8819999999999999</v>
      </c>
      <c r="I32" s="22">
        <v>0.22299999999999998</v>
      </c>
      <c r="J32" s="22"/>
    </row>
    <row r="33" spans="1:10" ht="15" customHeight="1">
      <c r="A33" s="16" t="s">
        <v>29</v>
      </c>
      <c r="B33" s="17"/>
      <c r="C33" s="17"/>
      <c r="D33" s="17"/>
      <c r="E33" s="87">
        <v>8.172</v>
      </c>
      <c r="F33" s="22">
        <v>11.463000000000005</v>
      </c>
      <c r="G33" s="87">
        <v>9.008999999999997</v>
      </c>
      <c r="H33" s="22">
        <v>11.673000000000002</v>
      </c>
      <c r="I33" s="22">
        <v>12.45</v>
      </c>
      <c r="J33" s="22">
        <v>18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4.801</v>
      </c>
      <c r="F35" s="26">
        <v>4.779</v>
      </c>
      <c r="G35" s="88">
        <v>4.807</v>
      </c>
      <c r="H35" s="26">
        <v>5.597</v>
      </c>
      <c r="I35" s="26">
        <v>3.362</v>
      </c>
      <c r="J35" s="26">
        <v>1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8" ref="E36:J36">SUM(E31:E35)</f>
        <v>56.168000000000006</v>
      </c>
      <c r="F36" s="94">
        <f t="shared" si="8"/>
        <v>59.339</v>
      </c>
      <c r="G36" s="86">
        <f t="shared" si="8"/>
        <v>57.161</v>
      </c>
      <c r="H36" s="19">
        <f t="shared" si="8"/>
        <v>60.491</v>
      </c>
      <c r="I36" s="19">
        <f t="shared" si="8"/>
        <v>58.481</v>
      </c>
      <c r="J36" s="19">
        <f t="shared" si="8"/>
        <v>61</v>
      </c>
    </row>
    <row r="37" spans="1:10" ht="15" customHeight="1">
      <c r="A37" s="16" t="s">
        <v>34</v>
      </c>
      <c r="B37" s="20"/>
      <c r="C37" s="20"/>
      <c r="D37" s="20"/>
      <c r="E37" s="87">
        <v>109.688</v>
      </c>
      <c r="F37" s="114">
        <v>115.47400000000002</v>
      </c>
      <c r="G37" s="87">
        <v>109.82300000000001</v>
      </c>
      <c r="H37" s="22">
        <v>91.568</v>
      </c>
      <c r="I37" s="22">
        <v>111.355</v>
      </c>
      <c r="J37" s="22">
        <v>117</v>
      </c>
    </row>
    <row r="38" spans="1:10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68.328</v>
      </c>
      <c r="F39" s="114">
        <v>88.106</v>
      </c>
      <c r="G39" s="87">
        <v>98.441</v>
      </c>
      <c r="H39" s="22">
        <v>72.73800000000001</v>
      </c>
      <c r="I39" s="22">
        <v>73.11600000000001</v>
      </c>
      <c r="J39" s="22">
        <v>80</v>
      </c>
    </row>
    <row r="40" spans="1:10" ht="15" customHeight="1">
      <c r="A40" s="16" t="s">
        <v>37</v>
      </c>
      <c r="B40" s="20"/>
      <c r="C40" s="20"/>
      <c r="D40" s="20"/>
      <c r="E40" s="87">
        <v>1.937</v>
      </c>
      <c r="F40" s="114">
        <v>2.474</v>
      </c>
      <c r="G40" s="87">
        <v>1.9520000000000002</v>
      </c>
      <c r="H40" s="22">
        <v>20.503</v>
      </c>
      <c r="I40" s="22">
        <v>0.8300000000000001</v>
      </c>
      <c r="J40" s="22">
        <v>2</v>
      </c>
    </row>
    <row r="41" spans="1:10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9" ref="E42:J42">SUM(E37:E41)</f>
        <v>179.95300000000003</v>
      </c>
      <c r="F42" s="96">
        <f t="shared" si="9"/>
        <v>206.054</v>
      </c>
      <c r="G42" s="95">
        <f t="shared" si="9"/>
        <v>210.216</v>
      </c>
      <c r="H42" s="45">
        <f t="shared" si="9"/>
        <v>184.80900000000003</v>
      </c>
      <c r="I42" s="45">
        <f t="shared" si="9"/>
        <v>185.30100000000002</v>
      </c>
      <c r="J42" s="45">
        <f t="shared" si="9"/>
        <v>199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10" ref="E43:J43">E36+E42</f>
        <v>236.12100000000004</v>
      </c>
      <c r="F43" s="94">
        <f t="shared" si="10"/>
        <v>265.39300000000003</v>
      </c>
      <c r="G43" s="86">
        <f t="shared" si="10"/>
        <v>267.377</v>
      </c>
      <c r="H43" s="19">
        <f t="shared" si="10"/>
        <v>245.3</v>
      </c>
      <c r="I43" s="19">
        <f t="shared" si="10"/>
        <v>243.782</v>
      </c>
      <c r="J43" s="19">
        <f t="shared" si="10"/>
        <v>260</v>
      </c>
    </row>
    <row r="44" spans="1:10" ht="15" customHeight="1">
      <c r="A44" s="16" t="s">
        <v>41</v>
      </c>
      <c r="B44" s="20"/>
      <c r="C44" s="20"/>
      <c r="D44" s="20"/>
      <c r="E44" s="87">
        <v>51.580000000000005</v>
      </c>
      <c r="F44" s="114">
        <v>137.89000000000001</v>
      </c>
      <c r="G44" s="87">
        <v>50.732000000000006</v>
      </c>
      <c r="H44" s="22">
        <v>122.122</v>
      </c>
      <c r="I44" s="22">
        <v>90.12</v>
      </c>
      <c r="J44" s="22">
        <v>62</v>
      </c>
    </row>
    <row r="45" spans="1:10" ht="15" customHeight="1">
      <c r="A45" s="16" t="s">
        <v>42</v>
      </c>
      <c r="B45" s="20"/>
      <c r="C45" s="20"/>
      <c r="D45" s="20"/>
      <c r="E45" s="87"/>
      <c r="F45" s="114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/>
      <c r="F46" s="114"/>
      <c r="G46" s="87"/>
      <c r="H46" s="22"/>
      <c r="I46" s="22"/>
      <c r="J46" s="22"/>
    </row>
    <row r="47" spans="1:10" ht="15" customHeight="1">
      <c r="A47" s="16" t="s">
        <v>44</v>
      </c>
      <c r="B47" s="20"/>
      <c r="C47" s="20"/>
      <c r="D47" s="20"/>
      <c r="E47" s="87">
        <v>19.107000000000003</v>
      </c>
      <c r="F47" s="114">
        <v>16.21</v>
      </c>
      <c r="G47" s="87">
        <v>19.115</v>
      </c>
      <c r="H47" s="22">
        <v>16.44</v>
      </c>
      <c r="I47" s="22">
        <v>21.562</v>
      </c>
      <c r="J47" s="22">
        <v>15</v>
      </c>
    </row>
    <row r="48" spans="1:10" ht="15" customHeight="1">
      <c r="A48" s="16" t="s">
        <v>45</v>
      </c>
      <c r="B48" s="20"/>
      <c r="C48" s="20"/>
      <c r="D48" s="20"/>
      <c r="E48" s="87">
        <v>96.27300000000001</v>
      </c>
      <c r="F48" s="114">
        <v>26.761</v>
      </c>
      <c r="G48" s="87">
        <v>86.63600000000001</v>
      </c>
      <c r="H48" s="22">
        <v>20.832</v>
      </c>
      <c r="I48" s="22">
        <v>76.01100000000001</v>
      </c>
      <c r="J48" s="22">
        <v>144</v>
      </c>
    </row>
    <row r="49" spans="1:10" ht="15" customHeight="1">
      <c r="A49" s="16" t="s">
        <v>46</v>
      </c>
      <c r="B49" s="20"/>
      <c r="C49" s="20"/>
      <c r="D49" s="20"/>
      <c r="E49" s="87">
        <v>60.476</v>
      </c>
      <c r="F49" s="114">
        <v>75.07300000000001</v>
      </c>
      <c r="G49" s="87">
        <v>102.209</v>
      </c>
      <c r="H49" s="22">
        <v>76.447</v>
      </c>
      <c r="I49" s="22">
        <v>56.089000000000006</v>
      </c>
      <c r="J49" s="22">
        <v>39</v>
      </c>
    </row>
    <row r="50" spans="1:10" ht="15" customHeight="1">
      <c r="A50" s="16" t="s">
        <v>47</v>
      </c>
      <c r="B50" s="20"/>
      <c r="C50" s="20"/>
      <c r="D50" s="20"/>
      <c r="E50" s="87">
        <v>8.685</v>
      </c>
      <c r="F50" s="114">
        <v>9.459</v>
      </c>
      <c r="G50" s="87">
        <v>8.685</v>
      </c>
      <c r="H50" s="22">
        <v>9.459</v>
      </c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1" ref="E52:J52">SUM(E44:E51)</f>
        <v>236.12100000000004</v>
      </c>
      <c r="F52" s="94">
        <f t="shared" si="11"/>
        <v>265.39300000000003</v>
      </c>
      <c r="G52" s="86">
        <f t="shared" si="11"/>
        <v>267.377</v>
      </c>
      <c r="H52" s="19">
        <f t="shared" si="11"/>
        <v>245.3</v>
      </c>
      <c r="I52" s="19">
        <f t="shared" si="11"/>
        <v>243.782</v>
      </c>
      <c r="J52" s="19">
        <f t="shared" si="11"/>
        <v>260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2" ref="E54:J54">E$3</f>
        <v>2011</v>
      </c>
      <c r="F54" s="10">
        <f t="shared" si="12"/>
        <v>2010</v>
      </c>
      <c r="G54" s="10">
        <f t="shared" si="12"/>
        <v>2010</v>
      </c>
      <c r="H54" s="10">
        <f t="shared" si="12"/>
        <v>2009</v>
      </c>
      <c r="I54" s="10">
        <f t="shared" si="12"/>
        <v>2008</v>
      </c>
      <c r="J54" s="10">
        <f t="shared" si="12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 aca="true" t="shared" si="13" ref="E56:J56">IF(E$5=0,"",E$5)</f>
      </c>
      <c r="F56" s="36">
        <f t="shared" si="13"/>
      </c>
      <c r="G56" s="36"/>
      <c r="H56" s="36">
        <f t="shared" si="13"/>
      </c>
      <c r="I56" s="36">
        <f t="shared" si="13"/>
      </c>
      <c r="J56" s="36">
        <f t="shared" si="13"/>
      </c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1.663</v>
      </c>
      <c r="F58" s="33">
        <v>22.109</v>
      </c>
      <c r="G58" s="90">
        <v>42.010999999999996</v>
      </c>
      <c r="H58" s="33">
        <v>42.374</v>
      </c>
      <c r="I58" s="33">
        <v>42.997</v>
      </c>
      <c r="J58" s="33">
        <v>16</v>
      </c>
    </row>
    <row r="59" spans="1:10" ht="15" customHeight="1">
      <c r="A59" s="164" t="s">
        <v>52</v>
      </c>
      <c r="B59" s="164"/>
      <c r="C59" s="50"/>
      <c r="D59" s="50"/>
      <c r="E59" s="88">
        <v>1.596</v>
      </c>
      <c r="F59" s="26">
        <v>-44.774</v>
      </c>
      <c r="G59" s="88">
        <v>-32.716</v>
      </c>
      <c r="H59" s="26">
        <v>42.703</v>
      </c>
      <c r="I59" s="26">
        <v>25.373</v>
      </c>
      <c r="J59" s="26">
        <v>-60</v>
      </c>
    </row>
    <row r="60" spans="1:11" ht="16.5" customHeight="1">
      <c r="A60" s="167" t="s">
        <v>53</v>
      </c>
      <c r="B60" s="167"/>
      <c r="C60" s="52"/>
      <c r="D60" s="52"/>
      <c r="E60" s="86">
        <f aca="true" t="shared" si="14" ref="E60:J60">SUM(E58:E59)</f>
        <v>3.2590000000000003</v>
      </c>
      <c r="F60" s="19">
        <f t="shared" si="14"/>
        <v>-22.665</v>
      </c>
      <c r="G60" s="86">
        <f t="shared" si="14"/>
        <v>9.294999999999995</v>
      </c>
      <c r="H60" s="19">
        <f t="shared" si="14"/>
        <v>85.077</v>
      </c>
      <c r="I60" s="19">
        <f t="shared" si="14"/>
        <v>68.37</v>
      </c>
      <c r="J60" s="19">
        <f t="shared" si="14"/>
        <v>-44</v>
      </c>
      <c r="K60" s="97"/>
    </row>
    <row r="61" spans="1:10" ht="15" customHeight="1">
      <c r="A61" s="163" t="s">
        <v>55</v>
      </c>
      <c r="B61" s="163"/>
      <c r="C61" s="20"/>
      <c r="D61" s="20"/>
      <c r="E61" s="87">
        <v>-0.35400000000000004</v>
      </c>
      <c r="F61" s="22">
        <v>-1.2770000000000001</v>
      </c>
      <c r="G61" s="87">
        <v>-3.599</v>
      </c>
      <c r="H61" s="22">
        <v>-4.934</v>
      </c>
      <c r="I61" s="22">
        <v>-0.4</v>
      </c>
      <c r="J61" s="22"/>
    </row>
    <row r="62" spans="1:10" ht="15" customHeight="1">
      <c r="A62" s="164" t="s">
        <v>56</v>
      </c>
      <c r="B62" s="164"/>
      <c r="C62" s="24"/>
      <c r="D62" s="24"/>
      <c r="E62" s="88"/>
      <c r="F62" s="26">
        <v>0.076</v>
      </c>
      <c r="G62" s="88">
        <v>0.076</v>
      </c>
      <c r="H62" s="26">
        <v>0.006</v>
      </c>
      <c r="I62" s="26"/>
      <c r="J62" s="26"/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15" ref="E63:J63">SUM(E60:E62)</f>
        <v>2.9050000000000002</v>
      </c>
      <c r="F63" s="19">
        <f t="shared" si="15"/>
        <v>-23.866</v>
      </c>
      <c r="G63" s="86">
        <f t="shared" si="15"/>
        <v>5.771999999999994</v>
      </c>
      <c r="H63" s="19">
        <f t="shared" si="15"/>
        <v>80.149</v>
      </c>
      <c r="I63" s="19">
        <f t="shared" si="15"/>
        <v>67.97</v>
      </c>
      <c r="J63" s="19">
        <f t="shared" si="15"/>
        <v>-44</v>
      </c>
      <c r="K63" s="19"/>
    </row>
    <row r="64" spans="1:10" ht="15" customHeight="1">
      <c r="A64" s="164" t="s">
        <v>58</v>
      </c>
      <c r="B64" s="164"/>
      <c r="C64" s="59"/>
      <c r="D64" s="59"/>
      <c r="E64" s="88"/>
      <c r="F64" s="26"/>
      <c r="G64" s="88"/>
      <c r="H64" s="26"/>
      <c r="I64" s="26"/>
      <c r="J64" s="26"/>
    </row>
    <row r="65" spans="1:11" ht="16.5" customHeight="1">
      <c r="A65" s="167" t="s">
        <v>59</v>
      </c>
      <c r="B65" s="167"/>
      <c r="C65" s="46"/>
      <c r="D65" s="46"/>
      <c r="E65" s="86">
        <f aca="true" t="shared" si="16" ref="E65:J65">SUM(E63:E64)</f>
        <v>2.9050000000000002</v>
      </c>
      <c r="F65" s="19">
        <f t="shared" si="16"/>
        <v>-23.866</v>
      </c>
      <c r="G65" s="86">
        <f t="shared" si="16"/>
        <v>5.771999999999994</v>
      </c>
      <c r="H65" s="19">
        <f t="shared" si="16"/>
        <v>80.149</v>
      </c>
      <c r="I65" s="19">
        <f t="shared" si="16"/>
        <v>67.97</v>
      </c>
      <c r="J65" s="19">
        <f t="shared" si="16"/>
        <v>-44</v>
      </c>
      <c r="K65" s="97"/>
    </row>
    <row r="66" spans="1:10" ht="15" customHeight="1">
      <c r="A66" s="163" t="s">
        <v>60</v>
      </c>
      <c r="B66" s="163"/>
      <c r="C66" s="20"/>
      <c r="D66" s="20"/>
      <c r="E66" s="87">
        <v>9.655000000000001</v>
      </c>
      <c r="F66" s="22">
        <v>5.9750000000000005</v>
      </c>
      <c r="G66" s="87">
        <v>66.00500000000001</v>
      </c>
      <c r="H66" s="22">
        <v>-53.87700000000001</v>
      </c>
      <c r="I66" s="22">
        <v>-69</v>
      </c>
      <c r="J66" s="22">
        <v>20</v>
      </c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87"/>
      <c r="F68" s="22"/>
      <c r="G68" s="87">
        <v>-90</v>
      </c>
      <c r="H68" s="22"/>
      <c r="I68" s="22"/>
      <c r="J68" s="22"/>
    </row>
    <row r="69" spans="1:10" ht="15" customHeight="1">
      <c r="A69" s="164" t="s">
        <v>63</v>
      </c>
      <c r="B69" s="164"/>
      <c r="C69" s="24"/>
      <c r="D69" s="24"/>
      <c r="E69" s="88">
        <v>-12.545000000000002</v>
      </c>
      <c r="F69" s="26"/>
      <c r="G69" s="88">
        <v>-0.07100000000000001</v>
      </c>
      <c r="H69" s="26">
        <v>-6.795999999999999</v>
      </c>
      <c r="I69" s="26"/>
      <c r="J69" s="26">
        <v>19</v>
      </c>
    </row>
    <row r="70" spans="1:11" ht="16.5" customHeight="1">
      <c r="A70" s="60" t="s">
        <v>64</v>
      </c>
      <c r="B70" s="60"/>
      <c r="C70" s="61"/>
      <c r="D70" s="61"/>
      <c r="E70" s="101">
        <f aca="true" t="shared" si="17" ref="E70:J70">SUM(E66:E69)</f>
        <v>-2.8900000000000006</v>
      </c>
      <c r="F70" s="64">
        <f t="shared" si="17"/>
        <v>5.9750000000000005</v>
      </c>
      <c r="G70" s="101">
        <f t="shared" si="17"/>
        <v>-24.065999999999992</v>
      </c>
      <c r="H70" s="64">
        <f t="shared" si="17"/>
        <v>-60.67300000000001</v>
      </c>
      <c r="I70" s="64">
        <f t="shared" si="17"/>
        <v>-69</v>
      </c>
      <c r="J70" s="64">
        <f t="shared" si="17"/>
        <v>39</v>
      </c>
      <c r="K70" s="97"/>
    </row>
    <row r="71" spans="1:11" ht="16.5" customHeight="1">
      <c r="A71" s="167" t="s">
        <v>65</v>
      </c>
      <c r="B71" s="167"/>
      <c r="C71" s="46"/>
      <c r="D71" s="46"/>
      <c r="E71" s="86">
        <f aca="true" t="shared" si="18" ref="E71:J71">SUM(E70+E65)</f>
        <v>0.01499999999999968</v>
      </c>
      <c r="F71" s="19">
        <f t="shared" si="18"/>
        <v>-17.891</v>
      </c>
      <c r="G71" s="86">
        <f t="shared" si="18"/>
        <v>-18.293999999999997</v>
      </c>
      <c r="H71" s="19">
        <f t="shared" si="18"/>
        <v>19.475999999999992</v>
      </c>
      <c r="I71" s="19">
        <f t="shared" si="18"/>
        <v>-1.0300000000000011</v>
      </c>
      <c r="J71" s="19">
        <f t="shared" si="18"/>
        <v>-5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9" ref="E73:J73">E$3</f>
        <v>2011</v>
      </c>
      <c r="F73" s="10">
        <f t="shared" si="19"/>
        <v>2010</v>
      </c>
      <c r="G73" s="10">
        <f t="shared" si="19"/>
        <v>2010</v>
      </c>
      <c r="H73" s="10">
        <f t="shared" si="19"/>
        <v>2009</v>
      </c>
      <c r="I73" s="10">
        <f t="shared" si="19"/>
        <v>2008</v>
      </c>
      <c r="J73" s="10">
        <f t="shared" si="19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>
        <f aca="true" t="shared" si="20" ref="E75:J75">IF(E$5=0,"",E$5)</f>
      </c>
      <c r="F75" s="13">
        <f t="shared" si="20"/>
      </c>
      <c r="G75" s="13"/>
      <c r="H75" s="13">
        <f t="shared" si="20"/>
      </c>
      <c r="I75" s="13">
        <f t="shared" si="20"/>
      </c>
      <c r="J75" s="13">
        <f t="shared" si="20"/>
      </c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3.6585486732681067</v>
      </c>
      <c r="F77" s="67">
        <f>IF(F14=0,"-",IF(F7=0,"-",F14/F7))*100</f>
        <v>17.247735368111663</v>
      </c>
      <c r="G77" s="102">
        <f>IF(G14=0,"-",IF(G7=0,"-",G14/G7))*100</f>
        <v>8.876590747784103</v>
      </c>
      <c r="H77" s="67">
        <f>IF(H14=0,"-",IF(H7=0,"-",H14/H7)*100)</f>
        <v>13.033033187020562</v>
      </c>
      <c r="I77" s="67">
        <f>IF(I14=0,"-",IF(I7=0,"-",I14/I7)*100)</f>
        <v>10.386899203585777</v>
      </c>
      <c r="J77" s="67">
        <f>IF(J14=0,"-",IF(J7=0,"-",J14/J7)*100)</f>
        <v>3.9119804400977993</v>
      </c>
    </row>
    <row r="78" spans="1:10" ht="15" customHeight="1">
      <c r="A78" s="163" t="s">
        <v>68</v>
      </c>
      <c r="B78" s="163"/>
      <c r="C78" s="17"/>
      <c r="D78" s="17"/>
      <c r="E78" s="103">
        <f aca="true" t="shared" si="21" ref="E78:J78">IF(E20=0,"-",IF(E7=0,"-",E20/E7)*100)</f>
        <v>3.100498577616536</v>
      </c>
      <c r="F78" s="67">
        <f t="shared" si="21"/>
        <v>17.31664992236734</v>
      </c>
      <c r="G78" s="103">
        <f t="shared" si="21"/>
        <v>8.666966915275669</v>
      </c>
      <c r="H78" s="67">
        <f t="shared" si="21"/>
        <v>10.338382491693002</v>
      </c>
      <c r="I78" s="67">
        <f t="shared" si="21"/>
        <v>8.9199415672961</v>
      </c>
      <c r="J78" s="67">
        <f t="shared" si="21"/>
        <v>2.444987775061125</v>
      </c>
    </row>
    <row r="79" spans="1:10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23.599106760618838</v>
      </c>
      <c r="H79" s="67">
        <f>IF((H44=0),"-",(H24/((H44+I44)/2)*100))</f>
        <v>29.062108348017873</v>
      </c>
      <c r="I79" s="67">
        <f>IF((I44=0),"-",(I24/((I44+J44)/2)*100))</f>
        <v>35.47988430186692</v>
      </c>
      <c r="J79" s="69">
        <v>13.8</v>
      </c>
    </row>
    <row r="80" spans="1:10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27.41062064340297</v>
      </c>
      <c r="H80" s="69">
        <f>IF((H44=0),"-",((H17+H18)/((H44+H45+H46+H48+I44+I45+I46+I48)/2)*100))</f>
        <v>32.89257000501483</v>
      </c>
      <c r="I80" s="69">
        <f>IF((I44=0),"-",((I17+I18)/((I44+I45+I46+I48+J44+J45+J46+J48)/2)*100))</f>
        <v>21.82027296839015</v>
      </c>
      <c r="J80" s="69">
        <v>9</v>
      </c>
    </row>
    <row r="81" spans="1:10" ht="15" customHeight="1">
      <c r="A81" s="163" t="s">
        <v>71</v>
      </c>
      <c r="B81" s="163"/>
      <c r="C81" s="17"/>
      <c r="D81" s="17"/>
      <c r="E81" s="104">
        <f aca="true" t="shared" si="22" ref="E81:J81">IF(E44=0,"-",((E44+E45)/E52*100))</f>
        <v>21.844732150041715</v>
      </c>
      <c r="F81" s="105">
        <f t="shared" si="22"/>
        <v>51.95690918750683</v>
      </c>
      <c r="G81" s="104">
        <f t="shared" si="22"/>
        <v>18.973958119060356</v>
      </c>
      <c r="H81" s="71">
        <f t="shared" si="22"/>
        <v>49.784753363228695</v>
      </c>
      <c r="I81" s="71">
        <f t="shared" si="22"/>
        <v>36.96745452904644</v>
      </c>
      <c r="J81" s="71">
        <f t="shared" si="22"/>
        <v>23.846153846153847</v>
      </c>
    </row>
    <row r="82" spans="1:10" ht="15" customHeight="1">
      <c r="A82" s="163" t="s">
        <v>72</v>
      </c>
      <c r="B82" s="163"/>
      <c r="C82" s="17"/>
      <c r="D82" s="17"/>
      <c r="E82" s="106">
        <f aca="true" t="shared" si="23" ref="E82:J82">IF((E48+E46-E40-E38-E34)=0,"-",(E48+E46-E40-E38-E34))</f>
        <v>94.33600000000001</v>
      </c>
      <c r="F82" s="107">
        <f t="shared" si="23"/>
        <v>24.287</v>
      </c>
      <c r="G82" s="106">
        <f t="shared" si="23"/>
        <v>84.68400000000001</v>
      </c>
      <c r="H82" s="73">
        <f t="shared" si="23"/>
        <v>0.3290000000000006</v>
      </c>
      <c r="I82" s="73">
        <f t="shared" si="23"/>
        <v>75.18100000000001</v>
      </c>
      <c r="J82" s="73">
        <f t="shared" si="23"/>
        <v>142</v>
      </c>
    </row>
    <row r="83" spans="1:10" ht="15" customHeight="1">
      <c r="A83" s="163" t="s">
        <v>73</v>
      </c>
      <c r="B83" s="163"/>
      <c r="C83" s="20"/>
      <c r="D83" s="20"/>
      <c r="E83" s="108">
        <f aca="true" t="shared" si="24" ref="E83:J83">IF((E44=0),"-",((E48+E46)/(E44+E45)))</f>
        <v>1.8664792555253975</v>
      </c>
      <c r="F83" s="109">
        <f t="shared" si="24"/>
        <v>0.19407498730872433</v>
      </c>
      <c r="G83" s="108">
        <f t="shared" si="24"/>
        <v>1.7077189939288813</v>
      </c>
      <c r="H83" s="75">
        <f t="shared" si="24"/>
        <v>0.17058351484580994</v>
      </c>
      <c r="I83" s="75">
        <f t="shared" si="24"/>
        <v>0.8434420772303596</v>
      </c>
      <c r="J83" s="75">
        <f t="shared" si="24"/>
        <v>2.3225806451612905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177</v>
      </c>
      <c r="H84" s="77">
        <v>166</v>
      </c>
      <c r="I84" s="77">
        <v>168</v>
      </c>
      <c r="J84" s="77">
        <v>175</v>
      </c>
    </row>
    <row r="85" spans="1:10" ht="1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4.25">
      <c r="A86" s="80"/>
      <c r="B86" s="80"/>
      <c r="C86" s="80"/>
      <c r="D86" s="80"/>
      <c r="E86" s="116"/>
      <c r="F86" s="116"/>
      <c r="G86" s="116"/>
      <c r="H86" s="116"/>
      <c r="I86" s="116"/>
      <c r="J86" s="81"/>
    </row>
    <row r="87" spans="1:10" ht="14.25">
      <c r="A87" s="80"/>
      <c r="B87" s="80"/>
      <c r="C87" s="80"/>
      <c r="D87" s="80"/>
      <c r="E87" s="116"/>
      <c r="F87" s="116"/>
      <c r="G87" s="116"/>
      <c r="H87" s="116"/>
      <c r="I87" s="116"/>
      <c r="J87" s="117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4" max="15" width="9.140625" style="0" customWidth="1"/>
  </cols>
  <sheetData>
    <row r="1" spans="1:11" ht="18" customHeight="1">
      <c r="A1" s="166" t="s">
        <v>108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5"/>
      <c r="K2" s="6"/>
    </row>
    <row r="3" spans="1:11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2009</v>
      </c>
      <c r="J3" s="10">
        <v>2008</v>
      </c>
      <c r="K3" s="10">
        <v>2007</v>
      </c>
    </row>
    <row r="4" spans="1:11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  <c r="K4" s="10"/>
    </row>
    <row r="5" spans="1:11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 t="s">
        <v>109</v>
      </c>
      <c r="H5" s="13" t="s">
        <v>6</v>
      </c>
      <c r="I5" s="13"/>
      <c r="J5" s="13"/>
      <c r="K5" s="13"/>
    </row>
    <row r="6" ht="1.5" customHeight="1"/>
    <row r="7" spans="1:11" ht="15" customHeight="1">
      <c r="A7" s="16" t="s">
        <v>7</v>
      </c>
      <c r="B7" s="17"/>
      <c r="C7" s="17"/>
      <c r="D7" s="17"/>
      <c r="E7" s="86">
        <v>414.545</v>
      </c>
      <c r="F7" s="19">
        <v>405.558</v>
      </c>
      <c r="G7" s="86">
        <v>1617.289</v>
      </c>
      <c r="H7" s="19">
        <v>1360.4160000000002</v>
      </c>
      <c r="I7" s="19">
        <v>1360</v>
      </c>
      <c r="J7" s="19">
        <v>1535.6390000000001</v>
      </c>
      <c r="K7" s="19">
        <v>1571</v>
      </c>
    </row>
    <row r="8" spans="1:11" ht="15" customHeight="1">
      <c r="A8" s="16" t="s">
        <v>8</v>
      </c>
      <c r="B8" s="20"/>
      <c r="C8" s="20"/>
      <c r="D8" s="20"/>
      <c r="E8" s="87">
        <v>-387.897</v>
      </c>
      <c r="F8" s="22">
        <v>-366.882</v>
      </c>
      <c r="G8" s="87">
        <v>-1505.2010000000002</v>
      </c>
      <c r="H8" s="22">
        <v>-1233.259</v>
      </c>
      <c r="I8" s="22">
        <v>-1233.26</v>
      </c>
      <c r="J8" s="22">
        <v>-1365.814</v>
      </c>
      <c r="K8" s="22">
        <v>-1376</v>
      </c>
    </row>
    <row r="9" spans="1:11" ht="15" customHeight="1">
      <c r="A9" s="16" t="s">
        <v>9</v>
      </c>
      <c r="B9" s="20"/>
      <c r="C9" s="20"/>
      <c r="D9" s="20"/>
      <c r="E9" s="87">
        <v>3.487</v>
      </c>
      <c r="F9" s="22">
        <v>-0.21399999999999997</v>
      </c>
      <c r="G9" s="87">
        <v>-8.218999999999998</v>
      </c>
      <c r="H9" s="22">
        <v>-5.359999999999999</v>
      </c>
      <c r="I9" s="22">
        <v>-5.36</v>
      </c>
      <c r="J9" s="22">
        <v>-3.444</v>
      </c>
      <c r="K9" s="22">
        <v>6</v>
      </c>
    </row>
    <row r="10" spans="1:11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22"/>
    </row>
    <row r="11" spans="1:11" ht="15" customHeight="1">
      <c r="A11" s="23" t="s">
        <v>11</v>
      </c>
      <c r="B11" s="24"/>
      <c r="C11" s="24"/>
      <c r="D11" s="24"/>
      <c r="E11" s="88"/>
      <c r="F11" s="26"/>
      <c r="G11" s="88">
        <v>0.47300000000000003</v>
      </c>
      <c r="H11" s="26"/>
      <c r="I11" s="26"/>
      <c r="J11" s="26"/>
      <c r="K11" s="26"/>
    </row>
    <row r="12" spans="1:11" ht="15" customHeight="1">
      <c r="A12" s="27" t="s">
        <v>12</v>
      </c>
      <c r="B12" s="27"/>
      <c r="C12" s="27"/>
      <c r="D12" s="27"/>
      <c r="E12" s="86">
        <f>SUM(E7:E11)</f>
        <v>30.135000000000026</v>
      </c>
      <c r="F12" s="19">
        <f>SUM(F7:F11)</f>
        <v>38.46199999999999</v>
      </c>
      <c r="G12" s="86">
        <f>SUM(G7:G11)</f>
        <v>104.34199999999974</v>
      </c>
      <c r="H12" s="19">
        <f>SUM(H7:H11)</f>
        <v>121.79700000000015</v>
      </c>
      <c r="I12" s="19">
        <v>121.38000000000001</v>
      </c>
      <c r="J12" s="19">
        <v>166.38100000000006</v>
      </c>
      <c r="K12" s="19">
        <v>201</v>
      </c>
    </row>
    <row r="13" spans="1:11" ht="15" customHeight="1">
      <c r="A13" s="23" t="s">
        <v>13</v>
      </c>
      <c r="B13" s="24"/>
      <c r="C13" s="24"/>
      <c r="D13" s="24"/>
      <c r="E13" s="88">
        <v>-8.652000000000001</v>
      </c>
      <c r="F13" s="26">
        <v>-10.378</v>
      </c>
      <c r="G13" s="88">
        <v>-37.925000000000004</v>
      </c>
      <c r="H13" s="26">
        <v>-35.581</v>
      </c>
      <c r="I13" s="26">
        <v>-35.58</v>
      </c>
      <c r="J13" s="26">
        <v>-36.123000000000005</v>
      </c>
      <c r="K13" s="26">
        <v>-40</v>
      </c>
    </row>
    <row r="14" spans="1:11" ht="15" customHeight="1">
      <c r="A14" s="27" t="s">
        <v>14</v>
      </c>
      <c r="B14" s="27"/>
      <c r="C14" s="27"/>
      <c r="D14" s="27"/>
      <c r="E14" s="86">
        <f>SUM(E12:E13)</f>
        <v>21.483000000000025</v>
      </c>
      <c r="F14" s="19">
        <f>SUM(F12:F13)</f>
        <v>28.08399999999999</v>
      </c>
      <c r="G14" s="86">
        <f>SUM(G12:G13)</f>
        <v>66.41699999999975</v>
      </c>
      <c r="H14" s="19">
        <f>SUM(H12:H13)</f>
        <v>86.21600000000015</v>
      </c>
      <c r="I14" s="19">
        <v>85.80000000000001</v>
      </c>
      <c r="J14" s="19">
        <v>130.25800000000004</v>
      </c>
      <c r="K14" s="19">
        <v>161</v>
      </c>
    </row>
    <row r="15" spans="1:11" ht="15" customHeight="1">
      <c r="A15" s="16" t="s">
        <v>15</v>
      </c>
      <c r="B15" s="28"/>
      <c r="C15" s="28"/>
      <c r="D15" s="28"/>
      <c r="E15" s="87">
        <v>-0.40900000000000003</v>
      </c>
      <c r="F15" s="22">
        <v>-0.34500000000000003</v>
      </c>
      <c r="G15" s="87">
        <v>-1.643</v>
      </c>
      <c r="H15" s="22"/>
      <c r="I15" s="22"/>
      <c r="J15" s="22"/>
      <c r="K15" s="22"/>
    </row>
    <row r="16" spans="1:11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26"/>
    </row>
    <row r="17" spans="1:11" ht="15" customHeight="1">
      <c r="A17" s="27" t="s">
        <v>17</v>
      </c>
      <c r="B17" s="27"/>
      <c r="C17" s="27"/>
      <c r="D17" s="27"/>
      <c r="E17" s="86">
        <f>SUM(E14:E16)</f>
        <v>21.074000000000026</v>
      </c>
      <c r="F17" s="19">
        <f>SUM(F14:F16)</f>
        <v>27.73899999999999</v>
      </c>
      <c r="G17" s="86">
        <f>SUM(G14:G16)</f>
        <v>64.77399999999975</v>
      </c>
      <c r="H17" s="19">
        <f>SUM(H14:H16)</f>
        <v>86.21600000000015</v>
      </c>
      <c r="I17" s="19">
        <v>85.80000000000001</v>
      </c>
      <c r="J17" s="19">
        <v>130.25800000000004</v>
      </c>
      <c r="K17" s="19">
        <v>161</v>
      </c>
    </row>
    <row r="18" spans="1:11" ht="15" customHeight="1">
      <c r="A18" s="16" t="s">
        <v>18</v>
      </c>
      <c r="B18" s="20"/>
      <c r="C18" s="20"/>
      <c r="D18" s="20"/>
      <c r="E18" s="87">
        <v>0.37600000000000006</v>
      </c>
      <c r="F18" s="22">
        <v>2.648</v>
      </c>
      <c r="G18" s="87">
        <v>7.934000000000001</v>
      </c>
      <c r="H18" s="22"/>
      <c r="I18" s="22"/>
      <c r="J18" s="22">
        <v>12.794</v>
      </c>
      <c r="K18" s="22">
        <v>4</v>
      </c>
    </row>
    <row r="19" spans="1:11" ht="15" customHeight="1">
      <c r="A19" s="23" t="s">
        <v>19</v>
      </c>
      <c r="B19" s="24"/>
      <c r="C19" s="24"/>
      <c r="D19" s="24"/>
      <c r="E19" s="88">
        <v>-9.577</v>
      </c>
      <c r="F19" s="26">
        <v>-9.298</v>
      </c>
      <c r="G19" s="88">
        <v>-43.998000000000005</v>
      </c>
      <c r="H19" s="26">
        <v>-25.533</v>
      </c>
      <c r="I19" s="26">
        <v>-2.07</v>
      </c>
      <c r="J19" s="26">
        <v>-6.8950000000000005</v>
      </c>
      <c r="K19" s="26">
        <v>-10</v>
      </c>
    </row>
    <row r="20" spans="1:11" ht="15" customHeight="1">
      <c r="A20" s="27" t="s">
        <v>20</v>
      </c>
      <c r="B20" s="27"/>
      <c r="C20" s="27"/>
      <c r="D20" s="27"/>
      <c r="E20" s="86">
        <f>SUM(E17:E19)</f>
        <v>11.873000000000028</v>
      </c>
      <c r="F20" s="19">
        <f>SUM(F17:F19)</f>
        <v>21.08899999999999</v>
      </c>
      <c r="G20" s="86">
        <f>SUM(G17:G19)</f>
        <v>28.709999999999738</v>
      </c>
      <c r="H20" s="19">
        <f>SUM(H17:H19)</f>
        <v>60.68300000000015</v>
      </c>
      <c r="I20" s="19">
        <v>83.73000000000002</v>
      </c>
      <c r="J20" s="19">
        <v>136.15700000000004</v>
      </c>
      <c r="K20" s="19">
        <v>155</v>
      </c>
    </row>
    <row r="21" spans="1:11" ht="15" customHeight="1">
      <c r="A21" s="16" t="s">
        <v>21</v>
      </c>
      <c r="B21" s="20"/>
      <c r="C21" s="20"/>
      <c r="D21" s="20"/>
      <c r="E21" s="87">
        <v>-3.1230000000000007</v>
      </c>
      <c r="F21" s="22">
        <v>-7.526000000000001</v>
      </c>
      <c r="G21" s="87">
        <v>-10.537</v>
      </c>
      <c r="H21" s="22">
        <v>-25.935000000000002</v>
      </c>
      <c r="I21" s="22">
        <v>-25.94</v>
      </c>
      <c r="J21" s="22">
        <v>-39.84</v>
      </c>
      <c r="K21" s="22">
        <v>-47</v>
      </c>
    </row>
    <row r="22" spans="1:11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26"/>
    </row>
    <row r="23" spans="1:11" ht="15" customHeight="1">
      <c r="A23" s="30" t="s">
        <v>23</v>
      </c>
      <c r="B23" s="31"/>
      <c r="C23" s="31"/>
      <c r="D23" s="31"/>
      <c r="E23" s="86">
        <f>SUM(E20:E22)</f>
        <v>8.750000000000027</v>
      </c>
      <c r="F23" s="19">
        <f>SUM(F20:F22)</f>
        <v>13.562999999999992</v>
      </c>
      <c r="G23" s="86">
        <f>SUM(G20:G22)</f>
        <v>18.17299999999974</v>
      </c>
      <c r="H23" s="19">
        <f>SUM(H20:H22)</f>
        <v>34.74800000000015</v>
      </c>
      <c r="I23" s="19">
        <v>57.79000000000002</v>
      </c>
      <c r="J23" s="19">
        <v>96.31700000000004</v>
      </c>
      <c r="K23" s="19">
        <v>108</v>
      </c>
    </row>
    <row r="24" spans="1:11" ht="15" customHeight="1">
      <c r="A24" s="16" t="s">
        <v>24</v>
      </c>
      <c r="B24" s="20"/>
      <c r="C24" s="20"/>
      <c r="D24" s="20"/>
      <c r="E24" s="90">
        <f>E23-E25</f>
        <v>8.723000000000027</v>
      </c>
      <c r="F24" s="33">
        <f>F23-F25</f>
        <v>13.562999999999992</v>
      </c>
      <c r="G24" s="90">
        <f>G23-G25</f>
        <v>18.17299999999974</v>
      </c>
      <c r="H24" s="33">
        <f>H23-H25</f>
        <v>34.74800000000015</v>
      </c>
      <c r="I24" s="33">
        <v>57.79000000000002</v>
      </c>
      <c r="J24" s="33">
        <v>96.31700000000004</v>
      </c>
      <c r="K24" s="33">
        <v>108</v>
      </c>
    </row>
    <row r="25" spans="1:11" ht="15" customHeight="1">
      <c r="A25" s="16" t="s">
        <v>25</v>
      </c>
      <c r="B25" s="20"/>
      <c r="C25" s="20"/>
      <c r="D25" s="20"/>
      <c r="E25" s="87">
        <v>0.027</v>
      </c>
      <c r="F25" s="22"/>
      <c r="G25" s="87"/>
      <c r="H25" s="22"/>
      <c r="I25" s="22"/>
      <c r="J25" s="22"/>
      <c r="K25" s="22"/>
    </row>
    <row r="26" spans="1:11" ht="14.25">
      <c r="A26" s="20"/>
      <c r="B26" s="20"/>
      <c r="C26" s="20"/>
      <c r="D26" s="20"/>
      <c r="E26" s="22"/>
      <c r="F26" s="22"/>
      <c r="G26" s="22"/>
      <c r="H26" s="22"/>
      <c r="I26" s="22"/>
      <c r="J26" s="22"/>
      <c r="K26" s="22"/>
    </row>
    <row r="27" spans="1:11" ht="12.75" customHeight="1">
      <c r="A27" s="7"/>
      <c r="B27" s="7"/>
      <c r="C27" s="12"/>
      <c r="D27" s="9"/>
      <c r="E27" s="10">
        <f aca="true" t="shared" si="0" ref="E27:K27">E$3</f>
        <v>2011</v>
      </c>
      <c r="F27" s="10">
        <f t="shared" si="0"/>
        <v>2010</v>
      </c>
      <c r="G27" s="10">
        <f t="shared" si="0"/>
        <v>2010</v>
      </c>
      <c r="H27" s="10">
        <f t="shared" si="0"/>
        <v>2009</v>
      </c>
      <c r="I27" s="10">
        <f t="shared" si="0"/>
        <v>2009</v>
      </c>
      <c r="J27" s="10">
        <f t="shared" si="0"/>
        <v>2008</v>
      </c>
      <c r="K27" s="10">
        <f t="shared" si="0"/>
        <v>2007</v>
      </c>
    </row>
    <row r="28" spans="1:11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  <c r="K28" s="34"/>
    </row>
    <row r="29" spans="1:11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>
        <f>IF(I$5=0,"",I$5)</f>
      </c>
      <c r="J29" s="36">
        <f>IF(J$5=0,"",J$5)</f>
      </c>
      <c r="K29" s="36">
        <f>IF(K$5=0,"",K$5)</f>
      </c>
    </row>
    <row r="30" spans="5:11" ht="1.5" customHeight="1">
      <c r="E30" s="93"/>
      <c r="F30" s="93"/>
      <c r="G30" s="93"/>
      <c r="H30" s="93"/>
      <c r="I30" s="93"/>
      <c r="J30" s="93"/>
      <c r="K30" s="93"/>
    </row>
    <row r="31" spans="1:11" ht="15" customHeight="1">
      <c r="A31" s="16" t="s">
        <v>27</v>
      </c>
      <c r="B31" s="39"/>
      <c r="C31" s="39"/>
      <c r="D31" s="39"/>
      <c r="E31" s="87">
        <v>1162.875</v>
      </c>
      <c r="F31" s="22"/>
      <c r="G31" s="87">
        <v>1180.343</v>
      </c>
      <c r="H31" s="22"/>
      <c r="I31" s="22">
        <v>230.8</v>
      </c>
      <c r="J31" s="22">
        <v>33</v>
      </c>
      <c r="K31" s="22">
        <v>23</v>
      </c>
    </row>
    <row r="32" spans="1:11" ht="15" customHeight="1">
      <c r="A32" s="16" t="s">
        <v>28</v>
      </c>
      <c r="B32" s="17"/>
      <c r="C32" s="17"/>
      <c r="D32" s="17"/>
      <c r="E32" s="87">
        <v>5.714000000000002</v>
      </c>
      <c r="F32" s="22"/>
      <c r="G32" s="87">
        <v>7.135</v>
      </c>
      <c r="H32" s="22"/>
      <c r="I32" s="22">
        <v>12.81</v>
      </c>
      <c r="J32" s="22">
        <v>9</v>
      </c>
      <c r="K32" s="22">
        <v>12</v>
      </c>
    </row>
    <row r="33" spans="1:11" ht="15" customHeight="1">
      <c r="A33" s="16" t="s">
        <v>29</v>
      </c>
      <c r="B33" s="17"/>
      <c r="C33" s="17"/>
      <c r="D33" s="17"/>
      <c r="E33" s="87">
        <v>216.52499999999998</v>
      </c>
      <c r="F33" s="22"/>
      <c r="G33" s="87">
        <v>213.62599999999998</v>
      </c>
      <c r="H33" s="22"/>
      <c r="I33" s="22">
        <v>223.47</v>
      </c>
      <c r="J33" s="22">
        <v>138</v>
      </c>
      <c r="K33" s="22">
        <v>138</v>
      </c>
    </row>
    <row r="34" spans="1:11" ht="15" customHeight="1">
      <c r="A34" s="16" t="s">
        <v>30</v>
      </c>
      <c r="B34" s="17"/>
      <c r="C34" s="17"/>
      <c r="D34" s="17"/>
      <c r="E34" s="87">
        <v>13.370000000000001</v>
      </c>
      <c r="F34" s="22"/>
      <c r="G34" s="87">
        <v>13.124</v>
      </c>
      <c r="H34" s="22"/>
      <c r="I34" s="22"/>
      <c r="J34" s="22"/>
      <c r="K34" s="22"/>
    </row>
    <row r="35" spans="1:11" ht="15" customHeight="1">
      <c r="A35" s="23" t="s">
        <v>31</v>
      </c>
      <c r="B35" s="24"/>
      <c r="C35" s="24"/>
      <c r="D35" s="24"/>
      <c r="E35" s="88">
        <v>28.490000000000002</v>
      </c>
      <c r="F35" s="26"/>
      <c r="G35" s="88">
        <v>23.839000000000002</v>
      </c>
      <c r="H35" s="26"/>
      <c r="I35" s="26">
        <v>21.18</v>
      </c>
      <c r="J35" s="26">
        <v>22</v>
      </c>
      <c r="K35" s="26">
        <v>22</v>
      </c>
    </row>
    <row r="36" spans="1:11" ht="15" customHeight="1">
      <c r="A36" s="2" t="s">
        <v>32</v>
      </c>
      <c r="B36" s="27"/>
      <c r="C36" s="27"/>
      <c r="D36" s="27"/>
      <c r="E36" s="86">
        <f>SUM(E31:E35)</f>
        <v>1426.974</v>
      </c>
      <c r="F36" s="150">
        <v>0</v>
      </c>
      <c r="G36" s="151">
        <v>1438.067</v>
      </c>
      <c r="H36" s="19" t="s">
        <v>33</v>
      </c>
      <c r="I36" s="19">
        <v>488.26000000000005</v>
      </c>
      <c r="J36" s="19">
        <v>202</v>
      </c>
      <c r="K36" s="19">
        <v>195</v>
      </c>
    </row>
    <row r="37" spans="1:11" ht="15" customHeight="1">
      <c r="A37" s="16" t="s">
        <v>34</v>
      </c>
      <c r="B37" s="20"/>
      <c r="C37" s="20"/>
      <c r="D37" s="20"/>
      <c r="E37" s="87">
        <v>176.35200000000003</v>
      </c>
      <c r="F37" s="114"/>
      <c r="G37" s="87">
        <v>194.93599999999998</v>
      </c>
      <c r="H37" s="22"/>
      <c r="I37" s="22">
        <v>179.72</v>
      </c>
      <c r="J37" s="22">
        <v>187</v>
      </c>
      <c r="K37" s="22">
        <v>154</v>
      </c>
    </row>
    <row r="38" spans="1:11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/>
      <c r="J38" s="22"/>
      <c r="K38" s="22"/>
    </row>
    <row r="39" spans="1:11" ht="15" customHeight="1">
      <c r="A39" s="16" t="s">
        <v>36</v>
      </c>
      <c r="B39" s="20"/>
      <c r="C39" s="20"/>
      <c r="D39" s="20"/>
      <c r="E39" s="87">
        <v>431.21</v>
      </c>
      <c r="F39" s="114"/>
      <c r="G39" s="87">
        <v>381.41100000000006</v>
      </c>
      <c r="H39" s="22"/>
      <c r="I39" s="22">
        <v>360.31</v>
      </c>
      <c r="J39" s="22">
        <v>336</v>
      </c>
      <c r="K39" s="22">
        <v>365</v>
      </c>
    </row>
    <row r="40" spans="1:11" ht="15" customHeight="1">
      <c r="A40" s="16" t="s">
        <v>37</v>
      </c>
      <c r="B40" s="20"/>
      <c r="C40" s="20"/>
      <c r="D40" s="20"/>
      <c r="E40" s="87">
        <v>150.41400000000002</v>
      </c>
      <c r="F40" s="114"/>
      <c r="G40" s="87">
        <v>206.309</v>
      </c>
      <c r="H40" s="22"/>
      <c r="I40" s="22">
        <v>213.43</v>
      </c>
      <c r="J40" s="22">
        <v>221</v>
      </c>
      <c r="K40" s="22">
        <v>178</v>
      </c>
    </row>
    <row r="41" spans="1:11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  <c r="K41" s="26"/>
    </row>
    <row r="42" spans="1:11" ht="15" customHeight="1">
      <c r="A42" s="41" t="s">
        <v>39</v>
      </c>
      <c r="B42" s="42"/>
      <c r="C42" s="42"/>
      <c r="D42" s="42"/>
      <c r="E42" s="95">
        <f>SUM(E37:E41)</f>
        <v>757.976</v>
      </c>
      <c r="F42" s="152">
        <v>0</v>
      </c>
      <c r="G42" s="153">
        <v>782.656</v>
      </c>
      <c r="H42" s="45" t="s">
        <v>33</v>
      </c>
      <c r="I42" s="45">
        <v>753.46</v>
      </c>
      <c r="J42" s="45">
        <v>744</v>
      </c>
      <c r="K42" s="45">
        <v>697</v>
      </c>
    </row>
    <row r="43" spans="1:11" ht="15" customHeight="1">
      <c r="A43" s="2" t="s">
        <v>40</v>
      </c>
      <c r="B43" s="46"/>
      <c r="C43" s="46"/>
      <c r="D43" s="46"/>
      <c r="E43" s="86">
        <f>E36+E42</f>
        <v>2184.95</v>
      </c>
      <c r="F43" s="150">
        <v>0</v>
      </c>
      <c r="G43" s="151">
        <v>2220.723</v>
      </c>
      <c r="H43" s="19" t="s">
        <v>33</v>
      </c>
      <c r="I43" s="19">
        <v>1241.72</v>
      </c>
      <c r="J43" s="19">
        <v>946</v>
      </c>
      <c r="K43" s="19">
        <v>892</v>
      </c>
    </row>
    <row r="44" spans="1:11" ht="15" customHeight="1">
      <c r="A44" s="16" t="s">
        <v>41</v>
      </c>
      <c r="B44" s="20"/>
      <c r="C44" s="20"/>
      <c r="D44" s="20"/>
      <c r="E44" s="87">
        <v>1126.5790000000002</v>
      </c>
      <c r="F44" s="114"/>
      <c r="G44" s="87">
        <v>1120.1029999999998</v>
      </c>
      <c r="H44" s="22"/>
      <c r="I44" s="22">
        <v>551.11</v>
      </c>
      <c r="J44" s="22">
        <v>538</v>
      </c>
      <c r="K44" s="22">
        <v>472</v>
      </c>
    </row>
    <row r="45" spans="1:11" ht="15" customHeight="1">
      <c r="A45" s="16" t="s">
        <v>42</v>
      </c>
      <c r="B45" s="20"/>
      <c r="C45" s="20"/>
      <c r="D45" s="20"/>
      <c r="E45" s="87">
        <v>2.882</v>
      </c>
      <c r="F45" s="114"/>
      <c r="G45" s="87">
        <v>2.8850000000000002</v>
      </c>
      <c r="H45" s="22"/>
      <c r="I45" s="22"/>
      <c r="J45" s="22">
        <v>4</v>
      </c>
      <c r="K45" s="22">
        <v>3</v>
      </c>
    </row>
    <row r="46" spans="1:11" ht="15" customHeight="1">
      <c r="A46" s="16" t="s">
        <v>43</v>
      </c>
      <c r="B46" s="20"/>
      <c r="C46" s="20"/>
      <c r="D46" s="20"/>
      <c r="E46" s="87">
        <v>4.533</v>
      </c>
      <c r="F46" s="114"/>
      <c r="G46" s="87">
        <v>4.444</v>
      </c>
      <c r="H46" s="22"/>
      <c r="I46" s="22">
        <v>5.12</v>
      </c>
      <c r="J46" s="22">
        <v>3</v>
      </c>
      <c r="K46" s="22">
        <v>4</v>
      </c>
    </row>
    <row r="47" spans="1:11" ht="15" customHeight="1">
      <c r="A47" s="16" t="s">
        <v>44</v>
      </c>
      <c r="B47" s="20"/>
      <c r="C47" s="20"/>
      <c r="D47" s="20"/>
      <c r="E47" s="87">
        <v>27.657</v>
      </c>
      <c r="F47" s="114"/>
      <c r="G47" s="87">
        <v>23.872</v>
      </c>
      <c r="H47" s="22"/>
      <c r="I47" s="22">
        <v>23.96</v>
      </c>
      <c r="J47" s="22">
        <v>23</v>
      </c>
      <c r="K47" s="22">
        <v>23</v>
      </c>
    </row>
    <row r="48" spans="1:11" ht="15" customHeight="1">
      <c r="A48" s="16" t="s">
        <v>45</v>
      </c>
      <c r="B48" s="20"/>
      <c r="C48" s="20"/>
      <c r="D48" s="20"/>
      <c r="E48" s="87">
        <v>683.211</v>
      </c>
      <c r="F48" s="114"/>
      <c r="G48" s="87">
        <v>705.3249999999999</v>
      </c>
      <c r="H48" s="22"/>
      <c r="I48" s="22">
        <v>352.16</v>
      </c>
      <c r="J48" s="22">
        <v>100</v>
      </c>
      <c r="K48" s="22">
        <v>128</v>
      </c>
    </row>
    <row r="49" spans="1:11" ht="15" customHeight="1">
      <c r="A49" s="16" t="s">
        <v>46</v>
      </c>
      <c r="B49" s="20"/>
      <c r="C49" s="20"/>
      <c r="D49" s="20"/>
      <c r="E49" s="87">
        <v>340.088</v>
      </c>
      <c r="F49" s="114"/>
      <c r="G49" s="87">
        <v>364.094</v>
      </c>
      <c r="H49" s="22"/>
      <c r="I49" s="22">
        <v>309.36</v>
      </c>
      <c r="J49" s="22">
        <v>278</v>
      </c>
      <c r="K49" s="22">
        <v>262</v>
      </c>
    </row>
    <row r="50" spans="1:11" ht="15" customHeight="1">
      <c r="A50" s="16" t="s">
        <v>47</v>
      </c>
      <c r="B50" s="20"/>
      <c r="C50" s="20"/>
      <c r="D50" s="20"/>
      <c r="E50" s="87"/>
      <c r="F50" s="114"/>
      <c r="G50" s="87"/>
      <c r="H50" s="22"/>
      <c r="I50" s="22"/>
      <c r="J50" s="22"/>
      <c r="K50" s="22"/>
    </row>
    <row r="51" spans="1:11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  <c r="K51" s="26"/>
    </row>
    <row r="52" spans="1:11" ht="15" customHeight="1">
      <c r="A52" s="2" t="s">
        <v>49</v>
      </c>
      <c r="B52" s="46"/>
      <c r="C52" s="46"/>
      <c r="D52" s="46"/>
      <c r="E52" s="86">
        <f>SUM(E44:E51)</f>
        <v>2184.9500000000003</v>
      </c>
      <c r="F52" s="150">
        <v>0</v>
      </c>
      <c r="G52" s="151">
        <v>2220.723</v>
      </c>
      <c r="H52" s="19" t="s">
        <v>33</v>
      </c>
      <c r="I52" s="19">
        <v>1241.71</v>
      </c>
      <c r="J52" s="19">
        <v>946</v>
      </c>
      <c r="K52" s="19">
        <v>892</v>
      </c>
    </row>
    <row r="53" spans="1:11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  <c r="K53" s="22"/>
    </row>
    <row r="54" spans="1:11" ht="12.75" customHeight="1">
      <c r="A54" s="47"/>
      <c r="B54" s="7"/>
      <c r="C54" s="9"/>
      <c r="D54" s="9"/>
      <c r="E54" s="10">
        <f aca="true" t="shared" si="1" ref="E54:K54">E$3</f>
        <v>2011</v>
      </c>
      <c r="F54" s="10">
        <f t="shared" si="1"/>
        <v>2010</v>
      </c>
      <c r="G54" s="10">
        <f t="shared" si="1"/>
        <v>2010</v>
      </c>
      <c r="H54" s="10">
        <f t="shared" si="1"/>
        <v>2009</v>
      </c>
      <c r="I54" s="10">
        <f t="shared" si="1"/>
        <v>2009</v>
      </c>
      <c r="J54" s="10">
        <f t="shared" si="1"/>
        <v>2008</v>
      </c>
      <c r="K54" s="10">
        <f t="shared" si="1"/>
        <v>2007</v>
      </c>
    </row>
    <row r="55" spans="1:11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  <c r="K55" s="34"/>
    </row>
    <row r="56" spans="1:11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>
        <f>IF(I$5=0,"",I$5)</f>
      </c>
      <c r="J56" s="36">
        <f>IF(J$5=0,"",J$5)</f>
      </c>
      <c r="K56" s="36">
        <f>IF(K$5=0,"",K$5)</f>
      </c>
    </row>
    <row r="57" spans="5:11" ht="1.5" customHeight="1">
      <c r="E57" s="93"/>
      <c r="F57" s="93"/>
      <c r="G57" s="93"/>
      <c r="H57" s="93"/>
      <c r="I57" s="93"/>
      <c r="J57" s="93"/>
      <c r="K57" s="93"/>
    </row>
    <row r="58" spans="1:11" ht="24.75" customHeight="1">
      <c r="A58" s="163" t="s">
        <v>51</v>
      </c>
      <c r="B58" s="163"/>
      <c r="C58" s="48"/>
      <c r="D58" s="48"/>
      <c r="E58" s="90">
        <v>15.679000000000002</v>
      </c>
      <c r="F58" s="33"/>
      <c r="G58" s="90"/>
      <c r="H58" s="33"/>
      <c r="I58" s="33">
        <v>89.62</v>
      </c>
      <c r="J58" s="33">
        <v>147.00000000000003</v>
      </c>
      <c r="K58" s="33">
        <v>148</v>
      </c>
    </row>
    <row r="59" spans="1:11" ht="15" customHeight="1">
      <c r="A59" s="164" t="s">
        <v>52</v>
      </c>
      <c r="B59" s="164"/>
      <c r="C59" s="50"/>
      <c r="D59" s="50"/>
      <c r="E59" s="88">
        <v>-52.736</v>
      </c>
      <c r="F59" s="26"/>
      <c r="G59" s="88"/>
      <c r="H59" s="26"/>
      <c r="I59" s="26">
        <v>36.31</v>
      </c>
      <c r="J59" s="26">
        <v>8</v>
      </c>
      <c r="K59" s="26">
        <v>-10</v>
      </c>
    </row>
    <row r="60" spans="1:13" ht="16.5" customHeight="1">
      <c r="A60" s="167" t="s">
        <v>53</v>
      </c>
      <c r="B60" s="167"/>
      <c r="C60" s="52"/>
      <c r="D60" s="52"/>
      <c r="E60" s="53">
        <f>SUM(E58:E59)</f>
        <v>-37.056999999999995</v>
      </c>
      <c r="F60" s="40">
        <v>0</v>
      </c>
      <c r="G60" s="151" t="s">
        <v>54</v>
      </c>
      <c r="H60" s="19" t="s">
        <v>33</v>
      </c>
      <c r="I60" s="19">
        <f>SUM(I58:I59)</f>
        <v>125.93</v>
      </c>
      <c r="J60" s="19">
        <f>SUM(J58:J59)</f>
        <v>155.00000000000003</v>
      </c>
      <c r="K60" s="19">
        <f>SUM(K58:K59)</f>
        <v>138</v>
      </c>
      <c r="M60" s="83"/>
    </row>
    <row r="61" spans="1:13" ht="15" customHeight="1">
      <c r="A61" s="163" t="s">
        <v>55</v>
      </c>
      <c r="B61" s="163"/>
      <c r="C61" s="20"/>
      <c r="D61" s="20"/>
      <c r="E61" s="87">
        <v>-13.965</v>
      </c>
      <c r="F61" s="22"/>
      <c r="G61" s="87"/>
      <c r="H61" s="22"/>
      <c r="I61" s="22">
        <v>-24.37</v>
      </c>
      <c r="J61" s="22">
        <v>-29</v>
      </c>
      <c r="K61" s="22">
        <v>-40</v>
      </c>
      <c r="M61" s="83"/>
    </row>
    <row r="62" spans="1:11" ht="15" customHeight="1">
      <c r="A62" s="164" t="s">
        <v>56</v>
      </c>
      <c r="B62" s="164"/>
      <c r="C62" s="24"/>
      <c r="D62" s="24"/>
      <c r="E62" s="88"/>
      <c r="F62" s="26"/>
      <c r="G62" s="88"/>
      <c r="H62" s="26"/>
      <c r="I62" s="26"/>
      <c r="J62" s="26">
        <v>5</v>
      </c>
      <c r="K62" s="26">
        <v>9</v>
      </c>
    </row>
    <row r="63" spans="1:11" s="1" customFormat="1" ht="16.5" customHeight="1">
      <c r="A63" s="57" t="s">
        <v>57</v>
      </c>
      <c r="B63" s="57"/>
      <c r="C63" s="58"/>
      <c r="D63" s="58"/>
      <c r="E63" s="53">
        <f>SUM(E60:E62)</f>
        <v>-51.02199999999999</v>
      </c>
      <c r="F63" s="40">
        <v>0</v>
      </c>
      <c r="G63" s="54" t="s">
        <v>54</v>
      </c>
      <c r="H63" s="100" t="s">
        <v>33</v>
      </c>
      <c r="I63" s="19">
        <f>SUM(I60:I62)</f>
        <v>101.56</v>
      </c>
      <c r="J63" s="19">
        <f>SUM(J60:J62)</f>
        <v>131.00000000000003</v>
      </c>
      <c r="K63" s="19">
        <f>SUM(K60:K62)</f>
        <v>107</v>
      </c>
    </row>
    <row r="64" spans="1:11" ht="15" customHeight="1">
      <c r="A64" s="164" t="s">
        <v>58</v>
      </c>
      <c r="B64" s="164"/>
      <c r="C64" s="59"/>
      <c r="D64" s="59"/>
      <c r="E64" s="88"/>
      <c r="F64" s="26"/>
      <c r="G64" s="88"/>
      <c r="H64" s="26"/>
      <c r="I64" s="26">
        <v>-265.55</v>
      </c>
      <c r="J64" s="26">
        <v>-1</v>
      </c>
      <c r="K64" s="26">
        <v>-37</v>
      </c>
    </row>
    <row r="65" spans="1:11" ht="16.5" customHeight="1">
      <c r="A65" s="167" t="s">
        <v>59</v>
      </c>
      <c r="B65" s="167"/>
      <c r="C65" s="46"/>
      <c r="D65" s="46"/>
      <c r="E65" s="53">
        <f>SUM(E63:E64)</f>
        <v>-51.02199999999999</v>
      </c>
      <c r="F65" s="40">
        <v>0</v>
      </c>
      <c r="G65" s="151" t="s">
        <v>54</v>
      </c>
      <c r="H65" s="19" t="s">
        <v>33</v>
      </c>
      <c r="I65" s="19">
        <f>SUM(I63:I64)</f>
        <v>-163.99</v>
      </c>
      <c r="J65" s="19">
        <f>SUM(J63:J64)</f>
        <v>130.00000000000003</v>
      </c>
      <c r="K65" s="19">
        <f>SUM(K63:K64)</f>
        <v>70</v>
      </c>
    </row>
    <row r="66" spans="1:11" ht="15" customHeight="1">
      <c r="A66" s="163" t="s">
        <v>60</v>
      </c>
      <c r="B66" s="163"/>
      <c r="C66" s="20"/>
      <c r="D66" s="20"/>
      <c r="E66" s="87">
        <v>-0.165</v>
      </c>
      <c r="F66" s="22"/>
      <c r="G66" s="87"/>
      <c r="H66" s="22"/>
      <c r="I66" s="22">
        <v>201.9</v>
      </c>
      <c r="J66" s="22">
        <v>-46</v>
      </c>
      <c r="K66" s="22">
        <v>-32</v>
      </c>
    </row>
    <row r="67" spans="1:11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  <c r="K67" s="22">
        <v>1</v>
      </c>
    </row>
    <row r="68" spans="1:11" ht="15" customHeight="1">
      <c r="A68" s="163" t="s">
        <v>62</v>
      </c>
      <c r="B68" s="163"/>
      <c r="C68" s="20"/>
      <c r="D68" s="20"/>
      <c r="E68" s="87"/>
      <c r="F68" s="22"/>
      <c r="G68" s="87"/>
      <c r="H68" s="22"/>
      <c r="I68" s="22">
        <v>-42.7</v>
      </c>
      <c r="J68" s="22">
        <v>-43</v>
      </c>
      <c r="K68" s="22">
        <v>-27</v>
      </c>
    </row>
    <row r="69" spans="1:11" ht="15" customHeight="1">
      <c r="A69" s="164" t="s">
        <v>63</v>
      </c>
      <c r="B69" s="164"/>
      <c r="C69" s="24"/>
      <c r="D69" s="24"/>
      <c r="E69" s="88"/>
      <c r="F69" s="26"/>
      <c r="G69" s="88"/>
      <c r="H69" s="26"/>
      <c r="I69" s="26"/>
      <c r="J69" s="26"/>
      <c r="K69" s="26">
        <v>1</v>
      </c>
    </row>
    <row r="70" spans="1:11" ht="16.5" customHeight="1">
      <c r="A70" s="60" t="s">
        <v>64</v>
      </c>
      <c r="B70" s="60"/>
      <c r="C70" s="61"/>
      <c r="D70" s="61"/>
      <c r="E70" s="154">
        <f>SUM(E66:E69)</f>
        <v>-0.165</v>
      </c>
      <c r="F70" s="63">
        <v>0</v>
      </c>
      <c r="G70" s="155" t="s">
        <v>54</v>
      </c>
      <c r="H70" s="64" t="s">
        <v>33</v>
      </c>
      <c r="I70" s="64">
        <f>SUM(I66:I69)</f>
        <v>159.2</v>
      </c>
      <c r="J70" s="64">
        <f>SUM(J66:J69)</f>
        <v>-89</v>
      </c>
      <c r="K70" s="64">
        <f>SUM(K66:K69)</f>
        <v>-57</v>
      </c>
    </row>
    <row r="71" spans="1:11" ht="16.5" customHeight="1">
      <c r="A71" s="167" t="s">
        <v>65</v>
      </c>
      <c r="B71" s="167"/>
      <c r="C71" s="46"/>
      <c r="D71" s="46"/>
      <c r="E71" s="53">
        <f>+E65+E70</f>
        <v>-51.18699999999999</v>
      </c>
      <c r="F71" s="40">
        <v>0</v>
      </c>
      <c r="G71" s="151" t="s">
        <v>54</v>
      </c>
      <c r="H71" s="19" t="s">
        <v>33</v>
      </c>
      <c r="I71" s="19">
        <f>+I65+I70</f>
        <v>-4.7900000000000205</v>
      </c>
      <c r="J71" s="19">
        <f>+J65+J70</f>
        <v>41.00000000000003</v>
      </c>
      <c r="K71" s="19">
        <f>+K65+K70</f>
        <v>13</v>
      </c>
    </row>
    <row r="72" spans="1:11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  <c r="K72" s="22"/>
    </row>
    <row r="73" spans="1:11" ht="12.75" customHeight="1">
      <c r="A73" s="47"/>
      <c r="B73" s="7"/>
      <c r="C73" s="9"/>
      <c r="D73" s="9"/>
      <c r="E73" s="10">
        <f aca="true" t="shared" si="2" ref="E73:K73">E$3</f>
        <v>2011</v>
      </c>
      <c r="F73" s="10">
        <f t="shared" si="2"/>
        <v>2010</v>
      </c>
      <c r="G73" s="10">
        <f t="shared" si="2"/>
        <v>2010</v>
      </c>
      <c r="H73" s="10">
        <f t="shared" si="2"/>
        <v>2009</v>
      </c>
      <c r="I73" s="10">
        <f t="shared" si="2"/>
        <v>2009</v>
      </c>
      <c r="J73" s="10">
        <f t="shared" si="2"/>
        <v>2008</v>
      </c>
      <c r="K73" s="10">
        <f t="shared" si="2"/>
        <v>2007</v>
      </c>
    </row>
    <row r="74" spans="1:11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  <c r="K74" s="10"/>
    </row>
    <row r="75" spans="1:11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>
        <f>IF(I$5=0,"",I$5)</f>
      </c>
      <c r="J75" s="13">
        <f>IF(J$5=0,"",J$5)</f>
      </c>
      <c r="K75" s="13">
        <f>IF(K$5=0,"",K$5)</f>
      </c>
    </row>
    <row r="76" ht="1.5" customHeight="1"/>
    <row r="77" spans="1:11" ht="15" customHeight="1">
      <c r="A77" s="163" t="s">
        <v>67</v>
      </c>
      <c r="B77" s="163"/>
      <c r="C77" s="17"/>
      <c r="D77" s="17"/>
      <c r="E77" s="103">
        <f>IF(E14=0,"-",IF(E7=0,"-",E14/E7))*100</f>
        <v>5.18230831393456</v>
      </c>
      <c r="F77" s="67">
        <f>IF(F14=0,"-",IF(F7=0,"-",F14/F7))*100</f>
        <v>6.924780179407135</v>
      </c>
      <c r="G77" s="103">
        <f>IF(G14=0,"-",IF(G7=0,"-",G14/G7))*100</f>
        <v>4.106687178358335</v>
      </c>
      <c r="H77" s="67">
        <f>IF(H14=0,"-",IF(H7=0,"-",H14/H7)*100)</f>
        <v>6.337473243478476</v>
      </c>
      <c r="I77" s="67">
        <f>IF(I14=0,"-",IF(I7=0,"-",I14/I7)*100)</f>
        <v>6.308823529411765</v>
      </c>
      <c r="J77" s="67">
        <f>IF(J14=0,"-",IF(J7=0,"-",J14/J7)*100)</f>
        <v>8.482332110606725</v>
      </c>
      <c r="K77" s="67">
        <f>IF(K14=0,"-",IF(K7=0,"-",K14/K7)*100)</f>
        <v>10.248249522597073</v>
      </c>
    </row>
    <row r="78" spans="1:11" ht="15" customHeight="1">
      <c r="A78" s="163" t="s">
        <v>68</v>
      </c>
      <c r="B78" s="163"/>
      <c r="C78" s="17"/>
      <c r="D78" s="17"/>
      <c r="E78" s="103">
        <f aca="true" t="shared" si="3" ref="E78:K78">IF(E20=0,"-",IF(E7=0,"-",E20/E7)*100)</f>
        <v>2.8641040176579207</v>
      </c>
      <c r="F78" s="67">
        <f t="shared" si="3"/>
        <v>5.199996054818298</v>
      </c>
      <c r="G78" s="103">
        <f>IF(G20=0,"-",IF(G7=0,"-",G20/G7)*100)</f>
        <v>1.7751929308861765</v>
      </c>
      <c r="H78" s="67">
        <f>IF(H20=0,"-",IF(H7=0,"-",H20/H7)*100)</f>
        <v>4.460620868910697</v>
      </c>
      <c r="I78" s="67">
        <f t="shared" si="3"/>
        <v>6.156617647058825</v>
      </c>
      <c r="J78" s="67">
        <f>IF(J20=0,"-",IF(J7=0,"-",J20/J7)*100)</f>
        <v>8.866471872621107</v>
      </c>
      <c r="K78" s="67">
        <f t="shared" si="3"/>
        <v>9.866327180140038</v>
      </c>
    </row>
    <row r="79" spans="1:11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IF((G44=0),"-",(G24/((G44+I44)/2)*100))</f>
        <v>2.1748275055303834</v>
      </c>
      <c r="H79" s="69" t="str">
        <f>IF((H44=0),"-",(H24/((H44+I44)/2)*100))</f>
        <v>-</v>
      </c>
      <c r="I79" s="67">
        <f>IF((I44=0),"-",(I24/((I44+J44)/2)*100))</f>
        <v>10.612334842210615</v>
      </c>
      <c r="J79" s="69">
        <f>IF((J44=0),"-",(J24/((J44+K44)/2)*100))</f>
        <v>19.07267326732674</v>
      </c>
      <c r="K79" s="69">
        <v>25.2</v>
      </c>
    </row>
    <row r="80" spans="1:11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IF((G44=0),"-",((G17+G18)/((G44+G45+G46+G48+I44+I45+I46+I48)/2)*100))</f>
        <v>5.304932570197787</v>
      </c>
      <c r="H80" s="69" t="str">
        <f>IF((H44=0),"-",((H17+H18)/((H44+H45+H46+H48+I44+I45+I46+I48)/2)*100))</f>
        <v>-</v>
      </c>
      <c r="I80" s="69">
        <f>IF((I44=0),"-",((I17+I18)/((I44+I45+I46+I48+J44+J45+J46+J48)/2)*100))</f>
        <v>11.046807305312898</v>
      </c>
      <c r="J80" s="69">
        <f>IF((J44=0),"-",((J17+J18)/((J44+J45+J46+J48+K44+K45+K46+K48)/2)*100))</f>
        <v>22.85175718849841</v>
      </c>
      <c r="K80" s="69">
        <v>27.4</v>
      </c>
    </row>
    <row r="81" spans="1:11" ht="15" customHeight="1">
      <c r="A81" s="163" t="s">
        <v>71</v>
      </c>
      <c r="B81" s="163"/>
      <c r="C81" s="17"/>
      <c r="D81" s="17"/>
      <c r="E81" s="104">
        <f aca="true" t="shared" si="4" ref="E81:K81">IF(E44=0,"-",((E44+E45)/E52*100))</f>
        <v>51.69276184809721</v>
      </c>
      <c r="F81" s="105" t="str">
        <f t="shared" si="4"/>
        <v>-</v>
      </c>
      <c r="G81" s="104">
        <f t="shared" si="4"/>
        <v>50.56857608985902</v>
      </c>
      <c r="H81" s="71" t="str">
        <f t="shared" si="4"/>
        <v>-</v>
      </c>
      <c r="I81" s="71">
        <f t="shared" si="4"/>
        <v>44.383149044462876</v>
      </c>
      <c r="J81" s="71">
        <f t="shared" si="4"/>
        <v>57.2938689217759</v>
      </c>
      <c r="K81" s="71">
        <f t="shared" si="4"/>
        <v>53.25112107623319</v>
      </c>
    </row>
    <row r="82" spans="1:11" ht="15" customHeight="1">
      <c r="A82" s="163" t="s">
        <v>72</v>
      </c>
      <c r="B82" s="163"/>
      <c r="C82" s="17"/>
      <c r="D82" s="17"/>
      <c r="E82" s="106">
        <f>IF((E48+E46-E40-E38-E34)=0,"-",(E48+E46-E40-E38-E34))</f>
        <v>523.96</v>
      </c>
      <c r="F82" s="107" t="str">
        <f aca="true" t="shared" si="5" ref="F82:K82">IF((F48+F46-F40-F38-F34)=0,"-",(F48+F46-F40-F38-F34))</f>
        <v>-</v>
      </c>
      <c r="G82" s="106">
        <f t="shared" si="5"/>
        <v>490.3359999999999</v>
      </c>
      <c r="H82" s="73" t="str">
        <f>IF(H48=0,"-",(H48+H46-H40-H38-H34))</f>
        <v>-</v>
      </c>
      <c r="I82" s="73">
        <f t="shared" si="5"/>
        <v>143.85000000000002</v>
      </c>
      <c r="J82" s="73">
        <f t="shared" si="5"/>
        <v>-118</v>
      </c>
      <c r="K82" s="73">
        <f t="shared" si="5"/>
        <v>-46</v>
      </c>
    </row>
    <row r="83" spans="1:11" ht="15" customHeight="1">
      <c r="A83" s="163" t="s">
        <v>73</v>
      </c>
      <c r="B83" s="163"/>
      <c r="C83" s="20"/>
      <c r="D83" s="20"/>
      <c r="E83" s="108">
        <f aca="true" t="shared" si="6" ref="E83:K83">IF((E44=0),"-",((E48+E46)/(E44+E45)))</f>
        <v>0.6089134551790631</v>
      </c>
      <c r="F83" s="109" t="str">
        <f t="shared" si="6"/>
        <v>-</v>
      </c>
      <c r="G83" s="108">
        <f t="shared" si="6"/>
        <v>0.6320361392997966</v>
      </c>
      <c r="H83" s="75" t="str">
        <f t="shared" si="6"/>
        <v>-</v>
      </c>
      <c r="I83" s="75">
        <f t="shared" si="6"/>
        <v>0.648291629620221</v>
      </c>
      <c r="J83" s="75">
        <f t="shared" si="6"/>
        <v>0.1900369003690037</v>
      </c>
      <c r="K83" s="75">
        <f t="shared" si="6"/>
        <v>0.27789473684210525</v>
      </c>
    </row>
    <row r="84" spans="1:11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1102</v>
      </c>
      <c r="H84" s="77" t="s">
        <v>33</v>
      </c>
      <c r="I84" s="77">
        <v>906</v>
      </c>
      <c r="J84" s="77">
        <v>973</v>
      </c>
      <c r="K84" s="77">
        <v>968</v>
      </c>
    </row>
    <row r="85" spans="1:11" ht="15" customHeight="1">
      <c r="A85" s="156" t="s">
        <v>110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ht="14.25">
      <c r="A86" s="157" t="s">
        <v>111</v>
      </c>
      <c r="B86" s="80"/>
      <c r="C86" s="80"/>
      <c r="D86" s="80"/>
      <c r="E86" s="116"/>
      <c r="F86" s="116"/>
      <c r="G86" s="116"/>
      <c r="H86" s="116"/>
      <c r="I86" s="116"/>
      <c r="J86" s="116"/>
      <c r="K86" s="81"/>
    </row>
    <row r="87" spans="1:11" ht="14.25">
      <c r="A87" s="80"/>
      <c r="B87" s="80"/>
      <c r="C87" s="80"/>
      <c r="D87" s="80"/>
      <c r="E87" s="116"/>
      <c r="F87" s="116"/>
      <c r="G87" s="116"/>
      <c r="H87" s="116"/>
      <c r="I87" s="116"/>
      <c r="J87" s="116"/>
      <c r="K87" s="117"/>
    </row>
    <row r="88" spans="1:11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1:11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1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1:11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1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1:11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1:11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1:11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sheetProtection/>
  <mergeCells count="21">
    <mergeCell ref="A1:K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4" max="14" width="9.140625" style="0" customWidth="1"/>
  </cols>
  <sheetData>
    <row r="1" spans="1:10" ht="18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5</v>
      </c>
      <c r="G5" s="13" t="s">
        <v>5</v>
      </c>
      <c r="H5" s="13"/>
      <c r="I5" s="13"/>
      <c r="J5" s="13"/>
    </row>
    <row r="6" ht="1.5" customHeight="1"/>
    <row r="7" spans="1:13" ht="15" customHeight="1">
      <c r="A7" s="16" t="s">
        <v>7</v>
      </c>
      <c r="B7" s="17"/>
      <c r="C7" s="17"/>
      <c r="D7" s="17"/>
      <c r="E7" s="86">
        <v>999.7090000000001</v>
      </c>
      <c r="F7" s="19">
        <v>1097.556</v>
      </c>
      <c r="G7" s="86">
        <v>5149.265</v>
      </c>
      <c r="H7" s="19">
        <v>5025.852</v>
      </c>
      <c r="I7" s="19">
        <v>5638.944</v>
      </c>
      <c r="J7" s="19">
        <v>5056.599</v>
      </c>
      <c r="K7" s="93"/>
      <c r="L7" s="93"/>
      <c r="M7" s="93"/>
    </row>
    <row r="8" spans="1:13" ht="15" customHeight="1">
      <c r="A8" s="16" t="s">
        <v>8</v>
      </c>
      <c r="B8" s="20"/>
      <c r="C8" s="20"/>
      <c r="D8" s="20"/>
      <c r="E8" s="87">
        <v>-941.8940000000001</v>
      </c>
      <c r="F8" s="22">
        <v>-1040.213</v>
      </c>
      <c r="G8" s="87">
        <v>-4531.860000000001</v>
      </c>
      <c r="H8" s="22">
        <v>-4530.801000000001</v>
      </c>
      <c r="I8" s="22">
        <v>-5167.662</v>
      </c>
      <c r="J8" s="22">
        <v>-4509.736</v>
      </c>
      <c r="K8" s="93"/>
      <c r="L8" s="93"/>
      <c r="M8" s="93"/>
    </row>
    <row r="9" spans="1:13" ht="15" customHeight="1">
      <c r="A9" s="16" t="s">
        <v>9</v>
      </c>
      <c r="B9" s="20"/>
      <c r="C9" s="20"/>
      <c r="D9" s="20"/>
      <c r="E9" s="87">
        <v>2.194000000000001</v>
      </c>
      <c r="F9" s="22">
        <v>3.712999999999999</v>
      </c>
      <c r="G9" s="87">
        <v>5.924000000000001</v>
      </c>
      <c r="H9" s="22">
        <v>12.081999999999997</v>
      </c>
      <c r="I9" s="22">
        <v>-6.345000000000001</v>
      </c>
      <c r="J9" s="22">
        <v>46.142</v>
      </c>
      <c r="K9" s="93"/>
      <c r="L9" s="93"/>
      <c r="M9" s="93"/>
    </row>
    <row r="10" spans="1:13" ht="15" customHeight="1">
      <c r="A10" s="16" t="s">
        <v>10</v>
      </c>
      <c r="B10" s="20"/>
      <c r="C10" s="20"/>
      <c r="D10" s="20"/>
      <c r="E10" s="87">
        <v>0.463</v>
      </c>
      <c r="F10" s="22">
        <v>0.41400000000000003</v>
      </c>
      <c r="G10" s="87">
        <v>2.0340000000000003</v>
      </c>
      <c r="H10" s="22">
        <v>0.7070000000000001</v>
      </c>
      <c r="I10" s="22">
        <v>-1.091</v>
      </c>
      <c r="J10" s="22">
        <v>1.063</v>
      </c>
      <c r="K10" s="93"/>
      <c r="L10" s="93"/>
      <c r="M10" s="93"/>
    </row>
    <row r="11" spans="1:13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93"/>
      <c r="L11" s="93"/>
      <c r="M11" s="93"/>
    </row>
    <row r="12" spans="1:13" ht="15" customHeight="1">
      <c r="A12" s="27" t="s">
        <v>12</v>
      </c>
      <c r="B12" s="27"/>
      <c r="C12" s="27"/>
      <c r="D12" s="27"/>
      <c r="E12" s="86">
        <f aca="true" t="shared" si="0" ref="E12:J12">SUM(E7:E11)</f>
        <v>60.471999999999944</v>
      </c>
      <c r="F12" s="19">
        <f t="shared" si="0"/>
        <v>61.47000000000008</v>
      </c>
      <c r="G12" s="86">
        <f t="shared" si="0"/>
        <v>625.3629999999997</v>
      </c>
      <c r="H12" s="19">
        <f t="shared" si="0"/>
        <v>507.83999999999855</v>
      </c>
      <c r="I12" s="19">
        <f t="shared" si="0"/>
        <v>463.8460000000001</v>
      </c>
      <c r="J12" s="19">
        <f t="shared" si="0"/>
        <v>594.0680000000003</v>
      </c>
      <c r="K12" s="93"/>
      <c r="L12" s="93"/>
      <c r="M12" s="93"/>
    </row>
    <row r="13" spans="1:13" ht="15" customHeight="1">
      <c r="A13" s="23" t="s">
        <v>13</v>
      </c>
      <c r="B13" s="24"/>
      <c r="C13" s="24"/>
      <c r="D13" s="24"/>
      <c r="E13" s="88">
        <v>-28.717000000000002</v>
      </c>
      <c r="F13" s="26">
        <v>-32.27</v>
      </c>
      <c r="G13" s="88">
        <v>-178.991</v>
      </c>
      <c r="H13" s="26">
        <v>-160.04000000000002</v>
      </c>
      <c r="I13" s="26">
        <v>-141.215</v>
      </c>
      <c r="J13" s="26">
        <v>-113.174</v>
      </c>
      <c r="K13" s="93"/>
      <c r="L13" s="93"/>
      <c r="M13" s="93"/>
    </row>
    <row r="14" spans="1:13" ht="15" customHeight="1">
      <c r="A14" s="27" t="s">
        <v>14</v>
      </c>
      <c r="B14" s="27"/>
      <c r="C14" s="27"/>
      <c r="D14" s="27"/>
      <c r="E14" s="86">
        <f aca="true" t="shared" si="1" ref="E14:J14">SUM(E12:E13)</f>
        <v>31.754999999999942</v>
      </c>
      <c r="F14" s="19">
        <f t="shared" si="1"/>
        <v>29.200000000000074</v>
      </c>
      <c r="G14" s="86">
        <f t="shared" si="1"/>
        <v>446.37199999999973</v>
      </c>
      <c r="H14" s="19">
        <f t="shared" si="1"/>
        <v>347.79999999999853</v>
      </c>
      <c r="I14" s="19">
        <f t="shared" si="1"/>
        <v>322.6310000000001</v>
      </c>
      <c r="J14" s="19">
        <f t="shared" si="1"/>
        <v>480.89400000000035</v>
      </c>
      <c r="K14" s="93"/>
      <c r="L14" s="93"/>
      <c r="M14" s="93"/>
    </row>
    <row r="15" spans="1:13" ht="15" customHeight="1">
      <c r="A15" s="16" t="s">
        <v>15</v>
      </c>
      <c r="B15" s="28"/>
      <c r="C15" s="28"/>
      <c r="D15" s="28"/>
      <c r="E15" s="87">
        <v>-1.7570000000000001</v>
      </c>
      <c r="F15" s="22">
        <v>-1.7570000000000001</v>
      </c>
      <c r="G15" s="87">
        <v>-7.027</v>
      </c>
      <c r="H15" s="22">
        <v>-7.0280000000000005</v>
      </c>
      <c r="I15" s="22">
        <v>-7.027</v>
      </c>
      <c r="J15" s="22">
        <v>-5.2700000000000005</v>
      </c>
      <c r="K15" s="93"/>
      <c r="L15" s="93"/>
      <c r="M15" s="93"/>
    </row>
    <row r="16" spans="1:13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  <c r="M16" s="93"/>
    </row>
    <row r="17" spans="1:13" ht="15" customHeight="1">
      <c r="A17" s="27" t="s">
        <v>17</v>
      </c>
      <c r="B17" s="27"/>
      <c r="C17" s="27"/>
      <c r="D17" s="27"/>
      <c r="E17" s="86">
        <f aca="true" t="shared" si="2" ref="E17:J17">SUM(E14:E16)</f>
        <v>29.99799999999994</v>
      </c>
      <c r="F17" s="19">
        <f t="shared" si="2"/>
        <v>27.443000000000072</v>
      </c>
      <c r="G17" s="86">
        <f t="shared" si="2"/>
        <v>439.34499999999974</v>
      </c>
      <c r="H17" s="19">
        <f t="shared" si="2"/>
        <v>340.7719999999985</v>
      </c>
      <c r="I17" s="19">
        <f t="shared" si="2"/>
        <v>315.6040000000001</v>
      </c>
      <c r="J17" s="19">
        <f t="shared" si="2"/>
        <v>475.62400000000036</v>
      </c>
      <c r="K17" s="93"/>
      <c r="L17" s="93"/>
      <c r="M17" s="93"/>
    </row>
    <row r="18" spans="1:13" ht="15" customHeight="1">
      <c r="A18" s="16" t="s">
        <v>18</v>
      </c>
      <c r="B18" s="20"/>
      <c r="C18" s="20"/>
      <c r="D18" s="20"/>
      <c r="E18" s="87">
        <v>8.870000000000001</v>
      </c>
      <c r="F18" s="22">
        <v>9.328</v>
      </c>
      <c r="G18" s="87">
        <v>32.822</v>
      </c>
      <c r="H18" s="22">
        <v>18.274</v>
      </c>
      <c r="I18" s="22">
        <v>9.612</v>
      </c>
      <c r="J18" s="22">
        <v>11.683</v>
      </c>
      <c r="K18" s="93"/>
      <c r="L18" s="93"/>
      <c r="M18" s="93"/>
    </row>
    <row r="19" spans="1:13" ht="15" customHeight="1">
      <c r="A19" s="23" t="s">
        <v>19</v>
      </c>
      <c r="B19" s="24"/>
      <c r="C19" s="24"/>
      <c r="D19" s="24" t="s">
        <v>6</v>
      </c>
      <c r="E19" s="88">
        <v>-25.242</v>
      </c>
      <c r="F19" s="26">
        <v>-31.596</v>
      </c>
      <c r="G19" s="88">
        <v>-144.147</v>
      </c>
      <c r="H19" s="26">
        <v>-169.895</v>
      </c>
      <c r="I19" s="26">
        <v>-218.072</v>
      </c>
      <c r="J19" s="26">
        <v>-175.505</v>
      </c>
      <c r="K19" s="93"/>
      <c r="L19" s="93"/>
      <c r="M19" s="93"/>
    </row>
    <row r="20" spans="1:13" ht="15" customHeight="1">
      <c r="A20" s="27" t="s">
        <v>20</v>
      </c>
      <c r="B20" s="27"/>
      <c r="C20" s="27"/>
      <c r="D20" s="27"/>
      <c r="E20" s="86">
        <f aca="true" t="shared" si="3" ref="E20:J20">SUM(E17:E19)</f>
        <v>13.625999999999937</v>
      </c>
      <c r="F20" s="19">
        <f t="shared" si="3"/>
        <v>5.175000000000072</v>
      </c>
      <c r="G20" s="86">
        <f t="shared" si="3"/>
        <v>328.01999999999975</v>
      </c>
      <c r="H20" s="19">
        <f t="shared" si="3"/>
        <v>189.1509999999985</v>
      </c>
      <c r="I20" s="19">
        <f t="shared" si="3"/>
        <v>107.14400000000012</v>
      </c>
      <c r="J20" s="19">
        <f t="shared" si="3"/>
        <v>311.80200000000036</v>
      </c>
      <c r="K20" s="93"/>
      <c r="L20" s="93"/>
      <c r="M20" s="93"/>
    </row>
    <row r="21" spans="1:13" ht="15" customHeight="1">
      <c r="A21" s="16" t="s">
        <v>21</v>
      </c>
      <c r="B21" s="20"/>
      <c r="C21" s="20"/>
      <c r="D21" s="20"/>
      <c r="E21" s="87">
        <v>-5.83</v>
      </c>
      <c r="F21" s="22">
        <v>-3.842</v>
      </c>
      <c r="G21" s="87">
        <v>-120.72200000000001</v>
      </c>
      <c r="H21" s="22">
        <v>-73.25399999999999</v>
      </c>
      <c r="I21" s="22">
        <v>36.583</v>
      </c>
      <c r="J21" s="22">
        <v>-80.96000000000001</v>
      </c>
      <c r="K21" s="93"/>
      <c r="L21" s="93"/>
      <c r="M21" s="93"/>
    </row>
    <row r="22" spans="1:13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  <c r="M22" s="93"/>
    </row>
    <row r="23" spans="1:13" ht="15" customHeight="1">
      <c r="A23" s="30" t="s">
        <v>23</v>
      </c>
      <c r="B23" s="31"/>
      <c r="C23" s="31"/>
      <c r="D23" s="31"/>
      <c r="E23" s="86">
        <f aca="true" t="shared" si="4" ref="E23:J23">SUM(E20:E22)</f>
        <v>7.795999999999937</v>
      </c>
      <c r="F23" s="19">
        <f t="shared" si="4"/>
        <v>1.3330000000000717</v>
      </c>
      <c r="G23" s="86">
        <f t="shared" si="4"/>
        <v>207.29799999999975</v>
      </c>
      <c r="H23" s="19">
        <f t="shared" si="4"/>
        <v>115.89699999999851</v>
      </c>
      <c r="I23" s="19">
        <f t="shared" si="4"/>
        <v>143.72700000000012</v>
      </c>
      <c r="J23" s="19">
        <f t="shared" si="4"/>
        <v>230.84200000000035</v>
      </c>
      <c r="K23" s="93"/>
      <c r="L23" s="93"/>
      <c r="M23" s="93"/>
    </row>
    <row r="24" spans="1:13" ht="15" customHeight="1">
      <c r="A24" s="16" t="s">
        <v>24</v>
      </c>
      <c r="B24" s="20"/>
      <c r="C24" s="20"/>
      <c r="D24" s="20"/>
      <c r="E24" s="90">
        <f aca="true" t="shared" si="5" ref="E24:J24">E23-E25</f>
        <v>7.8339999999999375</v>
      </c>
      <c r="F24" s="33">
        <f t="shared" si="5"/>
        <v>3.8770000000000717</v>
      </c>
      <c r="G24" s="90">
        <f t="shared" si="5"/>
        <v>208.16699999999975</v>
      </c>
      <c r="H24" s="33">
        <f t="shared" si="5"/>
        <v>117.93899999999852</v>
      </c>
      <c r="I24" s="33">
        <f t="shared" si="5"/>
        <v>110.1590000000001</v>
      </c>
      <c r="J24" s="33">
        <f t="shared" si="5"/>
        <v>190.61800000000034</v>
      </c>
      <c r="K24" s="93"/>
      <c r="L24" s="93"/>
      <c r="M24" s="93"/>
    </row>
    <row r="25" spans="1:13" ht="15" customHeight="1">
      <c r="A25" s="16" t="s">
        <v>25</v>
      </c>
      <c r="B25" s="20"/>
      <c r="C25" s="20"/>
      <c r="D25" s="20"/>
      <c r="E25" s="87">
        <v>-0.038</v>
      </c>
      <c r="F25" s="22">
        <v>-2.544</v>
      </c>
      <c r="G25" s="87">
        <v>-0.869</v>
      </c>
      <c r="H25" s="22">
        <v>-2.0420000000000003</v>
      </c>
      <c r="I25" s="22">
        <v>33.568000000000005</v>
      </c>
      <c r="J25" s="22">
        <v>40.224000000000004</v>
      </c>
      <c r="K25" s="93"/>
      <c r="L25" s="93"/>
      <c r="M25" s="93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>
        <f>IF(J$5=0,"",J$5)</f>
      </c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3142.554</v>
      </c>
      <c r="F31" s="22">
        <v>3307.344</v>
      </c>
      <c r="G31" s="87">
        <v>3159.444</v>
      </c>
      <c r="H31" s="22">
        <v>3422.685</v>
      </c>
      <c r="I31" s="22">
        <v>3537.8390000000004</v>
      </c>
      <c r="J31" s="22">
        <v>3322.1490000000003</v>
      </c>
    </row>
    <row r="32" spans="1:10" ht="15" customHeight="1">
      <c r="A32" s="16" t="s">
        <v>28</v>
      </c>
      <c r="B32" s="17"/>
      <c r="C32" s="17"/>
      <c r="D32" s="17"/>
      <c r="E32" s="87">
        <v>22.68100000000001</v>
      </c>
      <c r="F32" s="22">
        <v>54.61999999999999</v>
      </c>
      <c r="G32" s="87">
        <v>25.598</v>
      </c>
      <c r="H32" s="22">
        <v>60.635999999999996</v>
      </c>
      <c r="I32" s="22">
        <v>69.23800000000001</v>
      </c>
      <c r="J32" s="22">
        <v>52.342000000000006</v>
      </c>
    </row>
    <row r="33" spans="1:10" ht="15" customHeight="1">
      <c r="A33" s="16" t="s">
        <v>29</v>
      </c>
      <c r="B33" s="17"/>
      <c r="C33" s="17"/>
      <c r="D33" s="17"/>
      <c r="E33" s="87">
        <v>668.9820000000003</v>
      </c>
      <c r="F33" s="22">
        <v>804.8710000000001</v>
      </c>
      <c r="G33" s="87">
        <v>687.3040000000002</v>
      </c>
      <c r="H33" s="22">
        <v>839.184</v>
      </c>
      <c r="I33" s="22">
        <v>951.245</v>
      </c>
      <c r="J33" s="22">
        <v>1070.284</v>
      </c>
    </row>
    <row r="34" spans="1:10" ht="15" customHeight="1">
      <c r="A34" s="16" t="s">
        <v>30</v>
      </c>
      <c r="B34" s="17"/>
      <c r="C34" s="17"/>
      <c r="D34" s="17"/>
      <c r="E34" s="87">
        <v>22.964000000000002</v>
      </c>
      <c r="F34" s="22">
        <v>33.198</v>
      </c>
      <c r="G34" s="87">
        <v>23.428</v>
      </c>
      <c r="H34" s="22">
        <v>34.436</v>
      </c>
      <c r="I34" s="22">
        <v>51.760000000000005</v>
      </c>
      <c r="J34" s="22">
        <v>7.529000000000001</v>
      </c>
    </row>
    <row r="35" spans="1:10" ht="15" customHeight="1">
      <c r="A35" s="23" t="s">
        <v>31</v>
      </c>
      <c r="B35" s="24"/>
      <c r="C35" s="24"/>
      <c r="D35" s="24"/>
      <c r="E35" s="88">
        <v>87.328</v>
      </c>
      <c r="F35" s="26">
        <v>96.91</v>
      </c>
      <c r="G35" s="88">
        <v>86.55100000000002</v>
      </c>
      <c r="H35" s="26">
        <v>103.373</v>
      </c>
      <c r="I35" s="26">
        <v>141.56500000000003</v>
      </c>
      <c r="J35" s="26">
        <v>37.944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3944.5090000000005</v>
      </c>
      <c r="F36" s="94">
        <f t="shared" si="7"/>
        <v>4296.943</v>
      </c>
      <c r="G36" s="86">
        <f t="shared" si="7"/>
        <v>3982.325</v>
      </c>
      <c r="H36" s="19">
        <f t="shared" si="7"/>
        <v>4460.313999999999</v>
      </c>
      <c r="I36" s="19">
        <f t="shared" si="7"/>
        <v>4751.647</v>
      </c>
      <c r="J36" s="19">
        <f t="shared" si="7"/>
        <v>4490.248000000001</v>
      </c>
    </row>
    <row r="37" spans="1:10" ht="15" customHeight="1">
      <c r="A37" s="16" t="s">
        <v>34</v>
      </c>
      <c r="B37" s="20"/>
      <c r="C37" s="20"/>
      <c r="D37" s="20"/>
      <c r="E37" s="87">
        <v>606.0830000000001</v>
      </c>
      <c r="F37" s="114">
        <v>605.02</v>
      </c>
      <c r="G37" s="87">
        <v>504.519</v>
      </c>
      <c r="H37" s="22">
        <v>536.5340000000001</v>
      </c>
      <c r="I37" s="22">
        <v>674.01</v>
      </c>
      <c r="J37" s="22">
        <v>822.856</v>
      </c>
    </row>
    <row r="38" spans="1:10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>
        <v>0.009000000000000001</v>
      </c>
      <c r="J38" s="22"/>
    </row>
    <row r="39" spans="1:10" ht="15" customHeight="1">
      <c r="A39" s="16" t="s">
        <v>36</v>
      </c>
      <c r="B39" s="20"/>
      <c r="C39" s="20"/>
      <c r="D39" s="20"/>
      <c r="E39" s="87">
        <v>660.722</v>
      </c>
      <c r="F39" s="114">
        <v>725.7</v>
      </c>
      <c r="G39" s="87">
        <v>750.3480000000001</v>
      </c>
      <c r="H39" s="22">
        <v>616.0400000000001</v>
      </c>
      <c r="I39" s="22">
        <v>653.8480000000001</v>
      </c>
      <c r="J39" s="22">
        <v>739.832</v>
      </c>
    </row>
    <row r="40" spans="1:10" ht="15" customHeight="1">
      <c r="A40" s="16" t="s">
        <v>37</v>
      </c>
      <c r="B40" s="20"/>
      <c r="C40" s="20"/>
      <c r="D40" s="20"/>
      <c r="E40" s="87">
        <v>344.80100000000004</v>
      </c>
      <c r="F40" s="114">
        <v>325.3</v>
      </c>
      <c r="G40" s="87">
        <v>517.219</v>
      </c>
      <c r="H40" s="22">
        <v>618.087</v>
      </c>
      <c r="I40" s="22">
        <v>341.24</v>
      </c>
      <c r="J40" s="22">
        <v>355.91900000000004</v>
      </c>
    </row>
    <row r="41" spans="1:10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1611.6060000000002</v>
      </c>
      <c r="F42" s="96">
        <f t="shared" si="8"/>
        <v>1656.02</v>
      </c>
      <c r="G42" s="95">
        <f t="shared" si="8"/>
        <v>1772.0860000000002</v>
      </c>
      <c r="H42" s="45">
        <f t="shared" si="8"/>
        <v>1770.661</v>
      </c>
      <c r="I42" s="45">
        <f t="shared" si="8"/>
        <v>1669.1070000000002</v>
      </c>
      <c r="J42" s="45">
        <f t="shared" si="8"/>
        <v>1918.6070000000002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5556.115000000001</v>
      </c>
      <c r="F43" s="94">
        <f t="shared" si="9"/>
        <v>5952.963</v>
      </c>
      <c r="G43" s="86">
        <f t="shared" si="9"/>
        <v>5754.411</v>
      </c>
      <c r="H43" s="19">
        <f t="shared" si="9"/>
        <v>6230.974999999999</v>
      </c>
      <c r="I43" s="19">
        <f t="shared" si="9"/>
        <v>6420.754</v>
      </c>
      <c r="J43" s="19">
        <f t="shared" si="9"/>
        <v>6408.855000000001</v>
      </c>
    </row>
    <row r="44" spans="1:10" ht="15" customHeight="1">
      <c r="A44" s="16" t="s">
        <v>41</v>
      </c>
      <c r="B44" s="20"/>
      <c r="C44" s="20"/>
      <c r="D44" s="20"/>
      <c r="E44" s="87">
        <v>2325.116</v>
      </c>
      <c r="F44" s="114">
        <v>2182.8160000000003</v>
      </c>
      <c r="G44" s="87">
        <v>2313.867</v>
      </c>
      <c r="H44" s="22">
        <v>2208.351</v>
      </c>
      <c r="I44" s="22">
        <v>1587.8610000000003</v>
      </c>
      <c r="J44" s="22">
        <v>1284.518</v>
      </c>
    </row>
    <row r="45" spans="1:10" ht="15" customHeight="1">
      <c r="A45" s="16" t="s">
        <v>42</v>
      </c>
      <c r="B45" s="20"/>
      <c r="C45" s="20"/>
      <c r="D45" s="20"/>
      <c r="E45" s="87">
        <v>5.109</v>
      </c>
      <c r="F45" s="114">
        <v>30.623</v>
      </c>
      <c r="G45" s="87">
        <v>26.130000000000003</v>
      </c>
      <c r="H45" s="22">
        <v>207.901</v>
      </c>
      <c r="I45" s="22">
        <v>375.608</v>
      </c>
      <c r="J45" s="22">
        <v>251.59</v>
      </c>
    </row>
    <row r="46" spans="1:10" ht="15" customHeight="1">
      <c r="A46" s="16" t="s">
        <v>43</v>
      </c>
      <c r="B46" s="20"/>
      <c r="C46" s="20"/>
      <c r="D46" s="20"/>
      <c r="E46" s="87">
        <v>0.341</v>
      </c>
      <c r="F46" s="114">
        <v>7.760000000000001</v>
      </c>
      <c r="G46" s="87">
        <v>0.34600000000000003</v>
      </c>
      <c r="H46" s="22">
        <v>7.714</v>
      </c>
      <c r="I46" s="22"/>
      <c r="J46" s="22">
        <v>2</v>
      </c>
    </row>
    <row r="47" spans="1:10" ht="15" customHeight="1">
      <c r="A47" s="16" t="s">
        <v>44</v>
      </c>
      <c r="B47" s="20"/>
      <c r="C47" s="20"/>
      <c r="D47" s="20"/>
      <c r="E47" s="87">
        <v>112.54200000000002</v>
      </c>
      <c r="F47" s="114">
        <v>111.686</v>
      </c>
      <c r="G47" s="87">
        <v>116.73400000000001</v>
      </c>
      <c r="H47" s="22">
        <v>119.45</v>
      </c>
      <c r="I47" s="22">
        <v>156</v>
      </c>
      <c r="J47" s="22">
        <v>122.37700000000001</v>
      </c>
    </row>
    <row r="48" spans="1:10" ht="15" customHeight="1">
      <c r="A48" s="16" t="s">
        <v>45</v>
      </c>
      <c r="B48" s="20"/>
      <c r="C48" s="20"/>
      <c r="D48" s="20"/>
      <c r="E48" s="87">
        <v>2050.777</v>
      </c>
      <c r="F48" s="114">
        <v>2500.957</v>
      </c>
      <c r="G48" s="87">
        <v>2041.386</v>
      </c>
      <c r="H48" s="22">
        <v>2637.09</v>
      </c>
      <c r="I48" s="22">
        <v>3324.589</v>
      </c>
      <c r="J48" s="22">
        <v>2999.0460000000003</v>
      </c>
    </row>
    <row r="49" spans="1:10" ht="15" customHeight="1">
      <c r="A49" s="16" t="s">
        <v>46</v>
      </c>
      <c r="B49" s="20"/>
      <c r="C49" s="20"/>
      <c r="D49" s="20"/>
      <c r="E49" s="87">
        <v>1030.2469999999998</v>
      </c>
      <c r="F49" s="114">
        <v>1107.664</v>
      </c>
      <c r="G49" s="87">
        <v>1223.6500000000003</v>
      </c>
      <c r="H49" s="22">
        <v>1042.586</v>
      </c>
      <c r="I49" s="22">
        <v>943.94</v>
      </c>
      <c r="J49" s="22">
        <v>1700.1090000000002</v>
      </c>
    </row>
    <row r="50" spans="1:10" ht="15" customHeight="1">
      <c r="A50" s="16" t="s">
        <v>47</v>
      </c>
      <c r="B50" s="20"/>
      <c r="C50" s="20"/>
      <c r="D50" s="20"/>
      <c r="E50" s="87">
        <v>31.983</v>
      </c>
      <c r="F50" s="114">
        <v>11.457</v>
      </c>
      <c r="G50" s="87">
        <v>32.298</v>
      </c>
      <c r="H50" s="22">
        <v>7.883</v>
      </c>
      <c r="I50" s="22">
        <v>32.756</v>
      </c>
      <c r="J50" s="22">
        <v>49.215</v>
      </c>
    </row>
    <row r="51" spans="1:10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5556.115</v>
      </c>
      <c r="F52" s="94">
        <f t="shared" si="10"/>
        <v>5952.963000000001</v>
      </c>
      <c r="G52" s="86">
        <f t="shared" si="10"/>
        <v>5754.411</v>
      </c>
      <c r="H52" s="19">
        <f t="shared" si="10"/>
        <v>6230.974999999999</v>
      </c>
      <c r="I52" s="19">
        <f t="shared" si="10"/>
        <v>6420.754</v>
      </c>
      <c r="J52" s="19">
        <f t="shared" si="10"/>
        <v>6408.8550000000005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/>
      <c r="J56" s="36">
        <f>IF(J$5=0,"",J$5)</f>
      </c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28.567999999999998</v>
      </c>
      <c r="F58" s="33">
        <v>19.363999999999997</v>
      </c>
      <c r="G58" s="90">
        <v>487.9770000000001</v>
      </c>
      <c r="H58" s="33">
        <f>209.536-0.276</f>
        <v>209.26</v>
      </c>
      <c r="I58" s="33">
        <f>164.543+0.434</f>
        <v>164.977</v>
      </c>
      <c r="J58" s="33">
        <v>385.276</v>
      </c>
    </row>
    <row r="59" spans="1:10" ht="15" customHeight="1">
      <c r="A59" s="164" t="s">
        <v>52</v>
      </c>
      <c r="B59" s="164"/>
      <c r="C59" s="50"/>
      <c r="D59" s="50"/>
      <c r="E59" s="88">
        <v>-200.637</v>
      </c>
      <c r="F59" s="26">
        <v>-237.578</v>
      </c>
      <c r="G59" s="88">
        <v>-104.628</v>
      </c>
      <c r="H59" s="26">
        <v>300.28200000000004</v>
      </c>
      <c r="I59" s="26">
        <v>183.03100000000003</v>
      </c>
      <c r="J59" s="26">
        <v>-181.175</v>
      </c>
    </row>
    <row r="60" spans="1:11" ht="16.5" customHeight="1">
      <c r="A60" s="167" t="s">
        <v>53</v>
      </c>
      <c r="B60" s="167"/>
      <c r="C60" s="52"/>
      <c r="D60" s="52"/>
      <c r="E60" s="86">
        <f aca="true" t="shared" si="12" ref="E60:J60">SUM(E58:E59)</f>
        <v>-172.06900000000002</v>
      </c>
      <c r="F60" s="19">
        <f t="shared" si="12"/>
        <v>-218.214</v>
      </c>
      <c r="G60" s="86">
        <f t="shared" si="12"/>
        <v>383.3490000000001</v>
      </c>
      <c r="H60" s="19">
        <f t="shared" si="12"/>
        <v>509.54200000000003</v>
      </c>
      <c r="I60" s="19">
        <f t="shared" si="12"/>
        <v>348.00800000000004</v>
      </c>
      <c r="J60" s="19">
        <f t="shared" si="12"/>
        <v>204.101</v>
      </c>
      <c r="K60" s="97"/>
    </row>
    <row r="61" spans="1:10" ht="15" customHeight="1">
      <c r="A61" s="163" t="s">
        <v>55</v>
      </c>
      <c r="B61" s="163"/>
      <c r="C61" s="20"/>
      <c r="D61" s="20"/>
      <c r="E61" s="87">
        <v>-14.651000000000002</v>
      </c>
      <c r="F61" s="22">
        <v>-16.551000000000002</v>
      </c>
      <c r="G61" s="87">
        <v>-68.822</v>
      </c>
      <c r="H61" s="22">
        <v>-84.307</v>
      </c>
      <c r="I61" s="22">
        <v>-205.237</v>
      </c>
      <c r="J61" s="22">
        <v>-224</v>
      </c>
    </row>
    <row r="62" spans="1:10" ht="15" customHeight="1">
      <c r="A62" s="164" t="s">
        <v>56</v>
      </c>
      <c r="B62" s="164"/>
      <c r="C62" s="24"/>
      <c r="D62" s="24"/>
      <c r="E62" s="88">
        <v>-0.17500000000000002</v>
      </c>
      <c r="F62" s="26">
        <v>0.030000000000000002</v>
      </c>
      <c r="G62" s="88">
        <v>6.392</v>
      </c>
      <c r="H62" s="26">
        <v>24.211</v>
      </c>
      <c r="I62" s="26">
        <v>175.709</v>
      </c>
      <c r="J62" s="26">
        <v>31.568</v>
      </c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-186.89500000000004</v>
      </c>
      <c r="F63" s="19">
        <f t="shared" si="13"/>
        <v>-234.73499999999999</v>
      </c>
      <c r="G63" s="99">
        <f t="shared" si="13"/>
        <v>320.9190000000001</v>
      </c>
      <c r="H63" s="100">
        <f t="shared" si="13"/>
        <v>449.446</v>
      </c>
      <c r="I63" s="19">
        <f t="shared" si="13"/>
        <v>318.48</v>
      </c>
      <c r="J63" s="19">
        <f t="shared" si="13"/>
        <v>11.669</v>
      </c>
      <c r="K63" s="19"/>
    </row>
    <row r="64" spans="1:10" ht="15" customHeight="1">
      <c r="A64" s="164" t="s">
        <v>58</v>
      </c>
      <c r="B64" s="164"/>
      <c r="C64" s="59"/>
      <c r="D64" s="59"/>
      <c r="E64" s="88"/>
      <c r="F64" s="115"/>
      <c r="G64" s="88">
        <v>-0.14400000000000002</v>
      </c>
      <c r="H64" s="26">
        <f>-125.163-2</f>
        <v>-127.163</v>
      </c>
      <c r="I64" s="26">
        <v>-34.566</v>
      </c>
      <c r="J64" s="26">
        <v>-614</v>
      </c>
    </row>
    <row r="65" spans="1:11" ht="16.5" customHeight="1">
      <c r="A65" s="167" t="s">
        <v>59</v>
      </c>
      <c r="B65" s="167"/>
      <c r="C65" s="46"/>
      <c r="D65" s="46"/>
      <c r="E65" s="86">
        <f aca="true" t="shared" si="14" ref="E65:J65">SUM(E63:E64)</f>
        <v>-186.89500000000004</v>
      </c>
      <c r="F65" s="19">
        <f t="shared" si="14"/>
        <v>-234.73499999999999</v>
      </c>
      <c r="G65" s="86">
        <f t="shared" si="14"/>
        <v>320.7750000000001</v>
      </c>
      <c r="H65" s="19">
        <f t="shared" si="14"/>
        <v>322.283</v>
      </c>
      <c r="I65" s="19">
        <f t="shared" si="14"/>
        <v>283.914</v>
      </c>
      <c r="J65" s="19">
        <f t="shared" si="14"/>
        <v>-602.331</v>
      </c>
      <c r="K65" s="97"/>
    </row>
    <row r="66" spans="1:10" ht="15" customHeight="1">
      <c r="A66" s="163" t="s">
        <v>60</v>
      </c>
      <c r="B66" s="163"/>
      <c r="C66" s="20"/>
      <c r="D66" s="20"/>
      <c r="E66" s="87">
        <v>25.68</v>
      </c>
      <c r="F66" s="22">
        <v>-33.965</v>
      </c>
      <c r="G66" s="87">
        <v>-363.926</v>
      </c>
      <c r="H66" s="22">
        <v>-607.261</v>
      </c>
      <c r="I66" s="22">
        <v>-521.008</v>
      </c>
      <c r="J66" s="22">
        <v>640.235</v>
      </c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>
        <v>592.8240000000001</v>
      </c>
      <c r="I67" s="22">
        <v>88.2</v>
      </c>
      <c r="J67" s="22">
        <v>29.966</v>
      </c>
    </row>
    <row r="68" spans="1:10" ht="15" customHeight="1">
      <c r="A68" s="163" t="s">
        <v>62</v>
      </c>
      <c r="B68" s="163"/>
      <c r="C68" s="20"/>
      <c r="D68" s="20"/>
      <c r="E68" s="87"/>
      <c r="F68" s="22"/>
      <c r="G68" s="87">
        <v>-3.8400000000000003</v>
      </c>
      <c r="H68" s="22"/>
      <c r="I68" s="22"/>
      <c r="J68" s="22"/>
    </row>
    <row r="69" spans="1:10" ht="15" customHeight="1">
      <c r="A69" s="164" t="s">
        <v>63</v>
      </c>
      <c r="B69" s="164"/>
      <c r="C69" s="24"/>
      <c r="D69" s="24"/>
      <c r="E69" s="88">
        <v>-9.733</v>
      </c>
      <c r="F69" s="26">
        <v>-17.217000000000002</v>
      </c>
      <c r="G69" s="88">
        <v>-32.953</v>
      </c>
      <c r="H69" s="26">
        <v>-23.136000000000003</v>
      </c>
      <c r="I69" s="26">
        <v>115</v>
      </c>
      <c r="J69" s="26">
        <v>145.695</v>
      </c>
    </row>
    <row r="70" spans="1:11" ht="16.5" customHeight="1">
      <c r="A70" s="60" t="s">
        <v>64</v>
      </c>
      <c r="B70" s="60"/>
      <c r="C70" s="61"/>
      <c r="D70" s="61"/>
      <c r="E70" s="101">
        <f aca="true" t="shared" si="15" ref="E70:J70">SUM(E66:E69)</f>
        <v>15.947</v>
      </c>
      <c r="F70" s="64">
        <f t="shared" si="15"/>
        <v>-51.182</v>
      </c>
      <c r="G70" s="101">
        <f t="shared" si="15"/>
        <v>-400.71899999999994</v>
      </c>
      <c r="H70" s="64">
        <f t="shared" si="15"/>
        <v>-37.5729999999999</v>
      </c>
      <c r="I70" s="64">
        <f t="shared" si="15"/>
        <v>-317.80800000000005</v>
      </c>
      <c r="J70" s="64">
        <f t="shared" si="15"/>
        <v>815.896</v>
      </c>
      <c r="K70" s="97"/>
    </row>
    <row r="71" spans="1:11" ht="16.5" customHeight="1">
      <c r="A71" s="167" t="s">
        <v>65</v>
      </c>
      <c r="B71" s="167"/>
      <c r="C71" s="46"/>
      <c r="D71" s="46"/>
      <c r="E71" s="86">
        <f aca="true" t="shared" si="16" ref="E71:J71">SUM(E70+E65)</f>
        <v>-170.94800000000004</v>
      </c>
      <c r="F71" s="19">
        <f t="shared" si="16"/>
        <v>-285.917</v>
      </c>
      <c r="G71" s="86">
        <f t="shared" si="16"/>
        <v>-79.94399999999985</v>
      </c>
      <c r="H71" s="19">
        <f t="shared" si="16"/>
        <v>284.7100000000001</v>
      </c>
      <c r="I71" s="19">
        <f t="shared" si="16"/>
        <v>-33.89400000000006</v>
      </c>
      <c r="J71" s="19">
        <f t="shared" si="16"/>
        <v>213.56499999999994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>
        <f>IF(J$5=0,"",J$5)</f>
      </c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3.1764243394827836</v>
      </c>
      <c r="F77" s="67">
        <f>IF(F14=0,"-",IF(F7=0,"-",F14/F7))*100</f>
        <v>2.660456505180608</v>
      </c>
      <c r="G77" s="102">
        <f>IF(G14=0,"-",IF(G7=0,"-",G14/G7))*100</f>
        <v>8.668654652654304</v>
      </c>
      <c r="H77" s="67">
        <f>IF(H14=0,"-",IF(H7=0,"-",H14/H7)*100)</f>
        <v>6.920219696083342</v>
      </c>
      <c r="I77" s="67">
        <f>IF(I14=0,"-",IF(I7=0,"-",I14/I7)*100)</f>
        <v>5.721479057071679</v>
      </c>
      <c r="J77" s="67">
        <f>IF(J14=0,"-",IF(J7=0,"-",J14/J7)*100)</f>
        <v>9.510226142116476</v>
      </c>
    </row>
    <row r="78" spans="1:13" ht="15" customHeight="1">
      <c r="A78" s="163" t="s">
        <v>68</v>
      </c>
      <c r="B78" s="163"/>
      <c r="C78" s="17"/>
      <c r="D78" s="17"/>
      <c r="E78" s="103">
        <f aca="true" t="shared" si="18" ref="E78:J78">IF(E20=0,"-",IF(E7=0,"-",E20/E7)*100)</f>
        <v>1.3629966320199114</v>
      </c>
      <c r="F78" s="67">
        <f t="shared" si="18"/>
        <v>0.47150213747636305</v>
      </c>
      <c r="G78" s="103">
        <f t="shared" si="18"/>
        <v>6.370229537613616</v>
      </c>
      <c r="H78" s="67">
        <f t="shared" si="18"/>
        <v>3.763560884801194</v>
      </c>
      <c r="I78" s="67">
        <f t="shared" si="18"/>
        <v>1.9000720702315916</v>
      </c>
      <c r="J78" s="67">
        <f t="shared" si="18"/>
        <v>6.166239403203623</v>
      </c>
      <c r="K78" s="83"/>
      <c r="L78" s="83"/>
      <c r="M78" s="83"/>
    </row>
    <row r="79" spans="1:13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9.206411544069734</v>
      </c>
      <c r="H79" s="67">
        <f>IF((H44=0),"-",(H24/((H44+I44)/2)*100))</f>
        <v>6.213509677541639</v>
      </c>
      <c r="I79" s="67">
        <f>IF((I44=0),"-",(I24/((I44+J44)/2)*100))</f>
        <v>7.67022736205773</v>
      </c>
      <c r="J79" s="69">
        <v>17.3</v>
      </c>
      <c r="K79" s="83"/>
      <c r="L79" s="83"/>
      <c r="M79" s="83"/>
    </row>
    <row r="80" spans="1:13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10.00058775033001</v>
      </c>
      <c r="H80" s="69">
        <f>IF((H44=0),"-",((H17+H18)/((H44+H45+H46+H48+I44+I45+I46+I48)/2)*100))</f>
        <v>6.938680934425855</v>
      </c>
      <c r="I80" s="69">
        <f>IF((I44=0),"-",((I17+I18)/((I44+I45+I46+I48+J44+J45+J46+J48)/2)*100))</f>
        <v>6.6200301835726325</v>
      </c>
      <c r="J80" s="69">
        <v>12.9</v>
      </c>
      <c r="K80" s="83"/>
      <c r="L80" s="83"/>
      <c r="M80" s="83"/>
    </row>
    <row r="81" spans="1:13" ht="15" customHeight="1">
      <c r="A81" s="163" t="s">
        <v>71</v>
      </c>
      <c r="B81" s="163"/>
      <c r="C81" s="17"/>
      <c r="D81" s="17"/>
      <c r="E81" s="104">
        <f aca="true" t="shared" si="19" ref="E81:J81">IF(E44=0,"-",((E44+E45)/E52*100))</f>
        <v>41.93982665945539</v>
      </c>
      <c r="F81" s="105">
        <f t="shared" si="19"/>
        <v>37.1821393816827</v>
      </c>
      <c r="G81" s="104">
        <f t="shared" si="19"/>
        <v>40.664405097237584</v>
      </c>
      <c r="H81" s="71">
        <f t="shared" si="19"/>
        <v>38.77807245254555</v>
      </c>
      <c r="I81" s="71">
        <f t="shared" si="19"/>
        <v>30.58003779618407</v>
      </c>
      <c r="J81" s="71">
        <f t="shared" si="19"/>
        <v>23.96852479889153</v>
      </c>
      <c r="K81" s="83"/>
      <c r="L81" s="83"/>
      <c r="M81" s="83"/>
    </row>
    <row r="82" spans="1:13" ht="15" customHeight="1">
      <c r="A82" s="163" t="s">
        <v>72</v>
      </c>
      <c r="B82" s="163"/>
      <c r="C82" s="17"/>
      <c r="D82" s="17"/>
      <c r="E82" s="106">
        <f aca="true" t="shared" si="20" ref="E82:J82">IF((E48+E46-E40-E38-E34)=0,"-",(E48+E46-E40-E38-E34))</f>
        <v>1683.353</v>
      </c>
      <c r="F82" s="107">
        <f t="shared" si="20"/>
        <v>2150.219</v>
      </c>
      <c r="G82" s="106">
        <f t="shared" si="20"/>
        <v>1501.0849999999998</v>
      </c>
      <c r="H82" s="73">
        <f t="shared" si="20"/>
        <v>1992.2810000000002</v>
      </c>
      <c r="I82" s="73">
        <f t="shared" si="20"/>
        <v>2931.58</v>
      </c>
      <c r="J82" s="73">
        <f t="shared" si="20"/>
        <v>2637.5980000000004</v>
      </c>
      <c r="K82" s="83"/>
      <c r="L82" s="83"/>
      <c r="M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21" ref="E83:J83">IF((E44=0),"-",((E48+E46)/(E44+E45)))</f>
        <v>0.8802231544164191</v>
      </c>
      <c r="F83" s="109">
        <f t="shared" si="21"/>
        <v>1.1334023661822168</v>
      </c>
      <c r="G83" s="108">
        <f t="shared" si="21"/>
        <v>0.872536161371147</v>
      </c>
      <c r="H83" s="75">
        <f t="shared" si="21"/>
        <v>1.0945894716279594</v>
      </c>
      <c r="I83" s="75">
        <f t="shared" si="21"/>
        <v>1.69322204730505</v>
      </c>
      <c r="J83" s="75">
        <f t="shared" si="21"/>
        <v>1.953668622258331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3759</v>
      </c>
      <c r="H84" s="77">
        <v>3604</v>
      </c>
      <c r="I84" s="77">
        <v>4115</v>
      </c>
      <c r="J84" s="77">
        <v>3591</v>
      </c>
    </row>
    <row r="85" spans="1:10" ht="15" customHeight="1">
      <c r="A85" s="79" t="s">
        <v>113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 t="s">
        <v>114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115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83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5</v>
      </c>
      <c r="G5" s="13" t="s">
        <v>5</v>
      </c>
      <c r="H5" s="13"/>
      <c r="I5" s="13"/>
      <c r="J5" s="13"/>
    </row>
    <row r="6" ht="1.5" customHeight="1"/>
    <row r="7" spans="1:10" ht="15" customHeight="1">
      <c r="A7" s="16" t="s">
        <v>7</v>
      </c>
      <c r="B7" s="17"/>
      <c r="C7" s="17"/>
      <c r="D7" s="17"/>
      <c r="E7" s="86">
        <v>184.024</v>
      </c>
      <c r="F7" s="19">
        <v>167.463</v>
      </c>
      <c r="G7" s="86">
        <v>875.969</v>
      </c>
      <c r="H7" s="19">
        <v>858.519</v>
      </c>
      <c r="I7" s="19">
        <v>905.6610000000001</v>
      </c>
      <c r="J7" s="19">
        <v>812</v>
      </c>
    </row>
    <row r="8" spans="1:10" ht="15" customHeight="1">
      <c r="A8" s="16" t="s">
        <v>8</v>
      </c>
      <c r="B8" s="20"/>
      <c r="C8" s="20"/>
      <c r="D8" s="20"/>
      <c r="E8" s="87">
        <v>-169.09</v>
      </c>
      <c r="F8" s="22">
        <v>-152.32100000000003</v>
      </c>
      <c r="G8" s="87">
        <v>-755.711</v>
      </c>
      <c r="H8" s="22">
        <v>-744.559</v>
      </c>
      <c r="I8" s="22">
        <v>-819.912</v>
      </c>
      <c r="J8" s="22">
        <v>-742</v>
      </c>
    </row>
    <row r="9" spans="1:10" ht="15" customHeight="1">
      <c r="A9" s="16" t="s">
        <v>9</v>
      </c>
      <c r="B9" s="20"/>
      <c r="C9" s="20"/>
      <c r="D9" s="20"/>
      <c r="E9" s="87">
        <v>1.5370000000000001</v>
      </c>
      <c r="F9" s="22">
        <v>1.7890000000000001</v>
      </c>
      <c r="G9" s="87">
        <v>9.175</v>
      </c>
      <c r="H9" s="22">
        <v>8.058</v>
      </c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>
        <v>18</v>
      </c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16.470999999999997</v>
      </c>
      <c r="F12" s="19">
        <f t="shared" si="0"/>
        <v>16.93099999999997</v>
      </c>
      <c r="G12" s="86">
        <f t="shared" si="0"/>
        <v>129.43300000000005</v>
      </c>
      <c r="H12" s="19">
        <f t="shared" si="0"/>
        <v>122.01800000000003</v>
      </c>
      <c r="I12" s="19">
        <f t="shared" si="0"/>
        <v>85.74900000000002</v>
      </c>
      <c r="J12" s="19">
        <f t="shared" si="0"/>
        <v>88</v>
      </c>
    </row>
    <row r="13" spans="1:10" ht="15" customHeight="1">
      <c r="A13" s="23" t="s">
        <v>13</v>
      </c>
      <c r="B13" s="24"/>
      <c r="C13" s="24"/>
      <c r="D13" s="24"/>
      <c r="E13" s="88">
        <v>-12.284</v>
      </c>
      <c r="F13" s="26">
        <v>-12.206000000000001</v>
      </c>
      <c r="G13" s="88">
        <v>-48.443</v>
      </c>
      <c r="H13" s="26">
        <v>-48.814</v>
      </c>
      <c r="I13" s="26">
        <v>-46.855000000000004</v>
      </c>
      <c r="J13" s="26">
        <v>-41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4.186999999999996</v>
      </c>
      <c r="F14" s="19">
        <f t="shared" si="1"/>
        <v>4.724999999999968</v>
      </c>
      <c r="G14" s="86">
        <f t="shared" si="1"/>
        <v>80.99000000000005</v>
      </c>
      <c r="H14" s="19">
        <f t="shared" si="1"/>
        <v>73.20400000000004</v>
      </c>
      <c r="I14" s="19">
        <f t="shared" si="1"/>
        <v>38.89400000000002</v>
      </c>
      <c r="J14" s="19">
        <f t="shared" si="1"/>
        <v>47</v>
      </c>
    </row>
    <row r="15" spans="1:10" ht="15" customHeight="1">
      <c r="A15" s="16" t="s">
        <v>15</v>
      </c>
      <c r="B15" s="28"/>
      <c r="C15" s="28"/>
      <c r="D15" s="28"/>
      <c r="E15" s="87"/>
      <c r="F15" s="22"/>
      <c r="G15" s="87"/>
      <c r="H15" s="22"/>
      <c r="I15" s="22"/>
      <c r="J15" s="22"/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4.186999999999996</v>
      </c>
      <c r="F17" s="19">
        <f t="shared" si="2"/>
        <v>4.724999999999968</v>
      </c>
      <c r="G17" s="86">
        <f t="shared" si="2"/>
        <v>80.99000000000005</v>
      </c>
      <c r="H17" s="19">
        <f t="shared" si="2"/>
        <v>73.20400000000004</v>
      </c>
      <c r="I17" s="19">
        <f t="shared" si="2"/>
        <v>38.89400000000002</v>
      </c>
      <c r="J17" s="19">
        <f t="shared" si="2"/>
        <v>47</v>
      </c>
    </row>
    <row r="18" spans="1:10" ht="15" customHeight="1">
      <c r="A18" s="16" t="s">
        <v>18</v>
      </c>
      <c r="B18" s="20"/>
      <c r="C18" s="20"/>
      <c r="D18" s="20"/>
      <c r="E18" s="87">
        <v>4.625</v>
      </c>
      <c r="F18" s="22">
        <v>2.7780000000000005</v>
      </c>
      <c r="G18" s="87">
        <v>14.517</v>
      </c>
      <c r="H18" s="22">
        <v>88.56500000000001</v>
      </c>
      <c r="I18" s="22">
        <v>13.364</v>
      </c>
      <c r="J18" s="22">
        <v>8</v>
      </c>
    </row>
    <row r="19" spans="1:10" ht="15" customHeight="1">
      <c r="A19" s="23" t="s">
        <v>19</v>
      </c>
      <c r="B19" s="24"/>
      <c r="C19" s="24"/>
      <c r="D19" s="24" t="s">
        <v>6</v>
      </c>
      <c r="E19" s="88">
        <v>-7.107</v>
      </c>
      <c r="F19" s="26">
        <v>-10.413</v>
      </c>
      <c r="G19" s="88">
        <v>-38.951</v>
      </c>
      <c r="H19" s="26">
        <v>-69.82600000000001</v>
      </c>
      <c r="I19" s="26">
        <v>-71.127</v>
      </c>
      <c r="J19" s="26">
        <v>-46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1.7049999999999956</v>
      </c>
      <c r="F20" s="19">
        <f t="shared" si="3"/>
        <v>-2.910000000000032</v>
      </c>
      <c r="G20" s="86">
        <f t="shared" si="3"/>
        <v>56.55600000000005</v>
      </c>
      <c r="H20" s="19">
        <f t="shared" si="3"/>
        <v>91.94300000000005</v>
      </c>
      <c r="I20" s="19">
        <f t="shared" si="3"/>
        <v>-18.86899999999997</v>
      </c>
      <c r="J20" s="19">
        <f t="shared" si="3"/>
        <v>9</v>
      </c>
    </row>
    <row r="21" spans="1:10" ht="15" customHeight="1">
      <c r="A21" s="16" t="s">
        <v>21</v>
      </c>
      <c r="B21" s="20"/>
      <c r="C21" s="20"/>
      <c r="D21" s="20"/>
      <c r="E21" s="87">
        <v>2.25</v>
      </c>
      <c r="F21" s="22">
        <v>2.04</v>
      </c>
      <c r="G21" s="87">
        <v>-6.3950000000000005</v>
      </c>
      <c r="H21" s="22">
        <v>-16.925</v>
      </c>
      <c r="I21" s="22">
        <v>13.727</v>
      </c>
      <c r="J21" s="22">
        <v>3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3.9549999999999956</v>
      </c>
      <c r="F23" s="19">
        <f t="shared" si="4"/>
        <v>-0.8700000000000321</v>
      </c>
      <c r="G23" s="86">
        <f t="shared" si="4"/>
        <v>50.161000000000044</v>
      </c>
      <c r="H23" s="19">
        <f t="shared" si="4"/>
        <v>75.01800000000006</v>
      </c>
      <c r="I23" s="19">
        <f t="shared" si="4"/>
        <v>-5.141999999999971</v>
      </c>
      <c r="J23" s="19">
        <f t="shared" si="4"/>
        <v>12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3.9549999999999956</v>
      </c>
      <c r="F24" s="33">
        <f t="shared" si="5"/>
        <v>-0.8700000000000321</v>
      </c>
      <c r="G24" s="90">
        <f t="shared" si="5"/>
        <v>50.161000000000044</v>
      </c>
      <c r="H24" s="33">
        <f t="shared" si="5"/>
        <v>75.01800000000006</v>
      </c>
      <c r="I24" s="33">
        <f t="shared" si="5"/>
        <v>-5.141999999999971</v>
      </c>
      <c r="J24" s="33">
        <f t="shared" si="5"/>
        <v>12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>
        <f>IF(H$5=0,"",H$5)</f>
      </c>
      <c r="I29" s="36">
        <f>IF(I$5=0,"",I$5)</f>
      </c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472.028</v>
      </c>
      <c r="F31" s="22">
        <v>473.67400000000004</v>
      </c>
      <c r="G31" s="87">
        <v>472.048</v>
      </c>
      <c r="H31" s="22">
        <v>475.30400000000003</v>
      </c>
      <c r="I31" s="22">
        <v>487.83200000000005</v>
      </c>
      <c r="J31" s="22">
        <v>477</v>
      </c>
    </row>
    <row r="32" spans="1:10" ht="15" customHeight="1">
      <c r="A32" s="16" t="s">
        <v>28</v>
      </c>
      <c r="B32" s="17"/>
      <c r="C32" s="17"/>
      <c r="D32" s="17"/>
      <c r="E32" s="87">
        <v>204.82</v>
      </c>
      <c r="F32" s="22">
        <v>203.05800000000002</v>
      </c>
      <c r="G32" s="87">
        <v>204.69799999999998</v>
      </c>
      <c r="H32" s="22">
        <v>203.11</v>
      </c>
      <c r="I32" s="22">
        <v>203.15200000000002</v>
      </c>
      <c r="J32" s="22">
        <v>201</v>
      </c>
    </row>
    <row r="33" spans="1:10" ht="15" customHeight="1">
      <c r="A33" s="16" t="s">
        <v>29</v>
      </c>
      <c r="B33" s="17"/>
      <c r="C33" s="17"/>
      <c r="D33" s="17"/>
      <c r="E33" s="87">
        <v>230.70400000000004</v>
      </c>
      <c r="F33" s="22">
        <v>232.673</v>
      </c>
      <c r="G33" s="87">
        <v>225.62300000000002</v>
      </c>
      <c r="H33" s="22">
        <v>230.161</v>
      </c>
      <c r="I33" s="22">
        <v>254.26699999999997</v>
      </c>
      <c r="J33" s="22">
        <v>242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6.1579999999999995</v>
      </c>
      <c r="F35" s="26">
        <v>3.9370000000000003</v>
      </c>
      <c r="G35" s="88">
        <v>5.694</v>
      </c>
      <c r="H35" s="26">
        <v>4.317</v>
      </c>
      <c r="I35" s="26">
        <v>3.5970000000000004</v>
      </c>
      <c r="J35" s="26">
        <v>4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913.71</v>
      </c>
      <c r="F36" s="94">
        <f t="shared" si="7"/>
        <v>913.3420000000001</v>
      </c>
      <c r="G36" s="86">
        <f t="shared" si="7"/>
        <v>908.063</v>
      </c>
      <c r="H36" s="19">
        <f t="shared" si="7"/>
        <v>912.892</v>
      </c>
      <c r="I36" s="19">
        <f t="shared" si="7"/>
        <v>948.848</v>
      </c>
      <c r="J36" s="19">
        <f t="shared" si="7"/>
        <v>924</v>
      </c>
    </row>
    <row r="37" spans="1:10" ht="15" customHeight="1">
      <c r="A37" s="16" t="s">
        <v>34</v>
      </c>
      <c r="B37" s="20"/>
      <c r="C37" s="20"/>
      <c r="D37" s="20"/>
      <c r="E37" s="87">
        <v>228.762</v>
      </c>
      <c r="F37" s="114">
        <v>197.73100000000002</v>
      </c>
      <c r="G37" s="87">
        <v>180.493</v>
      </c>
      <c r="H37" s="22">
        <v>177.421</v>
      </c>
      <c r="I37" s="22">
        <v>202.139</v>
      </c>
      <c r="J37" s="22">
        <v>214</v>
      </c>
    </row>
    <row r="38" spans="1:10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/>
      <c r="J38" s="22">
        <v>6</v>
      </c>
    </row>
    <row r="39" spans="1:10" ht="15" customHeight="1">
      <c r="A39" s="16" t="s">
        <v>36</v>
      </c>
      <c r="B39" s="20"/>
      <c r="C39" s="20"/>
      <c r="D39" s="20"/>
      <c r="E39" s="87">
        <v>125.315</v>
      </c>
      <c r="F39" s="114">
        <v>103.083</v>
      </c>
      <c r="G39" s="87">
        <v>140.73000000000002</v>
      </c>
      <c r="H39" s="22">
        <v>139.684</v>
      </c>
      <c r="I39" s="22">
        <v>171.194</v>
      </c>
      <c r="J39" s="22">
        <v>116</v>
      </c>
    </row>
    <row r="40" spans="1:10" ht="15" customHeight="1">
      <c r="A40" s="16" t="s">
        <v>37</v>
      </c>
      <c r="B40" s="20"/>
      <c r="C40" s="20"/>
      <c r="D40" s="20"/>
      <c r="E40" s="87"/>
      <c r="F40" s="114"/>
      <c r="G40" s="87"/>
      <c r="H40" s="22"/>
      <c r="I40" s="22">
        <v>1.8840000000000001</v>
      </c>
      <c r="J40" s="22"/>
    </row>
    <row r="41" spans="1:10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354.077</v>
      </c>
      <c r="F42" s="96">
        <f t="shared" si="8"/>
        <v>300.814</v>
      </c>
      <c r="G42" s="95">
        <f t="shared" si="8"/>
        <v>321.223</v>
      </c>
      <c r="H42" s="45">
        <f t="shared" si="8"/>
        <v>317.105</v>
      </c>
      <c r="I42" s="45">
        <f t="shared" si="8"/>
        <v>375.217</v>
      </c>
      <c r="J42" s="45">
        <f t="shared" si="8"/>
        <v>336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1267.787</v>
      </c>
      <c r="F43" s="94">
        <f t="shared" si="9"/>
        <v>1214.1560000000002</v>
      </c>
      <c r="G43" s="86">
        <f t="shared" si="9"/>
        <v>1229.286</v>
      </c>
      <c r="H43" s="19">
        <f t="shared" si="9"/>
        <v>1229.997</v>
      </c>
      <c r="I43" s="19">
        <f t="shared" si="9"/>
        <v>1324.065</v>
      </c>
      <c r="J43" s="19">
        <f t="shared" si="9"/>
        <v>1260</v>
      </c>
    </row>
    <row r="44" spans="1:10" ht="15" customHeight="1">
      <c r="A44" s="16" t="s">
        <v>41</v>
      </c>
      <c r="B44" s="20"/>
      <c r="C44" s="20"/>
      <c r="D44" s="20" t="s">
        <v>89</v>
      </c>
      <c r="E44" s="87">
        <v>534.9380000000001</v>
      </c>
      <c r="F44" s="114">
        <v>486.553</v>
      </c>
      <c r="G44" s="87">
        <v>533.39</v>
      </c>
      <c r="H44" s="22">
        <v>486.92600000000004</v>
      </c>
      <c r="I44" s="22">
        <v>349.343</v>
      </c>
      <c r="J44" s="22">
        <v>393</v>
      </c>
    </row>
    <row r="45" spans="1:10" ht="15" customHeight="1">
      <c r="A45" s="16" t="s">
        <v>42</v>
      </c>
      <c r="B45" s="20"/>
      <c r="C45" s="20"/>
      <c r="D45" s="20"/>
      <c r="E45" s="87"/>
      <c r="F45" s="114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14.349</v>
      </c>
      <c r="F46" s="114">
        <v>18.545</v>
      </c>
      <c r="G46" s="87">
        <v>16.583000000000002</v>
      </c>
      <c r="H46" s="22">
        <v>38.289</v>
      </c>
      <c r="I46" s="22">
        <v>40.331</v>
      </c>
      <c r="J46" s="22">
        <v>43</v>
      </c>
    </row>
    <row r="47" spans="1:10" ht="15" customHeight="1">
      <c r="A47" s="16" t="s">
        <v>44</v>
      </c>
      <c r="B47" s="20"/>
      <c r="C47" s="20"/>
      <c r="D47" s="20"/>
      <c r="E47" s="87">
        <v>83.06200000000001</v>
      </c>
      <c r="F47" s="114">
        <v>90.43900000000001</v>
      </c>
      <c r="G47" s="87">
        <v>87.654</v>
      </c>
      <c r="H47" s="22">
        <v>93.73400000000001</v>
      </c>
      <c r="I47" s="22">
        <v>86.818</v>
      </c>
      <c r="J47" s="22">
        <v>132</v>
      </c>
    </row>
    <row r="48" spans="1:10" ht="15" customHeight="1">
      <c r="A48" s="16" t="s">
        <v>45</v>
      </c>
      <c r="B48" s="20"/>
      <c r="C48" s="20"/>
      <c r="D48" s="20"/>
      <c r="E48" s="87">
        <v>519.49</v>
      </c>
      <c r="F48" s="114">
        <v>504.91400000000004</v>
      </c>
      <c r="G48" s="87">
        <v>457.544</v>
      </c>
      <c r="H48" s="22">
        <v>482.50300000000004</v>
      </c>
      <c r="I48" s="22">
        <v>622.009</v>
      </c>
      <c r="J48" s="22">
        <v>580</v>
      </c>
    </row>
    <row r="49" spans="1:10" ht="15" customHeight="1">
      <c r="A49" s="16" t="s">
        <v>46</v>
      </c>
      <c r="B49" s="20"/>
      <c r="C49" s="20"/>
      <c r="D49" s="20"/>
      <c r="E49" s="87">
        <v>115.08600000000001</v>
      </c>
      <c r="F49" s="114">
        <v>113.469</v>
      </c>
      <c r="G49" s="87">
        <v>133.538</v>
      </c>
      <c r="H49" s="22">
        <v>127.96800000000002</v>
      </c>
      <c r="I49" s="22">
        <v>225.56400000000002</v>
      </c>
      <c r="J49" s="22">
        <v>112</v>
      </c>
    </row>
    <row r="50" spans="1:10" ht="15" customHeight="1">
      <c r="A50" s="16" t="s">
        <v>47</v>
      </c>
      <c r="B50" s="20"/>
      <c r="C50" s="20"/>
      <c r="D50" s="20"/>
      <c r="E50" s="87">
        <v>0.862</v>
      </c>
      <c r="F50" s="114">
        <v>0.23600000000000002</v>
      </c>
      <c r="G50" s="87">
        <v>0.5770000000000001</v>
      </c>
      <c r="H50" s="22">
        <v>0.5770000000000001</v>
      </c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1267.7870000000003</v>
      </c>
      <c r="F52" s="94">
        <f t="shared" si="10"/>
        <v>1214.1560000000002</v>
      </c>
      <c r="G52" s="86">
        <f t="shared" si="10"/>
        <v>1229.2859999999998</v>
      </c>
      <c r="H52" s="19">
        <f t="shared" si="10"/>
        <v>1229.9970000000003</v>
      </c>
      <c r="I52" s="19">
        <f t="shared" si="10"/>
        <v>1324.065</v>
      </c>
      <c r="J52" s="19">
        <f t="shared" si="10"/>
        <v>1260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>
        <f>IF(H$5=0,"",H$5)</f>
      </c>
      <c r="I56" s="36">
        <f>IF(I$5=0,"",I$5)</f>
      </c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6.004000000000001</v>
      </c>
      <c r="F58" s="33">
        <v>-17.092</v>
      </c>
      <c r="G58" s="90">
        <v>59.82300000000001</v>
      </c>
      <c r="H58" s="33">
        <v>65.91</v>
      </c>
      <c r="I58" s="33">
        <v>24.016000000000005</v>
      </c>
      <c r="J58" s="33">
        <v>13</v>
      </c>
    </row>
    <row r="59" spans="1:10" ht="15" customHeight="1">
      <c r="A59" s="164" t="s">
        <v>52</v>
      </c>
      <c r="B59" s="164"/>
      <c r="C59" s="50"/>
      <c r="D59" s="50"/>
      <c r="E59" s="88">
        <v>-48.92900000000001</v>
      </c>
      <c r="F59" s="26">
        <v>8.723000000000003</v>
      </c>
      <c r="G59" s="88">
        <v>10.573999999999998</v>
      </c>
      <c r="H59" s="26">
        <v>14.662</v>
      </c>
      <c r="I59" s="26">
        <v>-11.749000000000006</v>
      </c>
      <c r="J59" s="26"/>
    </row>
    <row r="60" spans="1:11" ht="16.5" customHeight="1">
      <c r="A60" s="167" t="s">
        <v>53</v>
      </c>
      <c r="B60" s="167"/>
      <c r="C60" s="52"/>
      <c r="D60" s="52"/>
      <c r="E60" s="86">
        <f aca="true" t="shared" si="12" ref="E60:J60">SUM(E58:E59)</f>
        <v>-42.92500000000001</v>
      </c>
      <c r="F60" s="19">
        <f t="shared" si="12"/>
        <v>-8.368999999999996</v>
      </c>
      <c r="G60" s="86">
        <f t="shared" si="12"/>
        <v>70.397</v>
      </c>
      <c r="H60" s="19">
        <f t="shared" si="12"/>
        <v>80.572</v>
      </c>
      <c r="I60" s="19">
        <f t="shared" si="12"/>
        <v>12.267</v>
      </c>
      <c r="J60" s="19">
        <f t="shared" si="12"/>
        <v>13</v>
      </c>
      <c r="K60" s="97"/>
    </row>
    <row r="61" spans="1:10" ht="15" customHeight="1">
      <c r="A61" s="163" t="s">
        <v>55</v>
      </c>
      <c r="B61" s="163"/>
      <c r="C61" s="20"/>
      <c r="D61" s="20"/>
      <c r="E61" s="87">
        <v>-18.164</v>
      </c>
      <c r="F61" s="22">
        <v>-15.469</v>
      </c>
      <c r="G61" s="87">
        <v>-56.328</v>
      </c>
      <c r="H61" s="22">
        <v>-32.048</v>
      </c>
      <c r="I61" s="22">
        <v>-47.618</v>
      </c>
      <c r="J61" s="22">
        <v>-57</v>
      </c>
    </row>
    <row r="62" spans="1:10" ht="15" customHeight="1">
      <c r="A62" s="164" t="s">
        <v>56</v>
      </c>
      <c r="B62" s="164"/>
      <c r="C62" s="24"/>
      <c r="D62" s="24"/>
      <c r="E62" s="88"/>
      <c r="F62" s="26"/>
      <c r="G62" s="88">
        <v>11.274000000000001</v>
      </c>
      <c r="H62" s="26">
        <v>0.08600000000000001</v>
      </c>
      <c r="I62" s="26">
        <v>1.967</v>
      </c>
      <c r="J62" s="26"/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-61.08900000000001</v>
      </c>
      <c r="F63" s="19">
        <f t="shared" si="13"/>
        <v>-23.837999999999994</v>
      </c>
      <c r="G63" s="86">
        <f t="shared" si="13"/>
        <v>25.343000000000004</v>
      </c>
      <c r="H63" s="100">
        <f t="shared" si="13"/>
        <v>48.61</v>
      </c>
      <c r="I63" s="19">
        <f t="shared" si="13"/>
        <v>-33.384</v>
      </c>
      <c r="J63" s="19">
        <f t="shared" si="13"/>
        <v>-44</v>
      </c>
      <c r="K63" s="19"/>
    </row>
    <row r="64" spans="1:10" ht="15" customHeight="1">
      <c r="A64" s="164" t="s">
        <v>58</v>
      </c>
      <c r="B64" s="164"/>
      <c r="C64" s="59"/>
      <c r="D64" s="59"/>
      <c r="E64" s="88"/>
      <c r="F64" s="26"/>
      <c r="G64" s="88"/>
      <c r="H64" s="26"/>
      <c r="I64" s="26"/>
      <c r="J64" s="26">
        <v>-7</v>
      </c>
    </row>
    <row r="65" spans="1:11" ht="16.5" customHeight="1">
      <c r="A65" s="167" t="s">
        <v>59</v>
      </c>
      <c r="B65" s="167"/>
      <c r="C65" s="46"/>
      <c r="D65" s="46"/>
      <c r="E65" s="86">
        <f aca="true" t="shared" si="14" ref="E65:J65">SUM(E63:E64)</f>
        <v>-61.08900000000001</v>
      </c>
      <c r="F65" s="19">
        <f t="shared" si="14"/>
        <v>-23.837999999999994</v>
      </c>
      <c r="G65" s="86">
        <f t="shared" si="14"/>
        <v>25.343000000000004</v>
      </c>
      <c r="H65" s="19">
        <f t="shared" si="14"/>
        <v>48.61</v>
      </c>
      <c r="I65" s="19">
        <f t="shared" si="14"/>
        <v>-33.384</v>
      </c>
      <c r="J65" s="19">
        <f t="shared" si="14"/>
        <v>-51</v>
      </c>
      <c r="K65" s="97"/>
    </row>
    <row r="66" spans="1:10" ht="15" customHeight="1">
      <c r="A66" s="163" t="s">
        <v>60</v>
      </c>
      <c r="B66" s="163"/>
      <c r="C66" s="20"/>
      <c r="D66" s="20"/>
      <c r="E66" s="87">
        <v>61.089000000000006</v>
      </c>
      <c r="F66" s="22">
        <v>23.838</v>
      </c>
      <c r="G66" s="87">
        <v>-25.343</v>
      </c>
      <c r="H66" s="22">
        <v>-120.62400000000001</v>
      </c>
      <c r="I66" s="22">
        <v>35.38000000000001</v>
      </c>
      <c r="J66" s="22">
        <v>30</v>
      </c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>
        <v>70.13000000000001</v>
      </c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87"/>
      <c r="F68" s="22"/>
      <c r="G68" s="87"/>
      <c r="H68" s="22"/>
      <c r="I68" s="22"/>
      <c r="J68" s="22"/>
    </row>
    <row r="69" spans="1:10" ht="15" customHeight="1">
      <c r="A69" s="164" t="s">
        <v>63</v>
      </c>
      <c r="B69" s="164"/>
      <c r="C69" s="24"/>
      <c r="D69" s="24"/>
      <c r="E69" s="88"/>
      <c r="F69" s="26"/>
      <c r="G69" s="88"/>
      <c r="H69" s="26"/>
      <c r="I69" s="26"/>
      <c r="J69" s="26"/>
    </row>
    <row r="70" spans="1:11" ht="16.5" customHeight="1">
      <c r="A70" s="60" t="s">
        <v>64</v>
      </c>
      <c r="B70" s="60"/>
      <c r="C70" s="61"/>
      <c r="D70" s="61"/>
      <c r="E70" s="101">
        <f aca="true" t="shared" si="15" ref="E70:J70">SUM(E66:E69)</f>
        <v>61.089000000000006</v>
      </c>
      <c r="F70" s="64">
        <f t="shared" si="15"/>
        <v>23.838</v>
      </c>
      <c r="G70" s="101">
        <f t="shared" si="15"/>
        <v>-25.343</v>
      </c>
      <c r="H70" s="64">
        <f t="shared" si="15"/>
        <v>-50.494</v>
      </c>
      <c r="I70" s="64">
        <f t="shared" si="15"/>
        <v>35.38000000000001</v>
      </c>
      <c r="J70" s="64">
        <f t="shared" si="15"/>
        <v>30</v>
      </c>
      <c r="K70" s="97"/>
    </row>
    <row r="71" spans="1:11" ht="16.5" customHeight="1">
      <c r="A71" s="167" t="s">
        <v>65</v>
      </c>
      <c r="B71" s="167"/>
      <c r="C71" s="46"/>
      <c r="D71" s="46"/>
      <c r="E71" s="86">
        <f aca="true" t="shared" si="16" ref="E71:J71">SUM(E70+E65)</f>
        <v>-7.105427357601002E-15</v>
      </c>
      <c r="F71" s="19">
        <f t="shared" si="16"/>
        <v>7.105427357601002E-15</v>
      </c>
      <c r="G71" s="86">
        <f t="shared" si="16"/>
        <v>3.552713678800501E-15</v>
      </c>
      <c r="H71" s="19">
        <f t="shared" si="16"/>
        <v>-1.8840000000000003</v>
      </c>
      <c r="I71" s="19">
        <f t="shared" si="16"/>
        <v>1.9960000000000093</v>
      </c>
      <c r="J71" s="19">
        <f t="shared" si="16"/>
        <v>-21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2.275246706951265</v>
      </c>
      <c r="F77" s="67">
        <f>IF(F14=0,"-",IF(F7=0,"-",F14/F7))*100</f>
        <v>2.821518783253595</v>
      </c>
      <c r="G77" s="102">
        <f>IF(G14=0,"-",IF(G7=0,"-",G14/G7))*100</f>
        <v>9.245760980126013</v>
      </c>
      <c r="H77" s="67">
        <f>IF(H14=0,"-",IF(H7=0,"-",H14/H7)*100)</f>
        <v>8.526776926311477</v>
      </c>
      <c r="I77" s="67">
        <f>IF(I14=0,"-",IF(I7=0,"-",I14/I7)*100)</f>
        <v>4.294542880835104</v>
      </c>
      <c r="J77" s="67">
        <f>IF(J14=0,"-",IF(J7=0,"-",J14/J7)*100)</f>
        <v>5.788177339901478</v>
      </c>
    </row>
    <row r="78" spans="1:11" ht="15" customHeight="1">
      <c r="A78" s="163" t="s">
        <v>68</v>
      </c>
      <c r="B78" s="163"/>
      <c r="C78" s="17"/>
      <c r="D78" s="17"/>
      <c r="E78" s="103">
        <f aca="true" t="shared" si="18" ref="E78:J78">IF(E20=0,"-",IF(E7=0,"-",E20/E7)*100)</f>
        <v>0.9265095857062099</v>
      </c>
      <c r="F78" s="67">
        <f t="shared" si="18"/>
        <v>-1.737697282384785</v>
      </c>
      <c r="G78" s="103">
        <f t="shared" si="18"/>
        <v>6.456392863217768</v>
      </c>
      <c r="H78" s="67">
        <f t="shared" si="18"/>
        <v>10.709489248345122</v>
      </c>
      <c r="I78" s="67">
        <f t="shared" si="18"/>
        <v>-2.0834506509610073</v>
      </c>
      <c r="J78" s="67">
        <f t="shared" si="18"/>
        <v>1.1083743842364533</v>
      </c>
      <c r="K78" s="83"/>
    </row>
    <row r="79" spans="1:11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9.832444066348081</v>
      </c>
      <c r="H79" s="67">
        <f>IF((H44=0),"-",(H24/((H44+I44)/2)*100))</f>
        <v>17.941117032916456</v>
      </c>
      <c r="I79" s="67">
        <f>IF((I44=0),"-",(I24/((I44+J44)/2)*100))</f>
        <v>-1.3853434328874847</v>
      </c>
      <c r="J79" s="69">
        <v>3.1</v>
      </c>
      <c r="K79" s="83"/>
    </row>
    <row r="80" spans="1:11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9.478497544951338</v>
      </c>
      <c r="H80" s="69">
        <f>IF((H44=0),"-",((H17+H18)/((H44+H45+H46+H48+I44+I45+I46+I48)/2)*100))</f>
        <v>16.021483598354173</v>
      </c>
      <c r="I80" s="69">
        <f>IF((I44=0),"-",((I17+I18)/((I44+I45+I46+I48+J44+J45+J46+J48)/2)*100))</f>
        <v>5.154454616426732</v>
      </c>
      <c r="J80" s="69">
        <v>5.6</v>
      </c>
      <c r="K80" s="83"/>
    </row>
    <row r="81" spans="1:11" ht="15" customHeight="1">
      <c r="A81" s="163" t="s">
        <v>71</v>
      </c>
      <c r="B81" s="163"/>
      <c r="C81" s="17"/>
      <c r="D81" s="17"/>
      <c r="E81" s="104">
        <f aca="true" t="shared" si="19" ref="E81:J81">IF(E44=0,"-",((E44+E45)/E52*100))</f>
        <v>42.19462733093177</v>
      </c>
      <c r="F81" s="105">
        <f t="shared" si="19"/>
        <v>40.073351365063466</v>
      </c>
      <c r="G81" s="104">
        <f t="shared" si="19"/>
        <v>43.3902281486977</v>
      </c>
      <c r="H81" s="71">
        <f t="shared" si="19"/>
        <v>39.587576229860716</v>
      </c>
      <c r="I81" s="71">
        <f t="shared" si="19"/>
        <v>26.384127667448347</v>
      </c>
      <c r="J81" s="71">
        <f t="shared" si="19"/>
        <v>31.19047619047619</v>
      </c>
      <c r="K81" s="83"/>
    </row>
    <row r="82" spans="1:11" ht="15" customHeight="1">
      <c r="A82" s="163" t="s">
        <v>72</v>
      </c>
      <c r="B82" s="163"/>
      <c r="C82" s="17"/>
      <c r="D82" s="17"/>
      <c r="E82" s="106">
        <f aca="true" t="shared" si="20" ref="E82:J82">IF((E48+E46-E40-E38-E34)=0,"-",(E48+E46-E40-E38-E34))</f>
        <v>533.839</v>
      </c>
      <c r="F82" s="107">
        <f t="shared" si="20"/>
        <v>523.4590000000001</v>
      </c>
      <c r="G82" s="106">
        <f t="shared" si="20"/>
        <v>474.127</v>
      </c>
      <c r="H82" s="73">
        <f t="shared" si="20"/>
        <v>520.792</v>
      </c>
      <c r="I82" s="73">
        <f t="shared" si="20"/>
        <v>660.456</v>
      </c>
      <c r="J82" s="73">
        <f t="shared" si="20"/>
        <v>617</v>
      </c>
      <c r="K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21" ref="E83:J83">IF((E44=0),"-",((E48+E46)/(E44+E45)))</f>
        <v>0.9979455563074598</v>
      </c>
      <c r="F83" s="109">
        <f t="shared" si="21"/>
        <v>1.0758519626844354</v>
      </c>
      <c r="G83" s="108">
        <f t="shared" si="21"/>
        <v>0.888893680046495</v>
      </c>
      <c r="H83" s="75">
        <f t="shared" si="21"/>
        <v>1.0695506093328349</v>
      </c>
      <c r="I83" s="75">
        <f t="shared" si="21"/>
        <v>1.8959589858677575</v>
      </c>
      <c r="J83" s="75">
        <f t="shared" si="21"/>
        <v>1.5852417302798982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714</v>
      </c>
      <c r="H84" s="77">
        <v>717</v>
      </c>
      <c r="I84" s="77">
        <v>781</v>
      </c>
      <c r="J84" s="77">
        <v>799</v>
      </c>
    </row>
    <row r="85" spans="1:10" ht="15" customHeight="1">
      <c r="A85" s="79" t="s">
        <v>116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 t="s">
        <v>114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5" customHeight="1">
      <c r="A87" s="79" t="s">
        <v>117</v>
      </c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6" t="s">
        <v>118</v>
      </c>
      <c r="B1" s="166"/>
      <c r="C1" s="166"/>
      <c r="D1" s="166"/>
      <c r="E1" s="166"/>
      <c r="F1" s="166"/>
      <c r="G1" s="166"/>
      <c r="H1" s="166"/>
      <c r="I1" s="166"/>
      <c r="J1" s="168"/>
      <c r="K1" s="168"/>
    </row>
    <row r="2" spans="1:11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5"/>
      <c r="K2" s="5"/>
    </row>
    <row r="3" spans="1:11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2009</v>
      </c>
      <c r="J3" s="10">
        <v>2008</v>
      </c>
      <c r="K3" s="10">
        <v>2007</v>
      </c>
    </row>
    <row r="4" spans="1:11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  <c r="K4" s="10"/>
    </row>
    <row r="5" spans="1:11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119</v>
      </c>
      <c r="G5" s="13" t="s">
        <v>120</v>
      </c>
      <c r="H5" s="13" t="s">
        <v>119</v>
      </c>
      <c r="I5" s="13" t="s">
        <v>89</v>
      </c>
      <c r="J5" s="13" t="s">
        <v>89</v>
      </c>
      <c r="K5" s="13"/>
    </row>
    <row r="6" ht="1.5" customHeight="1"/>
    <row r="7" spans="1:11" ht="15" customHeight="1">
      <c r="A7" s="16" t="s">
        <v>7</v>
      </c>
      <c r="B7" s="17"/>
      <c r="C7" s="17"/>
      <c r="D7" s="17"/>
      <c r="E7" s="86">
        <v>66.206</v>
      </c>
      <c r="F7" s="19">
        <v>54.412000000000006</v>
      </c>
      <c r="G7" s="86">
        <v>238.58800000000002</v>
      </c>
      <c r="H7" s="19">
        <v>220.806</v>
      </c>
      <c r="I7" s="19">
        <v>220.806</v>
      </c>
      <c r="J7" s="19">
        <v>158.441</v>
      </c>
      <c r="K7" s="19"/>
    </row>
    <row r="8" spans="1:11" ht="15" customHeight="1">
      <c r="A8" s="16" t="s">
        <v>8</v>
      </c>
      <c r="B8" s="20"/>
      <c r="C8" s="20"/>
      <c r="D8" s="20"/>
      <c r="E8" s="87">
        <v>-53.08</v>
      </c>
      <c r="F8" s="22">
        <v>-45.623</v>
      </c>
      <c r="G8" s="87">
        <v>-201.58600000000004</v>
      </c>
      <c r="H8" s="22">
        <v>-182.974</v>
      </c>
      <c r="I8" s="22">
        <v>-182.974</v>
      </c>
      <c r="J8" s="22">
        <v>-124.58099999999999</v>
      </c>
      <c r="K8" s="22"/>
    </row>
    <row r="9" spans="1:11" ht="15" customHeight="1">
      <c r="A9" s="16" t="s">
        <v>9</v>
      </c>
      <c r="B9" s="20"/>
      <c r="C9" s="20"/>
      <c r="D9" s="20"/>
      <c r="E9" s="87"/>
      <c r="F9" s="22">
        <v>-0.093</v>
      </c>
      <c r="G9" s="87">
        <v>-0.49100000000000005</v>
      </c>
      <c r="H9" s="22">
        <v>-2.4290000000000003</v>
      </c>
      <c r="I9" s="22">
        <v>-2.4290000000000003</v>
      </c>
      <c r="J9" s="22">
        <v>-0.199</v>
      </c>
      <c r="K9" s="22"/>
    </row>
    <row r="10" spans="1:11" ht="15" customHeight="1">
      <c r="A10" s="16" t="s">
        <v>10</v>
      </c>
      <c r="B10" s="20"/>
      <c r="C10" s="20"/>
      <c r="D10" s="20"/>
      <c r="E10" s="87">
        <v>0.023</v>
      </c>
      <c r="F10" s="22"/>
      <c r="G10" s="87">
        <v>0.007</v>
      </c>
      <c r="H10" s="22"/>
      <c r="I10" s="22"/>
      <c r="J10" s="22"/>
      <c r="K10" s="22"/>
    </row>
    <row r="11" spans="1:11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26"/>
    </row>
    <row r="12" spans="1:11" ht="15" customHeight="1">
      <c r="A12" s="27" t="s">
        <v>12</v>
      </c>
      <c r="B12" s="27"/>
      <c r="C12" s="27"/>
      <c r="D12" s="27"/>
      <c r="E12" s="86">
        <f aca="true" t="shared" si="0" ref="E12:J12">SUM(E7:E11)</f>
        <v>13.149000000000004</v>
      </c>
      <c r="F12" s="19">
        <f t="shared" si="0"/>
        <v>8.696000000000009</v>
      </c>
      <c r="G12" s="86">
        <f>SUM(G7:G11)</f>
        <v>36.51799999999998</v>
      </c>
      <c r="H12" s="19">
        <f t="shared" si="0"/>
        <v>35.40300000000002</v>
      </c>
      <c r="I12" s="19">
        <f t="shared" si="0"/>
        <v>35.40300000000002</v>
      </c>
      <c r="J12" s="19">
        <f t="shared" si="0"/>
        <v>33.661000000000016</v>
      </c>
      <c r="K12" s="19"/>
    </row>
    <row r="13" spans="1:11" ht="15" customHeight="1">
      <c r="A13" s="23" t="s">
        <v>13</v>
      </c>
      <c r="B13" s="24"/>
      <c r="C13" s="24"/>
      <c r="D13" s="24"/>
      <c r="E13" s="88">
        <v>-1.173</v>
      </c>
      <c r="F13" s="26">
        <v>-1.131</v>
      </c>
      <c r="G13" s="88">
        <v>-4.607</v>
      </c>
      <c r="H13" s="26">
        <v>-4.298</v>
      </c>
      <c r="I13" s="26">
        <v>-4.298</v>
      </c>
      <c r="J13" s="26">
        <v>-3.617</v>
      </c>
      <c r="K13" s="26"/>
    </row>
    <row r="14" spans="1:11" ht="15" customHeight="1">
      <c r="A14" s="27" t="s">
        <v>14</v>
      </c>
      <c r="B14" s="27"/>
      <c r="C14" s="27"/>
      <c r="D14" s="27"/>
      <c r="E14" s="86">
        <f aca="true" t="shared" si="1" ref="E14:J14">SUM(E12:E13)</f>
        <v>11.976000000000004</v>
      </c>
      <c r="F14" s="19">
        <f t="shared" si="1"/>
        <v>7.565000000000008</v>
      </c>
      <c r="G14" s="86">
        <f>SUM(G12:G13)</f>
        <v>31.91099999999998</v>
      </c>
      <c r="H14" s="19">
        <f t="shared" si="1"/>
        <v>31.105000000000018</v>
      </c>
      <c r="I14" s="19">
        <f t="shared" si="1"/>
        <v>31.105000000000018</v>
      </c>
      <c r="J14" s="19">
        <f t="shared" si="1"/>
        <v>30.044000000000015</v>
      </c>
      <c r="K14" s="19"/>
    </row>
    <row r="15" spans="1:11" ht="15" customHeight="1">
      <c r="A15" s="16" t="s">
        <v>15</v>
      </c>
      <c r="B15" s="28"/>
      <c r="C15" s="28"/>
      <c r="D15" s="28"/>
      <c r="E15" s="87"/>
      <c r="F15" s="22">
        <v>-0.017</v>
      </c>
      <c r="G15" s="87">
        <v>-0.017</v>
      </c>
      <c r="H15" s="22">
        <v>-0.7170000000000001</v>
      </c>
      <c r="I15" s="22">
        <v>-0.7170000000000001</v>
      </c>
      <c r="J15" s="22">
        <v>-0.225</v>
      </c>
      <c r="K15" s="22"/>
    </row>
    <row r="16" spans="1:11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26"/>
    </row>
    <row r="17" spans="1:11" ht="15" customHeight="1">
      <c r="A17" s="27" t="s">
        <v>17</v>
      </c>
      <c r="B17" s="27"/>
      <c r="C17" s="27"/>
      <c r="D17" s="27"/>
      <c r="E17" s="86">
        <f aca="true" t="shared" si="2" ref="E17:J17">SUM(E14:E16)</f>
        <v>11.976000000000004</v>
      </c>
      <c r="F17" s="19">
        <f t="shared" si="2"/>
        <v>7.548000000000008</v>
      </c>
      <c r="G17" s="86">
        <f>SUM(G14:G16)</f>
        <v>31.89399999999998</v>
      </c>
      <c r="H17" s="19">
        <f t="shared" si="2"/>
        <v>30.38800000000002</v>
      </c>
      <c r="I17" s="19">
        <f t="shared" si="2"/>
        <v>30.38800000000002</v>
      </c>
      <c r="J17" s="19">
        <f t="shared" si="2"/>
        <v>29.819000000000013</v>
      </c>
      <c r="K17" s="19"/>
    </row>
    <row r="18" spans="1:11" ht="15" customHeight="1">
      <c r="A18" s="16" t="s">
        <v>18</v>
      </c>
      <c r="B18" s="20"/>
      <c r="C18" s="20"/>
      <c r="D18" s="20"/>
      <c r="E18" s="87">
        <v>0.40900000000000003</v>
      </c>
      <c r="F18" s="22">
        <v>0.49300000000000005</v>
      </c>
      <c r="G18" s="87">
        <v>0.932</v>
      </c>
      <c r="H18" s="22">
        <v>0.23500000000000001</v>
      </c>
      <c r="I18" s="22">
        <v>0.23500000000000001</v>
      </c>
      <c r="J18" s="22">
        <v>1.531</v>
      </c>
      <c r="K18" s="22"/>
    </row>
    <row r="19" spans="1:11" ht="15" customHeight="1">
      <c r="A19" s="23" t="s">
        <v>19</v>
      </c>
      <c r="B19" s="24"/>
      <c r="C19" s="24"/>
      <c r="D19" s="24"/>
      <c r="E19" s="88">
        <v>-3.6990000000000003</v>
      </c>
      <c r="F19" s="26">
        <v>-2.587</v>
      </c>
      <c r="G19" s="88">
        <v>-10.346</v>
      </c>
      <c r="H19" s="26">
        <v>-10.529000000000002</v>
      </c>
      <c r="I19" s="26">
        <v>-0.185</v>
      </c>
      <c r="J19" s="26">
        <v>-0.9540000000000001</v>
      </c>
      <c r="K19" s="26"/>
    </row>
    <row r="20" spans="1:11" ht="15" customHeight="1">
      <c r="A20" s="27" t="s">
        <v>20</v>
      </c>
      <c r="B20" s="27"/>
      <c r="C20" s="27"/>
      <c r="D20" s="27"/>
      <c r="E20" s="86">
        <f aca="true" t="shared" si="3" ref="E20:J20">SUM(E17:E19)</f>
        <v>8.686000000000005</v>
      </c>
      <c r="F20" s="19">
        <f t="shared" si="3"/>
        <v>5.454000000000008</v>
      </c>
      <c r="G20" s="86">
        <f>SUM(G17:G19)</f>
        <v>22.47999999999998</v>
      </c>
      <c r="H20" s="19">
        <f t="shared" si="3"/>
        <v>20.094000000000015</v>
      </c>
      <c r="I20" s="19">
        <f t="shared" si="3"/>
        <v>30.43800000000002</v>
      </c>
      <c r="J20" s="19">
        <f t="shared" si="3"/>
        <v>30.39600000000001</v>
      </c>
      <c r="K20" s="19"/>
    </row>
    <row r="21" spans="1:11" ht="15" customHeight="1">
      <c r="A21" s="16" t="s">
        <v>21</v>
      </c>
      <c r="B21" s="20"/>
      <c r="C21" s="20"/>
      <c r="D21" s="20"/>
      <c r="E21" s="87">
        <v>-2.153</v>
      </c>
      <c r="F21" s="22">
        <v>-1.7280000000000002</v>
      </c>
      <c r="G21" s="87">
        <v>-9.843000000000002</v>
      </c>
      <c r="H21" s="22">
        <v>-8.326</v>
      </c>
      <c r="I21" s="22">
        <v>-8.326</v>
      </c>
      <c r="J21" s="22">
        <v>-8.84</v>
      </c>
      <c r="K21" s="22"/>
    </row>
    <row r="22" spans="1:11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26"/>
    </row>
    <row r="23" spans="1:11" ht="15" customHeight="1">
      <c r="A23" s="30" t="s">
        <v>23</v>
      </c>
      <c r="B23" s="31"/>
      <c r="C23" s="31"/>
      <c r="D23" s="31"/>
      <c r="E23" s="86">
        <f aca="true" t="shared" si="4" ref="E23:J23">SUM(E20:E22)</f>
        <v>6.533000000000005</v>
      </c>
      <c r="F23" s="19">
        <f t="shared" si="4"/>
        <v>3.7260000000000075</v>
      </c>
      <c r="G23" s="86">
        <f>SUM(G20:G22)</f>
        <v>12.636999999999977</v>
      </c>
      <c r="H23" s="19">
        <f t="shared" si="4"/>
        <v>11.768000000000015</v>
      </c>
      <c r="I23" s="19">
        <f t="shared" si="4"/>
        <v>22.11200000000002</v>
      </c>
      <c r="J23" s="19">
        <f t="shared" si="4"/>
        <v>21.55600000000001</v>
      </c>
      <c r="K23" s="19"/>
    </row>
    <row r="24" spans="1:11" ht="15" customHeight="1">
      <c r="A24" s="16" t="s">
        <v>24</v>
      </c>
      <c r="B24" s="20"/>
      <c r="C24" s="20"/>
      <c r="D24" s="20"/>
      <c r="E24" s="90">
        <f aca="true" t="shared" si="5" ref="E24:J24">E23-E25</f>
        <v>6.533000000000005</v>
      </c>
      <c r="F24" s="33">
        <f t="shared" si="5"/>
        <v>3.7260000000000075</v>
      </c>
      <c r="G24" s="90">
        <f t="shared" si="5"/>
        <v>12.636999999999977</v>
      </c>
      <c r="H24" s="33">
        <f t="shared" si="5"/>
        <v>11.768000000000015</v>
      </c>
      <c r="I24" s="33">
        <f t="shared" si="5"/>
        <v>22.11200000000002</v>
      </c>
      <c r="J24" s="33">
        <f t="shared" si="5"/>
        <v>21.55600000000001</v>
      </c>
      <c r="K24" s="33"/>
    </row>
    <row r="25" spans="1:11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  <c r="K25" s="22"/>
    </row>
    <row r="26" spans="1:11" ht="14.25">
      <c r="A26" s="20"/>
      <c r="B26" s="20"/>
      <c r="C26" s="20"/>
      <c r="D26" s="20"/>
      <c r="E26" s="22"/>
      <c r="F26" s="22"/>
      <c r="G26" s="22"/>
      <c r="H26" s="22"/>
      <c r="I26" s="22"/>
      <c r="J26" s="22"/>
      <c r="K26" s="22"/>
    </row>
    <row r="27" spans="1:11" ht="12.75" customHeight="1">
      <c r="A27" s="7"/>
      <c r="B27" s="7"/>
      <c r="C27" s="12"/>
      <c r="D27" s="9"/>
      <c r="E27" s="10">
        <f aca="true" t="shared" si="6" ref="E27:K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2009</v>
      </c>
      <c r="J27" s="10">
        <f t="shared" si="6"/>
        <v>2008</v>
      </c>
      <c r="K27" s="10">
        <f t="shared" si="6"/>
        <v>2007</v>
      </c>
    </row>
    <row r="28" spans="1:11" ht="12.75" customHeight="1">
      <c r="A28" s="11"/>
      <c r="B28" s="11"/>
      <c r="C28" s="12"/>
      <c r="D28" s="9"/>
      <c r="E28" s="34" t="str">
        <f>IF(E$4="","",E$4)</f>
        <v>Q1</v>
      </c>
      <c r="F28" s="34" t="str">
        <f>IF(F$4="","",F$4)</f>
        <v>Q1</v>
      </c>
      <c r="G28" s="34"/>
      <c r="H28" s="34"/>
      <c r="I28" s="34"/>
      <c r="J28" s="34"/>
      <c r="K28" s="34"/>
    </row>
    <row r="29" spans="1:11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/>
      <c r="K29" s="36"/>
    </row>
    <row r="30" spans="5:11" ht="1.5" customHeight="1">
      <c r="E30" s="93"/>
      <c r="F30" s="93"/>
      <c r="G30" s="93"/>
      <c r="H30" s="93"/>
      <c r="I30" s="93"/>
      <c r="J30" s="93"/>
      <c r="K30" s="93"/>
    </row>
    <row r="31" spans="1:11" ht="15" customHeight="1">
      <c r="A31" s="16" t="s">
        <v>27</v>
      </c>
      <c r="B31" s="39"/>
      <c r="C31" s="39"/>
      <c r="D31" s="39"/>
      <c r="E31" s="87">
        <v>510.69300000000004</v>
      </c>
      <c r="F31" s="22"/>
      <c r="G31" s="87">
        <v>512.6610000000001</v>
      </c>
      <c r="H31" s="22"/>
      <c r="I31" s="22">
        <v>79.46000000000001</v>
      </c>
      <c r="J31" s="22">
        <v>76.598</v>
      </c>
      <c r="K31" s="22"/>
    </row>
    <row r="32" spans="1:11" ht="15" customHeight="1">
      <c r="A32" s="16" t="s">
        <v>28</v>
      </c>
      <c r="B32" s="17"/>
      <c r="C32" s="17"/>
      <c r="D32" s="17"/>
      <c r="E32" s="87"/>
      <c r="F32" s="22"/>
      <c r="G32" s="87"/>
      <c r="H32" s="22"/>
      <c r="I32" s="22">
        <v>0.5179999999999999</v>
      </c>
      <c r="J32" s="22">
        <v>1.185</v>
      </c>
      <c r="K32" s="22"/>
    </row>
    <row r="33" spans="1:11" ht="15" customHeight="1">
      <c r="A33" s="16" t="s">
        <v>29</v>
      </c>
      <c r="B33" s="17"/>
      <c r="C33" s="17"/>
      <c r="D33" s="17"/>
      <c r="E33" s="87">
        <v>64.46799999999999</v>
      </c>
      <c r="F33" s="22"/>
      <c r="G33" s="87">
        <v>63.40999999999999</v>
      </c>
      <c r="H33" s="22"/>
      <c r="I33" s="22">
        <v>64.188</v>
      </c>
      <c r="J33" s="22">
        <v>63.83599999999999</v>
      </c>
      <c r="K33" s="22"/>
    </row>
    <row r="34" spans="1:11" ht="15" customHeight="1">
      <c r="A34" s="16" t="s">
        <v>30</v>
      </c>
      <c r="B34" s="17"/>
      <c r="C34" s="17"/>
      <c r="D34" s="17"/>
      <c r="E34" s="87">
        <v>3.632</v>
      </c>
      <c r="F34" s="22"/>
      <c r="G34" s="87">
        <v>3.628</v>
      </c>
      <c r="H34" s="22"/>
      <c r="I34" s="22"/>
      <c r="J34" s="22"/>
      <c r="K34" s="22"/>
    </row>
    <row r="35" spans="1:11" ht="15" customHeight="1">
      <c r="A35" s="23" t="s">
        <v>31</v>
      </c>
      <c r="B35" s="24"/>
      <c r="C35" s="24"/>
      <c r="D35" s="24"/>
      <c r="E35" s="88">
        <v>0.367</v>
      </c>
      <c r="F35" s="26"/>
      <c r="G35" s="88">
        <v>0.314</v>
      </c>
      <c r="H35" s="26"/>
      <c r="I35" s="26"/>
      <c r="J35" s="26"/>
      <c r="K35" s="26"/>
    </row>
    <row r="36" spans="1:11" ht="15" customHeight="1">
      <c r="A36" s="2" t="s">
        <v>32</v>
      </c>
      <c r="B36" s="27"/>
      <c r="C36" s="27"/>
      <c r="D36" s="27"/>
      <c r="E36" s="86">
        <f>SUM(E31:E35)</f>
        <v>579.16</v>
      </c>
      <c r="F36" s="40">
        <v>0</v>
      </c>
      <c r="G36" s="86">
        <f>SUM(G31:G35)</f>
        <v>580.013</v>
      </c>
      <c r="H36" s="19" t="s">
        <v>33</v>
      </c>
      <c r="I36" s="19">
        <f>SUM(I31:I35)</f>
        <v>144.166</v>
      </c>
      <c r="J36" s="19">
        <f>SUM(J31:J35)</f>
        <v>141.619</v>
      </c>
      <c r="K36" s="19"/>
    </row>
    <row r="37" spans="1:11" ht="15" customHeight="1">
      <c r="A37" s="16" t="s">
        <v>34</v>
      </c>
      <c r="B37" s="20"/>
      <c r="C37" s="20"/>
      <c r="D37" s="20"/>
      <c r="E37" s="87">
        <v>5.279</v>
      </c>
      <c r="F37" s="22"/>
      <c r="G37" s="87">
        <v>3.398</v>
      </c>
      <c r="H37" s="22"/>
      <c r="I37" s="22">
        <v>3.9480000000000004</v>
      </c>
      <c r="J37" s="22">
        <v>6.622</v>
      </c>
      <c r="K37" s="22"/>
    </row>
    <row r="38" spans="1:11" ht="15" customHeight="1">
      <c r="A38" s="16" t="s">
        <v>35</v>
      </c>
      <c r="B38" s="20"/>
      <c r="C38" s="20"/>
      <c r="D38" s="20"/>
      <c r="E38" s="87"/>
      <c r="F38" s="22"/>
      <c r="G38" s="87"/>
      <c r="H38" s="22"/>
      <c r="I38" s="22"/>
      <c r="J38" s="22"/>
      <c r="K38" s="22"/>
    </row>
    <row r="39" spans="1:11" ht="15" customHeight="1">
      <c r="A39" s="16" t="s">
        <v>36</v>
      </c>
      <c r="B39" s="20"/>
      <c r="C39" s="20"/>
      <c r="D39" s="20"/>
      <c r="E39" s="87">
        <v>61.924</v>
      </c>
      <c r="F39" s="22"/>
      <c r="G39" s="87">
        <v>63.481</v>
      </c>
      <c r="H39" s="22"/>
      <c r="I39" s="22">
        <v>75.623</v>
      </c>
      <c r="J39" s="22">
        <v>67.683</v>
      </c>
      <c r="K39" s="22"/>
    </row>
    <row r="40" spans="1:11" ht="15" customHeight="1">
      <c r="A40" s="16" t="s">
        <v>37</v>
      </c>
      <c r="B40" s="20"/>
      <c r="C40" s="20"/>
      <c r="D40" s="20"/>
      <c r="E40" s="87">
        <v>10.328000000000001</v>
      </c>
      <c r="F40" s="22"/>
      <c r="G40" s="87">
        <v>46.646</v>
      </c>
      <c r="H40" s="22"/>
      <c r="I40" s="22">
        <v>29.632</v>
      </c>
      <c r="J40" s="22">
        <v>20.501</v>
      </c>
      <c r="K40" s="22"/>
    </row>
    <row r="41" spans="1:11" ht="15" customHeight="1">
      <c r="A41" s="23" t="s">
        <v>38</v>
      </c>
      <c r="B41" s="24"/>
      <c r="C41" s="24"/>
      <c r="D41" s="24"/>
      <c r="E41" s="88"/>
      <c r="F41" s="26"/>
      <c r="G41" s="88"/>
      <c r="H41" s="26"/>
      <c r="I41" s="26"/>
      <c r="J41" s="26"/>
      <c r="K41" s="26"/>
    </row>
    <row r="42" spans="1:11" ht="15" customHeight="1">
      <c r="A42" s="41" t="s">
        <v>39</v>
      </c>
      <c r="B42" s="42"/>
      <c r="C42" s="42"/>
      <c r="D42" s="42"/>
      <c r="E42" s="95">
        <f>SUM(E37:E41)</f>
        <v>77.531</v>
      </c>
      <c r="F42" s="63">
        <v>0</v>
      </c>
      <c r="G42" s="95">
        <f>SUM(G37:G41)</f>
        <v>113.525</v>
      </c>
      <c r="H42" s="45" t="s">
        <v>33</v>
      </c>
      <c r="I42" s="45">
        <f>SUM(I37:I41)</f>
        <v>109.203</v>
      </c>
      <c r="J42" s="45">
        <f>SUM(J37:J41)</f>
        <v>94.80600000000001</v>
      </c>
      <c r="K42" s="45"/>
    </row>
    <row r="43" spans="1:11" ht="15" customHeight="1">
      <c r="A43" s="2" t="s">
        <v>40</v>
      </c>
      <c r="B43" s="46"/>
      <c r="C43" s="46"/>
      <c r="D43" s="46"/>
      <c r="E43" s="86">
        <f>E36+E42</f>
        <v>656.691</v>
      </c>
      <c r="F43" s="40">
        <v>0</v>
      </c>
      <c r="G43" s="86">
        <f>G36+G42</f>
        <v>693.538</v>
      </c>
      <c r="H43" s="19" t="s">
        <v>33</v>
      </c>
      <c r="I43" s="19">
        <f>I36+I42</f>
        <v>253.369</v>
      </c>
      <c r="J43" s="19">
        <f>J36+J42</f>
        <v>236.425</v>
      </c>
      <c r="K43" s="19"/>
    </row>
    <row r="44" spans="1:11" ht="15" customHeight="1">
      <c r="A44" s="16" t="s">
        <v>41</v>
      </c>
      <c r="B44" s="20"/>
      <c r="C44" s="20"/>
      <c r="D44" s="20"/>
      <c r="E44" s="87">
        <v>366.78700000000003</v>
      </c>
      <c r="F44" s="22"/>
      <c r="G44" s="87">
        <v>360.257</v>
      </c>
      <c r="H44" s="22"/>
      <c r="I44" s="22">
        <v>141.46</v>
      </c>
      <c r="J44" s="22">
        <v>121.84700000000001</v>
      </c>
      <c r="K44" s="22"/>
    </row>
    <row r="45" spans="1:11" ht="15" customHeight="1">
      <c r="A45" s="16" t="s">
        <v>42</v>
      </c>
      <c r="B45" s="20"/>
      <c r="C45" s="20"/>
      <c r="D45" s="20"/>
      <c r="E45" s="87"/>
      <c r="F45" s="22"/>
      <c r="G45" s="87"/>
      <c r="H45" s="22"/>
      <c r="I45" s="22">
        <v>0.28</v>
      </c>
      <c r="J45" s="22">
        <v>0.29200000000000004</v>
      </c>
      <c r="K45" s="22"/>
    </row>
    <row r="46" spans="1:11" ht="15" customHeight="1">
      <c r="A46" s="16" t="s">
        <v>43</v>
      </c>
      <c r="B46" s="20"/>
      <c r="C46" s="20"/>
      <c r="D46" s="20"/>
      <c r="E46" s="87"/>
      <c r="F46" s="22"/>
      <c r="G46" s="87"/>
      <c r="H46" s="22"/>
      <c r="I46" s="22"/>
      <c r="J46" s="22"/>
      <c r="K46" s="22"/>
    </row>
    <row r="47" spans="1:11" ht="15" customHeight="1">
      <c r="A47" s="16" t="s">
        <v>44</v>
      </c>
      <c r="B47" s="20"/>
      <c r="C47" s="20"/>
      <c r="D47" s="20"/>
      <c r="E47" s="87">
        <v>2.2600000000000002</v>
      </c>
      <c r="F47" s="22"/>
      <c r="G47" s="87">
        <v>2.2600000000000002</v>
      </c>
      <c r="H47" s="22"/>
      <c r="I47" s="22">
        <v>2.807</v>
      </c>
      <c r="J47" s="22">
        <v>2.947</v>
      </c>
      <c r="K47" s="22"/>
    </row>
    <row r="48" spans="1:11" ht="15" customHeight="1">
      <c r="A48" s="16" t="s">
        <v>45</v>
      </c>
      <c r="B48" s="20"/>
      <c r="C48" s="20"/>
      <c r="D48" s="20"/>
      <c r="E48" s="87">
        <v>187.12900000000002</v>
      </c>
      <c r="F48" s="22"/>
      <c r="G48" s="87">
        <v>227.875</v>
      </c>
      <c r="H48" s="22"/>
      <c r="I48" s="22"/>
      <c r="J48" s="22">
        <v>15.796000000000001</v>
      </c>
      <c r="K48" s="22"/>
    </row>
    <row r="49" spans="1:11" ht="15" customHeight="1">
      <c r="A49" s="16" t="s">
        <v>46</v>
      </c>
      <c r="B49" s="20"/>
      <c r="C49" s="20"/>
      <c r="D49" s="20"/>
      <c r="E49" s="87">
        <v>92.976</v>
      </c>
      <c r="F49" s="22"/>
      <c r="G49" s="87">
        <v>103.146</v>
      </c>
      <c r="H49" s="22"/>
      <c r="I49" s="22">
        <v>108.822</v>
      </c>
      <c r="J49" s="22">
        <v>95.543</v>
      </c>
      <c r="K49" s="22"/>
    </row>
    <row r="50" spans="1:11" ht="15" customHeight="1">
      <c r="A50" s="16" t="s">
        <v>47</v>
      </c>
      <c r="B50" s="20"/>
      <c r="C50" s="20"/>
      <c r="D50" s="20"/>
      <c r="E50" s="87">
        <v>7.539000000000001</v>
      </c>
      <c r="F50" s="22"/>
      <c r="G50" s="87"/>
      <c r="H50" s="22"/>
      <c r="I50" s="22"/>
      <c r="J50" s="22"/>
      <c r="K50" s="22"/>
    </row>
    <row r="51" spans="1:11" ht="15" customHeight="1">
      <c r="A51" s="23" t="s">
        <v>48</v>
      </c>
      <c r="B51" s="24"/>
      <c r="C51" s="24"/>
      <c r="D51" s="24"/>
      <c r="E51" s="88"/>
      <c r="F51" s="26"/>
      <c r="G51" s="88"/>
      <c r="H51" s="26"/>
      <c r="I51" s="26"/>
      <c r="J51" s="26"/>
      <c r="K51" s="26"/>
    </row>
    <row r="52" spans="1:11" ht="15" customHeight="1">
      <c r="A52" s="2" t="s">
        <v>49</v>
      </c>
      <c r="B52" s="46"/>
      <c r="C52" s="46"/>
      <c r="D52" s="46"/>
      <c r="E52" s="86">
        <f>SUM(E44:E51)</f>
        <v>656.691</v>
      </c>
      <c r="F52" s="40">
        <v>0</v>
      </c>
      <c r="G52" s="86">
        <f>SUM(G44:G51)</f>
        <v>693.538</v>
      </c>
      <c r="H52" s="19" t="s">
        <v>33</v>
      </c>
      <c r="I52" s="19">
        <f>SUM(I44:I51)</f>
        <v>253.369</v>
      </c>
      <c r="J52" s="19">
        <f>SUM(J44:J51)</f>
        <v>236.425</v>
      </c>
      <c r="K52" s="19"/>
    </row>
    <row r="53" spans="1:11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  <c r="K53" s="22"/>
    </row>
    <row r="54" spans="1:11" ht="12.75" customHeight="1">
      <c r="A54" s="47"/>
      <c r="B54" s="7"/>
      <c r="C54" s="9"/>
      <c r="D54" s="9"/>
      <c r="E54" s="10">
        <f aca="true" t="shared" si="7" ref="E54:K54">E$3</f>
        <v>2011</v>
      </c>
      <c r="F54" s="10">
        <f t="shared" si="7"/>
        <v>2010</v>
      </c>
      <c r="G54" s="10">
        <f t="shared" si="7"/>
        <v>2010</v>
      </c>
      <c r="H54" s="10">
        <f t="shared" si="7"/>
        <v>2009</v>
      </c>
      <c r="I54" s="10">
        <f t="shared" si="7"/>
        <v>2009</v>
      </c>
      <c r="J54" s="10">
        <f t="shared" si="7"/>
        <v>2008</v>
      </c>
      <c r="K54" s="10">
        <f t="shared" si="7"/>
        <v>2007</v>
      </c>
    </row>
    <row r="55" spans="1:11" ht="12.75" customHeight="1">
      <c r="A55" s="11"/>
      <c r="B55" s="11"/>
      <c r="C55" s="9"/>
      <c r="D55" s="9"/>
      <c r="E55" s="34" t="str">
        <f>IF(E$4="","",E$4)</f>
        <v>Q1</v>
      </c>
      <c r="F55" s="34" t="str">
        <f>IF(F$4="","",F$4)</f>
        <v>Q1</v>
      </c>
      <c r="G55" s="34"/>
      <c r="H55" s="34"/>
      <c r="I55" s="34"/>
      <c r="J55" s="34"/>
      <c r="K55" s="34"/>
    </row>
    <row r="56" spans="1:11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/>
      <c r="J56" s="36"/>
      <c r="K56" s="36"/>
    </row>
    <row r="57" spans="5:11" ht="1.5" customHeight="1">
      <c r="E57" s="93"/>
      <c r="F57" s="93"/>
      <c r="G57" s="93"/>
      <c r="H57" s="93"/>
      <c r="I57" s="93"/>
      <c r="J57" s="93"/>
      <c r="K57" s="93"/>
    </row>
    <row r="58" spans="1:11" ht="24.75" customHeight="1">
      <c r="A58" s="163" t="s">
        <v>51</v>
      </c>
      <c r="B58" s="163"/>
      <c r="C58" s="48"/>
      <c r="D58" s="48"/>
      <c r="E58" s="90">
        <v>5.384</v>
      </c>
      <c r="F58" s="33"/>
      <c r="G58" s="90"/>
      <c r="H58" s="33"/>
      <c r="I58" s="33">
        <v>27.271</v>
      </c>
      <c r="J58" s="33">
        <v>29.625999999999998</v>
      </c>
      <c r="K58" s="33"/>
    </row>
    <row r="59" spans="1:11" ht="15" customHeight="1">
      <c r="A59" s="164" t="s">
        <v>52</v>
      </c>
      <c r="B59" s="164"/>
      <c r="C59" s="50"/>
      <c r="D59" s="50"/>
      <c r="E59" s="88">
        <v>-8.231000000000002</v>
      </c>
      <c r="F59" s="26"/>
      <c r="G59" s="88"/>
      <c r="H59" s="26"/>
      <c r="I59" s="26">
        <v>9.842000000000002</v>
      </c>
      <c r="J59" s="26">
        <v>7.936999999999999</v>
      </c>
      <c r="K59" s="26"/>
    </row>
    <row r="60" spans="1:11" ht="16.5" customHeight="1">
      <c r="A60" s="167" t="s">
        <v>53</v>
      </c>
      <c r="B60" s="167"/>
      <c r="C60" s="52"/>
      <c r="D60" s="52"/>
      <c r="E60" s="86">
        <f aca="true" t="shared" si="8" ref="E60:J60">SUM(E58:E59)</f>
        <v>-2.8470000000000013</v>
      </c>
      <c r="F60" s="19" t="s">
        <v>33</v>
      </c>
      <c r="G60" s="86" t="s">
        <v>33</v>
      </c>
      <c r="H60" s="19" t="s">
        <v>33</v>
      </c>
      <c r="I60" s="19">
        <f t="shared" si="8"/>
        <v>37.113</v>
      </c>
      <c r="J60" s="19">
        <f t="shared" si="8"/>
        <v>37.562999999999995</v>
      </c>
      <c r="K60" s="19"/>
    </row>
    <row r="61" spans="1:11" ht="15" customHeight="1">
      <c r="A61" s="163" t="s">
        <v>55</v>
      </c>
      <c r="B61" s="163"/>
      <c r="C61" s="20"/>
      <c r="D61" s="20"/>
      <c r="E61" s="87">
        <v>-2.232</v>
      </c>
      <c r="F61" s="22"/>
      <c r="G61" s="87"/>
      <c r="H61" s="22"/>
      <c r="I61" s="22">
        <v>-7.055</v>
      </c>
      <c r="J61" s="22">
        <v>-10.976</v>
      </c>
      <c r="K61" s="22"/>
    </row>
    <row r="62" spans="1:11" ht="15" customHeight="1">
      <c r="A62" s="164" t="s">
        <v>56</v>
      </c>
      <c r="B62" s="164"/>
      <c r="C62" s="24"/>
      <c r="D62" s="24"/>
      <c r="E62" s="88"/>
      <c r="F62" s="26"/>
      <c r="G62" s="88"/>
      <c r="H62" s="26"/>
      <c r="I62" s="26"/>
      <c r="J62" s="26"/>
      <c r="K62" s="26"/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9" ref="E63:J63">SUM(E60:E62)</f>
        <v>-5.0790000000000015</v>
      </c>
      <c r="F63" s="19" t="s">
        <v>33</v>
      </c>
      <c r="G63" s="86" t="s">
        <v>33</v>
      </c>
      <c r="H63" s="19" t="s">
        <v>33</v>
      </c>
      <c r="I63" s="19">
        <f t="shared" si="9"/>
        <v>30.058</v>
      </c>
      <c r="J63" s="19">
        <f t="shared" si="9"/>
        <v>26.586999999999996</v>
      </c>
      <c r="K63" s="19"/>
    </row>
    <row r="64" spans="1:11" ht="15" customHeight="1">
      <c r="A64" s="164" t="s">
        <v>58</v>
      </c>
      <c r="B64" s="164"/>
      <c r="C64" s="59"/>
      <c r="D64" s="59"/>
      <c r="E64" s="88">
        <v>1.9680000000000002</v>
      </c>
      <c r="F64" s="26"/>
      <c r="G64" s="88"/>
      <c r="H64" s="26"/>
      <c r="I64" s="26">
        <v>-2.6310000000000002</v>
      </c>
      <c r="J64" s="26"/>
      <c r="K64" s="26"/>
    </row>
    <row r="65" spans="1:11" ht="16.5" customHeight="1">
      <c r="A65" s="167" t="s">
        <v>59</v>
      </c>
      <c r="B65" s="167"/>
      <c r="C65" s="46"/>
      <c r="D65" s="46"/>
      <c r="E65" s="86">
        <f aca="true" t="shared" si="10" ref="E65:J65">SUM(E63:E64)</f>
        <v>-3.1110000000000015</v>
      </c>
      <c r="F65" s="19" t="s">
        <v>33</v>
      </c>
      <c r="G65" s="86" t="s">
        <v>33</v>
      </c>
      <c r="H65" s="19" t="s">
        <v>33</v>
      </c>
      <c r="I65" s="19">
        <f t="shared" si="10"/>
        <v>27.427</v>
      </c>
      <c r="J65" s="19">
        <f t="shared" si="10"/>
        <v>26.586999999999996</v>
      </c>
      <c r="K65" s="19"/>
    </row>
    <row r="66" spans="1:11" ht="15" customHeight="1">
      <c r="A66" s="163" t="s">
        <v>60</v>
      </c>
      <c r="B66" s="163"/>
      <c r="C66" s="20"/>
      <c r="D66" s="20"/>
      <c r="E66" s="87">
        <v>-40.746</v>
      </c>
      <c r="F66" s="22"/>
      <c r="G66" s="87"/>
      <c r="H66" s="22"/>
      <c r="I66" s="22">
        <v>-15.796000000000001</v>
      </c>
      <c r="J66" s="22">
        <v>-9.475</v>
      </c>
      <c r="K66" s="22"/>
    </row>
    <row r="67" spans="1:11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  <c r="K67" s="22"/>
    </row>
    <row r="68" spans="1:11" ht="15" customHeight="1">
      <c r="A68" s="163" t="s">
        <v>62</v>
      </c>
      <c r="B68" s="163"/>
      <c r="C68" s="20"/>
      <c r="D68" s="20"/>
      <c r="E68" s="87"/>
      <c r="F68" s="22"/>
      <c r="G68" s="87"/>
      <c r="H68" s="22"/>
      <c r="I68" s="22">
        <v>-2.5</v>
      </c>
      <c r="J68" s="22"/>
      <c r="K68" s="22"/>
    </row>
    <row r="69" spans="1:11" ht="15" customHeight="1">
      <c r="A69" s="164" t="s">
        <v>63</v>
      </c>
      <c r="B69" s="164"/>
      <c r="C69" s="24"/>
      <c r="D69" s="24"/>
      <c r="E69" s="88">
        <v>7.539000000000001</v>
      </c>
      <c r="F69" s="26"/>
      <c r="G69" s="88"/>
      <c r="H69" s="26"/>
      <c r="I69" s="26"/>
      <c r="J69" s="26"/>
      <c r="K69" s="26"/>
    </row>
    <row r="70" spans="1:11" ht="16.5" customHeight="1">
      <c r="A70" s="60" t="s">
        <v>64</v>
      </c>
      <c r="B70" s="60"/>
      <c r="C70" s="61"/>
      <c r="D70" s="61"/>
      <c r="E70" s="101">
        <f aca="true" t="shared" si="11" ref="E70:J70">SUM(E66:E69)</f>
        <v>-33.207</v>
      </c>
      <c r="F70" s="64" t="s">
        <v>33</v>
      </c>
      <c r="G70" s="101" t="s">
        <v>33</v>
      </c>
      <c r="H70" s="64" t="s">
        <v>33</v>
      </c>
      <c r="I70" s="64">
        <f t="shared" si="11"/>
        <v>-18.296</v>
      </c>
      <c r="J70" s="64">
        <f t="shared" si="11"/>
        <v>-9.475</v>
      </c>
      <c r="K70" s="64"/>
    </row>
    <row r="71" spans="1:11" ht="16.5" customHeight="1">
      <c r="A71" s="167" t="s">
        <v>65</v>
      </c>
      <c r="B71" s="167"/>
      <c r="C71" s="46"/>
      <c r="D71" s="46"/>
      <c r="E71" s="86">
        <f aca="true" t="shared" si="12" ref="E71:J71">SUM(E70+E65)</f>
        <v>-36.318000000000005</v>
      </c>
      <c r="F71" s="19" t="s">
        <v>33</v>
      </c>
      <c r="G71" s="86" t="s">
        <v>33</v>
      </c>
      <c r="H71" s="19" t="s">
        <v>33</v>
      </c>
      <c r="I71" s="19">
        <f t="shared" si="12"/>
        <v>9.131</v>
      </c>
      <c r="J71" s="19">
        <f t="shared" si="12"/>
        <v>17.111999999999995</v>
      </c>
      <c r="K71" s="19"/>
    </row>
    <row r="72" spans="1:11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  <c r="K72" s="22"/>
    </row>
    <row r="73" spans="1:11" ht="12.75" customHeight="1">
      <c r="A73" s="47"/>
      <c r="B73" s="7"/>
      <c r="C73" s="9"/>
      <c r="D73" s="9"/>
      <c r="E73" s="10">
        <f aca="true" t="shared" si="13" ref="E73:K73">E$3</f>
        <v>2011</v>
      </c>
      <c r="F73" s="10">
        <f t="shared" si="13"/>
        <v>2010</v>
      </c>
      <c r="G73" s="10">
        <f t="shared" si="13"/>
        <v>2010</v>
      </c>
      <c r="H73" s="10">
        <f t="shared" si="13"/>
        <v>2009</v>
      </c>
      <c r="I73" s="10">
        <f t="shared" si="13"/>
        <v>2009</v>
      </c>
      <c r="J73" s="10">
        <f t="shared" si="13"/>
        <v>2008</v>
      </c>
      <c r="K73" s="10">
        <f t="shared" si="13"/>
        <v>2007</v>
      </c>
    </row>
    <row r="74" spans="1:11" ht="12.75" customHeight="1">
      <c r="A74" s="11"/>
      <c r="B74" s="11"/>
      <c r="C74" s="9"/>
      <c r="D74" s="9"/>
      <c r="E74" s="10" t="str">
        <f>IF(E$4="","",E$4)</f>
        <v>Q1</v>
      </c>
      <c r="F74" s="10" t="str">
        <f>IF(F$4="","",F$4)</f>
        <v>Q1</v>
      </c>
      <c r="G74" s="10"/>
      <c r="H74" s="10"/>
      <c r="I74" s="10"/>
      <c r="J74" s="10"/>
      <c r="K74" s="10"/>
    </row>
    <row r="75" spans="1:11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  <c r="K75" s="13"/>
    </row>
    <row r="76" ht="1.5" customHeight="1"/>
    <row r="77" spans="1:11" ht="15" customHeight="1">
      <c r="A77" s="163" t="s">
        <v>67</v>
      </c>
      <c r="B77" s="163"/>
      <c r="C77" s="17"/>
      <c r="D77" s="17"/>
      <c r="E77" s="102">
        <f>IF(E14=0,"-",IF(E7=0,"-",E14/E7))*100</f>
        <v>18.088994955140024</v>
      </c>
      <c r="F77" s="67">
        <f>IF(F14=0,"-",IF(F7=0,"-",F14/F7))*100</f>
        <v>13.903183121370299</v>
      </c>
      <c r="G77" s="102">
        <f>IF(G14=0,"-",IF(G7=0,"-",G14/G7))*100</f>
        <v>13.37493922577832</v>
      </c>
      <c r="H77" s="67">
        <f>IF(H14=0,"-",IF(H7=0,"-",H14/H7)*100)</f>
        <v>14.08702662065343</v>
      </c>
      <c r="I77" s="67">
        <f>IF(I14=0,"-",IF(I7=0,"-",I14/I7)*100)</f>
        <v>14.08702662065343</v>
      </c>
      <c r="J77" s="67">
        <f>IF(J14=0,"-",IF(J7=0,"-",J14/J7)*100)</f>
        <v>18.962263555519097</v>
      </c>
      <c r="K77" s="67"/>
    </row>
    <row r="78" spans="1:11" ht="15" customHeight="1">
      <c r="A78" s="163" t="s">
        <v>68</v>
      </c>
      <c r="B78" s="163"/>
      <c r="C78" s="17"/>
      <c r="D78" s="17"/>
      <c r="E78" s="102">
        <f aca="true" t="shared" si="14" ref="E78:J78">IF(E20=0,"-",IF(E7=0,"-",E20/E7)*100)</f>
        <v>13.11965682868623</v>
      </c>
      <c r="F78" s="67">
        <f t="shared" si="14"/>
        <v>10.02352422259797</v>
      </c>
      <c r="G78" s="103">
        <f t="shared" si="14"/>
        <v>9.422100021794884</v>
      </c>
      <c r="H78" s="67">
        <f t="shared" si="14"/>
        <v>9.100296187603604</v>
      </c>
      <c r="I78" s="67">
        <f t="shared" si="14"/>
        <v>13.784951495883272</v>
      </c>
      <c r="J78" s="67">
        <f t="shared" si="14"/>
        <v>19.184428272984906</v>
      </c>
      <c r="K78" s="67"/>
    </row>
    <row r="79" spans="1:11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IF((G44=0),"-",(G24/((G44+I44)/2)*100))</f>
        <v>5.037501220807737</v>
      </c>
      <c r="H79" s="67" t="str">
        <f>IF((H44=0),"-",(H24/((H44+I44)/2)*100))</f>
        <v>-</v>
      </c>
      <c r="I79" s="67">
        <f>IF((I44=0),"-",(I24/((I44+J44)/2)*100))</f>
        <v>16.795603610994025</v>
      </c>
      <c r="J79" s="67" t="s">
        <v>33</v>
      </c>
      <c r="K79" s="69"/>
    </row>
    <row r="80" spans="1:11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IF((G44=0),"-",((G17+G18)/((G44+G45+G46+G48+I44+I45+I46+I48)/2)*100))</f>
        <v>8.995001863340415</v>
      </c>
      <c r="H80" s="69" t="str">
        <f>IF((H44=0),"-",((H17+H18)/((H44+H45+H46+H48+I44+I45+I46+I48)/2)*100))</f>
        <v>-</v>
      </c>
      <c r="I80" s="69">
        <f>IF((I44=0),"-",((I17+I18)/((I44+I45+I46+I48+J44+J45+J46+J48)/2)*100))</f>
        <v>21.898989898989914</v>
      </c>
      <c r="J80" s="69" t="s">
        <v>33</v>
      </c>
      <c r="K80" s="69"/>
    </row>
    <row r="81" spans="1:11" ht="15" customHeight="1">
      <c r="A81" s="163" t="s">
        <v>71</v>
      </c>
      <c r="B81" s="163"/>
      <c r="C81" s="17"/>
      <c r="D81" s="17"/>
      <c r="E81" s="104">
        <f aca="true" t="shared" si="15" ref="E81:J81">IF(E44=0,"-",((E44+E45)/E52*100))</f>
        <v>55.853818614843206</v>
      </c>
      <c r="F81" s="105" t="str">
        <f t="shared" si="15"/>
        <v>-</v>
      </c>
      <c r="G81" s="104">
        <f>IF(G44=0,"-",((G44+G45)/G52*100))</f>
        <v>51.944810522278516</v>
      </c>
      <c r="H81" s="71" t="str">
        <f t="shared" si="15"/>
        <v>-</v>
      </c>
      <c r="I81" s="71">
        <f t="shared" si="15"/>
        <v>55.942123937814024</v>
      </c>
      <c r="J81" s="71">
        <f t="shared" si="15"/>
        <v>51.660780374325896</v>
      </c>
      <c r="K81" s="71"/>
    </row>
    <row r="82" spans="1:11" ht="15" customHeight="1">
      <c r="A82" s="163" t="s">
        <v>72</v>
      </c>
      <c r="B82" s="163"/>
      <c r="C82" s="17"/>
      <c r="D82" s="17"/>
      <c r="E82" s="106">
        <f aca="true" t="shared" si="16" ref="E82:J82">IF((E48+E46-E40-E38-E34)=0,"-",(E48+E46-E40-E38-E34))</f>
        <v>173.169</v>
      </c>
      <c r="F82" s="107" t="str">
        <f t="shared" si="16"/>
        <v>-</v>
      </c>
      <c r="G82" s="106">
        <f t="shared" si="16"/>
        <v>177.601</v>
      </c>
      <c r="H82" s="73" t="str">
        <f t="shared" si="16"/>
        <v>-</v>
      </c>
      <c r="I82" s="73">
        <f t="shared" si="16"/>
        <v>-29.632</v>
      </c>
      <c r="J82" s="73">
        <f t="shared" si="16"/>
        <v>-4.705</v>
      </c>
      <c r="K82" s="73"/>
    </row>
    <row r="83" spans="1:11" ht="15" customHeight="1">
      <c r="A83" s="163" t="s">
        <v>73</v>
      </c>
      <c r="B83" s="163"/>
      <c r="C83" s="20"/>
      <c r="D83" s="20"/>
      <c r="E83" s="108">
        <f aca="true" t="shared" si="17" ref="E83:J83">IF((E44=0),"-",((E48+E46)/(E44+E45)))</f>
        <v>0.5101843849427597</v>
      </c>
      <c r="F83" s="109" t="str">
        <f t="shared" si="17"/>
        <v>-</v>
      </c>
      <c r="G83" s="108">
        <f t="shared" si="17"/>
        <v>0.6325345517227979</v>
      </c>
      <c r="H83" s="75" t="str">
        <f t="shared" si="17"/>
        <v>-</v>
      </c>
      <c r="I83" s="75">
        <f t="shared" si="17"/>
        <v>0</v>
      </c>
      <c r="J83" s="75">
        <f t="shared" si="17"/>
        <v>0.12932806065220773</v>
      </c>
      <c r="K83" s="75"/>
    </row>
    <row r="84" spans="1:11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167</v>
      </c>
      <c r="H84" s="77" t="s">
        <v>33</v>
      </c>
      <c r="I84" s="77">
        <v>138</v>
      </c>
      <c r="J84" s="77">
        <v>113</v>
      </c>
      <c r="K84" s="77"/>
    </row>
    <row r="85" spans="1:11" ht="15" customHeight="1">
      <c r="A85" s="78" t="s">
        <v>121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ht="15" customHeight="1">
      <c r="A86" s="79" t="s">
        <v>122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1" ht="14.25">
      <c r="A87" s="79" t="s">
        <v>123</v>
      </c>
      <c r="B87" s="80"/>
      <c r="C87" s="80"/>
      <c r="D87" s="80"/>
      <c r="E87" s="116"/>
      <c r="F87" s="116"/>
      <c r="G87" s="116"/>
      <c r="H87" s="116"/>
      <c r="I87" s="116"/>
      <c r="J87" s="116"/>
      <c r="K87" s="116"/>
    </row>
    <row r="88" spans="1:11" ht="14.25">
      <c r="A88" s="80"/>
      <c r="B88" s="80"/>
      <c r="C88" s="80"/>
      <c r="D88" s="80"/>
      <c r="E88" s="116"/>
      <c r="F88" s="116"/>
      <c r="G88" s="116"/>
      <c r="H88" s="116"/>
      <c r="I88" s="116"/>
      <c r="J88" s="116"/>
      <c r="K88" s="116"/>
    </row>
    <row r="89" spans="1:11" ht="14.25">
      <c r="A89" s="80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1" ht="14.25">
      <c r="A90" s="80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1:11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1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1:11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1:11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1:11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sheetProtection/>
  <mergeCells count="21">
    <mergeCell ref="A1:K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4" max="14" width="9.140625" style="0" customWidth="1"/>
  </cols>
  <sheetData>
    <row r="1" spans="1:10" ht="18" customHeight="1">
      <c r="A1" s="166" t="s">
        <v>124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5</v>
      </c>
      <c r="G5" s="13" t="s">
        <v>5</v>
      </c>
      <c r="H5" s="13"/>
      <c r="I5" s="13"/>
      <c r="J5" s="13"/>
    </row>
    <row r="6" ht="1.5" customHeight="1"/>
    <row r="7" spans="1:10" ht="15" customHeight="1">
      <c r="A7" s="16" t="s">
        <v>7</v>
      </c>
      <c r="B7" s="17"/>
      <c r="C7" s="17"/>
      <c r="D7" s="17"/>
      <c r="E7" s="86">
        <v>1377</v>
      </c>
      <c r="F7" s="19">
        <v>1234</v>
      </c>
      <c r="G7" s="86">
        <v>6527</v>
      </c>
      <c r="H7" s="19">
        <v>7019</v>
      </c>
      <c r="I7" s="19">
        <v>9840</v>
      </c>
      <c r="J7" s="19">
        <v>9280</v>
      </c>
    </row>
    <row r="8" spans="1:10" ht="15" customHeight="1">
      <c r="A8" s="16" t="s">
        <v>8</v>
      </c>
      <c r="B8" s="20"/>
      <c r="C8" s="20"/>
      <c r="D8" s="20"/>
      <c r="E8" s="87">
        <v>-1342</v>
      </c>
      <c r="F8" s="22">
        <v>-1234</v>
      </c>
      <c r="G8" s="87">
        <v>-5881.188</v>
      </c>
      <c r="H8" s="22">
        <v>-6534</v>
      </c>
      <c r="I8" s="22">
        <v>-8331.2</v>
      </c>
      <c r="J8" s="22">
        <v>-7764</v>
      </c>
    </row>
    <row r="9" spans="1:10" ht="15" customHeight="1">
      <c r="A9" s="16" t="s">
        <v>9</v>
      </c>
      <c r="B9" s="20"/>
      <c r="C9" s="20"/>
      <c r="D9" s="20"/>
      <c r="E9" s="87">
        <v>-20</v>
      </c>
      <c r="F9" s="22">
        <v>72</v>
      </c>
      <c r="G9" s="87">
        <v>-81</v>
      </c>
      <c r="H9" s="22">
        <v>-6</v>
      </c>
      <c r="I9" s="22">
        <v>-121</v>
      </c>
      <c r="J9" s="22">
        <v>-4</v>
      </c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15</v>
      </c>
      <c r="F12" s="19">
        <f t="shared" si="0"/>
        <v>72</v>
      </c>
      <c r="G12" s="86">
        <f t="shared" si="0"/>
        <v>564.8119999999999</v>
      </c>
      <c r="H12" s="19">
        <f t="shared" si="0"/>
        <v>479</v>
      </c>
      <c r="I12" s="19">
        <f t="shared" si="0"/>
        <v>1387.7999999999993</v>
      </c>
      <c r="J12" s="19">
        <f t="shared" si="0"/>
        <v>1512</v>
      </c>
    </row>
    <row r="13" spans="1:10" ht="15" customHeight="1">
      <c r="A13" s="23" t="s">
        <v>13</v>
      </c>
      <c r="B13" s="24"/>
      <c r="C13" s="24"/>
      <c r="D13" s="24"/>
      <c r="E13" s="88">
        <v>-39</v>
      </c>
      <c r="F13" s="26">
        <v>-44</v>
      </c>
      <c r="G13" s="88">
        <v>-163.935</v>
      </c>
      <c r="H13" s="26">
        <v>-214</v>
      </c>
      <c r="I13" s="26">
        <v>-215.387</v>
      </c>
      <c r="J13" s="26">
        <v>-194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-24</v>
      </c>
      <c r="F14" s="19">
        <f t="shared" si="1"/>
        <v>28</v>
      </c>
      <c r="G14" s="86">
        <f t="shared" si="1"/>
        <v>400.8769999999999</v>
      </c>
      <c r="H14" s="19">
        <f t="shared" si="1"/>
        <v>265</v>
      </c>
      <c r="I14" s="19">
        <f t="shared" si="1"/>
        <v>1172.4129999999993</v>
      </c>
      <c r="J14" s="19">
        <f t="shared" si="1"/>
        <v>1318</v>
      </c>
    </row>
    <row r="15" spans="1:10" ht="15" customHeight="1">
      <c r="A15" s="16" t="s">
        <v>15</v>
      </c>
      <c r="B15" s="28"/>
      <c r="C15" s="28"/>
      <c r="D15" s="28"/>
      <c r="E15" s="87"/>
      <c r="F15" s="22">
        <v>-3</v>
      </c>
      <c r="G15" s="87">
        <v>-6.4</v>
      </c>
      <c r="H15" s="22">
        <v>-11</v>
      </c>
      <c r="I15" s="22">
        <v>-9.64</v>
      </c>
      <c r="J15" s="22">
        <v>-9</v>
      </c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>
        <v>-109.99000000000001</v>
      </c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-24</v>
      </c>
      <c r="F17" s="19">
        <f t="shared" si="2"/>
        <v>25</v>
      </c>
      <c r="G17" s="86">
        <f t="shared" si="2"/>
        <v>284.4869999999999</v>
      </c>
      <c r="H17" s="19">
        <f t="shared" si="2"/>
        <v>254</v>
      </c>
      <c r="I17" s="19">
        <f t="shared" si="2"/>
        <v>1162.7729999999992</v>
      </c>
      <c r="J17" s="19">
        <f t="shared" si="2"/>
        <v>1309</v>
      </c>
    </row>
    <row r="18" spans="1:10" ht="15" customHeight="1">
      <c r="A18" s="16" t="s">
        <v>18</v>
      </c>
      <c r="B18" s="20"/>
      <c r="C18" s="20"/>
      <c r="D18" s="20"/>
      <c r="E18" s="87">
        <v>1</v>
      </c>
      <c r="F18" s="22">
        <v>1</v>
      </c>
      <c r="G18" s="87">
        <v>9</v>
      </c>
      <c r="H18" s="22">
        <v>13</v>
      </c>
      <c r="I18" s="22">
        <v>22</v>
      </c>
      <c r="J18" s="22">
        <v>20</v>
      </c>
    </row>
    <row r="19" spans="1:10" ht="15" customHeight="1">
      <c r="A19" s="23" t="s">
        <v>19</v>
      </c>
      <c r="B19" s="24"/>
      <c r="C19" s="24"/>
      <c r="D19" s="24"/>
      <c r="E19" s="88">
        <v>-39</v>
      </c>
      <c r="F19" s="26">
        <v>-41</v>
      </c>
      <c r="G19" s="88">
        <v>-181</v>
      </c>
      <c r="H19" s="26">
        <v>-148</v>
      </c>
      <c r="I19" s="26">
        <v>-195</v>
      </c>
      <c r="J19" s="26">
        <v>-154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-62</v>
      </c>
      <c r="F20" s="19">
        <f t="shared" si="3"/>
        <v>-15</v>
      </c>
      <c r="G20" s="86">
        <f t="shared" si="3"/>
        <v>112.48699999999991</v>
      </c>
      <c r="H20" s="19">
        <f t="shared" si="3"/>
        <v>119</v>
      </c>
      <c r="I20" s="19">
        <f t="shared" si="3"/>
        <v>989.7729999999992</v>
      </c>
      <c r="J20" s="19">
        <f t="shared" si="3"/>
        <v>1175</v>
      </c>
    </row>
    <row r="21" spans="1:10" ht="15" customHeight="1">
      <c r="A21" s="16" t="s">
        <v>21</v>
      </c>
      <c r="B21" s="20"/>
      <c r="C21" s="20"/>
      <c r="D21" s="20"/>
      <c r="E21" s="87">
        <v>10</v>
      </c>
      <c r="F21" s="22">
        <v>-13</v>
      </c>
      <c r="G21" s="87">
        <v>-85</v>
      </c>
      <c r="H21" s="22">
        <v>-85</v>
      </c>
      <c r="I21" s="22">
        <v>-267</v>
      </c>
      <c r="J21" s="22">
        <v>-274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-52</v>
      </c>
      <c r="F23" s="19">
        <f t="shared" si="4"/>
        <v>-28</v>
      </c>
      <c r="G23" s="86">
        <f t="shared" si="4"/>
        <v>27.48699999999991</v>
      </c>
      <c r="H23" s="19">
        <f t="shared" si="4"/>
        <v>34</v>
      </c>
      <c r="I23" s="19">
        <f t="shared" si="4"/>
        <v>722.7729999999992</v>
      </c>
      <c r="J23" s="19">
        <f t="shared" si="4"/>
        <v>901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-52</v>
      </c>
      <c r="F24" s="33">
        <f t="shared" si="5"/>
        <v>-28</v>
      </c>
      <c r="G24" s="90">
        <f t="shared" si="5"/>
        <v>27.48699999999991</v>
      </c>
      <c r="H24" s="33">
        <f t="shared" si="5"/>
        <v>34</v>
      </c>
      <c r="I24" s="33">
        <f t="shared" si="5"/>
        <v>722.7729999999992</v>
      </c>
      <c r="J24" s="33">
        <f t="shared" si="5"/>
        <v>901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10" t="s">
        <v>2</v>
      </c>
      <c r="F28" s="10" t="s">
        <v>2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2576</v>
      </c>
      <c r="F31" s="22">
        <v>2839</v>
      </c>
      <c r="G31" s="87">
        <v>2591</v>
      </c>
      <c r="H31" s="22">
        <v>2922</v>
      </c>
      <c r="I31" s="22">
        <v>2972</v>
      </c>
      <c r="J31" s="22">
        <v>2713</v>
      </c>
    </row>
    <row r="32" spans="1:10" ht="15" customHeight="1">
      <c r="A32" s="16" t="s">
        <v>28</v>
      </c>
      <c r="B32" s="17"/>
      <c r="C32" s="17"/>
      <c r="D32" s="17"/>
      <c r="E32" s="87">
        <v>60</v>
      </c>
      <c r="F32" s="22">
        <v>57</v>
      </c>
      <c r="G32" s="87">
        <v>61</v>
      </c>
      <c r="H32" s="22">
        <v>61</v>
      </c>
      <c r="I32" s="22">
        <v>74</v>
      </c>
      <c r="J32" s="22">
        <v>66</v>
      </c>
    </row>
    <row r="33" spans="1:10" ht="15" customHeight="1">
      <c r="A33" s="16" t="s">
        <v>29</v>
      </c>
      <c r="B33" s="17"/>
      <c r="C33" s="17"/>
      <c r="D33" s="17"/>
      <c r="E33" s="87">
        <v>1128</v>
      </c>
      <c r="F33" s="22">
        <v>1272</v>
      </c>
      <c r="G33" s="87">
        <v>1161</v>
      </c>
      <c r="H33" s="22">
        <v>1336</v>
      </c>
      <c r="I33" s="22">
        <v>1704</v>
      </c>
      <c r="J33" s="22">
        <v>1425</v>
      </c>
    </row>
    <row r="34" spans="1:10" ht="15" customHeight="1">
      <c r="A34" s="16" t="s">
        <v>30</v>
      </c>
      <c r="B34" s="17"/>
      <c r="C34" s="17"/>
      <c r="D34" s="17"/>
      <c r="E34" s="87">
        <v>26</v>
      </c>
      <c r="F34" s="22">
        <v>25</v>
      </c>
      <c r="G34" s="87">
        <v>26</v>
      </c>
      <c r="H34" s="22">
        <v>25</v>
      </c>
      <c r="I34" s="22">
        <v>7</v>
      </c>
      <c r="J34" s="22">
        <v>7</v>
      </c>
    </row>
    <row r="35" spans="1:10" ht="15" customHeight="1">
      <c r="A35" s="23" t="s">
        <v>31</v>
      </c>
      <c r="B35" s="24"/>
      <c r="C35" s="24"/>
      <c r="D35" s="24"/>
      <c r="E35" s="88">
        <v>383</v>
      </c>
      <c r="F35" s="26">
        <v>386</v>
      </c>
      <c r="G35" s="88">
        <v>370</v>
      </c>
      <c r="H35" s="26">
        <v>454</v>
      </c>
      <c r="I35" s="26">
        <v>392</v>
      </c>
      <c r="J35" s="26">
        <v>352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4173</v>
      </c>
      <c r="F36" s="94">
        <f t="shared" si="7"/>
        <v>4579</v>
      </c>
      <c r="G36" s="86">
        <f t="shared" si="7"/>
        <v>4209</v>
      </c>
      <c r="H36" s="19">
        <f t="shared" si="7"/>
        <v>4798</v>
      </c>
      <c r="I36" s="19">
        <f t="shared" si="7"/>
        <v>5149</v>
      </c>
      <c r="J36" s="19">
        <f t="shared" si="7"/>
        <v>4563</v>
      </c>
    </row>
    <row r="37" spans="1:10" ht="15" customHeight="1">
      <c r="A37" s="16" t="s">
        <v>34</v>
      </c>
      <c r="B37" s="20"/>
      <c r="C37" s="20"/>
      <c r="D37" s="20"/>
      <c r="E37" s="87">
        <v>1144</v>
      </c>
      <c r="F37" s="114">
        <v>1016</v>
      </c>
      <c r="G37" s="87">
        <v>1040</v>
      </c>
      <c r="H37" s="22">
        <v>896</v>
      </c>
      <c r="I37" s="22">
        <v>1645</v>
      </c>
      <c r="J37" s="22">
        <v>1278</v>
      </c>
    </row>
    <row r="38" spans="1:10" ht="15" customHeight="1">
      <c r="A38" s="16" t="s">
        <v>35</v>
      </c>
      <c r="B38" s="20"/>
      <c r="C38" s="20"/>
      <c r="D38" s="20"/>
      <c r="E38" s="87">
        <v>21</v>
      </c>
      <c r="F38" s="114"/>
      <c r="G38" s="87">
        <v>21</v>
      </c>
      <c r="H38" s="22">
        <v>3</v>
      </c>
      <c r="I38" s="22">
        <v>34</v>
      </c>
      <c r="J38" s="22">
        <v>10</v>
      </c>
    </row>
    <row r="39" spans="1:10" ht="15" customHeight="1">
      <c r="A39" s="16" t="s">
        <v>36</v>
      </c>
      <c r="B39" s="20"/>
      <c r="C39" s="20"/>
      <c r="D39" s="20"/>
      <c r="E39" s="87">
        <v>1167</v>
      </c>
      <c r="F39" s="114">
        <v>1400</v>
      </c>
      <c r="G39" s="87">
        <v>1061</v>
      </c>
      <c r="H39" s="22">
        <v>1280</v>
      </c>
      <c r="I39" s="22">
        <v>1539</v>
      </c>
      <c r="J39" s="22">
        <v>1478</v>
      </c>
    </row>
    <row r="40" spans="1:10" ht="15" customHeight="1">
      <c r="A40" s="16" t="s">
        <v>37</v>
      </c>
      <c r="B40" s="20"/>
      <c r="C40" s="20"/>
      <c r="D40" s="20"/>
      <c r="E40" s="87">
        <v>169</v>
      </c>
      <c r="F40" s="114">
        <v>193</v>
      </c>
      <c r="G40" s="87">
        <v>239</v>
      </c>
      <c r="H40" s="22">
        <v>248</v>
      </c>
      <c r="I40" s="22">
        <v>258</v>
      </c>
      <c r="J40" s="22">
        <v>371</v>
      </c>
    </row>
    <row r="41" spans="1:10" ht="15" customHeight="1">
      <c r="A41" s="23" t="s">
        <v>38</v>
      </c>
      <c r="B41" s="24"/>
      <c r="C41" s="24"/>
      <c r="D41" s="24"/>
      <c r="E41" s="88"/>
      <c r="F41" s="115">
        <v>18</v>
      </c>
      <c r="G41" s="88"/>
      <c r="H41" s="26">
        <v>217</v>
      </c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2501</v>
      </c>
      <c r="F42" s="96">
        <f t="shared" si="8"/>
        <v>2627</v>
      </c>
      <c r="G42" s="95">
        <f t="shared" si="8"/>
        <v>2361</v>
      </c>
      <c r="H42" s="45">
        <f t="shared" si="8"/>
        <v>2644</v>
      </c>
      <c r="I42" s="45">
        <f t="shared" si="8"/>
        <v>3476</v>
      </c>
      <c r="J42" s="45">
        <f t="shared" si="8"/>
        <v>3137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6674</v>
      </c>
      <c r="F43" s="94">
        <f t="shared" si="9"/>
        <v>7206</v>
      </c>
      <c r="G43" s="86">
        <f t="shared" si="9"/>
        <v>6570</v>
      </c>
      <c r="H43" s="19">
        <f t="shared" si="9"/>
        <v>7442</v>
      </c>
      <c r="I43" s="19">
        <f t="shared" si="9"/>
        <v>8625</v>
      </c>
      <c r="J43" s="19">
        <f t="shared" si="9"/>
        <v>7700</v>
      </c>
    </row>
    <row r="44" spans="1:10" ht="15" customHeight="1">
      <c r="A44" s="16" t="s">
        <v>41</v>
      </c>
      <c r="B44" s="20"/>
      <c r="C44" s="20"/>
      <c r="D44" s="20"/>
      <c r="E44" s="87">
        <v>2680</v>
      </c>
      <c r="F44" s="114">
        <v>2889</v>
      </c>
      <c r="G44" s="87">
        <v>2755.487</v>
      </c>
      <c r="H44" s="22">
        <v>3003</v>
      </c>
      <c r="I44" s="22">
        <v>3345.773</v>
      </c>
      <c r="J44" s="22">
        <v>2969</v>
      </c>
    </row>
    <row r="45" spans="1:10" ht="15" customHeight="1">
      <c r="A45" s="16" t="s">
        <v>42</v>
      </c>
      <c r="B45" s="20"/>
      <c r="C45" s="20"/>
      <c r="D45" s="20"/>
      <c r="E45" s="87"/>
      <c r="F45" s="114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128</v>
      </c>
      <c r="F46" s="114">
        <v>127</v>
      </c>
      <c r="G46" s="87">
        <v>130</v>
      </c>
      <c r="H46" s="22">
        <v>133</v>
      </c>
      <c r="I46" s="22">
        <v>116</v>
      </c>
      <c r="J46" s="22">
        <v>109</v>
      </c>
    </row>
    <row r="47" spans="1:10" ht="15" customHeight="1">
      <c r="A47" s="16" t="s">
        <v>44</v>
      </c>
      <c r="B47" s="20"/>
      <c r="C47" s="20"/>
      <c r="D47" s="20"/>
      <c r="E47" s="87">
        <v>402</v>
      </c>
      <c r="F47" s="114">
        <v>436</v>
      </c>
      <c r="G47" s="87">
        <v>395</v>
      </c>
      <c r="H47" s="22">
        <v>518</v>
      </c>
      <c r="I47" s="22">
        <v>511</v>
      </c>
      <c r="J47" s="22">
        <v>419</v>
      </c>
    </row>
    <row r="48" spans="1:10" ht="15" customHeight="1">
      <c r="A48" s="16" t="s">
        <v>45</v>
      </c>
      <c r="B48" s="20"/>
      <c r="C48" s="20"/>
      <c r="D48" s="20"/>
      <c r="E48" s="87">
        <v>2186</v>
      </c>
      <c r="F48" s="114">
        <v>2377</v>
      </c>
      <c r="G48" s="87">
        <v>2012</v>
      </c>
      <c r="H48" s="22">
        <v>2565</v>
      </c>
      <c r="I48" s="22">
        <v>2957</v>
      </c>
      <c r="J48" s="22">
        <v>2516</v>
      </c>
    </row>
    <row r="49" spans="1:10" ht="15" customHeight="1">
      <c r="A49" s="16" t="s">
        <v>46</v>
      </c>
      <c r="B49" s="20"/>
      <c r="C49" s="20"/>
      <c r="D49" s="20"/>
      <c r="E49" s="87">
        <v>1278</v>
      </c>
      <c r="F49" s="114">
        <v>1377</v>
      </c>
      <c r="G49" s="87">
        <v>1277.513</v>
      </c>
      <c r="H49" s="22">
        <v>1223</v>
      </c>
      <c r="I49" s="22">
        <v>1695.227</v>
      </c>
      <c r="J49" s="22">
        <v>1687</v>
      </c>
    </row>
    <row r="50" spans="1:10" ht="15" customHeight="1">
      <c r="A50" s="16" t="s">
        <v>47</v>
      </c>
      <c r="B50" s="20"/>
      <c r="C50" s="20"/>
      <c r="D50" s="20"/>
      <c r="E50" s="87"/>
      <c r="F50" s="114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6674</v>
      </c>
      <c r="F52" s="94">
        <f t="shared" si="10"/>
        <v>7206</v>
      </c>
      <c r="G52" s="86">
        <f t="shared" si="10"/>
        <v>6570</v>
      </c>
      <c r="H52" s="19">
        <f t="shared" si="10"/>
        <v>7442</v>
      </c>
      <c r="I52" s="19">
        <f t="shared" si="10"/>
        <v>8625</v>
      </c>
      <c r="J52" s="19">
        <f t="shared" si="10"/>
        <v>7700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10" t="s">
        <v>2</v>
      </c>
      <c r="F55" s="10" t="s">
        <v>2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-26</v>
      </c>
      <c r="F58" s="33">
        <v>-90</v>
      </c>
      <c r="G58" s="90">
        <v>392</v>
      </c>
      <c r="H58" s="33">
        <v>136</v>
      </c>
      <c r="I58" s="33">
        <v>797.3</v>
      </c>
      <c r="J58" s="33">
        <v>1092</v>
      </c>
    </row>
    <row r="59" spans="1:10" ht="15" customHeight="1">
      <c r="A59" s="164" t="s">
        <v>52</v>
      </c>
      <c r="B59" s="164"/>
      <c r="C59" s="50"/>
      <c r="D59" s="50"/>
      <c r="E59" s="88">
        <v>-213</v>
      </c>
      <c r="F59" s="26">
        <v>-82</v>
      </c>
      <c r="G59" s="88">
        <v>-1</v>
      </c>
      <c r="H59" s="26">
        <v>583</v>
      </c>
      <c r="I59" s="26">
        <v>-124</v>
      </c>
      <c r="J59" s="26">
        <v>-217</v>
      </c>
    </row>
    <row r="60" spans="1:11" ht="16.5" customHeight="1">
      <c r="A60" s="167" t="s">
        <v>53</v>
      </c>
      <c r="B60" s="167"/>
      <c r="C60" s="52"/>
      <c r="D60" s="52"/>
      <c r="E60" s="86">
        <f aca="true" t="shared" si="12" ref="E60:J60">SUM(E58:E59)</f>
        <v>-239</v>
      </c>
      <c r="F60" s="19">
        <f t="shared" si="12"/>
        <v>-172</v>
      </c>
      <c r="G60" s="86">
        <f t="shared" si="12"/>
        <v>391</v>
      </c>
      <c r="H60" s="19">
        <f t="shared" si="12"/>
        <v>719</v>
      </c>
      <c r="I60" s="19">
        <f t="shared" si="12"/>
        <v>673.3</v>
      </c>
      <c r="J60" s="19">
        <f t="shared" si="12"/>
        <v>875</v>
      </c>
      <c r="K60" s="97"/>
    </row>
    <row r="61" spans="1:10" ht="15" customHeight="1">
      <c r="A61" s="163" t="s">
        <v>55</v>
      </c>
      <c r="B61" s="163"/>
      <c r="C61" s="20"/>
      <c r="D61" s="20"/>
      <c r="E61" s="87">
        <v>-23</v>
      </c>
      <c r="F61" s="22">
        <v>-18</v>
      </c>
      <c r="G61" s="87">
        <v>-128</v>
      </c>
      <c r="H61" s="22">
        <v>-182</v>
      </c>
      <c r="I61" s="22">
        <v>-301</v>
      </c>
      <c r="J61" s="22">
        <v>-195</v>
      </c>
    </row>
    <row r="62" spans="1:10" ht="15" customHeight="1">
      <c r="A62" s="164" t="s">
        <v>56</v>
      </c>
      <c r="B62" s="164"/>
      <c r="C62" s="24"/>
      <c r="D62" s="24"/>
      <c r="E62" s="88">
        <v>11</v>
      </c>
      <c r="F62" s="26">
        <v>286</v>
      </c>
      <c r="G62" s="88">
        <v>365</v>
      </c>
      <c r="H62" s="26">
        <v>24</v>
      </c>
      <c r="I62" s="26">
        <v>64</v>
      </c>
      <c r="J62" s="26">
        <v>18</v>
      </c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-251</v>
      </c>
      <c r="F63" s="40">
        <f t="shared" si="13"/>
        <v>96</v>
      </c>
      <c r="G63" s="99">
        <f t="shared" si="13"/>
        <v>628</v>
      </c>
      <c r="H63" s="100">
        <f t="shared" si="13"/>
        <v>561</v>
      </c>
      <c r="I63" s="19">
        <f t="shared" si="13"/>
        <v>436.29999999999995</v>
      </c>
      <c r="J63" s="19">
        <f t="shared" si="13"/>
        <v>698</v>
      </c>
      <c r="K63" s="19"/>
    </row>
    <row r="64" spans="1:10" ht="15" customHeight="1">
      <c r="A64" s="164" t="s">
        <v>58</v>
      </c>
      <c r="B64" s="164"/>
      <c r="C64" s="59"/>
      <c r="D64" s="59"/>
      <c r="E64" s="88"/>
      <c r="F64" s="26">
        <v>4</v>
      </c>
      <c r="G64" s="88">
        <v>4</v>
      </c>
      <c r="H64" s="26">
        <v>-30</v>
      </c>
      <c r="I64" s="26">
        <v>-181</v>
      </c>
      <c r="J64" s="26">
        <v>-48</v>
      </c>
    </row>
    <row r="65" spans="1:11" ht="16.5" customHeight="1">
      <c r="A65" s="167" t="s">
        <v>59</v>
      </c>
      <c r="B65" s="167"/>
      <c r="C65" s="46"/>
      <c r="D65" s="46"/>
      <c r="E65" s="86">
        <f aca="true" t="shared" si="14" ref="E65:J65">SUM(E63:E64)</f>
        <v>-251</v>
      </c>
      <c r="F65" s="19">
        <f t="shared" si="14"/>
        <v>100</v>
      </c>
      <c r="G65" s="86">
        <f t="shared" si="14"/>
        <v>632</v>
      </c>
      <c r="H65" s="19">
        <f t="shared" si="14"/>
        <v>531</v>
      </c>
      <c r="I65" s="19">
        <f t="shared" si="14"/>
        <v>255.29999999999995</v>
      </c>
      <c r="J65" s="19">
        <f t="shared" si="14"/>
        <v>650</v>
      </c>
      <c r="K65" s="97"/>
    </row>
    <row r="66" spans="1:10" ht="15" customHeight="1">
      <c r="A66" s="163" t="s">
        <v>60</v>
      </c>
      <c r="B66" s="163"/>
      <c r="C66" s="20"/>
      <c r="D66" s="20"/>
      <c r="E66" s="87">
        <v>182</v>
      </c>
      <c r="F66" s="22">
        <v>-148</v>
      </c>
      <c r="G66" s="87">
        <v>-623</v>
      </c>
      <c r="H66" s="22">
        <v>-340</v>
      </c>
      <c r="I66" s="22">
        <v>351</v>
      </c>
      <c r="J66" s="22">
        <v>-231</v>
      </c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87"/>
      <c r="F68" s="22"/>
      <c r="G68" s="87"/>
      <c r="H68" s="22">
        <v>-206</v>
      </c>
      <c r="I68" s="22">
        <v>-413</v>
      </c>
      <c r="J68" s="22">
        <v>-256</v>
      </c>
    </row>
    <row r="69" spans="1:10" ht="15" customHeight="1">
      <c r="A69" s="164" t="s">
        <v>63</v>
      </c>
      <c r="B69" s="164"/>
      <c r="C69" s="24"/>
      <c r="D69" s="24"/>
      <c r="E69" s="88"/>
      <c r="F69" s="26"/>
      <c r="G69" s="88">
        <v>7</v>
      </c>
      <c r="H69" s="26">
        <v>5</v>
      </c>
      <c r="I69" s="26">
        <v>-334</v>
      </c>
      <c r="J69" s="26"/>
    </row>
    <row r="70" spans="1:11" ht="16.5" customHeight="1">
      <c r="A70" s="60" t="s">
        <v>64</v>
      </c>
      <c r="B70" s="60"/>
      <c r="C70" s="61"/>
      <c r="D70" s="61"/>
      <c r="E70" s="101">
        <f aca="true" t="shared" si="15" ref="E70:J70">SUM(E66:E69)</f>
        <v>182</v>
      </c>
      <c r="F70" s="64">
        <f t="shared" si="15"/>
        <v>-148</v>
      </c>
      <c r="G70" s="101">
        <f t="shared" si="15"/>
        <v>-616</v>
      </c>
      <c r="H70" s="64">
        <f t="shared" si="15"/>
        <v>-541</v>
      </c>
      <c r="I70" s="64">
        <f t="shared" si="15"/>
        <v>-396</v>
      </c>
      <c r="J70" s="64">
        <f t="shared" si="15"/>
        <v>-487</v>
      </c>
      <c r="K70" s="97"/>
    </row>
    <row r="71" spans="1:11" ht="16.5" customHeight="1">
      <c r="A71" s="167" t="s">
        <v>65</v>
      </c>
      <c r="B71" s="167"/>
      <c r="C71" s="46"/>
      <c r="D71" s="46"/>
      <c r="E71" s="86">
        <f aca="true" t="shared" si="16" ref="E71:J71">SUM(E70+E65)</f>
        <v>-69</v>
      </c>
      <c r="F71" s="19">
        <f t="shared" si="16"/>
        <v>-48</v>
      </c>
      <c r="G71" s="86">
        <f t="shared" si="16"/>
        <v>16</v>
      </c>
      <c r="H71" s="19">
        <f t="shared" si="16"/>
        <v>-10</v>
      </c>
      <c r="I71" s="19">
        <f t="shared" si="16"/>
        <v>-140.70000000000005</v>
      </c>
      <c r="J71" s="19">
        <f t="shared" si="16"/>
        <v>163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>
        <f>IF(H$5=0,"",H$5)</f>
      </c>
      <c r="I75" s="13">
        <f>IF(I$5=0,"",I$5)</f>
      </c>
      <c r="J75" s="13">
        <f>IF(J$5=0,"",J$5)</f>
      </c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-1.7429193899782136</v>
      </c>
      <c r="F77" s="67">
        <f>IF(F14=0,"-",IF(F7=0,"-",F14/F7))*100</f>
        <v>2.2690437601296596</v>
      </c>
      <c r="G77" s="102">
        <f>IF(G14=0,"-",IF(G7=0,"-",G14/G7))*100</f>
        <v>6.141826260150144</v>
      </c>
      <c r="H77" s="67">
        <f>IF(H14=0,"-",IF(H7=0,"-",H14/H7)*100)</f>
        <v>3.775466590682433</v>
      </c>
      <c r="I77" s="67">
        <f>IF(I14=0,"-",IF(I7=0,"-",I14/I7)*100)</f>
        <v>11.914766260162594</v>
      </c>
      <c r="J77" s="67">
        <f>IF(J14=0,"-",IF(J7=0,"-",J14/J7)*100)</f>
        <v>14.202586206896553</v>
      </c>
    </row>
    <row r="78" spans="1:13" ht="15" customHeight="1">
      <c r="A78" s="163" t="s">
        <v>68</v>
      </c>
      <c r="B78" s="163"/>
      <c r="C78" s="17"/>
      <c r="D78" s="17"/>
      <c r="E78" s="103">
        <f aca="true" t="shared" si="18" ref="E78:J78">IF(E20=0,"-",IF(E7=0,"-",E20/E7)*100)</f>
        <v>-4.502541757443718</v>
      </c>
      <c r="F78" s="67">
        <f t="shared" si="18"/>
        <v>-1.2155591572123177</v>
      </c>
      <c r="G78" s="103">
        <f t="shared" si="18"/>
        <v>1.7234104489045488</v>
      </c>
      <c r="H78" s="67">
        <f t="shared" si="18"/>
        <v>1.6953982048724887</v>
      </c>
      <c r="I78" s="67">
        <f t="shared" si="18"/>
        <v>10.058668699186985</v>
      </c>
      <c r="J78" s="67">
        <f t="shared" si="18"/>
        <v>12.661637931034484</v>
      </c>
      <c r="K78" s="83"/>
      <c r="L78" s="83"/>
      <c r="M78" s="83"/>
    </row>
    <row r="79" spans="1:13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0.954660486339551</v>
      </c>
      <c r="H79" s="67">
        <f>IF((H44=0),"-",(H24/((H44+I44)/2)*100))</f>
        <v>1.071073103416991</v>
      </c>
      <c r="I79" s="67">
        <f>IF((I44=0),"-",(I24/((I44+J44)/2)*100))</f>
        <v>22.89149586216319</v>
      </c>
      <c r="J79" s="69">
        <v>34.9</v>
      </c>
      <c r="K79" s="83"/>
      <c r="L79" s="83"/>
      <c r="M79" s="83"/>
    </row>
    <row r="80" spans="1:13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5.538281077289615</v>
      </c>
      <c r="H80" s="69">
        <f>IF((H44=0),"-",((H17+H18)/((H44+H45+H46+H48+I44+I45+I46+I48)/2)*100))</f>
        <v>4.406023116109518</v>
      </c>
      <c r="I80" s="69">
        <f>IF((I44=0),"-",((I17+I18)/((I44+I45+I46+I48+J44+J45+J46+J48)/2)*100))</f>
        <v>19.725220812879744</v>
      </c>
      <c r="J80" s="69">
        <v>25.1</v>
      </c>
      <c r="K80" s="83"/>
      <c r="L80" s="83"/>
      <c r="M80" s="83"/>
    </row>
    <row r="81" spans="1:13" ht="15" customHeight="1">
      <c r="A81" s="163" t="s">
        <v>71</v>
      </c>
      <c r="B81" s="163"/>
      <c r="C81" s="17"/>
      <c r="D81" s="17"/>
      <c r="E81" s="104">
        <f aca="true" t="shared" si="19" ref="E81:J81">IF(E44=0,"-",((E44+E45)/E52*100))</f>
        <v>40.155828588552595</v>
      </c>
      <c r="F81" s="105">
        <f t="shared" si="19"/>
        <v>40.09159034138218</v>
      </c>
      <c r="G81" s="104">
        <f t="shared" si="19"/>
        <v>41.940441400304415</v>
      </c>
      <c r="H81" s="71">
        <f t="shared" si="19"/>
        <v>40.352055898951896</v>
      </c>
      <c r="I81" s="71">
        <f t="shared" si="19"/>
        <v>38.79157101449275</v>
      </c>
      <c r="J81" s="71">
        <f t="shared" si="19"/>
        <v>38.55844155844156</v>
      </c>
      <c r="K81" s="83"/>
      <c r="L81" s="83"/>
      <c r="M81" s="83"/>
    </row>
    <row r="82" spans="1:13" ht="15" customHeight="1">
      <c r="A82" s="163" t="s">
        <v>72</v>
      </c>
      <c r="B82" s="163"/>
      <c r="C82" s="17"/>
      <c r="D82" s="17"/>
      <c r="E82" s="106">
        <f aca="true" t="shared" si="20" ref="E82:J82">IF((E48+E46-E40-E38-E34)=0,"-",(E48+E46-E40-E38-E34))</f>
        <v>2098</v>
      </c>
      <c r="F82" s="107">
        <f t="shared" si="20"/>
        <v>2286</v>
      </c>
      <c r="G82" s="106">
        <f t="shared" si="20"/>
        <v>1856</v>
      </c>
      <c r="H82" s="73">
        <f t="shared" si="20"/>
        <v>2422</v>
      </c>
      <c r="I82" s="73">
        <f t="shared" si="20"/>
        <v>2774</v>
      </c>
      <c r="J82" s="73">
        <f t="shared" si="20"/>
        <v>2237</v>
      </c>
      <c r="K82" s="83"/>
      <c r="L82" s="83"/>
      <c r="M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21" ref="E83:J83">IF((E44=0),"-",((E48+E46)/(E44+E45)))</f>
        <v>0.8634328358208955</v>
      </c>
      <c r="F83" s="109">
        <f t="shared" si="21"/>
        <v>0.866735894773278</v>
      </c>
      <c r="G83" s="108">
        <f t="shared" si="21"/>
        <v>0.7773580495934113</v>
      </c>
      <c r="H83" s="75">
        <f t="shared" si="21"/>
        <v>0.8984348984348984</v>
      </c>
      <c r="I83" s="75">
        <f t="shared" si="21"/>
        <v>0.9184723530257431</v>
      </c>
      <c r="J83" s="75">
        <f t="shared" si="21"/>
        <v>0.8841360727517683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4454</v>
      </c>
      <c r="H84" s="77">
        <v>4586</v>
      </c>
      <c r="I84" s="77">
        <v>5389</v>
      </c>
      <c r="J84" s="77">
        <v>5013</v>
      </c>
    </row>
    <row r="85" spans="1:11" ht="15" customHeight="1">
      <c r="A85" s="79" t="s">
        <v>125</v>
      </c>
      <c r="B85" s="79"/>
      <c r="C85" s="79"/>
      <c r="D85" s="79"/>
      <c r="E85" s="79"/>
      <c r="F85" s="79"/>
      <c r="G85" s="79"/>
      <c r="H85" s="79"/>
      <c r="I85" s="79"/>
      <c r="J85" s="79"/>
      <c r="K85" s="158"/>
    </row>
    <row r="86" spans="1:10" ht="14.25">
      <c r="A86" s="79"/>
      <c r="B86" s="80"/>
      <c r="C86" s="80"/>
      <c r="D86" s="80"/>
      <c r="E86" s="116"/>
      <c r="F86" s="116"/>
      <c r="G86" s="116"/>
      <c r="H86" s="116"/>
      <c r="I86" s="116"/>
      <c r="J86" s="81"/>
    </row>
    <row r="87" spans="1:10" ht="14.25">
      <c r="A87" s="80"/>
      <c r="B87" s="80"/>
      <c r="C87" s="80"/>
      <c r="D87" s="80"/>
      <c r="E87" s="116"/>
      <c r="F87" s="116"/>
      <c r="G87" s="116"/>
      <c r="H87" s="116"/>
      <c r="I87" s="116"/>
      <c r="J87" s="117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4" max="14" width="9.140625" style="0" customWidth="1"/>
  </cols>
  <sheetData>
    <row r="1" spans="1:10" ht="18" customHeight="1">
      <c r="A1" s="166" t="s">
        <v>126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105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 t="s">
        <v>5</v>
      </c>
      <c r="J5" s="13" t="s">
        <v>5</v>
      </c>
    </row>
    <row r="6" ht="1.5" customHeight="1"/>
    <row r="7" spans="1:13" ht="15" customHeight="1">
      <c r="A7" s="16" t="s">
        <v>7</v>
      </c>
      <c r="B7" s="17"/>
      <c r="C7" s="17"/>
      <c r="D7" s="17"/>
      <c r="E7" s="124">
        <v>31.953000000000003</v>
      </c>
      <c r="F7" s="125">
        <v>29.448</v>
      </c>
      <c r="G7" s="124">
        <v>113.13900000000001</v>
      </c>
      <c r="H7" s="125">
        <v>127.83000000000001</v>
      </c>
      <c r="I7" s="125">
        <v>106.248</v>
      </c>
      <c r="J7" s="125">
        <v>102.998</v>
      </c>
      <c r="K7" s="126"/>
      <c r="L7" s="126"/>
      <c r="M7" s="126"/>
    </row>
    <row r="8" spans="1:13" ht="15" customHeight="1">
      <c r="A8" s="16" t="s">
        <v>8</v>
      </c>
      <c r="B8" s="20"/>
      <c r="C8" s="20"/>
      <c r="D8" s="20"/>
      <c r="E8" s="127">
        <v>-26.717</v>
      </c>
      <c r="F8" s="128">
        <v>-24.651000000000003</v>
      </c>
      <c r="G8" s="127">
        <v>-99.45700000000001</v>
      </c>
      <c r="H8" s="128">
        <v>-110.88300000000002</v>
      </c>
      <c r="I8" s="128">
        <v>-97.38000000000001</v>
      </c>
      <c r="J8" s="128">
        <v>-93.25200000000001</v>
      </c>
      <c r="K8" s="126"/>
      <c r="L8" s="126"/>
      <c r="M8" s="126"/>
    </row>
    <row r="9" spans="1:13" ht="15" customHeight="1">
      <c r="A9" s="16" t="s">
        <v>9</v>
      </c>
      <c r="B9" s="20"/>
      <c r="C9" s="20"/>
      <c r="D9" s="20"/>
      <c r="E9" s="127">
        <v>0.1050000000000001</v>
      </c>
      <c r="F9" s="128">
        <v>0.08</v>
      </c>
      <c r="G9" s="127">
        <v>2.4399999999999995</v>
      </c>
      <c r="H9" s="128">
        <v>0.549</v>
      </c>
      <c r="I9" s="128">
        <v>0.885</v>
      </c>
      <c r="J9" s="128">
        <v>-0.101</v>
      </c>
      <c r="K9" s="126"/>
      <c r="L9" s="126"/>
      <c r="M9" s="126"/>
    </row>
    <row r="10" spans="1:13" ht="15" customHeight="1">
      <c r="A10" s="16" t="s">
        <v>10</v>
      </c>
      <c r="B10" s="20"/>
      <c r="C10" s="20"/>
      <c r="D10" s="20"/>
      <c r="E10" s="127"/>
      <c r="F10" s="128"/>
      <c r="G10" s="127"/>
      <c r="H10" s="128"/>
      <c r="I10" s="128"/>
      <c r="J10" s="128"/>
      <c r="K10" s="126"/>
      <c r="L10" s="126"/>
      <c r="M10" s="126"/>
    </row>
    <row r="11" spans="1:13" ht="15" customHeight="1">
      <c r="A11" s="23" t="s">
        <v>11</v>
      </c>
      <c r="B11" s="24"/>
      <c r="C11" s="24"/>
      <c r="D11" s="24"/>
      <c r="E11" s="129"/>
      <c r="F11" s="130"/>
      <c r="G11" s="129"/>
      <c r="H11" s="130"/>
      <c r="I11" s="130"/>
      <c r="J11" s="130"/>
      <c r="K11" s="126"/>
      <c r="L11" s="126"/>
      <c r="M11" s="126"/>
    </row>
    <row r="12" spans="1:13" ht="15" customHeight="1">
      <c r="A12" s="27" t="s">
        <v>12</v>
      </c>
      <c r="B12" s="27"/>
      <c r="C12" s="27"/>
      <c r="D12" s="27"/>
      <c r="E12" s="124">
        <f aca="true" t="shared" si="0" ref="E12:J12">SUM(E7:E11)</f>
        <v>5.341000000000005</v>
      </c>
      <c r="F12" s="125">
        <f t="shared" si="0"/>
        <v>4.876999999999997</v>
      </c>
      <c r="G12" s="124">
        <f t="shared" si="0"/>
        <v>16.122</v>
      </c>
      <c r="H12" s="125">
        <f t="shared" si="0"/>
        <v>17.495999999999988</v>
      </c>
      <c r="I12" s="125">
        <f t="shared" si="0"/>
        <v>9.752999999999995</v>
      </c>
      <c r="J12" s="125">
        <f t="shared" si="0"/>
        <v>9.644999999999994</v>
      </c>
      <c r="K12" s="126"/>
      <c r="L12" s="126"/>
      <c r="M12" s="126"/>
    </row>
    <row r="13" spans="1:13" ht="15" customHeight="1">
      <c r="A13" s="23" t="s">
        <v>13</v>
      </c>
      <c r="B13" s="24"/>
      <c r="C13" s="24"/>
      <c r="D13" s="24"/>
      <c r="E13" s="129">
        <v>-1.2570000000000001</v>
      </c>
      <c r="F13" s="130">
        <v>-1.1460000000000001</v>
      </c>
      <c r="G13" s="129">
        <v>-4.748</v>
      </c>
      <c r="H13" s="130">
        <v>-4.863</v>
      </c>
      <c r="I13" s="130">
        <v>-7.841</v>
      </c>
      <c r="J13" s="130">
        <v>-6.605</v>
      </c>
      <c r="K13" s="126"/>
      <c r="L13" s="126"/>
      <c r="M13" s="126"/>
    </row>
    <row r="14" spans="1:13" ht="15" customHeight="1">
      <c r="A14" s="27" t="s">
        <v>14</v>
      </c>
      <c r="B14" s="27"/>
      <c r="C14" s="27"/>
      <c r="D14" s="27"/>
      <c r="E14" s="124">
        <f aca="true" t="shared" si="1" ref="E14:J14">SUM(E12:E13)</f>
        <v>4.084000000000005</v>
      </c>
      <c r="F14" s="125">
        <f t="shared" si="1"/>
        <v>3.730999999999997</v>
      </c>
      <c r="G14" s="124">
        <f t="shared" si="1"/>
        <v>11.373999999999999</v>
      </c>
      <c r="H14" s="125">
        <f t="shared" si="1"/>
        <v>12.632999999999988</v>
      </c>
      <c r="I14" s="125">
        <f t="shared" si="1"/>
        <v>1.9119999999999946</v>
      </c>
      <c r="J14" s="125">
        <f t="shared" si="1"/>
        <v>3.039999999999994</v>
      </c>
      <c r="K14" s="126"/>
      <c r="L14" s="126"/>
      <c r="M14" s="126"/>
    </row>
    <row r="15" spans="1:13" ht="15" customHeight="1">
      <c r="A15" s="16" t="s">
        <v>15</v>
      </c>
      <c r="B15" s="28"/>
      <c r="C15" s="28"/>
      <c r="D15" s="28"/>
      <c r="E15" s="127">
        <v>-0.077</v>
      </c>
      <c r="F15" s="128">
        <v>-0.07200000000000001</v>
      </c>
      <c r="G15" s="127">
        <v>-0.318</v>
      </c>
      <c r="H15" s="128">
        <v>-0.28</v>
      </c>
      <c r="I15" s="128">
        <v>-0.452</v>
      </c>
      <c r="J15" s="128">
        <v>-0.503</v>
      </c>
      <c r="K15" s="126"/>
      <c r="L15" s="126"/>
      <c r="M15" s="126"/>
    </row>
    <row r="16" spans="1:13" ht="15" customHeight="1">
      <c r="A16" s="23" t="s">
        <v>16</v>
      </c>
      <c r="B16" s="24"/>
      <c r="C16" s="24"/>
      <c r="D16" s="24"/>
      <c r="E16" s="129"/>
      <c r="F16" s="130"/>
      <c r="G16" s="129"/>
      <c r="H16" s="130"/>
      <c r="I16" s="130"/>
      <c r="J16" s="130"/>
      <c r="K16" s="126"/>
      <c r="L16" s="126"/>
      <c r="M16" s="126"/>
    </row>
    <row r="17" spans="1:13" ht="15" customHeight="1">
      <c r="A17" s="27" t="s">
        <v>17</v>
      </c>
      <c r="B17" s="27"/>
      <c r="C17" s="27"/>
      <c r="D17" s="27"/>
      <c r="E17" s="124">
        <f aca="true" t="shared" si="2" ref="E17:J17">SUM(E14:E16)</f>
        <v>4.007000000000005</v>
      </c>
      <c r="F17" s="125">
        <f t="shared" si="2"/>
        <v>3.658999999999997</v>
      </c>
      <c r="G17" s="124">
        <f t="shared" si="2"/>
        <v>11.056</v>
      </c>
      <c r="H17" s="125">
        <f t="shared" si="2"/>
        <v>12.352999999999989</v>
      </c>
      <c r="I17" s="125">
        <f t="shared" si="2"/>
        <v>1.4599999999999946</v>
      </c>
      <c r="J17" s="125">
        <f t="shared" si="2"/>
        <v>2.5369999999999937</v>
      </c>
      <c r="K17" s="126"/>
      <c r="L17" s="126"/>
      <c r="M17" s="126"/>
    </row>
    <row r="18" spans="1:13" ht="15" customHeight="1">
      <c r="A18" s="16" t="s">
        <v>18</v>
      </c>
      <c r="B18" s="20"/>
      <c r="C18" s="20"/>
      <c r="D18" s="20"/>
      <c r="E18" s="127">
        <v>0.505</v>
      </c>
      <c r="F18" s="128">
        <v>0.009000000000000001</v>
      </c>
      <c r="G18" s="127">
        <v>1.087</v>
      </c>
      <c r="H18" s="128">
        <v>0.623</v>
      </c>
      <c r="I18" s="128">
        <v>1.0430000000000001</v>
      </c>
      <c r="J18" s="128">
        <v>0.41000000000000003</v>
      </c>
      <c r="K18" s="126"/>
      <c r="L18" s="126"/>
      <c r="M18" s="126"/>
    </row>
    <row r="19" spans="1:13" ht="15" customHeight="1">
      <c r="A19" s="23" t="s">
        <v>19</v>
      </c>
      <c r="B19" s="24"/>
      <c r="C19" s="24"/>
      <c r="D19" s="24"/>
      <c r="E19" s="129">
        <v>-0.832</v>
      </c>
      <c r="F19" s="130">
        <v>-0.891</v>
      </c>
      <c r="G19" s="129">
        <v>-2.169</v>
      </c>
      <c r="H19" s="130">
        <v>-3.2420000000000004</v>
      </c>
      <c r="I19" s="130">
        <v>-6.09</v>
      </c>
      <c r="J19" s="130">
        <v>-3.66</v>
      </c>
      <c r="K19" s="126"/>
      <c r="L19" s="126"/>
      <c r="M19" s="126"/>
    </row>
    <row r="20" spans="1:13" ht="15" customHeight="1">
      <c r="A20" s="27" t="s">
        <v>20</v>
      </c>
      <c r="B20" s="27"/>
      <c r="C20" s="27"/>
      <c r="D20" s="27"/>
      <c r="E20" s="124">
        <f aca="true" t="shared" si="3" ref="E20:J20">SUM(E17:E19)</f>
        <v>3.680000000000005</v>
      </c>
      <c r="F20" s="125">
        <f t="shared" si="3"/>
        <v>2.776999999999997</v>
      </c>
      <c r="G20" s="124">
        <f t="shared" si="3"/>
        <v>9.973999999999998</v>
      </c>
      <c r="H20" s="125">
        <f t="shared" si="3"/>
        <v>9.733999999999988</v>
      </c>
      <c r="I20" s="125">
        <f t="shared" si="3"/>
        <v>-3.587000000000005</v>
      </c>
      <c r="J20" s="125">
        <f t="shared" si="3"/>
        <v>-0.7130000000000063</v>
      </c>
      <c r="K20" s="126"/>
      <c r="L20" s="126"/>
      <c r="M20" s="126"/>
    </row>
    <row r="21" spans="1:13" ht="15" customHeight="1">
      <c r="A21" s="16" t="s">
        <v>21</v>
      </c>
      <c r="B21" s="20"/>
      <c r="C21" s="20"/>
      <c r="D21" s="20"/>
      <c r="E21" s="127">
        <v>-1.186</v>
      </c>
      <c r="F21" s="128">
        <v>-0.629</v>
      </c>
      <c r="G21" s="127">
        <v>-2.746</v>
      </c>
      <c r="H21" s="128">
        <v>-1.652</v>
      </c>
      <c r="I21" s="128">
        <v>-0.462</v>
      </c>
      <c r="J21" s="128">
        <v>-0.934</v>
      </c>
      <c r="K21" s="126"/>
      <c r="L21" s="126"/>
      <c r="M21" s="126"/>
    </row>
    <row r="22" spans="1:13" ht="15" customHeight="1">
      <c r="A22" s="23" t="s">
        <v>22</v>
      </c>
      <c r="B22" s="29"/>
      <c r="C22" s="29"/>
      <c r="D22" s="29"/>
      <c r="E22" s="129"/>
      <c r="F22" s="130"/>
      <c r="G22" s="129"/>
      <c r="H22" s="130"/>
      <c r="I22" s="130"/>
      <c r="J22" s="130"/>
      <c r="K22" s="126"/>
      <c r="L22" s="126"/>
      <c r="M22" s="126"/>
    </row>
    <row r="23" spans="1:13" ht="15" customHeight="1">
      <c r="A23" s="30" t="s">
        <v>23</v>
      </c>
      <c r="B23" s="31"/>
      <c r="C23" s="31"/>
      <c r="D23" s="31"/>
      <c r="E23" s="124">
        <f aca="true" t="shared" si="4" ref="E23:J23">SUM(E20:E22)</f>
        <v>2.494000000000005</v>
      </c>
      <c r="F23" s="125">
        <f t="shared" si="4"/>
        <v>2.147999999999997</v>
      </c>
      <c r="G23" s="124">
        <f t="shared" si="4"/>
        <v>7.227999999999998</v>
      </c>
      <c r="H23" s="125">
        <f t="shared" si="4"/>
        <v>8.081999999999988</v>
      </c>
      <c r="I23" s="125">
        <f t="shared" si="4"/>
        <v>-4.049000000000005</v>
      </c>
      <c r="J23" s="125">
        <f t="shared" si="4"/>
        <v>-1.6470000000000065</v>
      </c>
      <c r="K23" s="126"/>
      <c r="L23" s="126"/>
      <c r="M23" s="126"/>
    </row>
    <row r="24" spans="1:13" ht="15" customHeight="1">
      <c r="A24" s="16" t="s">
        <v>24</v>
      </c>
      <c r="B24" s="20"/>
      <c r="C24" s="20"/>
      <c r="D24" s="20"/>
      <c r="E24" s="131">
        <f aca="true" t="shared" si="5" ref="E24:J24">E23-E25</f>
        <v>2.494000000000005</v>
      </c>
      <c r="F24" s="132">
        <f t="shared" si="5"/>
        <v>2.147999999999997</v>
      </c>
      <c r="G24" s="131">
        <f t="shared" si="5"/>
        <v>7.227999999999998</v>
      </c>
      <c r="H24" s="132">
        <f t="shared" si="5"/>
        <v>8.081999999999988</v>
      </c>
      <c r="I24" s="132">
        <f t="shared" si="5"/>
        <v>-4.049000000000005</v>
      </c>
      <c r="J24" s="132">
        <f t="shared" si="5"/>
        <v>-1.6470000000000065</v>
      </c>
      <c r="K24" s="126"/>
      <c r="L24" s="126"/>
      <c r="M24" s="126"/>
    </row>
    <row r="25" spans="1:10" ht="15" customHeight="1">
      <c r="A25" s="16" t="s">
        <v>25</v>
      </c>
      <c r="B25" s="20"/>
      <c r="C25" s="20"/>
      <c r="D25" s="20"/>
      <c r="E25" s="127"/>
      <c r="F25" s="128"/>
      <c r="G25" s="127"/>
      <c r="H25" s="128"/>
      <c r="I25" s="128"/>
      <c r="J25" s="128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127">
        <v>71.637</v>
      </c>
      <c r="F31" s="128">
        <v>68.736</v>
      </c>
      <c r="G31" s="127">
        <v>73.26100000000001</v>
      </c>
      <c r="H31" s="128">
        <v>67.54</v>
      </c>
      <c r="I31" s="128">
        <v>68.929</v>
      </c>
      <c r="J31" s="128"/>
    </row>
    <row r="32" spans="1:10" ht="15" customHeight="1">
      <c r="A32" s="16" t="s">
        <v>28</v>
      </c>
      <c r="B32" s="17"/>
      <c r="C32" s="17"/>
      <c r="D32" s="17"/>
      <c r="E32" s="127">
        <v>4.642000000000002</v>
      </c>
      <c r="F32" s="128">
        <v>4.7829999999999995</v>
      </c>
      <c r="G32" s="127">
        <v>4.857000000000001</v>
      </c>
      <c r="H32" s="128">
        <v>4.8610000000000015</v>
      </c>
      <c r="I32" s="128">
        <v>3.3710000000000004</v>
      </c>
      <c r="J32" s="128"/>
    </row>
    <row r="33" spans="1:10" ht="15" customHeight="1">
      <c r="A33" s="16" t="s">
        <v>29</v>
      </c>
      <c r="B33" s="17"/>
      <c r="C33" s="17"/>
      <c r="D33" s="17"/>
      <c r="E33" s="127">
        <v>33.455999999999996</v>
      </c>
      <c r="F33" s="128">
        <v>31.563000000000006</v>
      </c>
      <c r="G33" s="127">
        <v>33.845</v>
      </c>
      <c r="H33" s="128">
        <v>31.712000000000003</v>
      </c>
      <c r="I33" s="128">
        <v>31.075999999999993</v>
      </c>
      <c r="J33" s="128"/>
    </row>
    <row r="34" spans="1:10" ht="15" customHeight="1">
      <c r="A34" s="16" t="s">
        <v>30</v>
      </c>
      <c r="B34" s="17"/>
      <c r="C34" s="17"/>
      <c r="D34" s="17"/>
      <c r="E34" s="127"/>
      <c r="F34" s="128"/>
      <c r="G34" s="127"/>
      <c r="H34" s="128"/>
      <c r="I34" s="128"/>
      <c r="J34" s="128"/>
    </row>
    <row r="35" spans="1:10" ht="15" customHeight="1">
      <c r="A35" s="23" t="s">
        <v>31</v>
      </c>
      <c r="B35" s="24"/>
      <c r="C35" s="24"/>
      <c r="D35" s="24"/>
      <c r="E35" s="129">
        <v>0.907</v>
      </c>
      <c r="F35" s="130">
        <v>1.055</v>
      </c>
      <c r="G35" s="129">
        <v>0.9830000000000001</v>
      </c>
      <c r="H35" s="130">
        <v>0.9420000000000001</v>
      </c>
      <c r="I35" s="130">
        <v>1.3940000000000001</v>
      </c>
      <c r="J35" s="130"/>
    </row>
    <row r="36" spans="1:10" ht="15" customHeight="1">
      <c r="A36" s="2" t="s">
        <v>32</v>
      </c>
      <c r="B36" s="27"/>
      <c r="C36" s="27"/>
      <c r="D36" s="27"/>
      <c r="E36" s="124">
        <f>SUM(E31:E35)</f>
        <v>110.64199999999998</v>
      </c>
      <c r="F36" s="135">
        <f>SUM(F31:F35)</f>
        <v>106.13700000000001</v>
      </c>
      <c r="G36" s="124">
        <f>SUM(G31:G35)</f>
        <v>112.94600000000001</v>
      </c>
      <c r="H36" s="125">
        <f>SUM(H31:H35)</f>
        <v>105.055</v>
      </c>
      <c r="I36" s="125">
        <f>SUM(I31:I35)</f>
        <v>104.77</v>
      </c>
      <c r="J36" s="125" t="s">
        <v>33</v>
      </c>
    </row>
    <row r="37" spans="1:10" ht="15" customHeight="1">
      <c r="A37" s="16" t="s">
        <v>34</v>
      </c>
      <c r="B37" s="20"/>
      <c r="C37" s="20"/>
      <c r="D37" s="20"/>
      <c r="E37" s="127">
        <v>16.121000000000002</v>
      </c>
      <c r="F37" s="136">
        <v>14.860000000000003</v>
      </c>
      <c r="G37" s="127">
        <v>15.272</v>
      </c>
      <c r="H37" s="128">
        <v>13.447000000000001</v>
      </c>
      <c r="I37" s="128">
        <v>18.271</v>
      </c>
      <c r="J37" s="128"/>
    </row>
    <row r="38" spans="1:10" ht="15" customHeight="1">
      <c r="A38" s="16" t="s">
        <v>35</v>
      </c>
      <c r="B38" s="20"/>
      <c r="C38" s="20"/>
      <c r="D38" s="20"/>
      <c r="E38" s="127"/>
      <c r="F38" s="136"/>
      <c r="G38" s="127"/>
      <c r="H38" s="128"/>
      <c r="I38" s="128"/>
      <c r="J38" s="128"/>
    </row>
    <row r="39" spans="1:10" ht="15" customHeight="1">
      <c r="A39" s="16" t="s">
        <v>36</v>
      </c>
      <c r="B39" s="20"/>
      <c r="C39" s="20"/>
      <c r="D39" s="20"/>
      <c r="E39" s="127">
        <v>18.893000000000004</v>
      </c>
      <c r="F39" s="136">
        <v>17.592000000000002</v>
      </c>
      <c r="G39" s="127">
        <v>14.677</v>
      </c>
      <c r="H39" s="128">
        <v>14.917</v>
      </c>
      <c r="I39" s="128">
        <v>12.535</v>
      </c>
      <c r="J39" s="128"/>
    </row>
    <row r="40" spans="1:10" ht="15" customHeight="1">
      <c r="A40" s="16" t="s">
        <v>37</v>
      </c>
      <c r="B40" s="20"/>
      <c r="C40" s="20"/>
      <c r="D40" s="20"/>
      <c r="E40" s="127">
        <v>11.526</v>
      </c>
      <c r="F40" s="136">
        <v>11.256</v>
      </c>
      <c r="G40" s="127">
        <v>13.302000000000001</v>
      </c>
      <c r="H40" s="128">
        <v>9.273</v>
      </c>
      <c r="I40" s="128">
        <v>13.456000000000001</v>
      </c>
      <c r="J40" s="128"/>
    </row>
    <row r="41" spans="1:10" ht="15" customHeight="1">
      <c r="A41" s="23" t="s">
        <v>38</v>
      </c>
      <c r="B41" s="24"/>
      <c r="C41" s="24"/>
      <c r="D41" s="24"/>
      <c r="E41" s="129"/>
      <c r="F41" s="137"/>
      <c r="G41" s="129"/>
      <c r="H41" s="130"/>
      <c r="I41" s="130"/>
      <c r="J41" s="130"/>
    </row>
    <row r="42" spans="1:10" ht="15" customHeight="1">
      <c r="A42" s="41" t="s">
        <v>39</v>
      </c>
      <c r="B42" s="42"/>
      <c r="C42" s="42"/>
      <c r="D42" s="42"/>
      <c r="E42" s="138">
        <f>SUM(E37:E41)</f>
        <v>46.540000000000006</v>
      </c>
      <c r="F42" s="139">
        <f>SUM(F37:F41)</f>
        <v>43.708000000000006</v>
      </c>
      <c r="G42" s="138">
        <f>SUM(G37:G41)</f>
        <v>43.251</v>
      </c>
      <c r="H42" s="140">
        <f>SUM(H37:H41)</f>
        <v>37.637</v>
      </c>
      <c r="I42" s="140">
        <f>SUM(I37:I41)</f>
        <v>44.262</v>
      </c>
      <c r="J42" s="140" t="s">
        <v>33</v>
      </c>
    </row>
    <row r="43" spans="1:10" ht="15" customHeight="1">
      <c r="A43" s="2" t="s">
        <v>40</v>
      </c>
      <c r="B43" s="46"/>
      <c r="C43" s="46"/>
      <c r="D43" s="46"/>
      <c r="E43" s="124">
        <f>E36+E42</f>
        <v>157.182</v>
      </c>
      <c r="F43" s="135">
        <f>F36+F42</f>
        <v>149.84500000000003</v>
      </c>
      <c r="G43" s="124">
        <f>G36+G42</f>
        <v>156.197</v>
      </c>
      <c r="H43" s="125">
        <f>H36+H42</f>
        <v>142.692</v>
      </c>
      <c r="I43" s="125">
        <f>I36+I42</f>
        <v>149.03199999999998</v>
      </c>
      <c r="J43" s="125" t="s">
        <v>33</v>
      </c>
    </row>
    <row r="44" spans="1:10" ht="15" customHeight="1">
      <c r="A44" s="16" t="s">
        <v>41</v>
      </c>
      <c r="B44" s="20"/>
      <c r="C44" s="20"/>
      <c r="D44" s="20"/>
      <c r="E44" s="127">
        <v>91.403</v>
      </c>
      <c r="F44" s="136">
        <v>80.80600000000001</v>
      </c>
      <c r="G44" s="127">
        <v>91.236</v>
      </c>
      <c r="H44" s="128">
        <v>77.202</v>
      </c>
      <c r="I44" s="128">
        <v>68.95400000000001</v>
      </c>
      <c r="J44" s="128"/>
    </row>
    <row r="45" spans="1:10" ht="15" customHeight="1">
      <c r="A45" s="16" t="s">
        <v>42</v>
      </c>
      <c r="B45" s="20"/>
      <c r="C45" s="20"/>
      <c r="D45" s="20"/>
      <c r="E45" s="127"/>
      <c r="F45" s="136"/>
      <c r="G45" s="127"/>
      <c r="H45" s="128"/>
      <c r="I45" s="128"/>
      <c r="J45" s="128"/>
    </row>
    <row r="46" spans="1:10" ht="15" customHeight="1">
      <c r="A46" s="16" t="s">
        <v>43</v>
      </c>
      <c r="B46" s="20"/>
      <c r="C46" s="20"/>
      <c r="D46" s="20"/>
      <c r="E46" s="127">
        <v>1.943</v>
      </c>
      <c r="F46" s="136">
        <v>1.352</v>
      </c>
      <c r="G46" s="127">
        <v>2.008</v>
      </c>
      <c r="H46" s="128">
        <v>1.3170000000000002</v>
      </c>
      <c r="I46" s="128"/>
      <c r="J46" s="128"/>
    </row>
    <row r="47" spans="1:10" ht="15" customHeight="1">
      <c r="A47" s="16" t="s">
        <v>44</v>
      </c>
      <c r="B47" s="20"/>
      <c r="C47" s="20"/>
      <c r="D47" s="20"/>
      <c r="E47" s="127">
        <v>3.2620000000000005</v>
      </c>
      <c r="F47" s="136">
        <v>2.872</v>
      </c>
      <c r="G47" s="127">
        <v>3.2310000000000003</v>
      </c>
      <c r="H47" s="128">
        <v>2.7640000000000002</v>
      </c>
      <c r="I47" s="128">
        <v>1.157</v>
      </c>
      <c r="J47" s="128"/>
    </row>
    <row r="48" spans="1:10" ht="15" customHeight="1">
      <c r="A48" s="16" t="s">
        <v>45</v>
      </c>
      <c r="B48" s="20"/>
      <c r="C48" s="20"/>
      <c r="D48" s="20"/>
      <c r="E48" s="127">
        <v>38.688</v>
      </c>
      <c r="F48" s="136">
        <v>41.954</v>
      </c>
      <c r="G48" s="127">
        <v>39.012</v>
      </c>
      <c r="H48" s="128">
        <v>41.673</v>
      </c>
      <c r="I48" s="128">
        <v>49.175000000000004</v>
      </c>
      <c r="J48" s="128"/>
    </row>
    <row r="49" spans="1:10" ht="15" customHeight="1">
      <c r="A49" s="16" t="s">
        <v>46</v>
      </c>
      <c r="B49" s="20"/>
      <c r="C49" s="20"/>
      <c r="D49" s="20"/>
      <c r="E49" s="127">
        <v>21.59</v>
      </c>
      <c r="F49" s="136">
        <v>22.436</v>
      </c>
      <c r="G49" s="127">
        <v>20.413999999999998</v>
      </c>
      <c r="H49" s="128">
        <v>19.311</v>
      </c>
      <c r="I49" s="128">
        <v>29.029</v>
      </c>
      <c r="J49" s="128"/>
    </row>
    <row r="50" spans="1:10" ht="15" customHeight="1">
      <c r="A50" s="16" t="s">
        <v>47</v>
      </c>
      <c r="B50" s="20"/>
      <c r="C50" s="20"/>
      <c r="D50" s="20"/>
      <c r="E50" s="127">
        <v>0.29600000000000004</v>
      </c>
      <c r="F50" s="136">
        <v>0.42500000000000004</v>
      </c>
      <c r="G50" s="127">
        <v>0.29600000000000004</v>
      </c>
      <c r="H50" s="128">
        <v>0.42500000000000004</v>
      </c>
      <c r="I50" s="128">
        <v>0.7170000000000001</v>
      </c>
      <c r="J50" s="128"/>
    </row>
    <row r="51" spans="1:10" ht="15" customHeight="1">
      <c r="A51" s="23" t="s">
        <v>48</v>
      </c>
      <c r="B51" s="24"/>
      <c r="C51" s="24"/>
      <c r="D51" s="24"/>
      <c r="E51" s="129"/>
      <c r="F51" s="137"/>
      <c r="G51" s="129"/>
      <c r="H51" s="130"/>
      <c r="I51" s="130"/>
      <c r="J51" s="130"/>
    </row>
    <row r="52" spans="1:10" ht="15" customHeight="1">
      <c r="A52" s="2" t="s">
        <v>49</v>
      </c>
      <c r="B52" s="46"/>
      <c r="C52" s="46"/>
      <c r="D52" s="46"/>
      <c r="E52" s="124">
        <f>SUM(E44:E51)</f>
        <v>157.182</v>
      </c>
      <c r="F52" s="135">
        <f>SUM(F44:F51)</f>
        <v>149.84500000000003</v>
      </c>
      <c r="G52" s="124">
        <f>SUM(G44:G51)</f>
        <v>156.19699999999997</v>
      </c>
      <c r="H52" s="125">
        <f>SUM(H44:H51)</f>
        <v>142.692</v>
      </c>
      <c r="I52" s="125">
        <f>SUM(I44:I51)</f>
        <v>149.032</v>
      </c>
      <c r="J52" s="125" t="s">
        <v>33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7" ref="E54:J54">E$3</f>
        <v>2011</v>
      </c>
      <c r="F54" s="10">
        <f t="shared" si="7"/>
        <v>2010</v>
      </c>
      <c r="G54" s="10">
        <f t="shared" si="7"/>
        <v>2010</v>
      </c>
      <c r="H54" s="10">
        <f t="shared" si="7"/>
        <v>2009</v>
      </c>
      <c r="I54" s="10">
        <f t="shared" si="7"/>
        <v>2008</v>
      </c>
      <c r="J54" s="10">
        <f t="shared" si="7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/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131">
        <v>3.922</v>
      </c>
      <c r="F58" s="132">
        <v>4.069</v>
      </c>
      <c r="G58" s="131">
        <v>11.209</v>
      </c>
      <c r="H58" s="132">
        <v>13.672</v>
      </c>
      <c r="I58" s="132"/>
      <c r="J58" s="132"/>
    </row>
    <row r="59" spans="1:10" ht="15" customHeight="1">
      <c r="A59" s="164" t="s">
        <v>52</v>
      </c>
      <c r="B59" s="164"/>
      <c r="C59" s="50"/>
      <c r="D59" s="50"/>
      <c r="E59" s="129">
        <v>-4.355999999999999</v>
      </c>
      <c r="F59" s="130">
        <v>-1.6440000000000003</v>
      </c>
      <c r="G59" s="129">
        <v>1.808</v>
      </c>
      <c r="H59" s="130">
        <v>-5.212</v>
      </c>
      <c r="I59" s="130"/>
      <c r="J59" s="130"/>
    </row>
    <row r="60" spans="1:10" ht="16.5" customHeight="1">
      <c r="A60" s="167" t="s">
        <v>53</v>
      </c>
      <c r="B60" s="167"/>
      <c r="C60" s="52"/>
      <c r="D60" s="52"/>
      <c r="E60" s="124">
        <f>SUM(E58:E59)</f>
        <v>-0.43399999999999883</v>
      </c>
      <c r="F60" s="135">
        <f>SUM(F58:F59)</f>
        <v>2.425</v>
      </c>
      <c r="G60" s="124">
        <f>SUM(G58:G59)</f>
        <v>13.017</v>
      </c>
      <c r="H60" s="125">
        <f>SUM(H58:H59)</f>
        <v>8.46</v>
      </c>
      <c r="I60" s="125" t="s">
        <v>54</v>
      </c>
      <c r="J60" s="125" t="s">
        <v>33</v>
      </c>
    </row>
    <row r="61" spans="1:10" ht="15" customHeight="1">
      <c r="A61" s="163" t="s">
        <v>55</v>
      </c>
      <c r="B61" s="163"/>
      <c r="C61" s="20"/>
      <c r="D61" s="20"/>
      <c r="E61" s="127">
        <v>-1.3610000000000002</v>
      </c>
      <c r="F61" s="136">
        <v>-0.44300000000000006</v>
      </c>
      <c r="G61" s="127">
        <v>-4.7940000000000005</v>
      </c>
      <c r="H61" s="128">
        <v>-5.332000000000001</v>
      </c>
      <c r="I61" s="128"/>
      <c r="J61" s="128"/>
    </row>
    <row r="62" spans="1:10" ht="15" customHeight="1">
      <c r="A62" s="164" t="s">
        <v>56</v>
      </c>
      <c r="B62" s="164"/>
      <c r="C62" s="24"/>
      <c r="D62" s="24"/>
      <c r="E62" s="129">
        <v>0.057</v>
      </c>
      <c r="F62" s="137">
        <v>0.037000000000000005</v>
      </c>
      <c r="G62" s="129">
        <v>-0.045000000000000005</v>
      </c>
      <c r="H62" s="130">
        <v>0.195</v>
      </c>
      <c r="I62" s="130"/>
      <c r="J62" s="130"/>
    </row>
    <row r="63" spans="1:10" s="1" customFormat="1" ht="16.5" customHeight="1">
      <c r="A63" s="57" t="s">
        <v>57</v>
      </c>
      <c r="B63" s="57"/>
      <c r="C63" s="58"/>
      <c r="D63" s="58"/>
      <c r="E63" s="124">
        <f>SUM(E60:E62)</f>
        <v>-1.737999999999999</v>
      </c>
      <c r="F63" s="135">
        <f>SUM(F60:F62)</f>
        <v>2.0189999999999997</v>
      </c>
      <c r="G63" s="124">
        <f>SUM(G60:G62)</f>
        <v>8.177999999999999</v>
      </c>
      <c r="H63" s="125">
        <f>SUM(H60:H62)</f>
        <v>3.323</v>
      </c>
      <c r="I63" s="19" t="s">
        <v>54</v>
      </c>
      <c r="J63" s="125" t="s">
        <v>33</v>
      </c>
    </row>
    <row r="64" spans="1:10" ht="15" customHeight="1">
      <c r="A64" s="164" t="s">
        <v>58</v>
      </c>
      <c r="B64" s="164"/>
      <c r="C64" s="59"/>
      <c r="D64" s="59"/>
      <c r="E64" s="129"/>
      <c r="F64" s="137"/>
      <c r="G64" s="129"/>
      <c r="H64" s="130"/>
      <c r="I64" s="130"/>
      <c r="J64" s="130"/>
    </row>
    <row r="65" spans="1:10" ht="16.5" customHeight="1">
      <c r="A65" s="167" t="s">
        <v>59</v>
      </c>
      <c r="B65" s="167"/>
      <c r="C65" s="46"/>
      <c r="D65" s="46"/>
      <c r="E65" s="124">
        <f>SUM(E63:E64)</f>
        <v>-1.737999999999999</v>
      </c>
      <c r="F65" s="135">
        <f>SUM(F63:F64)</f>
        <v>2.0189999999999997</v>
      </c>
      <c r="G65" s="124">
        <f>SUM(G63:G64)</f>
        <v>8.177999999999999</v>
      </c>
      <c r="H65" s="125">
        <f>SUM(H63:H64)</f>
        <v>3.323</v>
      </c>
      <c r="I65" s="125" t="s">
        <v>54</v>
      </c>
      <c r="J65" s="125" t="s">
        <v>33</v>
      </c>
    </row>
    <row r="66" spans="1:10" ht="15" customHeight="1">
      <c r="A66" s="163" t="s">
        <v>60</v>
      </c>
      <c r="B66" s="163"/>
      <c r="C66" s="20"/>
      <c r="D66" s="20"/>
      <c r="E66" s="127">
        <v>-0.038</v>
      </c>
      <c r="F66" s="128">
        <v>-0.036000000000000004</v>
      </c>
      <c r="G66" s="127">
        <v>-4.149</v>
      </c>
      <c r="H66" s="128">
        <v>-7.506000000000001</v>
      </c>
      <c r="I66" s="128"/>
      <c r="J66" s="128"/>
    </row>
    <row r="67" spans="1:10" ht="15" customHeight="1">
      <c r="A67" s="163" t="s">
        <v>61</v>
      </c>
      <c r="B67" s="163"/>
      <c r="C67" s="20"/>
      <c r="D67" s="20"/>
      <c r="E67" s="127"/>
      <c r="F67" s="128"/>
      <c r="G67" s="127"/>
      <c r="H67" s="128"/>
      <c r="I67" s="128"/>
      <c r="J67" s="128"/>
    </row>
    <row r="68" spans="1:10" ht="15" customHeight="1">
      <c r="A68" s="163" t="s">
        <v>62</v>
      </c>
      <c r="B68" s="163"/>
      <c r="C68" s="20"/>
      <c r="D68" s="20"/>
      <c r="E68" s="127"/>
      <c r="F68" s="128"/>
      <c r="G68" s="127"/>
      <c r="H68" s="128"/>
      <c r="I68" s="128"/>
      <c r="J68" s="128"/>
    </row>
    <row r="69" spans="1:10" ht="15" customHeight="1">
      <c r="A69" s="164" t="s">
        <v>63</v>
      </c>
      <c r="B69" s="164"/>
      <c r="C69" s="24"/>
      <c r="D69" s="24"/>
      <c r="E69" s="129"/>
      <c r="F69" s="130"/>
      <c r="G69" s="129"/>
      <c r="H69" s="130"/>
      <c r="I69" s="130"/>
      <c r="J69" s="130"/>
    </row>
    <row r="70" spans="1:10" ht="16.5" customHeight="1">
      <c r="A70" s="60" t="s">
        <v>64</v>
      </c>
      <c r="B70" s="60"/>
      <c r="C70" s="61"/>
      <c r="D70" s="61"/>
      <c r="E70" s="142">
        <f>SUM(E66:E69)</f>
        <v>-0.038</v>
      </c>
      <c r="F70" s="149">
        <f>SUM(F66:F69)</f>
        <v>-0.036000000000000004</v>
      </c>
      <c r="G70" s="142">
        <f>SUM(G66:G69)</f>
        <v>-4.149</v>
      </c>
      <c r="H70" s="143">
        <f>SUM(H66:H69)</f>
        <v>-7.506000000000001</v>
      </c>
      <c r="I70" s="143" t="s">
        <v>54</v>
      </c>
      <c r="J70" s="143" t="s">
        <v>33</v>
      </c>
    </row>
    <row r="71" spans="1:10" ht="16.5" customHeight="1">
      <c r="A71" s="167" t="s">
        <v>65</v>
      </c>
      <c r="B71" s="167"/>
      <c r="C71" s="46"/>
      <c r="D71" s="46"/>
      <c r="E71" s="124">
        <f>SUM(E70+E65)</f>
        <v>-1.7759999999999991</v>
      </c>
      <c r="F71" s="135">
        <f>SUM(F70+F65)</f>
        <v>1.9829999999999997</v>
      </c>
      <c r="G71" s="124">
        <f>SUM(G70+G65)</f>
        <v>4.028999999999999</v>
      </c>
      <c r="H71" s="125">
        <f>SUM(H70+H65)</f>
        <v>-4.183000000000002</v>
      </c>
      <c r="I71" s="125" t="s">
        <v>54</v>
      </c>
      <c r="J71" s="125" t="s">
        <v>33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8" ref="E73:J73">E$3</f>
        <v>2011</v>
      </c>
      <c r="F73" s="10">
        <f t="shared" si="8"/>
        <v>2010</v>
      </c>
      <c r="G73" s="10">
        <f t="shared" si="8"/>
        <v>2010</v>
      </c>
      <c r="H73" s="10">
        <f t="shared" si="8"/>
        <v>2009</v>
      </c>
      <c r="I73" s="10">
        <f t="shared" si="8"/>
        <v>2008</v>
      </c>
      <c r="J73" s="10">
        <f t="shared" si="8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12.78127249397554</v>
      </c>
      <c r="F77" s="67">
        <f>IF(F14=0,"-",IF(F7=0,"-",F14/F7))*100</f>
        <v>12.669790817712567</v>
      </c>
      <c r="G77" s="102">
        <f>IF(G14=0,"-",IF(G7=0,"-",G14/G7))*100</f>
        <v>10.053120497794746</v>
      </c>
      <c r="H77" s="67">
        <f>IF(H14=0,"-",IF(H7=0,"-",H14/H7)*100)</f>
        <v>9.882656653367745</v>
      </c>
      <c r="I77" s="67">
        <f>IF(I14=0,"-",IF(I7=0,"-",I14/I7)*100)</f>
        <v>1.7995632858971413</v>
      </c>
      <c r="J77" s="67">
        <f>IF(J14=0,"-",IF(J7=0,"-",J14/J7)*100)</f>
        <v>2.9515136216237146</v>
      </c>
    </row>
    <row r="78" spans="1:12" ht="15" customHeight="1">
      <c r="A78" s="163" t="s">
        <v>68</v>
      </c>
      <c r="B78" s="163"/>
      <c r="C78" s="17"/>
      <c r="D78" s="17"/>
      <c r="E78" s="103">
        <f aca="true" t="shared" si="9" ref="E78:J78">IF(E20=0,"-",IF(E7=0,"-",E20/E7)*100)</f>
        <v>11.516915469595984</v>
      </c>
      <c r="F78" s="67">
        <f t="shared" si="9"/>
        <v>9.430182015756577</v>
      </c>
      <c r="G78" s="103">
        <f t="shared" si="9"/>
        <v>8.815704575787302</v>
      </c>
      <c r="H78" s="67">
        <f t="shared" si="9"/>
        <v>7.614800907455203</v>
      </c>
      <c r="I78" s="67">
        <f t="shared" si="9"/>
        <v>-3.376063549431523</v>
      </c>
      <c r="J78" s="67">
        <f t="shared" si="9"/>
        <v>-0.6922464513874117</v>
      </c>
      <c r="K78" s="83"/>
      <c r="L78" s="83"/>
    </row>
    <row r="79" spans="1:12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8.582386397368763</v>
      </c>
      <c r="H79" s="69">
        <f>IF((H44=0),"-",(H24/((H44+I44)/2)*100))</f>
        <v>11.05941596650153</v>
      </c>
      <c r="I79" s="67" t="s">
        <v>33</v>
      </c>
      <c r="J79" s="69" t="str">
        <f>IF((J44=0),"-",(J24/((J44+#REF!)/2)*100))</f>
        <v>-</v>
      </c>
      <c r="K79" s="83"/>
      <c r="L79" s="83"/>
    </row>
    <row r="80" spans="1:12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9.62019901128153</v>
      </c>
      <c r="H80" s="69">
        <f>IF((H44=0),"-",((H17+H18)/((H44+H45+H46+H48+I44+I45+I46+I48)/2)*100))</f>
        <v>10.889514562292025</v>
      </c>
      <c r="I80" s="69" t="s">
        <v>54</v>
      </c>
      <c r="J80" s="69" t="str">
        <f>IF((J44=0),"-",((J17+J18)/((J44+J45+J46+J48+#REF!+#REF!+#REF!+#REF!)/2)*100))</f>
        <v>-</v>
      </c>
      <c r="K80" s="83"/>
      <c r="L80" s="83"/>
    </row>
    <row r="81" spans="1:12" ht="15" customHeight="1">
      <c r="A81" s="163" t="s">
        <v>71</v>
      </c>
      <c r="B81" s="163"/>
      <c r="C81" s="17"/>
      <c r="D81" s="17"/>
      <c r="E81" s="104">
        <f aca="true" t="shared" si="10" ref="E81:J81">IF(E44=0,"-",((E44+E45)/E52*100))</f>
        <v>58.15106055400746</v>
      </c>
      <c r="F81" s="105">
        <f t="shared" si="10"/>
        <v>53.926390603623744</v>
      </c>
      <c r="G81" s="104">
        <f t="shared" si="10"/>
        <v>58.41085296132449</v>
      </c>
      <c r="H81" s="71">
        <f t="shared" si="10"/>
        <v>54.10394415944831</v>
      </c>
      <c r="I81" s="71">
        <f t="shared" si="10"/>
        <v>46.2679156154383</v>
      </c>
      <c r="J81" s="71" t="str">
        <f t="shared" si="10"/>
        <v>-</v>
      </c>
      <c r="K81" s="83"/>
      <c r="L81" s="83"/>
    </row>
    <row r="82" spans="1:12" ht="15" customHeight="1">
      <c r="A82" s="163" t="s">
        <v>72</v>
      </c>
      <c r="B82" s="163"/>
      <c r="C82" s="17"/>
      <c r="D82" s="17"/>
      <c r="E82" s="108">
        <f aca="true" t="shared" si="11" ref="E82:J82">IF((E48+E46-E40-E38-E34)=0,"-",(E48+E46-E40-E38-E34))</f>
        <v>29.105</v>
      </c>
      <c r="F82" s="109">
        <f t="shared" si="11"/>
        <v>32.05</v>
      </c>
      <c r="G82" s="108">
        <f t="shared" si="11"/>
        <v>27.718000000000004</v>
      </c>
      <c r="H82" s="145">
        <f t="shared" si="11"/>
        <v>33.717</v>
      </c>
      <c r="I82" s="145">
        <f t="shared" si="11"/>
        <v>35.719</v>
      </c>
      <c r="J82" s="145" t="str">
        <f t="shared" si="11"/>
        <v>-</v>
      </c>
      <c r="K82" s="83"/>
      <c r="L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12" ref="E83:J83">IF((E44=0),"-",((E48+E46)/(E44+E45)))</f>
        <v>0.4445258908350929</v>
      </c>
      <c r="F83" s="109">
        <f t="shared" si="12"/>
        <v>0.5359255500829145</v>
      </c>
      <c r="G83" s="108">
        <f t="shared" si="12"/>
        <v>0.44960322679644</v>
      </c>
      <c r="H83" s="75">
        <f t="shared" si="12"/>
        <v>0.5568508587860419</v>
      </c>
      <c r="I83" s="75">
        <f t="shared" si="12"/>
        <v>0.7131565971517243</v>
      </c>
      <c r="J83" s="75" t="str">
        <f t="shared" si="12"/>
        <v>-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838</v>
      </c>
      <c r="H84" s="77">
        <v>891</v>
      </c>
      <c r="I84" s="77">
        <v>994</v>
      </c>
      <c r="J84" s="77">
        <v>1043</v>
      </c>
    </row>
    <row r="85" spans="1:10" ht="15" customHeight="1">
      <c r="A85" s="79" t="s">
        <v>127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4" max="14" width="9.140625" style="0" customWidth="1"/>
  </cols>
  <sheetData>
    <row r="1" spans="1:10" ht="18" customHeight="1">
      <c r="A1" s="166" t="s">
        <v>128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 t="s">
        <v>5</v>
      </c>
      <c r="J5" s="13" t="s">
        <v>6</v>
      </c>
    </row>
    <row r="6" ht="1.5" customHeight="1"/>
    <row r="7" spans="1:13" ht="15" customHeight="1">
      <c r="A7" s="16" t="s">
        <v>7</v>
      </c>
      <c r="B7" s="17"/>
      <c r="C7" s="17"/>
      <c r="D7" s="17"/>
      <c r="E7" s="86">
        <v>203.482</v>
      </c>
      <c r="F7" s="19">
        <v>225.58200000000002</v>
      </c>
      <c r="G7" s="86">
        <v>901.9440000000001</v>
      </c>
      <c r="H7" s="19">
        <v>1085.106</v>
      </c>
      <c r="I7" s="19">
        <v>1023.6750000000001</v>
      </c>
      <c r="J7" s="19">
        <v>698</v>
      </c>
      <c r="K7" s="93"/>
      <c r="L7" s="93"/>
      <c r="M7" s="93"/>
    </row>
    <row r="8" spans="1:13" ht="15" customHeight="1">
      <c r="A8" s="16" t="s">
        <v>8</v>
      </c>
      <c r="B8" s="20"/>
      <c r="C8" s="20"/>
      <c r="D8" s="20"/>
      <c r="E8" s="87">
        <v>-183.169</v>
      </c>
      <c r="F8" s="22">
        <v>-172.879</v>
      </c>
      <c r="G8" s="87">
        <v>-692.3520000000001</v>
      </c>
      <c r="H8" s="22">
        <v>-901.9820000000001</v>
      </c>
      <c r="I8" s="22">
        <v>-740.2310000000001</v>
      </c>
      <c r="J8" s="22">
        <v>-575</v>
      </c>
      <c r="K8" s="93"/>
      <c r="L8" s="93"/>
      <c r="M8" s="93"/>
    </row>
    <row r="9" spans="1:13" ht="15" customHeight="1">
      <c r="A9" s="16" t="s">
        <v>9</v>
      </c>
      <c r="B9" s="20"/>
      <c r="C9" s="20"/>
      <c r="D9" s="20"/>
      <c r="E9" s="87">
        <v>-0.9780000000000002</v>
      </c>
      <c r="F9" s="22">
        <v>-17.403</v>
      </c>
      <c r="G9" s="87">
        <v>-81.268</v>
      </c>
      <c r="H9" s="22">
        <v>-39.501</v>
      </c>
      <c r="I9" s="22">
        <v>-108.352</v>
      </c>
      <c r="J9" s="22"/>
      <c r="K9" s="93"/>
      <c r="L9" s="93"/>
      <c r="M9" s="93"/>
    </row>
    <row r="10" spans="1:13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93"/>
      <c r="L10" s="93"/>
      <c r="M10" s="93"/>
    </row>
    <row r="11" spans="1:13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93"/>
      <c r="L11" s="93"/>
      <c r="M11" s="93"/>
    </row>
    <row r="12" spans="1:13" ht="15" customHeight="1">
      <c r="A12" s="27" t="s">
        <v>12</v>
      </c>
      <c r="B12" s="27"/>
      <c r="C12" s="27"/>
      <c r="D12" s="27"/>
      <c r="E12" s="86">
        <f aca="true" t="shared" si="0" ref="E12:J12">SUM(E7:E11)</f>
        <v>19.334999999999987</v>
      </c>
      <c r="F12" s="19">
        <f t="shared" si="0"/>
        <v>35.30000000000003</v>
      </c>
      <c r="G12" s="86">
        <f t="shared" si="0"/>
        <v>128.32399999999998</v>
      </c>
      <c r="H12" s="19">
        <f t="shared" si="0"/>
        <v>143.6229999999999</v>
      </c>
      <c r="I12" s="19">
        <f t="shared" si="0"/>
        <v>175.09199999999996</v>
      </c>
      <c r="J12" s="19">
        <f t="shared" si="0"/>
        <v>123</v>
      </c>
      <c r="K12" s="93"/>
      <c r="L12" s="93"/>
      <c r="M12" s="93"/>
    </row>
    <row r="13" spans="1:13" ht="15" customHeight="1">
      <c r="A13" s="23" t="s">
        <v>13</v>
      </c>
      <c r="B13" s="24"/>
      <c r="C13" s="24"/>
      <c r="D13" s="24"/>
      <c r="E13" s="88">
        <v>-3.8000000000000003</v>
      </c>
      <c r="F13" s="26">
        <v>-3.87</v>
      </c>
      <c r="G13" s="88">
        <v>-16.506</v>
      </c>
      <c r="H13" s="26">
        <v>-15.918</v>
      </c>
      <c r="I13" s="26">
        <v>-7.864000000000001</v>
      </c>
      <c r="J13" s="26">
        <v>-5</v>
      </c>
      <c r="K13" s="93"/>
      <c r="L13" s="93"/>
      <c r="M13" s="93"/>
    </row>
    <row r="14" spans="1:13" ht="15" customHeight="1">
      <c r="A14" s="27" t="s">
        <v>14</v>
      </c>
      <c r="B14" s="27"/>
      <c r="C14" s="27"/>
      <c r="D14" s="27"/>
      <c r="E14" s="86">
        <f aca="true" t="shared" si="1" ref="E14:J14">SUM(E12:E13)</f>
        <v>15.534999999999986</v>
      </c>
      <c r="F14" s="19">
        <f t="shared" si="1"/>
        <v>31.43000000000003</v>
      </c>
      <c r="G14" s="86">
        <f t="shared" si="1"/>
        <v>111.81799999999998</v>
      </c>
      <c r="H14" s="19">
        <f t="shared" si="1"/>
        <v>127.7049999999999</v>
      </c>
      <c r="I14" s="19">
        <f t="shared" si="1"/>
        <v>167.22799999999995</v>
      </c>
      <c r="J14" s="19">
        <f t="shared" si="1"/>
        <v>118</v>
      </c>
      <c r="K14" s="93"/>
      <c r="L14" s="93"/>
      <c r="M14" s="93"/>
    </row>
    <row r="15" spans="1:13" ht="15" customHeight="1">
      <c r="A15" s="16" t="s">
        <v>15</v>
      </c>
      <c r="B15" s="28"/>
      <c r="C15" s="28"/>
      <c r="D15" s="28"/>
      <c r="E15" s="87">
        <v>-1.73</v>
      </c>
      <c r="F15" s="22">
        <v>-1.923</v>
      </c>
      <c r="G15" s="87">
        <v>-7.205</v>
      </c>
      <c r="H15" s="22">
        <v>-7.763000000000001</v>
      </c>
      <c r="I15" s="22">
        <v>-2.4890000000000003</v>
      </c>
      <c r="J15" s="22"/>
      <c r="K15" s="93"/>
      <c r="L15" s="93"/>
      <c r="M15" s="93"/>
    </row>
    <row r="16" spans="1:13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  <c r="M16" s="93"/>
    </row>
    <row r="17" spans="1:13" ht="15" customHeight="1">
      <c r="A17" s="27" t="s">
        <v>17</v>
      </c>
      <c r="B17" s="27"/>
      <c r="C17" s="27"/>
      <c r="D17" s="27"/>
      <c r="E17" s="86">
        <f aca="true" t="shared" si="2" ref="E17:J17">SUM(E14:E16)</f>
        <v>13.804999999999986</v>
      </c>
      <c r="F17" s="19">
        <f t="shared" si="2"/>
        <v>29.507000000000033</v>
      </c>
      <c r="G17" s="86">
        <f t="shared" si="2"/>
        <v>104.61299999999999</v>
      </c>
      <c r="H17" s="19">
        <f t="shared" si="2"/>
        <v>119.9419999999999</v>
      </c>
      <c r="I17" s="19">
        <f t="shared" si="2"/>
        <v>164.73899999999995</v>
      </c>
      <c r="J17" s="19">
        <f t="shared" si="2"/>
        <v>118</v>
      </c>
      <c r="K17" s="93"/>
      <c r="L17" s="93"/>
      <c r="M17" s="93"/>
    </row>
    <row r="18" spans="1:13" ht="15" customHeight="1">
      <c r="A18" s="16" t="s">
        <v>18</v>
      </c>
      <c r="B18" s="20"/>
      <c r="C18" s="20"/>
      <c r="D18" s="20"/>
      <c r="E18" s="87">
        <v>4.139</v>
      </c>
      <c r="F18" s="22">
        <v>0.20700000000000002</v>
      </c>
      <c r="G18" s="87">
        <v>0.435</v>
      </c>
      <c r="H18" s="22">
        <v>1.368</v>
      </c>
      <c r="I18" s="22">
        <v>22.477</v>
      </c>
      <c r="J18" s="22">
        <v>1</v>
      </c>
      <c r="K18" s="93"/>
      <c r="L18" s="93"/>
      <c r="M18" s="93"/>
    </row>
    <row r="19" spans="1:13" ht="15" customHeight="1">
      <c r="A19" s="23" t="s">
        <v>19</v>
      </c>
      <c r="B19" s="24"/>
      <c r="C19" s="24"/>
      <c r="D19" s="24"/>
      <c r="E19" s="88">
        <v>-8.461</v>
      </c>
      <c r="F19" s="26">
        <v>-7.987</v>
      </c>
      <c r="G19" s="88">
        <v>-34.193000000000005</v>
      </c>
      <c r="H19" s="26">
        <v>-36.621</v>
      </c>
      <c r="I19" s="26">
        <v>-72.557</v>
      </c>
      <c r="J19" s="26">
        <v>-44</v>
      </c>
      <c r="K19" s="93"/>
      <c r="L19" s="93"/>
      <c r="M19" s="93"/>
    </row>
    <row r="20" spans="1:13" ht="15" customHeight="1">
      <c r="A20" s="27" t="s">
        <v>20</v>
      </c>
      <c r="B20" s="27"/>
      <c r="C20" s="27"/>
      <c r="D20" s="27"/>
      <c r="E20" s="86">
        <f aca="true" t="shared" si="3" ref="E20:J20">SUM(E17:E19)</f>
        <v>9.482999999999985</v>
      </c>
      <c r="F20" s="19">
        <f t="shared" si="3"/>
        <v>21.727000000000032</v>
      </c>
      <c r="G20" s="86">
        <f t="shared" si="3"/>
        <v>70.85499999999999</v>
      </c>
      <c r="H20" s="19">
        <f t="shared" si="3"/>
        <v>84.68899999999988</v>
      </c>
      <c r="I20" s="19">
        <f t="shared" si="3"/>
        <v>114.65899999999995</v>
      </c>
      <c r="J20" s="19">
        <f t="shared" si="3"/>
        <v>75</v>
      </c>
      <c r="K20" s="93"/>
      <c r="L20" s="93"/>
      <c r="M20" s="93"/>
    </row>
    <row r="21" spans="1:13" ht="15" customHeight="1">
      <c r="A21" s="16" t="s">
        <v>21</v>
      </c>
      <c r="B21" s="20"/>
      <c r="C21" s="20"/>
      <c r="D21" s="20"/>
      <c r="E21" s="87">
        <v>-3.415</v>
      </c>
      <c r="F21" s="22">
        <v>-8.729000000000001</v>
      </c>
      <c r="G21" s="87">
        <v>-26.407</v>
      </c>
      <c r="H21" s="22">
        <v>-42.17400000000001</v>
      </c>
      <c r="I21" s="22">
        <v>-44.012</v>
      </c>
      <c r="J21" s="22">
        <v>-28</v>
      </c>
      <c r="K21" s="93"/>
      <c r="L21" s="93"/>
      <c r="M21" s="93"/>
    </row>
    <row r="22" spans="1:13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  <c r="M22" s="93"/>
    </row>
    <row r="23" spans="1:13" ht="15" customHeight="1">
      <c r="A23" s="30" t="s">
        <v>23</v>
      </c>
      <c r="B23" s="31"/>
      <c r="C23" s="31"/>
      <c r="D23" s="31"/>
      <c r="E23" s="86">
        <f aca="true" t="shared" si="4" ref="E23:J23">SUM(E20:E22)</f>
        <v>6.0679999999999845</v>
      </c>
      <c r="F23" s="19">
        <f t="shared" si="4"/>
        <v>12.998000000000031</v>
      </c>
      <c r="G23" s="86">
        <f t="shared" si="4"/>
        <v>44.44799999999999</v>
      </c>
      <c r="H23" s="19">
        <f t="shared" si="4"/>
        <v>42.51499999999987</v>
      </c>
      <c r="I23" s="19">
        <f t="shared" si="4"/>
        <v>70.64699999999995</v>
      </c>
      <c r="J23" s="19">
        <f t="shared" si="4"/>
        <v>47</v>
      </c>
      <c r="K23" s="93"/>
      <c r="L23" s="93"/>
      <c r="M23" s="93"/>
    </row>
    <row r="24" spans="1:13" ht="15" customHeight="1">
      <c r="A24" s="16" t="s">
        <v>24</v>
      </c>
      <c r="B24" s="20"/>
      <c r="C24" s="20"/>
      <c r="D24" s="20"/>
      <c r="E24" s="90">
        <f aca="true" t="shared" si="5" ref="E24:J24">E23-E25</f>
        <v>6.0679999999999845</v>
      </c>
      <c r="F24" s="33">
        <f t="shared" si="5"/>
        <v>12.998000000000031</v>
      </c>
      <c r="G24" s="90">
        <f t="shared" si="5"/>
        <v>44.44799999999999</v>
      </c>
      <c r="H24" s="33">
        <f t="shared" si="5"/>
        <v>42.51499999999987</v>
      </c>
      <c r="I24" s="33">
        <f t="shared" si="5"/>
        <v>70.64699999999995</v>
      </c>
      <c r="J24" s="33">
        <f t="shared" si="5"/>
        <v>47</v>
      </c>
      <c r="K24" s="93"/>
      <c r="L24" s="93"/>
      <c r="M24" s="93"/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>
        <f>IF(F$5=0,"",F$5)</f>
      </c>
      <c r="G29" s="36">
        <f>IF(G$5=0,"",G$5)</f>
      </c>
      <c r="H29" s="36"/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961.096</v>
      </c>
      <c r="F31" s="22">
        <v>975.975</v>
      </c>
      <c r="G31" s="87">
        <v>970.383</v>
      </c>
      <c r="H31" s="22">
        <v>975.1460000000001</v>
      </c>
      <c r="I31" s="22">
        <v>938.571</v>
      </c>
      <c r="J31" s="22">
        <v>842.2850000000001</v>
      </c>
    </row>
    <row r="32" spans="1:10" ht="15" customHeight="1">
      <c r="A32" s="16" t="s">
        <v>28</v>
      </c>
      <c r="B32" s="17"/>
      <c r="C32" s="17"/>
      <c r="D32" s="17"/>
      <c r="E32" s="87">
        <v>30.498000000000005</v>
      </c>
      <c r="F32" s="22">
        <v>30.307000000000002</v>
      </c>
      <c r="G32" s="87">
        <v>22.447999999999997</v>
      </c>
      <c r="H32" s="22">
        <v>32.33700000000001</v>
      </c>
      <c r="I32" s="22">
        <v>39.725</v>
      </c>
      <c r="J32" s="22"/>
    </row>
    <row r="33" spans="1:10" ht="15" customHeight="1">
      <c r="A33" s="16" t="s">
        <v>29</v>
      </c>
      <c r="B33" s="17"/>
      <c r="C33" s="17"/>
      <c r="D33" s="17"/>
      <c r="E33" s="87">
        <v>101.15700000000001</v>
      </c>
      <c r="F33" s="22">
        <v>123.544</v>
      </c>
      <c r="G33" s="87">
        <v>106.31700000000001</v>
      </c>
      <c r="H33" s="22">
        <v>123.51599999999999</v>
      </c>
      <c r="I33" s="22">
        <v>133.404</v>
      </c>
      <c r="J33" s="22">
        <v>71.933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15.226</v>
      </c>
      <c r="F35" s="115">
        <v>11.493</v>
      </c>
      <c r="G35" s="88">
        <v>21.283</v>
      </c>
      <c r="H35" s="26">
        <v>36.705</v>
      </c>
      <c r="I35" s="26">
        <v>22.626</v>
      </c>
      <c r="J35" s="26">
        <v>10.582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1107.977</v>
      </c>
      <c r="F36" s="94">
        <f t="shared" si="7"/>
        <v>1141.319</v>
      </c>
      <c r="G36" s="86">
        <f t="shared" si="7"/>
        <v>1120.431</v>
      </c>
      <c r="H36" s="19">
        <f t="shared" si="7"/>
        <v>1167.704</v>
      </c>
      <c r="I36" s="19">
        <f t="shared" si="7"/>
        <v>1134.326</v>
      </c>
      <c r="J36" s="19">
        <f t="shared" si="7"/>
        <v>924.8000000000001</v>
      </c>
    </row>
    <row r="37" spans="1:10" ht="15" customHeight="1">
      <c r="A37" s="16" t="s">
        <v>34</v>
      </c>
      <c r="B37" s="20"/>
      <c r="C37" s="20"/>
      <c r="D37" s="20"/>
      <c r="E37" s="87">
        <v>103.435</v>
      </c>
      <c r="F37" s="114">
        <v>118.60000000000001</v>
      </c>
      <c r="G37" s="87">
        <v>94.29899999999999</v>
      </c>
      <c r="H37" s="22">
        <v>113.515</v>
      </c>
      <c r="I37" s="22">
        <v>166.106</v>
      </c>
      <c r="J37" s="22">
        <v>112.768</v>
      </c>
    </row>
    <row r="38" spans="1:10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130.829</v>
      </c>
      <c r="F39" s="114">
        <v>149.664</v>
      </c>
      <c r="G39" s="87">
        <v>124</v>
      </c>
      <c r="H39" s="22">
        <v>130.835</v>
      </c>
      <c r="I39" s="22">
        <v>185.168</v>
      </c>
      <c r="J39" s="22">
        <v>139.909</v>
      </c>
    </row>
    <row r="40" spans="1:10" ht="15" customHeight="1">
      <c r="A40" s="16" t="s">
        <v>37</v>
      </c>
      <c r="B40" s="20"/>
      <c r="C40" s="20"/>
      <c r="D40" s="20"/>
      <c r="E40" s="87">
        <v>55.914</v>
      </c>
      <c r="F40" s="114">
        <v>49.233000000000004</v>
      </c>
      <c r="G40" s="87">
        <v>66.18</v>
      </c>
      <c r="H40" s="22">
        <v>86.52900000000001</v>
      </c>
      <c r="I40" s="22">
        <v>26.990000000000002</v>
      </c>
      <c r="J40" s="22">
        <v>43.804</v>
      </c>
    </row>
    <row r="41" spans="1:10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290.178</v>
      </c>
      <c r="F42" s="96">
        <f t="shared" si="8"/>
        <v>317.497</v>
      </c>
      <c r="G42" s="95">
        <f t="shared" si="8"/>
        <v>284.479</v>
      </c>
      <c r="H42" s="45">
        <f t="shared" si="8"/>
        <v>330.879</v>
      </c>
      <c r="I42" s="45">
        <f t="shared" si="8"/>
        <v>378.264</v>
      </c>
      <c r="J42" s="45">
        <f t="shared" si="8"/>
        <v>296.481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1398.1550000000002</v>
      </c>
      <c r="F43" s="94">
        <f t="shared" si="9"/>
        <v>1458.816</v>
      </c>
      <c r="G43" s="86">
        <f t="shared" si="9"/>
        <v>1404.91</v>
      </c>
      <c r="H43" s="19">
        <f t="shared" si="9"/>
        <v>1498.583</v>
      </c>
      <c r="I43" s="19">
        <f t="shared" si="9"/>
        <v>1512.5900000000001</v>
      </c>
      <c r="J43" s="19">
        <f t="shared" si="9"/>
        <v>1221.281</v>
      </c>
    </row>
    <row r="44" spans="1:10" ht="15" customHeight="1">
      <c r="A44" s="16" t="s">
        <v>41</v>
      </c>
      <c r="B44" s="20"/>
      <c r="C44" s="20"/>
      <c r="D44" s="20"/>
      <c r="E44" s="87">
        <v>687.83</v>
      </c>
      <c r="F44" s="114">
        <v>675.9140000000001</v>
      </c>
      <c r="G44" s="87">
        <v>695.4780000000002</v>
      </c>
      <c r="H44" s="22">
        <v>678.2730000000001</v>
      </c>
      <c r="I44" s="22">
        <v>591.9830000000001</v>
      </c>
      <c r="J44" s="22">
        <v>530.063</v>
      </c>
    </row>
    <row r="45" spans="1:10" ht="15" customHeight="1">
      <c r="A45" s="16" t="s">
        <v>42</v>
      </c>
      <c r="B45" s="20"/>
      <c r="C45" s="20"/>
      <c r="D45" s="20"/>
      <c r="E45" s="87"/>
      <c r="F45" s="114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/>
      <c r="F46" s="114"/>
      <c r="G46" s="87"/>
      <c r="H46" s="22"/>
      <c r="I46" s="22"/>
      <c r="J46" s="22"/>
    </row>
    <row r="47" spans="1:10" ht="15" customHeight="1">
      <c r="A47" s="16" t="s">
        <v>44</v>
      </c>
      <c r="B47" s="20"/>
      <c r="C47" s="20"/>
      <c r="D47" s="20"/>
      <c r="E47" s="87">
        <v>9.706000000000001</v>
      </c>
      <c r="F47" s="114">
        <v>9.123000000000001</v>
      </c>
      <c r="G47" s="87">
        <v>11.253</v>
      </c>
      <c r="H47" s="22">
        <v>56.977000000000004</v>
      </c>
      <c r="I47" s="22">
        <v>11.648</v>
      </c>
      <c r="J47" s="22">
        <v>10.772</v>
      </c>
    </row>
    <row r="48" spans="1:10" ht="15" customHeight="1">
      <c r="A48" s="16" t="s">
        <v>45</v>
      </c>
      <c r="B48" s="20"/>
      <c r="C48" s="20"/>
      <c r="D48" s="20"/>
      <c r="E48" s="87">
        <v>562.457</v>
      </c>
      <c r="F48" s="114">
        <v>644.9770000000001</v>
      </c>
      <c r="G48" s="87">
        <v>574.9190000000001</v>
      </c>
      <c r="H48" s="22">
        <v>639.2470000000001</v>
      </c>
      <c r="I48" s="22">
        <v>733.288</v>
      </c>
      <c r="J48" s="22">
        <v>570.3770000000001</v>
      </c>
    </row>
    <row r="49" spans="1:10" ht="15" customHeight="1">
      <c r="A49" s="16" t="s">
        <v>46</v>
      </c>
      <c r="B49" s="20"/>
      <c r="C49" s="20"/>
      <c r="D49" s="20"/>
      <c r="E49" s="87">
        <v>136.35199999999998</v>
      </c>
      <c r="F49" s="114">
        <v>126.942</v>
      </c>
      <c r="G49" s="87">
        <v>121.45</v>
      </c>
      <c r="H49" s="22">
        <v>122.22600000000001</v>
      </c>
      <c r="I49" s="22">
        <v>174.07600000000002</v>
      </c>
      <c r="J49" s="22">
        <v>107.934</v>
      </c>
    </row>
    <row r="50" spans="1:10" ht="15" customHeight="1">
      <c r="A50" s="16" t="s">
        <v>47</v>
      </c>
      <c r="B50" s="20"/>
      <c r="C50" s="20"/>
      <c r="D50" s="20"/>
      <c r="E50" s="87">
        <v>1.81</v>
      </c>
      <c r="F50" s="114">
        <v>1.86</v>
      </c>
      <c r="G50" s="87">
        <v>1.81</v>
      </c>
      <c r="H50" s="22">
        <v>1.86</v>
      </c>
      <c r="I50" s="22">
        <v>1.595</v>
      </c>
      <c r="J50" s="22">
        <v>2.1350000000000002</v>
      </c>
    </row>
    <row r="51" spans="1:10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1398.1549999999997</v>
      </c>
      <c r="F52" s="94">
        <f t="shared" si="10"/>
        <v>1458.816</v>
      </c>
      <c r="G52" s="86">
        <f t="shared" si="10"/>
        <v>1404.9100000000003</v>
      </c>
      <c r="H52" s="19">
        <f t="shared" si="10"/>
        <v>1498.5830000000003</v>
      </c>
      <c r="I52" s="19">
        <f t="shared" si="10"/>
        <v>1512.5900000000001</v>
      </c>
      <c r="J52" s="19">
        <f t="shared" si="10"/>
        <v>1221.281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/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5.802999999999999</v>
      </c>
      <c r="F58" s="33">
        <v>19.134</v>
      </c>
      <c r="G58" s="90">
        <v>66.403</v>
      </c>
      <c r="H58" s="33">
        <v>57.009</v>
      </c>
      <c r="I58" s="33">
        <v>69.012</v>
      </c>
      <c r="J58" s="33"/>
    </row>
    <row r="59" spans="1:10" ht="15" customHeight="1">
      <c r="A59" s="164" t="s">
        <v>52</v>
      </c>
      <c r="B59" s="164"/>
      <c r="C59" s="50"/>
      <c r="D59" s="50"/>
      <c r="E59" s="88">
        <v>-6.121</v>
      </c>
      <c r="F59" s="26">
        <v>-22.075</v>
      </c>
      <c r="G59" s="88">
        <v>6.975999999999999</v>
      </c>
      <c r="H59" s="26">
        <v>96.76100000000002</v>
      </c>
      <c r="I59" s="26">
        <v>-11</v>
      </c>
      <c r="J59" s="26"/>
    </row>
    <row r="60" spans="1:11" ht="16.5" customHeight="1">
      <c r="A60" s="167" t="s">
        <v>53</v>
      </c>
      <c r="B60" s="167"/>
      <c r="C60" s="52"/>
      <c r="D60" s="52"/>
      <c r="E60" s="86">
        <f>SUM(E58:E59)</f>
        <v>-0.3180000000000014</v>
      </c>
      <c r="F60" s="19">
        <f>SUM(F58:F59)</f>
        <v>-2.940999999999999</v>
      </c>
      <c r="G60" s="86">
        <f>SUM(G58:G59)</f>
        <v>73.379</v>
      </c>
      <c r="H60" s="19">
        <f>SUM(H58:H59)</f>
        <v>153.77000000000004</v>
      </c>
      <c r="I60" s="19">
        <f>SUM(I58:I59)</f>
        <v>58.012</v>
      </c>
      <c r="J60" s="19" t="s">
        <v>54</v>
      </c>
      <c r="K60" s="97"/>
    </row>
    <row r="61" spans="1:10" ht="15" customHeight="1">
      <c r="A61" s="163" t="s">
        <v>55</v>
      </c>
      <c r="B61" s="163"/>
      <c r="C61" s="20"/>
      <c r="D61" s="20"/>
      <c r="E61" s="87">
        <v>-1.973</v>
      </c>
      <c r="F61" s="22">
        <v>-44.776</v>
      </c>
      <c r="G61" s="87">
        <v>-50.111000000000004</v>
      </c>
      <c r="H61" s="22">
        <v>-10.236</v>
      </c>
      <c r="I61" s="22">
        <v>-41</v>
      </c>
      <c r="J61" s="22"/>
    </row>
    <row r="62" spans="1:10" ht="15" customHeight="1">
      <c r="A62" s="164" t="s">
        <v>56</v>
      </c>
      <c r="B62" s="164"/>
      <c r="C62" s="24"/>
      <c r="D62" s="24"/>
      <c r="E62" s="88"/>
      <c r="F62" s="26"/>
      <c r="G62" s="88"/>
      <c r="H62" s="26"/>
      <c r="I62" s="26"/>
      <c r="J62" s="26"/>
    </row>
    <row r="63" spans="1:11" s="1" customFormat="1" ht="16.5" customHeight="1">
      <c r="A63" s="57" t="s">
        <v>57</v>
      </c>
      <c r="B63" s="57"/>
      <c r="C63" s="58"/>
      <c r="D63" s="58"/>
      <c r="E63" s="86">
        <f>SUM(E60:E62)</f>
        <v>-2.2910000000000013</v>
      </c>
      <c r="F63" s="19">
        <f>SUM(F60:F62)</f>
        <v>-47.717</v>
      </c>
      <c r="G63" s="86">
        <f>SUM(G60:G62)</f>
        <v>23.268</v>
      </c>
      <c r="H63" s="100">
        <f>SUM(H60:H62)</f>
        <v>143.53400000000005</v>
      </c>
      <c r="I63" s="100">
        <f>SUM(I60:I62)</f>
        <v>17.012</v>
      </c>
      <c r="J63" s="19" t="s">
        <v>54</v>
      </c>
      <c r="K63" s="19"/>
    </row>
    <row r="64" spans="1:10" ht="15" customHeight="1">
      <c r="A64" s="164" t="s">
        <v>58</v>
      </c>
      <c r="B64" s="164"/>
      <c r="C64" s="59"/>
      <c r="D64" s="59"/>
      <c r="E64" s="88">
        <v>-4.274000000000001</v>
      </c>
      <c r="F64" s="26"/>
      <c r="G64" s="88"/>
      <c r="H64" s="26"/>
      <c r="I64" s="26">
        <v>-172.71300000000002</v>
      </c>
      <c r="J64" s="26"/>
    </row>
    <row r="65" spans="1:11" ht="16.5" customHeight="1">
      <c r="A65" s="167" t="s">
        <v>59</v>
      </c>
      <c r="B65" s="167"/>
      <c r="C65" s="46"/>
      <c r="D65" s="46"/>
      <c r="E65" s="86">
        <f>SUM(E63:E64)</f>
        <v>-6.565000000000002</v>
      </c>
      <c r="F65" s="19">
        <f>SUM(F63:F64)</f>
        <v>-47.717</v>
      </c>
      <c r="G65" s="86">
        <f>SUM(G63:G64)</f>
        <v>23.268</v>
      </c>
      <c r="H65" s="19">
        <f>SUM(H63:H64)</f>
        <v>143.53400000000005</v>
      </c>
      <c r="I65" s="19">
        <f>SUM(I63:I64)</f>
        <v>-155.70100000000002</v>
      </c>
      <c r="J65" s="19" t="s">
        <v>54</v>
      </c>
      <c r="K65" s="97"/>
    </row>
    <row r="66" spans="1:10" ht="15" customHeight="1">
      <c r="A66" s="163" t="s">
        <v>60</v>
      </c>
      <c r="B66" s="163"/>
      <c r="C66" s="20"/>
      <c r="D66" s="20"/>
      <c r="E66" s="87"/>
      <c r="F66" s="22">
        <v>3.841</v>
      </c>
      <c r="G66" s="87">
        <v>-50.96</v>
      </c>
      <c r="H66" s="22">
        <v>-89.256</v>
      </c>
      <c r="I66" s="22">
        <v>121</v>
      </c>
      <c r="J66" s="22"/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87">
        <v>-2.686</v>
      </c>
      <c r="F68" s="22">
        <v>-18.924</v>
      </c>
      <c r="G68" s="87">
        <v>-33.664</v>
      </c>
      <c r="H68" s="22">
        <v>-24.321</v>
      </c>
      <c r="I68" s="22"/>
      <c r="J68" s="22"/>
    </row>
    <row r="69" spans="1:10" ht="15" customHeight="1">
      <c r="A69" s="164" t="s">
        <v>63</v>
      </c>
      <c r="B69" s="164"/>
      <c r="C69" s="24"/>
      <c r="D69" s="24"/>
      <c r="E69" s="88">
        <v>3.644</v>
      </c>
      <c r="F69" s="26">
        <v>25.677</v>
      </c>
      <c r="G69" s="88">
        <v>45.677</v>
      </c>
      <c r="H69" s="26">
        <v>33</v>
      </c>
      <c r="I69" s="26">
        <v>18</v>
      </c>
      <c r="J69" s="26"/>
    </row>
    <row r="70" spans="1:11" ht="16.5" customHeight="1">
      <c r="A70" s="60" t="s">
        <v>64</v>
      </c>
      <c r="B70" s="60"/>
      <c r="C70" s="61"/>
      <c r="D70" s="61"/>
      <c r="E70" s="101">
        <f>SUM(E66:E69)</f>
        <v>0.9580000000000002</v>
      </c>
      <c r="F70" s="64">
        <f>SUM(F66:F69)</f>
        <v>10.594000000000001</v>
      </c>
      <c r="G70" s="101">
        <f>SUM(G66:G69)</f>
        <v>-38.946999999999996</v>
      </c>
      <c r="H70" s="64">
        <f>SUM(H66:H69)</f>
        <v>-80.577</v>
      </c>
      <c r="I70" s="64">
        <f>SUM(I66:I69)</f>
        <v>139</v>
      </c>
      <c r="J70" s="64" t="s">
        <v>54</v>
      </c>
      <c r="K70" s="97"/>
    </row>
    <row r="71" spans="1:11" ht="16.5" customHeight="1">
      <c r="A71" s="167" t="s">
        <v>65</v>
      </c>
      <c r="B71" s="167"/>
      <c r="C71" s="46"/>
      <c r="D71" s="46"/>
      <c r="E71" s="86">
        <f>SUM(E70+E65)</f>
        <v>-5.607000000000002</v>
      </c>
      <c r="F71" s="19">
        <f>SUM(F70+F65)</f>
        <v>-37.123</v>
      </c>
      <c r="G71" s="86">
        <f>SUM(G70+G65)</f>
        <v>-15.678999999999995</v>
      </c>
      <c r="H71" s="19">
        <f>SUM(H70+H65)</f>
        <v>62.95700000000005</v>
      </c>
      <c r="I71" s="19">
        <f>SUM(I70+I65)</f>
        <v>-16.701000000000022</v>
      </c>
      <c r="J71" s="19" t="s">
        <v>54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2" ref="E73:J73">E$3</f>
        <v>2011</v>
      </c>
      <c r="F73" s="10">
        <f t="shared" si="12"/>
        <v>2010</v>
      </c>
      <c r="G73" s="10">
        <f t="shared" si="12"/>
        <v>2010</v>
      </c>
      <c r="H73" s="10">
        <f t="shared" si="12"/>
        <v>2009</v>
      </c>
      <c r="I73" s="10">
        <f t="shared" si="12"/>
        <v>2008</v>
      </c>
      <c r="J73" s="10">
        <f t="shared" si="12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7.634581928622672</v>
      </c>
      <c r="F77" s="67">
        <f>IF(F14=0,"-",IF(F7=0,"-",F14/F7))*100</f>
        <v>13.932849252156657</v>
      </c>
      <c r="G77" s="102">
        <f>IF(G14=0,"-",IF(G7=0,"-",G14/G7))*100</f>
        <v>12.397443743735751</v>
      </c>
      <c r="H77" s="67">
        <f>IF(H14=0,"-",IF(H7=0,"-",H14/H7)*100)</f>
        <v>11.768896310590845</v>
      </c>
      <c r="I77" s="67">
        <f>IF(I14=0,"-",IF(I7=0,"-",I14/I7)*100)</f>
        <v>16.33604415463892</v>
      </c>
      <c r="J77" s="67">
        <f>IF(J14=0,"-",IF(J7=0,"-",J14/J7)*100)</f>
        <v>16.9054441260745</v>
      </c>
    </row>
    <row r="78" spans="1:11" ht="15" customHeight="1">
      <c r="A78" s="163" t="s">
        <v>68</v>
      </c>
      <c r="B78" s="163"/>
      <c r="C78" s="17"/>
      <c r="D78" s="17"/>
      <c r="E78" s="103">
        <f aca="true" t="shared" si="13" ref="E78:J78">IF(E20=0,"-",IF(E7=0,"-",E20/E7)*100)</f>
        <v>4.660363078798118</v>
      </c>
      <c r="F78" s="67">
        <f t="shared" si="13"/>
        <v>9.631530884556405</v>
      </c>
      <c r="G78" s="103">
        <f t="shared" si="13"/>
        <v>7.855809229841319</v>
      </c>
      <c r="H78" s="67">
        <f t="shared" si="13"/>
        <v>7.804675303610881</v>
      </c>
      <c r="I78" s="67">
        <f t="shared" si="13"/>
        <v>11.200722885681486</v>
      </c>
      <c r="J78" s="67">
        <f t="shared" si="13"/>
        <v>10.744985673352435</v>
      </c>
      <c r="K78" s="83"/>
    </row>
    <row r="79" spans="1:11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6.471041695329065</v>
      </c>
      <c r="H79" s="67">
        <f>IF((H44=0),"-",(H24/((H44+I44)/2)*100))</f>
        <v>6.693926263682259</v>
      </c>
      <c r="I79" s="67">
        <f>IF((I44=0),"-",(I24/((I44+J44)/2)*100))</f>
        <v>12.592531856982681</v>
      </c>
      <c r="J79" s="69" t="s">
        <v>33</v>
      </c>
      <c r="K79" s="83"/>
    </row>
    <row r="80" spans="1:11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8.118343826328276</v>
      </c>
      <c r="H80" s="69">
        <f>IF((H44=0),"-",((H17+H18)/((H44+H45+H46+H48+I44+I45+I46+I48)/2)*100))</f>
        <v>9.180445975485755</v>
      </c>
      <c r="I80" s="69">
        <f>IF((I44=0),"-",((I17+I18)/((I44+I45+I46+I48+J44+J45+J46+J48)/2)*100))</f>
        <v>15.4359690828792</v>
      </c>
      <c r="J80" s="69" t="s">
        <v>33</v>
      </c>
      <c r="K80" s="83"/>
    </row>
    <row r="81" spans="1:11" ht="15" customHeight="1">
      <c r="A81" s="163" t="s">
        <v>71</v>
      </c>
      <c r="B81" s="163"/>
      <c r="C81" s="17"/>
      <c r="D81" s="17"/>
      <c r="E81" s="104">
        <f aca="true" t="shared" si="14" ref="E81:J81">IF(E44=0,"-",((E44+E45)/E52*100))</f>
        <v>49.195546988710134</v>
      </c>
      <c r="F81" s="105">
        <f t="shared" si="14"/>
        <v>46.33305365447048</v>
      </c>
      <c r="G81" s="104">
        <f t="shared" si="14"/>
        <v>49.50338455844147</v>
      </c>
      <c r="H81" s="71">
        <f t="shared" si="14"/>
        <v>45.26095651692298</v>
      </c>
      <c r="I81" s="71">
        <f t="shared" si="14"/>
        <v>39.13704308503957</v>
      </c>
      <c r="J81" s="71">
        <f t="shared" si="14"/>
        <v>43.40221455995795</v>
      </c>
      <c r="K81" s="83"/>
    </row>
    <row r="82" spans="1:11" ht="15" customHeight="1">
      <c r="A82" s="163" t="s">
        <v>72</v>
      </c>
      <c r="B82" s="163"/>
      <c r="C82" s="17"/>
      <c r="D82" s="17"/>
      <c r="E82" s="106">
        <f aca="true" t="shared" si="15" ref="E82:J82">IF((E48+E46-E40-E38-E34)=0,"-",(E48+E46-E40-E38-E34))</f>
        <v>506.543</v>
      </c>
      <c r="F82" s="107">
        <f t="shared" si="15"/>
        <v>595.7440000000001</v>
      </c>
      <c r="G82" s="106">
        <f t="shared" si="15"/>
        <v>508.7390000000001</v>
      </c>
      <c r="H82" s="73">
        <f t="shared" si="15"/>
        <v>552.7180000000001</v>
      </c>
      <c r="I82" s="73">
        <f t="shared" si="15"/>
        <v>706.298</v>
      </c>
      <c r="J82" s="73">
        <f t="shared" si="15"/>
        <v>526.5730000000001</v>
      </c>
      <c r="K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16" ref="E83:J83">IF((E44=0),"-",((E48+E46)/(E44+E45)))</f>
        <v>0.8177267638806099</v>
      </c>
      <c r="F83" s="109">
        <f t="shared" si="16"/>
        <v>0.9542293842116009</v>
      </c>
      <c r="G83" s="108">
        <f t="shared" si="16"/>
        <v>0.8266530357538268</v>
      </c>
      <c r="H83" s="75">
        <f t="shared" si="16"/>
        <v>0.9424626956992243</v>
      </c>
      <c r="I83" s="75">
        <f t="shared" si="16"/>
        <v>1.2386977328740858</v>
      </c>
      <c r="J83" s="75">
        <f t="shared" si="16"/>
        <v>1.0760551104302698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501</v>
      </c>
      <c r="H84" s="77">
        <v>591</v>
      </c>
      <c r="I84" s="77">
        <v>727</v>
      </c>
      <c r="J84" s="77">
        <v>534</v>
      </c>
    </row>
    <row r="85" spans="1:10" ht="15" customHeight="1">
      <c r="A85" s="78" t="s">
        <v>129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4.25">
      <c r="A86" s="79" t="s">
        <v>76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80"/>
      <c r="B87" s="80"/>
      <c r="C87" s="80"/>
      <c r="D87" s="80"/>
      <c r="E87" s="116"/>
      <c r="F87" s="116"/>
      <c r="G87" s="116"/>
      <c r="H87" s="116"/>
      <c r="I87" s="116"/>
      <c r="J87" s="117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4" max="17" width="9.140625" style="0" customWidth="1"/>
  </cols>
  <sheetData>
    <row r="1" spans="1:10" ht="18" customHeight="1">
      <c r="A1" s="166" t="s">
        <v>130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83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 t="s">
        <v>5</v>
      </c>
    </row>
    <row r="6" ht="1.5" customHeight="1"/>
    <row r="7" spans="1:10" ht="15" customHeight="1">
      <c r="A7" s="16" t="s">
        <v>7</v>
      </c>
      <c r="B7" s="17"/>
      <c r="C7" s="17"/>
      <c r="D7" s="17"/>
      <c r="E7" s="86">
        <v>295.194</v>
      </c>
      <c r="F7" s="19">
        <v>266.803</v>
      </c>
      <c r="G7" s="86">
        <v>1009.9200000000001</v>
      </c>
      <c r="H7" s="19">
        <v>988.9870000000001</v>
      </c>
      <c r="I7" s="19">
        <v>1288.91</v>
      </c>
      <c r="J7" s="19">
        <v>1289</v>
      </c>
    </row>
    <row r="8" spans="1:10" ht="15" customHeight="1">
      <c r="A8" s="16" t="s">
        <v>8</v>
      </c>
      <c r="B8" s="20"/>
      <c r="C8" s="20"/>
      <c r="D8" s="20"/>
      <c r="E8" s="87">
        <v>-226.764</v>
      </c>
      <c r="F8" s="22">
        <v>-211.08200000000002</v>
      </c>
      <c r="G8" s="87">
        <v>-803.8850000000001</v>
      </c>
      <c r="H8" s="22">
        <v>-884.515</v>
      </c>
      <c r="I8" s="22">
        <v>-1042.2259999999999</v>
      </c>
      <c r="J8" s="22">
        <v>-1048</v>
      </c>
    </row>
    <row r="9" spans="1:10" ht="15" customHeight="1">
      <c r="A9" s="16" t="s">
        <v>9</v>
      </c>
      <c r="B9" s="20"/>
      <c r="C9" s="20"/>
      <c r="D9" s="20"/>
      <c r="E9" s="87"/>
      <c r="F9" s="22"/>
      <c r="G9" s="87"/>
      <c r="H9" s="22"/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68.43</v>
      </c>
      <c r="F12" s="19">
        <f t="shared" si="0"/>
        <v>55.720999999999975</v>
      </c>
      <c r="G12" s="86">
        <f t="shared" si="0"/>
        <v>206.03499999999997</v>
      </c>
      <c r="H12" s="19">
        <f t="shared" si="0"/>
        <v>104.4720000000001</v>
      </c>
      <c r="I12" s="19">
        <f t="shared" si="0"/>
        <v>246.6840000000002</v>
      </c>
      <c r="J12" s="19">
        <f t="shared" si="0"/>
        <v>241</v>
      </c>
    </row>
    <row r="13" spans="1:10" ht="15" customHeight="1">
      <c r="A13" s="23" t="s">
        <v>13</v>
      </c>
      <c r="B13" s="24"/>
      <c r="C13" s="24"/>
      <c r="D13" s="24"/>
      <c r="E13" s="88">
        <v>-9.680000000000001</v>
      </c>
      <c r="F13" s="26">
        <v>-9.257</v>
      </c>
      <c r="G13" s="88">
        <v>-40.729</v>
      </c>
      <c r="H13" s="26">
        <v>-58.726</v>
      </c>
      <c r="I13" s="26">
        <v>-39.933</v>
      </c>
      <c r="J13" s="26">
        <v>-51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58.75000000000001</v>
      </c>
      <c r="F14" s="19">
        <f t="shared" si="1"/>
        <v>46.46399999999998</v>
      </c>
      <c r="G14" s="86">
        <f t="shared" si="1"/>
        <v>165.30599999999998</v>
      </c>
      <c r="H14" s="19">
        <f t="shared" si="1"/>
        <v>45.746000000000095</v>
      </c>
      <c r="I14" s="19">
        <f t="shared" si="1"/>
        <v>206.7510000000002</v>
      </c>
      <c r="J14" s="19">
        <f t="shared" si="1"/>
        <v>190</v>
      </c>
    </row>
    <row r="15" spans="1:10" ht="15" customHeight="1">
      <c r="A15" s="16" t="s">
        <v>15</v>
      </c>
      <c r="B15" s="28"/>
      <c r="C15" s="28"/>
      <c r="D15" s="28"/>
      <c r="E15" s="87"/>
      <c r="F15" s="22"/>
      <c r="G15" s="87"/>
      <c r="H15" s="22"/>
      <c r="I15" s="22"/>
      <c r="J15" s="22"/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58.75000000000001</v>
      </c>
      <c r="F17" s="19">
        <f t="shared" si="2"/>
        <v>46.46399999999998</v>
      </c>
      <c r="G17" s="86">
        <f t="shared" si="2"/>
        <v>165.30599999999998</v>
      </c>
      <c r="H17" s="19">
        <f t="shared" si="2"/>
        <v>45.746000000000095</v>
      </c>
      <c r="I17" s="19">
        <f t="shared" si="2"/>
        <v>206.7510000000002</v>
      </c>
      <c r="J17" s="19">
        <f t="shared" si="2"/>
        <v>190</v>
      </c>
    </row>
    <row r="18" spans="1:10" ht="15" customHeight="1">
      <c r="A18" s="16" t="s">
        <v>18</v>
      </c>
      <c r="B18" s="20"/>
      <c r="C18" s="20"/>
      <c r="D18" s="20"/>
      <c r="E18" s="87">
        <v>3.9430000000000005</v>
      </c>
      <c r="F18" s="22">
        <v>8.588000000000001</v>
      </c>
      <c r="G18" s="87">
        <v>25.029000000000003</v>
      </c>
      <c r="H18" s="22">
        <v>70.401</v>
      </c>
      <c r="I18" s="22">
        <v>8.352</v>
      </c>
      <c r="J18" s="22">
        <v>2</v>
      </c>
    </row>
    <row r="19" spans="1:10" ht="15" customHeight="1">
      <c r="A19" s="23" t="s">
        <v>19</v>
      </c>
      <c r="B19" s="24"/>
      <c r="C19" s="24"/>
      <c r="D19" s="24" t="s">
        <v>6</v>
      </c>
      <c r="E19" s="88">
        <v>-14.679000000000002</v>
      </c>
      <c r="F19" s="26">
        <v>-9.666</v>
      </c>
      <c r="G19" s="88">
        <v>-39.35</v>
      </c>
      <c r="H19" s="26">
        <v>-53.62200000000001</v>
      </c>
      <c r="I19" s="26">
        <v>-126.311</v>
      </c>
      <c r="J19" s="26">
        <v>-73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48.014</v>
      </c>
      <c r="F20" s="19">
        <f t="shared" si="3"/>
        <v>45.38599999999998</v>
      </c>
      <c r="G20" s="86">
        <f t="shared" si="3"/>
        <v>150.98499999999999</v>
      </c>
      <c r="H20" s="19">
        <f t="shared" si="3"/>
        <v>62.525000000000084</v>
      </c>
      <c r="I20" s="19">
        <f t="shared" si="3"/>
        <v>88.7920000000002</v>
      </c>
      <c r="J20" s="19">
        <f t="shared" si="3"/>
        <v>119</v>
      </c>
    </row>
    <row r="21" spans="1:10" ht="15" customHeight="1">
      <c r="A21" s="16" t="s">
        <v>21</v>
      </c>
      <c r="B21" s="20"/>
      <c r="C21" s="20"/>
      <c r="D21" s="20"/>
      <c r="E21" s="87">
        <v>-5.5120000000000005</v>
      </c>
      <c r="F21" s="22">
        <v>-7.343</v>
      </c>
      <c r="G21" s="87">
        <v>-22.340000000000003</v>
      </c>
      <c r="H21" s="22">
        <v>-1.5190000000000001</v>
      </c>
      <c r="I21" s="22">
        <v>-9.29</v>
      </c>
      <c r="J21" s="22">
        <v>-41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42.502</v>
      </c>
      <c r="F23" s="19">
        <f t="shared" si="4"/>
        <v>38.04299999999998</v>
      </c>
      <c r="G23" s="86">
        <f t="shared" si="4"/>
        <v>128.64499999999998</v>
      </c>
      <c r="H23" s="19">
        <f t="shared" si="4"/>
        <v>61.006000000000085</v>
      </c>
      <c r="I23" s="19">
        <f t="shared" si="4"/>
        <v>79.50200000000021</v>
      </c>
      <c r="J23" s="19">
        <f t="shared" si="4"/>
        <v>78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42.502</v>
      </c>
      <c r="F24" s="33">
        <f t="shared" si="5"/>
        <v>38.04299999999998</v>
      </c>
      <c r="G24" s="90">
        <f t="shared" si="5"/>
        <v>128.64499999999998</v>
      </c>
      <c r="H24" s="33">
        <f t="shared" si="5"/>
        <v>61.006000000000085</v>
      </c>
      <c r="I24" s="33">
        <f t="shared" si="5"/>
        <v>79.50200000000021</v>
      </c>
      <c r="J24" s="33">
        <f t="shared" si="5"/>
        <v>78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/>
      <c r="G29" s="36"/>
      <c r="H29" s="36">
        <f>IF(H$5=0,"",H$5)</f>
      </c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1388.337</v>
      </c>
      <c r="F31" s="22">
        <v>1388.337</v>
      </c>
      <c r="G31" s="87">
        <v>1388.337</v>
      </c>
      <c r="H31" s="22">
        <v>1388.346</v>
      </c>
      <c r="I31" s="22">
        <v>1388.337</v>
      </c>
      <c r="J31" s="22">
        <v>1395</v>
      </c>
    </row>
    <row r="32" spans="1:10" ht="15" customHeight="1">
      <c r="A32" s="16" t="s">
        <v>28</v>
      </c>
      <c r="B32" s="17"/>
      <c r="C32" s="17"/>
      <c r="D32" s="17"/>
      <c r="E32" s="87">
        <v>17.585000000000004</v>
      </c>
      <c r="F32" s="22">
        <v>23.175000000000004</v>
      </c>
      <c r="G32" s="87">
        <v>18.477</v>
      </c>
      <c r="H32" s="22">
        <v>24.169</v>
      </c>
      <c r="I32" s="22">
        <v>32.787000000000006</v>
      </c>
      <c r="J32" s="22">
        <v>29</v>
      </c>
    </row>
    <row r="33" spans="1:10" ht="15" customHeight="1">
      <c r="A33" s="16" t="s">
        <v>29</v>
      </c>
      <c r="B33" s="17"/>
      <c r="C33" s="17"/>
      <c r="D33" s="17"/>
      <c r="E33" s="87">
        <v>127.14799999999994</v>
      </c>
      <c r="F33" s="22">
        <v>142.18699999999998</v>
      </c>
      <c r="G33" s="87">
        <v>133.327</v>
      </c>
      <c r="H33" s="22">
        <v>147.71500000000006</v>
      </c>
      <c r="I33" s="22">
        <v>184.71500000000003</v>
      </c>
      <c r="J33" s="22">
        <v>159</v>
      </c>
    </row>
    <row r="34" spans="1:10" ht="15" customHeight="1">
      <c r="A34" s="16" t="s">
        <v>30</v>
      </c>
      <c r="B34" s="17"/>
      <c r="C34" s="17"/>
      <c r="D34" s="17"/>
      <c r="E34" s="87">
        <v>1.008</v>
      </c>
      <c r="F34" s="22">
        <v>0.092</v>
      </c>
      <c r="G34" s="87">
        <v>0.9700000000000001</v>
      </c>
      <c r="H34" s="22">
        <v>0.095</v>
      </c>
      <c r="I34" s="22">
        <v>0.219</v>
      </c>
      <c r="J34" s="22"/>
    </row>
    <row r="35" spans="1:10" ht="15" customHeight="1">
      <c r="A35" s="23" t="s">
        <v>31</v>
      </c>
      <c r="B35" s="24"/>
      <c r="C35" s="24"/>
      <c r="D35" s="24"/>
      <c r="E35" s="88">
        <v>9.376999999999999</v>
      </c>
      <c r="F35" s="26">
        <v>31.496</v>
      </c>
      <c r="G35" s="88">
        <v>13.812999999999999</v>
      </c>
      <c r="H35" s="26">
        <v>31.649</v>
      </c>
      <c r="I35" s="26">
        <v>21.321</v>
      </c>
      <c r="J35" s="26">
        <v>24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1543.455</v>
      </c>
      <c r="F36" s="94">
        <f t="shared" si="7"/>
        <v>1585.287</v>
      </c>
      <c r="G36" s="86">
        <f t="shared" si="7"/>
        <v>1554.9240000000002</v>
      </c>
      <c r="H36" s="19">
        <f t="shared" si="7"/>
        <v>1591.9740000000002</v>
      </c>
      <c r="I36" s="19">
        <f t="shared" si="7"/>
        <v>1627.379</v>
      </c>
      <c r="J36" s="19">
        <f t="shared" si="7"/>
        <v>1607</v>
      </c>
    </row>
    <row r="37" spans="1:10" ht="15" customHeight="1">
      <c r="A37" s="16" t="s">
        <v>34</v>
      </c>
      <c r="B37" s="20"/>
      <c r="C37" s="20"/>
      <c r="D37" s="20"/>
      <c r="E37" s="87">
        <v>60.855000000000004</v>
      </c>
      <c r="F37" s="114">
        <v>57.104</v>
      </c>
      <c r="G37" s="87">
        <v>59.17700000000001</v>
      </c>
      <c r="H37" s="22">
        <v>56.885000000000005</v>
      </c>
      <c r="I37" s="22">
        <v>87.96300000000001</v>
      </c>
      <c r="J37" s="22">
        <v>82</v>
      </c>
    </row>
    <row r="38" spans="1:10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>
        <v>0.915</v>
      </c>
      <c r="J38" s="22">
        <v>8</v>
      </c>
    </row>
    <row r="39" spans="1:10" ht="15" customHeight="1">
      <c r="A39" s="16" t="s">
        <v>36</v>
      </c>
      <c r="B39" s="20"/>
      <c r="C39" s="20"/>
      <c r="D39" s="20"/>
      <c r="E39" s="87">
        <v>185.853</v>
      </c>
      <c r="F39" s="114">
        <v>186.336</v>
      </c>
      <c r="G39" s="87">
        <v>166.632</v>
      </c>
      <c r="H39" s="22">
        <v>170.912</v>
      </c>
      <c r="I39" s="22">
        <v>201.61200000000002</v>
      </c>
      <c r="J39" s="22">
        <v>178</v>
      </c>
    </row>
    <row r="40" spans="1:10" ht="15" customHeight="1">
      <c r="A40" s="16" t="s">
        <v>37</v>
      </c>
      <c r="B40" s="20"/>
      <c r="C40" s="20"/>
      <c r="D40" s="20"/>
      <c r="E40" s="87">
        <v>68.074</v>
      </c>
      <c r="F40" s="114">
        <v>54.264</v>
      </c>
      <c r="G40" s="87">
        <v>46.659</v>
      </c>
      <c r="H40" s="22">
        <v>33.419000000000004</v>
      </c>
      <c r="I40" s="22">
        <v>63.42100000000001</v>
      </c>
      <c r="J40" s="22">
        <v>113</v>
      </c>
    </row>
    <row r="41" spans="1:10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314.78200000000004</v>
      </c>
      <c r="F42" s="96">
        <f t="shared" si="8"/>
        <v>297.704</v>
      </c>
      <c r="G42" s="95">
        <f t="shared" si="8"/>
        <v>272.468</v>
      </c>
      <c r="H42" s="45">
        <f t="shared" si="8"/>
        <v>261.216</v>
      </c>
      <c r="I42" s="45">
        <f t="shared" si="8"/>
        <v>353.911</v>
      </c>
      <c r="J42" s="45">
        <f t="shared" si="8"/>
        <v>381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1858.237</v>
      </c>
      <c r="F43" s="94">
        <f t="shared" si="9"/>
        <v>1882.991</v>
      </c>
      <c r="G43" s="86">
        <f t="shared" si="9"/>
        <v>1827.3920000000003</v>
      </c>
      <c r="H43" s="19">
        <f t="shared" si="9"/>
        <v>1853.19</v>
      </c>
      <c r="I43" s="19">
        <f t="shared" si="9"/>
        <v>1981.29</v>
      </c>
      <c r="J43" s="19">
        <f t="shared" si="9"/>
        <v>1988</v>
      </c>
    </row>
    <row r="44" spans="1:10" ht="15" customHeight="1">
      <c r="A44" s="16" t="s">
        <v>41</v>
      </c>
      <c r="B44" s="20"/>
      <c r="C44" s="20"/>
      <c r="D44" s="20" t="s">
        <v>89</v>
      </c>
      <c r="E44" s="87">
        <v>1040.7880000000002</v>
      </c>
      <c r="F44" s="114">
        <v>919.538</v>
      </c>
      <c r="G44" s="87">
        <v>1005.594</v>
      </c>
      <c r="H44" s="22">
        <v>898.996</v>
      </c>
      <c r="I44" s="22">
        <v>809.2679999999999</v>
      </c>
      <c r="J44" s="22">
        <v>742</v>
      </c>
    </row>
    <row r="45" spans="1:10" ht="15" customHeight="1">
      <c r="A45" s="16" t="s">
        <v>42</v>
      </c>
      <c r="B45" s="20"/>
      <c r="C45" s="20"/>
      <c r="D45" s="20"/>
      <c r="E45" s="87"/>
      <c r="F45" s="114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9.285</v>
      </c>
      <c r="F46" s="114">
        <v>6.0280000000000005</v>
      </c>
      <c r="G46" s="87">
        <v>10.632</v>
      </c>
      <c r="H46" s="22">
        <v>6.368</v>
      </c>
      <c r="I46" s="22">
        <v>3.031</v>
      </c>
      <c r="J46" s="22">
        <v>5</v>
      </c>
    </row>
    <row r="47" spans="1:10" ht="15" customHeight="1">
      <c r="A47" s="16" t="s">
        <v>44</v>
      </c>
      <c r="B47" s="20"/>
      <c r="C47" s="20"/>
      <c r="D47" s="20"/>
      <c r="E47" s="87">
        <v>5.986000000000001</v>
      </c>
      <c r="F47" s="114">
        <v>7.103000000000001</v>
      </c>
      <c r="G47" s="87">
        <v>8.449000000000002</v>
      </c>
      <c r="H47" s="22">
        <v>7.119</v>
      </c>
      <c r="I47" s="22">
        <v>16.653000000000002</v>
      </c>
      <c r="J47" s="22">
        <v>11</v>
      </c>
    </row>
    <row r="48" spans="1:10" ht="15" customHeight="1">
      <c r="A48" s="16" t="s">
        <v>45</v>
      </c>
      <c r="B48" s="20"/>
      <c r="C48" s="20"/>
      <c r="D48" s="20"/>
      <c r="E48" s="87">
        <v>667.243</v>
      </c>
      <c r="F48" s="114">
        <v>812.075</v>
      </c>
      <c r="G48" s="87">
        <v>664.3820000000001</v>
      </c>
      <c r="H48" s="22">
        <v>808.225</v>
      </c>
      <c r="I48" s="22">
        <v>961.696</v>
      </c>
      <c r="J48" s="22">
        <v>1039</v>
      </c>
    </row>
    <row r="49" spans="1:10" ht="15" customHeight="1">
      <c r="A49" s="16" t="s">
        <v>46</v>
      </c>
      <c r="B49" s="20"/>
      <c r="C49" s="20"/>
      <c r="D49" s="20"/>
      <c r="E49" s="87">
        <v>134.935</v>
      </c>
      <c r="F49" s="114">
        <v>138.247</v>
      </c>
      <c r="G49" s="87">
        <v>138.335</v>
      </c>
      <c r="H49" s="22">
        <v>132.482</v>
      </c>
      <c r="I49" s="22">
        <v>190.642</v>
      </c>
      <c r="J49" s="22">
        <v>191</v>
      </c>
    </row>
    <row r="50" spans="1:10" ht="15" customHeight="1">
      <c r="A50" s="16" t="s">
        <v>47</v>
      </c>
      <c r="B50" s="20"/>
      <c r="C50" s="20"/>
      <c r="D50" s="20"/>
      <c r="E50" s="87"/>
      <c r="F50" s="114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1858.2370000000005</v>
      </c>
      <c r="F52" s="94">
        <f t="shared" si="10"/>
        <v>1882.9910000000002</v>
      </c>
      <c r="G52" s="86">
        <f t="shared" si="10"/>
        <v>1827.392</v>
      </c>
      <c r="H52" s="19">
        <f t="shared" si="10"/>
        <v>1853.19</v>
      </c>
      <c r="I52" s="19">
        <f t="shared" si="10"/>
        <v>1981.29</v>
      </c>
      <c r="J52" s="19">
        <f t="shared" si="10"/>
        <v>1988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/>
      <c r="G56" s="36"/>
      <c r="H56" s="36">
        <f>IF(H$5=0,"",H$5)</f>
      </c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53.122</v>
      </c>
      <c r="F58" s="33">
        <v>41.509</v>
      </c>
      <c r="G58" s="90">
        <v>184.89499999999998</v>
      </c>
      <c r="H58" s="33">
        <v>49.30500000000002</v>
      </c>
      <c r="I58" s="33">
        <v>93.25300000000001</v>
      </c>
      <c r="J58" s="33"/>
    </row>
    <row r="59" spans="1:10" ht="15" customHeight="1">
      <c r="A59" s="164" t="s">
        <v>52</v>
      </c>
      <c r="B59" s="164"/>
      <c r="C59" s="50"/>
      <c r="D59" s="50"/>
      <c r="E59" s="88">
        <v>-30.928</v>
      </c>
      <c r="F59" s="26">
        <v>-18.102999999999998</v>
      </c>
      <c r="G59" s="88">
        <v>4.586</v>
      </c>
      <c r="H59" s="26">
        <v>66.061</v>
      </c>
      <c r="I59" s="26">
        <v>23.524</v>
      </c>
      <c r="J59" s="26"/>
    </row>
    <row r="60" spans="1:11" ht="16.5" customHeight="1">
      <c r="A60" s="167" t="s">
        <v>53</v>
      </c>
      <c r="B60" s="167"/>
      <c r="C60" s="52"/>
      <c r="D60" s="52"/>
      <c r="E60" s="86">
        <f>SUM(E58:E59)</f>
        <v>22.194</v>
      </c>
      <c r="F60" s="19">
        <f>SUM(F58:F59)</f>
        <v>23.406000000000002</v>
      </c>
      <c r="G60" s="86">
        <f>SUM(G58:G59)</f>
        <v>189.481</v>
      </c>
      <c r="H60" s="19">
        <f>SUM(H58:H59)</f>
        <v>115.36600000000003</v>
      </c>
      <c r="I60" s="19">
        <f>SUM(I58:I59)</f>
        <v>116.77700000000002</v>
      </c>
      <c r="J60" s="19" t="s">
        <v>33</v>
      </c>
      <c r="K60" s="97"/>
    </row>
    <row r="61" spans="1:10" ht="15" customHeight="1">
      <c r="A61" s="163" t="s">
        <v>55</v>
      </c>
      <c r="B61" s="163"/>
      <c r="C61" s="20"/>
      <c r="D61" s="20"/>
      <c r="E61" s="87">
        <v>-2.0740000000000003</v>
      </c>
      <c r="F61" s="22">
        <v>-2.426</v>
      </c>
      <c r="G61" s="87">
        <v>-19.281</v>
      </c>
      <c r="H61" s="22">
        <v>-30.802</v>
      </c>
      <c r="I61" s="22">
        <v>-59.581</v>
      </c>
      <c r="J61" s="22"/>
    </row>
    <row r="62" spans="1:10" ht="15" customHeight="1">
      <c r="A62" s="164" t="s">
        <v>56</v>
      </c>
      <c r="B62" s="164"/>
      <c r="C62" s="24"/>
      <c r="D62" s="24"/>
      <c r="E62" s="88"/>
      <c r="F62" s="26"/>
      <c r="G62" s="88"/>
      <c r="H62" s="26">
        <v>3.987</v>
      </c>
      <c r="I62" s="26">
        <v>0.9049999999999999</v>
      </c>
      <c r="J62" s="26"/>
    </row>
    <row r="63" spans="1:11" s="1" customFormat="1" ht="16.5" customHeight="1">
      <c r="A63" s="57" t="s">
        <v>57</v>
      </c>
      <c r="B63" s="57"/>
      <c r="C63" s="58"/>
      <c r="D63" s="58"/>
      <c r="E63" s="86">
        <f>SUM(E60:E62)</f>
        <v>20.119999999999997</v>
      </c>
      <c r="F63" s="19">
        <f>SUM(F60:F62)</f>
        <v>20.980000000000004</v>
      </c>
      <c r="G63" s="86">
        <f>SUM(G60:G62)</f>
        <v>170.2</v>
      </c>
      <c r="H63" s="100">
        <f>SUM(H60:H62)</f>
        <v>88.55100000000002</v>
      </c>
      <c r="I63" s="100">
        <f>SUM(I60:I62)</f>
        <v>58.10100000000001</v>
      </c>
      <c r="J63" s="100" t="s">
        <v>33</v>
      </c>
      <c r="K63" s="19"/>
    </row>
    <row r="64" spans="1:10" ht="15" customHeight="1">
      <c r="A64" s="164" t="s">
        <v>58</v>
      </c>
      <c r="B64" s="164"/>
      <c r="C64" s="59"/>
      <c r="D64" s="59"/>
      <c r="E64" s="88"/>
      <c r="F64" s="26"/>
      <c r="G64" s="88"/>
      <c r="H64" s="26"/>
      <c r="I64" s="26"/>
      <c r="J64" s="26"/>
    </row>
    <row r="65" spans="1:11" ht="16.5" customHeight="1">
      <c r="A65" s="167" t="s">
        <v>59</v>
      </c>
      <c r="B65" s="167"/>
      <c r="C65" s="46"/>
      <c r="D65" s="46"/>
      <c r="E65" s="86">
        <f>SUM(E63:E64)</f>
        <v>20.119999999999997</v>
      </c>
      <c r="F65" s="19">
        <f>SUM(F63:F64)</f>
        <v>20.980000000000004</v>
      </c>
      <c r="G65" s="86">
        <f>SUM(G63:G64)</f>
        <v>170.2</v>
      </c>
      <c r="H65" s="19">
        <f>SUM(H63:H64)</f>
        <v>88.55100000000002</v>
      </c>
      <c r="I65" s="19">
        <f>SUM(I63:I64)</f>
        <v>58.10100000000001</v>
      </c>
      <c r="J65" s="19" t="s">
        <v>33</v>
      </c>
      <c r="K65" s="97"/>
    </row>
    <row r="66" spans="1:10" ht="15" customHeight="1">
      <c r="A66" s="163" t="s">
        <v>60</v>
      </c>
      <c r="B66" s="163"/>
      <c r="C66" s="20"/>
      <c r="D66" s="20"/>
      <c r="E66" s="87">
        <v>-0.08</v>
      </c>
      <c r="F66" s="22">
        <v>-0.766</v>
      </c>
      <c r="G66" s="87">
        <v>-158.786</v>
      </c>
      <c r="H66" s="22">
        <v>-119.92800000000001</v>
      </c>
      <c r="I66" s="22">
        <v>-111.09400000000001</v>
      </c>
      <c r="J66" s="22"/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87"/>
      <c r="F68" s="22"/>
      <c r="G68" s="87"/>
      <c r="H68" s="22"/>
      <c r="I68" s="22"/>
      <c r="J68" s="22"/>
    </row>
    <row r="69" spans="1:10" ht="15" customHeight="1">
      <c r="A69" s="164" t="s">
        <v>63</v>
      </c>
      <c r="B69" s="164"/>
      <c r="C69" s="24"/>
      <c r="D69" s="24"/>
      <c r="E69" s="88"/>
      <c r="F69" s="26"/>
      <c r="G69" s="88"/>
      <c r="H69" s="26"/>
      <c r="I69" s="26"/>
      <c r="J69" s="26"/>
    </row>
    <row r="70" spans="1:11" ht="16.5" customHeight="1">
      <c r="A70" s="60" t="s">
        <v>64</v>
      </c>
      <c r="B70" s="60"/>
      <c r="C70" s="61"/>
      <c r="D70" s="61"/>
      <c r="E70" s="101">
        <f>SUM(E66:E69)</f>
        <v>-0.08</v>
      </c>
      <c r="F70" s="64">
        <f>SUM(F66:F69)</f>
        <v>-0.766</v>
      </c>
      <c r="G70" s="101">
        <f>SUM(G66:G69)</f>
        <v>-158.786</v>
      </c>
      <c r="H70" s="64">
        <f>SUM(H66:H69)</f>
        <v>-119.92800000000001</v>
      </c>
      <c r="I70" s="64">
        <f>SUM(I66:I69)</f>
        <v>-111.09400000000001</v>
      </c>
      <c r="J70" s="64" t="s">
        <v>54</v>
      </c>
      <c r="K70" s="97"/>
    </row>
    <row r="71" spans="1:11" ht="16.5" customHeight="1">
      <c r="A71" s="167" t="s">
        <v>65</v>
      </c>
      <c r="B71" s="167"/>
      <c r="C71" s="46"/>
      <c r="D71" s="46"/>
      <c r="E71" s="86">
        <f>SUM(E70+E65)</f>
        <v>20.04</v>
      </c>
      <c r="F71" s="19">
        <f>SUM(F70+F65)</f>
        <v>20.214000000000006</v>
      </c>
      <c r="G71" s="86">
        <f>SUM(G70+G65)</f>
        <v>11.413999999999987</v>
      </c>
      <c r="H71" s="19">
        <f>SUM(H70+H65)</f>
        <v>-31.376999999999995</v>
      </c>
      <c r="I71" s="19">
        <f>SUM(I70+I65)</f>
        <v>-52.992999999999995</v>
      </c>
      <c r="J71" s="19" t="s">
        <v>54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2" ref="E73:J73">E$3</f>
        <v>2011</v>
      </c>
      <c r="F73" s="10">
        <f t="shared" si="12"/>
        <v>2010</v>
      </c>
      <c r="G73" s="10">
        <f t="shared" si="12"/>
        <v>2010</v>
      </c>
      <c r="H73" s="10">
        <f t="shared" si="12"/>
        <v>2009</v>
      </c>
      <c r="I73" s="10">
        <f t="shared" si="12"/>
        <v>2008</v>
      </c>
      <c r="J73" s="10">
        <f t="shared" si="12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19.902166033184958</v>
      </c>
      <c r="F77" s="67">
        <f>IF(F14=0,"-",IF(F7=0,"-",F14/F7))*100</f>
        <v>17.415096531898058</v>
      </c>
      <c r="G77" s="102">
        <f>IF(G14=0,"-",IF(G7=0,"-",G14/G7))*100</f>
        <v>16.368227186311785</v>
      </c>
      <c r="H77" s="67">
        <f>IF(H14=0,"-",IF(H7=0,"-",H14/H7)*100)</f>
        <v>4.625541083957634</v>
      </c>
      <c r="I77" s="67">
        <f>IF(I14=0,"-",IF(I7=0,"-",I14/I7)*100)</f>
        <v>16.04076312543158</v>
      </c>
      <c r="J77" s="67">
        <f>IF(J14=0,"-",IF(J7=0,"-",J14/J7)*100)</f>
        <v>14.74010861132661</v>
      </c>
    </row>
    <row r="78" spans="1:12" ht="15" customHeight="1">
      <c r="A78" s="163" t="s">
        <v>68</v>
      </c>
      <c r="B78" s="163"/>
      <c r="C78" s="17"/>
      <c r="D78" s="17"/>
      <c r="E78" s="103">
        <f aca="true" t="shared" si="13" ref="E78:J78">IF(E20=0,"-",IF(E7=0,"-",E20/E7)*100)</f>
        <v>16.265235743273916</v>
      </c>
      <c r="F78" s="67">
        <f t="shared" si="13"/>
        <v>17.011053099103076</v>
      </c>
      <c r="G78" s="103">
        <f t="shared" si="13"/>
        <v>14.950194074778198</v>
      </c>
      <c r="H78" s="67">
        <f t="shared" si="13"/>
        <v>6.322125568890195</v>
      </c>
      <c r="I78" s="67">
        <f t="shared" si="13"/>
        <v>6.8889216469730385</v>
      </c>
      <c r="J78" s="67">
        <f t="shared" si="13"/>
        <v>9.231962761830877</v>
      </c>
      <c r="K78" s="83"/>
      <c r="L78" s="83"/>
    </row>
    <row r="79" spans="1:12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13.508944182212442</v>
      </c>
      <c r="H79" s="67">
        <f>IF((H44=0),"-",(H24/((H44+I44)/2)*100))</f>
        <v>7.142455732837558</v>
      </c>
      <c r="I79" s="67">
        <f>IF((I44=0),"-",(I24/((I44+J44)/2)*100))</f>
        <v>10.249937470508023</v>
      </c>
      <c r="J79" s="69" t="s">
        <v>33</v>
      </c>
      <c r="K79" s="83"/>
      <c r="L79" s="83"/>
    </row>
    <row r="80" spans="1:12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11.215318380164732</v>
      </c>
      <c r="H80" s="69">
        <f>IF((H44=0),"-",((H17+H18)/((H44+H45+H46+H48+I44+I45+I46+I48)/2)*100))</f>
        <v>6.6605994292897375</v>
      </c>
      <c r="I80" s="69">
        <f>IF((I44=0),"-",((I17+I18)/((I44+I45+I46+I48+J44+J45+J46+J48)/2)*100))</f>
        <v>12.084455174796606</v>
      </c>
      <c r="J80" s="69" t="s">
        <v>33</v>
      </c>
      <c r="K80" s="83"/>
      <c r="L80" s="83"/>
    </row>
    <row r="81" spans="1:12" ht="15" customHeight="1">
      <c r="A81" s="163" t="s">
        <v>71</v>
      </c>
      <c r="B81" s="163"/>
      <c r="C81" s="17"/>
      <c r="D81" s="17"/>
      <c r="E81" s="104">
        <f aca="true" t="shared" si="14" ref="E81:J81">IF(E44=0,"-",((E44+E45)/E52*100))</f>
        <v>56.00943259659559</v>
      </c>
      <c r="F81" s="105">
        <f t="shared" si="14"/>
        <v>48.83390308291436</v>
      </c>
      <c r="G81" s="104">
        <f t="shared" si="14"/>
        <v>55.02891552551395</v>
      </c>
      <c r="H81" s="71">
        <f t="shared" si="14"/>
        <v>48.51073014639621</v>
      </c>
      <c r="I81" s="71">
        <f t="shared" si="14"/>
        <v>40.84550974365186</v>
      </c>
      <c r="J81" s="71">
        <f t="shared" si="14"/>
        <v>37.32394366197183</v>
      </c>
      <c r="K81" s="83"/>
      <c r="L81" s="83"/>
    </row>
    <row r="82" spans="1:12" ht="15" customHeight="1">
      <c r="A82" s="163" t="s">
        <v>72</v>
      </c>
      <c r="B82" s="163"/>
      <c r="C82" s="17"/>
      <c r="D82" s="17"/>
      <c r="E82" s="106">
        <f aca="true" t="shared" si="15" ref="E82:J82">IF((E48+E46-E40-E38-E34)=0,"-",(E48+E46-E40-E38-E34))</f>
        <v>607.446</v>
      </c>
      <c r="F82" s="107">
        <f t="shared" si="15"/>
        <v>763.7470000000001</v>
      </c>
      <c r="G82" s="106">
        <f t="shared" si="15"/>
        <v>627.385</v>
      </c>
      <c r="H82" s="73">
        <f t="shared" si="15"/>
        <v>781.0790000000001</v>
      </c>
      <c r="I82" s="73">
        <f t="shared" si="15"/>
        <v>900.1719999999999</v>
      </c>
      <c r="J82" s="73">
        <f t="shared" si="15"/>
        <v>923</v>
      </c>
      <c r="K82" s="83"/>
      <c r="L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16" ref="E83:J83">IF((E44=0),"-",((E48+E46)/(E44+E45)))</f>
        <v>0.6500151808053127</v>
      </c>
      <c r="F83" s="109">
        <f t="shared" si="16"/>
        <v>0.8896891699962373</v>
      </c>
      <c r="G83" s="108">
        <f t="shared" si="16"/>
        <v>0.6712589772810895</v>
      </c>
      <c r="H83" s="75">
        <f t="shared" si="16"/>
        <v>0.9061141540118088</v>
      </c>
      <c r="I83" s="75">
        <f t="shared" si="16"/>
        <v>1.1920982912953435</v>
      </c>
      <c r="J83" s="75">
        <f t="shared" si="16"/>
        <v>1.4070080862533694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471</v>
      </c>
      <c r="H84" s="77">
        <v>457</v>
      </c>
      <c r="I84" s="77">
        <v>633</v>
      </c>
      <c r="J84" s="77">
        <v>655</v>
      </c>
    </row>
    <row r="85" spans="1:10" ht="15" customHeight="1">
      <c r="A85" s="79" t="s">
        <v>98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 t="s">
        <v>114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5" customHeight="1">
      <c r="A87" s="79" t="s">
        <v>131</v>
      </c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2" max="18" width="9.140625" style="0" customWidth="1"/>
  </cols>
  <sheetData>
    <row r="1" spans="1:11" ht="18" customHeight="1">
      <c r="A1" s="166" t="s">
        <v>132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2" t="s">
        <v>1</v>
      </c>
      <c r="B2" s="3"/>
      <c r="C2" s="3"/>
      <c r="D2" s="3"/>
      <c r="E2" s="83"/>
      <c r="F2" s="83"/>
      <c r="G2" s="83"/>
      <c r="H2" s="5"/>
      <c r="I2" s="5"/>
      <c r="J2" s="5"/>
      <c r="K2" s="6"/>
    </row>
    <row r="3" spans="1:11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2009</v>
      </c>
      <c r="J3" s="10">
        <v>2008</v>
      </c>
      <c r="K3" s="10">
        <v>2007</v>
      </c>
    </row>
    <row r="4" spans="1:11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  <c r="K4" s="10"/>
    </row>
    <row r="5" spans="1:11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6</v>
      </c>
      <c r="G5" s="13" t="s">
        <v>109</v>
      </c>
      <c r="H5" s="13" t="s">
        <v>6</v>
      </c>
      <c r="I5" s="13"/>
      <c r="J5" s="13"/>
      <c r="K5" s="13"/>
    </row>
    <row r="6" ht="1.5" customHeight="1"/>
    <row r="7" spans="1:11" ht="15" customHeight="1">
      <c r="A7" s="16" t="s">
        <v>7</v>
      </c>
      <c r="B7" s="17"/>
      <c r="C7" s="17"/>
      <c r="D7" s="17"/>
      <c r="E7" s="86">
        <v>286.009</v>
      </c>
      <c r="F7" s="19">
        <v>272.71700000000004</v>
      </c>
      <c r="G7" s="86">
        <v>1101.016</v>
      </c>
      <c r="H7" s="19">
        <v>1023.787</v>
      </c>
      <c r="I7" s="19">
        <v>1023.6370000000001</v>
      </c>
      <c r="J7" s="19">
        <v>1022.1980000000001</v>
      </c>
      <c r="K7" s="19">
        <v>922.8480000000001</v>
      </c>
    </row>
    <row r="8" spans="1:11" ht="15" customHeight="1">
      <c r="A8" s="16" t="s">
        <v>8</v>
      </c>
      <c r="B8" s="20"/>
      <c r="C8" s="20"/>
      <c r="D8" s="20"/>
      <c r="E8" s="87">
        <v>-233.907</v>
      </c>
      <c r="F8" s="22">
        <v>-235.67900000000003</v>
      </c>
      <c r="G8" s="87">
        <v>-926.3349999999999</v>
      </c>
      <c r="H8" s="22">
        <v>-857.9910000000001</v>
      </c>
      <c r="I8" s="22">
        <v>-858.0200000000001</v>
      </c>
      <c r="J8" s="22">
        <v>-845.336</v>
      </c>
      <c r="K8" s="22">
        <v>-707.516</v>
      </c>
    </row>
    <row r="9" spans="1:11" ht="15" customHeight="1">
      <c r="A9" s="16" t="s">
        <v>9</v>
      </c>
      <c r="B9" s="20"/>
      <c r="C9" s="20"/>
      <c r="D9" s="20"/>
      <c r="E9" s="87">
        <v>-0.265</v>
      </c>
      <c r="F9" s="22"/>
      <c r="G9" s="87">
        <v>-9.466</v>
      </c>
      <c r="H9" s="22"/>
      <c r="I9" s="22"/>
      <c r="J9" s="22">
        <v>0.35300000000000004</v>
      </c>
      <c r="K9" s="22">
        <v>0.914</v>
      </c>
    </row>
    <row r="10" spans="1:11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22"/>
    </row>
    <row r="11" spans="1:11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26"/>
    </row>
    <row r="12" spans="1:11" ht="15" customHeight="1">
      <c r="A12" s="27" t="s">
        <v>12</v>
      </c>
      <c r="B12" s="27"/>
      <c r="C12" s="27"/>
      <c r="D12" s="27"/>
      <c r="E12" s="86">
        <f aca="true" t="shared" si="0" ref="E12:K12">SUM(E7:E11)</f>
        <v>51.837</v>
      </c>
      <c r="F12" s="19">
        <f t="shared" si="0"/>
        <v>37.03800000000001</v>
      </c>
      <c r="G12" s="86">
        <f>SUM(G7:G11)</f>
        <v>165.21500000000015</v>
      </c>
      <c r="H12" s="19">
        <f>SUM(H7:H11)</f>
        <v>165.79599999999994</v>
      </c>
      <c r="I12" s="19">
        <f t="shared" si="0"/>
        <v>165.61699999999996</v>
      </c>
      <c r="J12" s="19">
        <f t="shared" si="0"/>
        <v>177.2150000000001</v>
      </c>
      <c r="K12" s="19">
        <f t="shared" si="0"/>
        <v>216.2460000000001</v>
      </c>
    </row>
    <row r="13" spans="1:11" ht="15" customHeight="1">
      <c r="A13" s="23" t="s">
        <v>13</v>
      </c>
      <c r="B13" s="24"/>
      <c r="C13" s="24"/>
      <c r="D13" s="24"/>
      <c r="E13" s="88">
        <v>-19.312</v>
      </c>
      <c r="F13" s="26">
        <v>-18.404000000000003</v>
      </c>
      <c r="G13" s="88">
        <v>-73.60900000000001</v>
      </c>
      <c r="H13" s="26">
        <v>-74.43700000000001</v>
      </c>
      <c r="I13" s="26">
        <v>-74.25800000000001</v>
      </c>
      <c r="J13" s="26">
        <v>-70.206</v>
      </c>
      <c r="K13" s="26">
        <v>-64.694</v>
      </c>
    </row>
    <row r="14" spans="1:11" ht="15" customHeight="1">
      <c r="A14" s="27" t="s">
        <v>14</v>
      </c>
      <c r="B14" s="27"/>
      <c r="C14" s="27"/>
      <c r="D14" s="27"/>
      <c r="E14" s="86">
        <f aca="true" t="shared" si="1" ref="E14:K14">SUM(E12:E13)</f>
        <v>32.525000000000006</v>
      </c>
      <c r="F14" s="19">
        <f t="shared" si="1"/>
        <v>18.634000000000007</v>
      </c>
      <c r="G14" s="86">
        <f>SUM(G12:G13)</f>
        <v>91.60600000000014</v>
      </c>
      <c r="H14" s="19">
        <f>SUM(H12:H13)</f>
        <v>91.35899999999992</v>
      </c>
      <c r="I14" s="19">
        <f t="shared" si="1"/>
        <v>91.35899999999995</v>
      </c>
      <c r="J14" s="19">
        <f t="shared" si="1"/>
        <v>107.00900000000009</v>
      </c>
      <c r="K14" s="19">
        <f t="shared" si="1"/>
        <v>151.55200000000008</v>
      </c>
    </row>
    <row r="15" spans="1:11" ht="15" customHeight="1">
      <c r="A15" s="16" t="s">
        <v>15</v>
      </c>
      <c r="B15" s="28"/>
      <c r="C15" s="28"/>
      <c r="D15" s="28"/>
      <c r="E15" s="87"/>
      <c r="F15" s="22"/>
      <c r="G15" s="87"/>
      <c r="H15" s="22"/>
      <c r="I15" s="22"/>
      <c r="J15" s="22"/>
      <c r="K15" s="22"/>
    </row>
    <row r="16" spans="1:11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26"/>
    </row>
    <row r="17" spans="1:11" ht="15" customHeight="1">
      <c r="A17" s="27" t="s">
        <v>17</v>
      </c>
      <c r="B17" s="27"/>
      <c r="C17" s="27"/>
      <c r="D17" s="27"/>
      <c r="E17" s="86">
        <f aca="true" t="shared" si="2" ref="E17:K17">SUM(E14:E16)</f>
        <v>32.525000000000006</v>
      </c>
      <c r="F17" s="19">
        <f t="shared" si="2"/>
        <v>18.634000000000007</v>
      </c>
      <c r="G17" s="86">
        <f>SUM(G14:G16)</f>
        <v>91.60600000000014</v>
      </c>
      <c r="H17" s="19">
        <f>SUM(H14:H16)</f>
        <v>91.35899999999992</v>
      </c>
      <c r="I17" s="19">
        <f t="shared" si="2"/>
        <v>91.35899999999995</v>
      </c>
      <c r="J17" s="19">
        <f t="shared" si="2"/>
        <v>107.00900000000009</v>
      </c>
      <c r="K17" s="19">
        <f t="shared" si="2"/>
        <v>151.55200000000008</v>
      </c>
    </row>
    <row r="18" spans="1:11" ht="15" customHeight="1">
      <c r="A18" s="16" t="s">
        <v>18</v>
      </c>
      <c r="B18" s="20"/>
      <c r="C18" s="20"/>
      <c r="D18" s="20"/>
      <c r="E18" s="87">
        <v>7.053</v>
      </c>
      <c r="F18" s="22">
        <v>0.38</v>
      </c>
      <c r="G18" s="87">
        <v>6.167000000000001</v>
      </c>
      <c r="H18" s="22">
        <v>10.033</v>
      </c>
      <c r="I18" s="22">
        <v>10.044</v>
      </c>
      <c r="J18" s="22">
        <v>20.514000000000003</v>
      </c>
      <c r="K18" s="22">
        <v>12.478000000000002</v>
      </c>
    </row>
    <row r="19" spans="1:11" ht="15" customHeight="1">
      <c r="A19" s="23" t="s">
        <v>19</v>
      </c>
      <c r="B19" s="24"/>
      <c r="C19" s="24"/>
      <c r="D19" s="24"/>
      <c r="E19" s="88">
        <v>-5.944</v>
      </c>
      <c r="F19" s="26">
        <v>-8.413</v>
      </c>
      <c r="G19" s="88">
        <v>-32.815</v>
      </c>
      <c r="H19" s="26">
        <v>-32.185</v>
      </c>
      <c r="I19" s="26">
        <v>-0.29100000000000004</v>
      </c>
      <c r="J19" s="26">
        <v>-1.4300000000000002</v>
      </c>
      <c r="K19" s="26"/>
    </row>
    <row r="20" spans="1:11" ht="15" customHeight="1">
      <c r="A20" s="27" t="s">
        <v>20</v>
      </c>
      <c r="B20" s="27"/>
      <c r="C20" s="27"/>
      <c r="D20" s="27"/>
      <c r="E20" s="86">
        <f aca="true" t="shared" si="3" ref="E20:K20">SUM(E17:E19)</f>
        <v>33.634</v>
      </c>
      <c r="F20" s="19">
        <f t="shared" si="3"/>
        <v>10.601000000000006</v>
      </c>
      <c r="G20" s="86">
        <f>SUM(G17:G19)</f>
        <v>64.95800000000014</v>
      </c>
      <c r="H20" s="19">
        <f>SUM(H17:H19)</f>
        <v>69.20699999999992</v>
      </c>
      <c r="I20" s="19">
        <f t="shared" si="3"/>
        <v>101.11199999999995</v>
      </c>
      <c r="J20" s="19">
        <f t="shared" si="3"/>
        <v>126.09300000000007</v>
      </c>
      <c r="K20" s="19">
        <f t="shared" si="3"/>
        <v>164.0300000000001</v>
      </c>
    </row>
    <row r="21" spans="1:11" ht="15" customHeight="1">
      <c r="A21" s="16" t="s">
        <v>21</v>
      </c>
      <c r="B21" s="20"/>
      <c r="C21" s="20"/>
      <c r="D21" s="20"/>
      <c r="E21" s="87">
        <v>-8.408000000000001</v>
      </c>
      <c r="F21" s="22"/>
      <c r="G21" s="87">
        <v>-22.814</v>
      </c>
      <c r="H21" s="22">
        <v>-25.754</v>
      </c>
      <c r="I21" s="22">
        <v>-25.754</v>
      </c>
      <c r="J21" s="22">
        <v>-33.038000000000004</v>
      </c>
      <c r="K21" s="22">
        <v>-56.574000000000005</v>
      </c>
    </row>
    <row r="22" spans="1:11" ht="15" customHeight="1">
      <c r="A22" s="23" t="s">
        <v>22</v>
      </c>
      <c r="B22" s="29"/>
      <c r="C22" s="29"/>
      <c r="D22" s="29"/>
      <c r="E22" s="88"/>
      <c r="F22" s="26"/>
      <c r="G22" s="88"/>
      <c r="H22" s="26">
        <v>0.604</v>
      </c>
      <c r="I22" s="26"/>
      <c r="J22" s="26">
        <v>5.033</v>
      </c>
      <c r="K22" s="26">
        <v>4.062</v>
      </c>
    </row>
    <row r="23" spans="1:11" ht="15" customHeight="1">
      <c r="A23" s="30" t="s">
        <v>23</v>
      </c>
      <c r="B23" s="31"/>
      <c r="C23" s="31"/>
      <c r="D23" s="31"/>
      <c r="E23" s="86">
        <f aca="true" t="shared" si="4" ref="E23:K23">SUM(E20:E22)</f>
        <v>25.226</v>
      </c>
      <c r="F23" s="19">
        <f t="shared" si="4"/>
        <v>10.601000000000006</v>
      </c>
      <c r="G23" s="86">
        <f>SUM(G20:G22)</f>
        <v>42.14400000000014</v>
      </c>
      <c r="H23" s="19">
        <f>SUM(H20:H22)</f>
        <v>44.05699999999992</v>
      </c>
      <c r="I23" s="19">
        <f t="shared" si="4"/>
        <v>75.35799999999995</v>
      </c>
      <c r="J23" s="19">
        <f t="shared" si="4"/>
        <v>98.08800000000006</v>
      </c>
      <c r="K23" s="19">
        <f t="shared" si="4"/>
        <v>111.51800000000007</v>
      </c>
    </row>
    <row r="24" spans="1:11" ht="15" customHeight="1">
      <c r="A24" s="16" t="s">
        <v>24</v>
      </c>
      <c r="B24" s="20"/>
      <c r="C24" s="20"/>
      <c r="D24" s="20"/>
      <c r="E24" s="90">
        <f aca="true" t="shared" si="5" ref="E24:K24">E23-E25</f>
        <v>25.226</v>
      </c>
      <c r="F24" s="33">
        <f t="shared" si="5"/>
        <v>10.601000000000006</v>
      </c>
      <c r="G24" s="90">
        <f>G23-G25</f>
        <v>42.14400000000014</v>
      </c>
      <c r="H24" s="33">
        <f>H23-H25</f>
        <v>44.05699999999992</v>
      </c>
      <c r="I24" s="33">
        <f t="shared" si="5"/>
        <v>75.35799999999995</v>
      </c>
      <c r="J24" s="33">
        <f t="shared" si="5"/>
        <v>98.08800000000006</v>
      </c>
      <c r="K24" s="33">
        <f t="shared" si="5"/>
        <v>111.51800000000007</v>
      </c>
    </row>
    <row r="25" spans="1:11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  <c r="K25" s="22"/>
    </row>
    <row r="26" spans="1:11" ht="14.25">
      <c r="A26" s="20"/>
      <c r="B26" s="20"/>
      <c r="C26" s="20"/>
      <c r="D26" s="20"/>
      <c r="E26" s="22"/>
      <c r="F26" s="22"/>
      <c r="G26" s="22"/>
      <c r="H26" s="22"/>
      <c r="I26" s="22"/>
      <c r="J26" s="22"/>
      <c r="K26" s="22"/>
    </row>
    <row r="27" spans="1:11" ht="12.75" customHeight="1">
      <c r="A27" s="7"/>
      <c r="B27" s="7"/>
      <c r="C27" s="12"/>
      <c r="D27" s="9"/>
      <c r="E27" s="10">
        <f aca="true" t="shared" si="6" ref="E27:K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2009</v>
      </c>
      <c r="J27" s="10">
        <f t="shared" si="6"/>
        <v>2008</v>
      </c>
      <c r="K27" s="10">
        <f t="shared" si="6"/>
        <v>2007</v>
      </c>
    </row>
    <row r="28" spans="1:11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  <c r="K28" s="34"/>
    </row>
    <row r="29" spans="1:11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>
        <f>IF(I$5=0,"",I$5)</f>
      </c>
      <c r="J29" s="36"/>
      <c r="K29" s="36"/>
    </row>
    <row r="30" spans="5:11" ht="1.5" customHeight="1">
      <c r="E30" s="93"/>
      <c r="F30" s="93"/>
      <c r="G30" s="93"/>
      <c r="H30" s="93"/>
      <c r="I30" s="93"/>
      <c r="J30" s="93"/>
      <c r="K30" s="93"/>
    </row>
    <row r="31" spans="1:11" ht="15" customHeight="1">
      <c r="A31" s="16" t="s">
        <v>27</v>
      </c>
      <c r="B31" s="39"/>
      <c r="C31" s="39"/>
      <c r="D31" s="39"/>
      <c r="E31" s="87">
        <v>698.3240000000001</v>
      </c>
      <c r="F31" s="22"/>
      <c r="G31" s="87">
        <v>698.3240000000001</v>
      </c>
      <c r="H31" s="22"/>
      <c r="I31" s="22"/>
      <c r="J31" s="22"/>
      <c r="K31" s="22"/>
    </row>
    <row r="32" spans="1:11" ht="15" customHeight="1">
      <c r="A32" s="16" t="s">
        <v>28</v>
      </c>
      <c r="B32" s="17"/>
      <c r="C32" s="17"/>
      <c r="D32" s="17"/>
      <c r="E32" s="87">
        <v>6.997000000000003</v>
      </c>
      <c r="F32" s="22"/>
      <c r="G32" s="87">
        <v>7.2280000000000015</v>
      </c>
      <c r="H32" s="22"/>
      <c r="I32" s="22">
        <v>3.435</v>
      </c>
      <c r="J32" s="22">
        <v>4.189</v>
      </c>
      <c r="K32" s="22">
        <v>4.564</v>
      </c>
    </row>
    <row r="33" spans="1:11" ht="15" customHeight="1">
      <c r="A33" s="16" t="s">
        <v>29</v>
      </c>
      <c r="B33" s="17"/>
      <c r="C33" s="17"/>
      <c r="D33" s="17"/>
      <c r="E33" s="87">
        <v>385.11699999999996</v>
      </c>
      <c r="F33" s="22"/>
      <c r="G33" s="87">
        <v>380.43299999999994</v>
      </c>
      <c r="H33" s="22"/>
      <c r="I33" s="22">
        <v>373.57</v>
      </c>
      <c r="J33" s="22">
        <v>337.004</v>
      </c>
      <c r="K33" s="22">
        <v>317.233</v>
      </c>
    </row>
    <row r="34" spans="1:11" ht="15" customHeight="1">
      <c r="A34" s="16" t="s">
        <v>30</v>
      </c>
      <c r="B34" s="17"/>
      <c r="C34" s="17"/>
      <c r="D34" s="17"/>
      <c r="E34" s="87">
        <v>16.444</v>
      </c>
      <c r="F34" s="22"/>
      <c r="G34" s="87">
        <v>17.11</v>
      </c>
      <c r="H34" s="22"/>
      <c r="I34" s="22"/>
      <c r="J34" s="22"/>
      <c r="K34" s="22"/>
    </row>
    <row r="35" spans="1:11" ht="15" customHeight="1">
      <c r="A35" s="23" t="s">
        <v>31</v>
      </c>
      <c r="B35" s="24"/>
      <c r="C35" s="24"/>
      <c r="D35" s="24"/>
      <c r="E35" s="88">
        <v>49.993</v>
      </c>
      <c r="F35" s="26"/>
      <c r="G35" s="88">
        <v>49.993</v>
      </c>
      <c r="H35" s="26"/>
      <c r="I35" s="26">
        <v>2.2150000000000003</v>
      </c>
      <c r="J35" s="26">
        <v>2.104</v>
      </c>
      <c r="K35" s="26">
        <v>1.498</v>
      </c>
    </row>
    <row r="36" spans="1:11" ht="15" customHeight="1">
      <c r="A36" s="2" t="s">
        <v>32</v>
      </c>
      <c r="B36" s="27"/>
      <c r="C36" s="27"/>
      <c r="D36" s="27"/>
      <c r="E36" s="86">
        <f>SUM(E31:E35)</f>
        <v>1156.875</v>
      </c>
      <c r="F36" s="150">
        <v>0</v>
      </c>
      <c r="G36" s="86">
        <f>SUM(G31:G35)</f>
        <v>1153.0879999999997</v>
      </c>
      <c r="H36" s="19" t="s">
        <v>33</v>
      </c>
      <c r="I36" s="19">
        <f>SUM(I31:I35)</f>
        <v>379.21999999999997</v>
      </c>
      <c r="J36" s="19">
        <f>SUM(J31:J35)</f>
        <v>343.297</v>
      </c>
      <c r="K36" s="19">
        <f>SUM(K31:K35)</f>
        <v>323.295</v>
      </c>
    </row>
    <row r="37" spans="1:11" ht="15" customHeight="1">
      <c r="A37" s="16" t="s">
        <v>34</v>
      </c>
      <c r="B37" s="20"/>
      <c r="C37" s="20"/>
      <c r="D37" s="20"/>
      <c r="E37" s="87">
        <v>32.311</v>
      </c>
      <c r="F37" s="114"/>
      <c r="G37" s="87">
        <v>29.936</v>
      </c>
      <c r="H37" s="22"/>
      <c r="I37" s="22">
        <v>32.258</v>
      </c>
      <c r="J37" s="22">
        <v>35.194</v>
      </c>
      <c r="K37" s="22">
        <v>34.833</v>
      </c>
    </row>
    <row r="38" spans="1:11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/>
      <c r="J38" s="22"/>
      <c r="K38" s="22"/>
    </row>
    <row r="39" spans="1:11" ht="15" customHeight="1">
      <c r="A39" s="16" t="s">
        <v>36</v>
      </c>
      <c r="B39" s="20"/>
      <c r="C39" s="20"/>
      <c r="D39" s="20"/>
      <c r="E39" s="87">
        <v>307.287</v>
      </c>
      <c r="F39" s="114"/>
      <c r="G39" s="87">
        <v>327.405</v>
      </c>
      <c r="H39" s="22"/>
      <c r="I39" s="22">
        <v>360.79200000000003</v>
      </c>
      <c r="J39" s="22">
        <v>342.89300000000003</v>
      </c>
      <c r="K39" s="22">
        <v>388.242</v>
      </c>
    </row>
    <row r="40" spans="1:11" ht="15" customHeight="1">
      <c r="A40" s="16" t="s">
        <v>37</v>
      </c>
      <c r="B40" s="20"/>
      <c r="C40" s="20"/>
      <c r="D40" s="20"/>
      <c r="E40" s="87">
        <v>145.484</v>
      </c>
      <c r="F40" s="114"/>
      <c r="G40" s="87">
        <v>70.918</v>
      </c>
      <c r="H40" s="22"/>
      <c r="I40" s="22">
        <v>70.006</v>
      </c>
      <c r="J40" s="22">
        <v>401.278</v>
      </c>
      <c r="K40" s="22">
        <v>310.63</v>
      </c>
    </row>
    <row r="41" spans="1:11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  <c r="K41" s="26"/>
    </row>
    <row r="42" spans="1:11" ht="15" customHeight="1">
      <c r="A42" s="41" t="s">
        <v>39</v>
      </c>
      <c r="B42" s="42"/>
      <c r="C42" s="42"/>
      <c r="D42" s="42"/>
      <c r="E42" s="95">
        <f>SUM(E37:E41)</f>
        <v>485.082</v>
      </c>
      <c r="F42" s="152">
        <v>0</v>
      </c>
      <c r="G42" s="95">
        <f>SUM(G37:G41)</f>
        <v>428.25899999999996</v>
      </c>
      <c r="H42" s="45" t="s">
        <v>33</v>
      </c>
      <c r="I42" s="45">
        <f>SUM(I37:I41)</f>
        <v>463.05600000000004</v>
      </c>
      <c r="J42" s="45">
        <f>SUM(J37:J41)</f>
        <v>779.365</v>
      </c>
      <c r="K42" s="45">
        <f>SUM(K37:K41)</f>
        <v>733.705</v>
      </c>
    </row>
    <row r="43" spans="1:11" ht="15" customHeight="1">
      <c r="A43" s="2" t="s">
        <v>40</v>
      </c>
      <c r="B43" s="46"/>
      <c r="C43" s="46"/>
      <c r="D43" s="46"/>
      <c r="E43" s="86">
        <f>E36+E42</f>
        <v>1641.9569999999999</v>
      </c>
      <c r="F43" s="150">
        <v>0</v>
      </c>
      <c r="G43" s="86">
        <f>G36+G42</f>
        <v>1581.3469999999998</v>
      </c>
      <c r="H43" s="19" t="s">
        <v>33</v>
      </c>
      <c r="I43" s="19">
        <f>I36+I42</f>
        <v>842.2760000000001</v>
      </c>
      <c r="J43" s="19">
        <f>J36+J42</f>
        <v>1122.662</v>
      </c>
      <c r="K43" s="19">
        <f>K36+K42</f>
        <v>1057</v>
      </c>
    </row>
    <row r="44" spans="1:11" ht="15" customHeight="1">
      <c r="A44" s="16" t="s">
        <v>41</v>
      </c>
      <c r="B44" s="20"/>
      <c r="C44" s="20"/>
      <c r="D44" s="20"/>
      <c r="E44" s="87">
        <v>577.313</v>
      </c>
      <c r="F44" s="114"/>
      <c r="G44" s="87">
        <v>552.087</v>
      </c>
      <c r="H44" s="22"/>
      <c r="I44" s="22">
        <v>452.014</v>
      </c>
      <c r="J44" s="22">
        <v>726.047</v>
      </c>
      <c r="K44" s="22">
        <v>627.9590000000001</v>
      </c>
    </row>
    <row r="45" spans="1:11" ht="15" customHeight="1">
      <c r="A45" s="16" t="s">
        <v>42</v>
      </c>
      <c r="B45" s="20"/>
      <c r="C45" s="20"/>
      <c r="D45" s="20"/>
      <c r="E45" s="87"/>
      <c r="F45" s="114"/>
      <c r="G45" s="87"/>
      <c r="H45" s="22"/>
      <c r="I45" s="22"/>
      <c r="J45" s="22"/>
      <c r="K45" s="22"/>
    </row>
    <row r="46" spans="1:11" ht="15" customHeight="1">
      <c r="A46" s="16" t="s">
        <v>43</v>
      </c>
      <c r="B46" s="20"/>
      <c r="C46" s="20"/>
      <c r="D46" s="20"/>
      <c r="E46" s="87"/>
      <c r="F46" s="114"/>
      <c r="G46" s="87"/>
      <c r="H46" s="22"/>
      <c r="I46" s="22"/>
      <c r="J46" s="22"/>
      <c r="K46" s="22"/>
    </row>
    <row r="47" spans="1:11" ht="15" customHeight="1">
      <c r="A47" s="16" t="s">
        <v>44</v>
      </c>
      <c r="B47" s="20"/>
      <c r="C47" s="20"/>
      <c r="D47" s="20"/>
      <c r="E47" s="87">
        <v>28.55</v>
      </c>
      <c r="F47" s="114"/>
      <c r="G47" s="87">
        <v>28.55</v>
      </c>
      <c r="H47" s="22"/>
      <c r="I47" s="22">
        <v>30.187</v>
      </c>
      <c r="J47" s="22">
        <v>25.146</v>
      </c>
      <c r="K47" s="22">
        <v>32.072</v>
      </c>
    </row>
    <row r="48" spans="1:11" ht="15" customHeight="1">
      <c r="A48" s="16" t="s">
        <v>45</v>
      </c>
      <c r="B48" s="20"/>
      <c r="C48" s="20"/>
      <c r="D48" s="20"/>
      <c r="E48" s="87">
        <v>595</v>
      </c>
      <c r="F48" s="114"/>
      <c r="G48" s="87">
        <v>600</v>
      </c>
      <c r="H48" s="22"/>
      <c r="I48" s="22">
        <v>8.889000000000001</v>
      </c>
      <c r="J48" s="22">
        <v>6.578</v>
      </c>
      <c r="K48" s="22">
        <v>7.587000000000001</v>
      </c>
    </row>
    <row r="49" spans="1:11" ht="15" customHeight="1">
      <c r="A49" s="16" t="s">
        <v>46</v>
      </c>
      <c r="B49" s="20"/>
      <c r="C49" s="20"/>
      <c r="D49" s="20"/>
      <c r="E49" s="87">
        <v>437.69300000000004</v>
      </c>
      <c r="F49" s="114"/>
      <c r="G49" s="87">
        <v>397.30899999999997</v>
      </c>
      <c r="H49" s="22"/>
      <c r="I49" s="22">
        <v>351.18600000000004</v>
      </c>
      <c r="J49" s="22">
        <v>364.891</v>
      </c>
      <c r="K49" s="22">
        <v>389.382</v>
      </c>
    </row>
    <row r="50" spans="1:11" ht="15" customHeight="1">
      <c r="A50" s="16" t="s">
        <v>47</v>
      </c>
      <c r="B50" s="20"/>
      <c r="C50" s="20"/>
      <c r="D50" s="20"/>
      <c r="E50" s="87">
        <v>3.4010000000000002</v>
      </c>
      <c r="F50" s="114"/>
      <c r="G50" s="87">
        <v>3.4010000000000002</v>
      </c>
      <c r="H50" s="22"/>
      <c r="I50" s="22"/>
      <c r="J50" s="22"/>
      <c r="K50" s="22"/>
    </row>
    <row r="51" spans="1:11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  <c r="K51" s="26"/>
    </row>
    <row r="52" spans="1:11" ht="15" customHeight="1">
      <c r="A52" s="2" t="s">
        <v>49</v>
      </c>
      <c r="B52" s="46"/>
      <c r="C52" s="46"/>
      <c r="D52" s="46"/>
      <c r="E52" s="86">
        <f>SUM(E44:E51)</f>
        <v>1641.9569999999999</v>
      </c>
      <c r="F52" s="150">
        <v>0</v>
      </c>
      <c r="G52" s="86">
        <f>SUM(G44:G51)</f>
        <v>1581.347</v>
      </c>
      <c r="H52" s="19" t="s">
        <v>33</v>
      </c>
      <c r="I52" s="19">
        <f>SUM(I44:I51)</f>
        <v>842.2760000000001</v>
      </c>
      <c r="J52" s="19">
        <f>SUM(J44:J51)</f>
        <v>1122.662</v>
      </c>
      <c r="K52" s="19">
        <f>SUM(K44:K51)</f>
        <v>1057</v>
      </c>
    </row>
    <row r="53" spans="1:11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  <c r="K53" s="22"/>
    </row>
    <row r="54" spans="1:11" ht="12.75" customHeight="1">
      <c r="A54" s="47"/>
      <c r="B54" s="7"/>
      <c r="C54" s="9"/>
      <c r="D54" s="9"/>
      <c r="E54" s="10">
        <f aca="true" t="shared" si="7" ref="E54:K54">E$3</f>
        <v>2011</v>
      </c>
      <c r="F54" s="10">
        <f t="shared" si="7"/>
        <v>2010</v>
      </c>
      <c r="G54" s="10">
        <f t="shared" si="7"/>
        <v>2010</v>
      </c>
      <c r="H54" s="10">
        <f t="shared" si="7"/>
        <v>2009</v>
      </c>
      <c r="I54" s="10">
        <f t="shared" si="7"/>
        <v>2009</v>
      </c>
      <c r="J54" s="10">
        <f t="shared" si="7"/>
        <v>2008</v>
      </c>
      <c r="K54" s="10">
        <f t="shared" si="7"/>
        <v>2007</v>
      </c>
    </row>
    <row r="55" spans="1:11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  <c r="K55" s="34"/>
    </row>
    <row r="56" spans="1:11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>
        <f>IF(I$5=0,"",I$5)</f>
      </c>
      <c r="J56" s="36"/>
      <c r="K56" s="36"/>
    </row>
    <row r="57" spans="5:11" ht="1.5" customHeight="1">
      <c r="E57" s="93"/>
      <c r="F57" s="93"/>
      <c r="G57" s="93"/>
      <c r="H57" s="93"/>
      <c r="I57" s="93"/>
      <c r="J57" s="93"/>
      <c r="K57" s="93"/>
    </row>
    <row r="58" spans="1:11" ht="24.75" customHeight="1">
      <c r="A58" s="163" t="s">
        <v>51</v>
      </c>
      <c r="B58" s="163"/>
      <c r="C58" s="48"/>
      <c r="D58" s="48"/>
      <c r="E58" s="90">
        <v>52.575</v>
      </c>
      <c r="F58" s="33"/>
      <c r="G58" s="90"/>
      <c r="H58" s="33"/>
      <c r="I58" s="33"/>
      <c r="J58" s="33"/>
      <c r="K58" s="33"/>
    </row>
    <row r="59" spans="1:11" ht="15" customHeight="1">
      <c r="A59" s="164" t="s">
        <v>52</v>
      </c>
      <c r="B59" s="164"/>
      <c r="C59" s="50"/>
      <c r="D59" s="50"/>
      <c r="E59" s="88">
        <v>50.722</v>
      </c>
      <c r="F59" s="26"/>
      <c r="G59" s="88"/>
      <c r="H59" s="26"/>
      <c r="I59" s="26"/>
      <c r="J59" s="26"/>
      <c r="K59" s="26"/>
    </row>
    <row r="60" spans="1:11" ht="16.5" customHeight="1">
      <c r="A60" s="167" t="s">
        <v>53</v>
      </c>
      <c r="B60" s="167"/>
      <c r="C60" s="52"/>
      <c r="D60" s="52"/>
      <c r="E60" s="86">
        <f>SUM(E58:E59)</f>
        <v>103.297</v>
      </c>
      <c r="F60" s="40">
        <v>0</v>
      </c>
      <c r="G60" s="151">
        <v>0</v>
      </c>
      <c r="H60" s="159" t="s">
        <v>54</v>
      </c>
      <c r="I60" s="159" t="s">
        <v>54</v>
      </c>
      <c r="J60" s="159" t="s">
        <v>54</v>
      </c>
      <c r="K60" s="159" t="s">
        <v>54</v>
      </c>
    </row>
    <row r="61" spans="1:11" ht="15" customHeight="1">
      <c r="A61" s="163" t="s">
        <v>55</v>
      </c>
      <c r="B61" s="163"/>
      <c r="C61" s="20"/>
      <c r="D61" s="20"/>
      <c r="E61" s="87">
        <v>-23.730999999999998</v>
      </c>
      <c r="F61" s="22"/>
      <c r="G61" s="87"/>
      <c r="H61" s="22"/>
      <c r="I61" s="22"/>
      <c r="J61" s="22"/>
      <c r="K61" s="22"/>
    </row>
    <row r="62" spans="1:11" ht="15" customHeight="1">
      <c r="A62" s="164" t="s">
        <v>56</v>
      </c>
      <c r="B62" s="164"/>
      <c r="C62" s="24"/>
      <c r="D62" s="24"/>
      <c r="E62" s="88"/>
      <c r="F62" s="26"/>
      <c r="G62" s="88"/>
      <c r="H62" s="26"/>
      <c r="I62" s="26"/>
      <c r="J62" s="26"/>
      <c r="K62" s="26"/>
    </row>
    <row r="63" spans="1:11" ht="16.5" customHeight="1">
      <c r="A63" s="160" t="s">
        <v>57</v>
      </c>
      <c r="B63" s="160"/>
      <c r="C63" s="58"/>
      <c r="D63" s="58"/>
      <c r="E63" s="86">
        <f>SUM(E60:E62)</f>
        <v>79.566</v>
      </c>
      <c r="F63" s="40">
        <v>0</v>
      </c>
      <c r="G63" s="151">
        <v>0</v>
      </c>
      <c r="H63" s="159" t="s">
        <v>54</v>
      </c>
      <c r="I63" s="159" t="s">
        <v>54</v>
      </c>
      <c r="J63" s="159" t="s">
        <v>54</v>
      </c>
      <c r="K63" s="159" t="s">
        <v>54</v>
      </c>
    </row>
    <row r="64" spans="1:11" ht="15" customHeight="1">
      <c r="A64" s="164" t="s">
        <v>58</v>
      </c>
      <c r="B64" s="164"/>
      <c r="C64" s="59"/>
      <c r="D64" s="59"/>
      <c r="E64" s="88"/>
      <c r="F64" s="26"/>
      <c r="G64" s="88"/>
      <c r="H64" s="26"/>
      <c r="I64" s="26"/>
      <c r="J64" s="26"/>
      <c r="K64" s="26"/>
    </row>
    <row r="65" spans="1:11" ht="16.5" customHeight="1">
      <c r="A65" s="167" t="s">
        <v>59</v>
      </c>
      <c r="B65" s="167"/>
      <c r="C65" s="46"/>
      <c r="D65" s="46"/>
      <c r="E65" s="86">
        <f>SUM(E63:E64)</f>
        <v>79.566</v>
      </c>
      <c r="F65" s="40">
        <v>0</v>
      </c>
      <c r="G65" s="151">
        <v>0</v>
      </c>
      <c r="H65" s="159" t="s">
        <v>54</v>
      </c>
      <c r="I65" s="159" t="s">
        <v>54</v>
      </c>
      <c r="J65" s="159" t="s">
        <v>54</v>
      </c>
      <c r="K65" s="159" t="s">
        <v>54</v>
      </c>
    </row>
    <row r="66" spans="1:11" ht="15" customHeight="1">
      <c r="A66" s="163" t="s">
        <v>60</v>
      </c>
      <c r="B66" s="163"/>
      <c r="C66" s="20"/>
      <c r="D66" s="20"/>
      <c r="E66" s="87">
        <v>-5</v>
      </c>
      <c r="F66" s="22"/>
      <c r="G66" s="87"/>
      <c r="H66" s="22"/>
      <c r="I66" s="22"/>
      <c r="J66" s="22"/>
      <c r="K66" s="22"/>
    </row>
    <row r="67" spans="1:11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  <c r="K67" s="22"/>
    </row>
    <row r="68" spans="1:11" ht="15" customHeight="1">
      <c r="A68" s="163" t="s">
        <v>62</v>
      </c>
      <c r="B68" s="163"/>
      <c r="C68" s="20"/>
      <c r="D68" s="20"/>
      <c r="E68" s="87"/>
      <c r="F68" s="22"/>
      <c r="G68" s="87"/>
      <c r="H68" s="22"/>
      <c r="I68" s="22"/>
      <c r="J68" s="22"/>
      <c r="K68" s="22"/>
    </row>
    <row r="69" spans="1:11" ht="15" customHeight="1">
      <c r="A69" s="164" t="s">
        <v>63</v>
      </c>
      <c r="B69" s="164"/>
      <c r="C69" s="24"/>
      <c r="D69" s="24"/>
      <c r="E69" s="88"/>
      <c r="F69" s="26"/>
      <c r="G69" s="88"/>
      <c r="H69" s="26"/>
      <c r="I69" s="26"/>
      <c r="J69" s="26"/>
      <c r="K69" s="26"/>
    </row>
    <row r="70" spans="1:11" ht="16.5" customHeight="1">
      <c r="A70" s="60" t="s">
        <v>64</v>
      </c>
      <c r="B70" s="60"/>
      <c r="C70" s="61"/>
      <c r="D70" s="61"/>
      <c r="E70" s="101">
        <f>SUM(E66:E69)</f>
        <v>-5</v>
      </c>
      <c r="F70" s="63">
        <v>0</v>
      </c>
      <c r="G70" s="155">
        <v>0</v>
      </c>
      <c r="H70" s="161" t="s">
        <v>54</v>
      </c>
      <c r="I70" s="161" t="s">
        <v>54</v>
      </c>
      <c r="J70" s="161" t="s">
        <v>54</v>
      </c>
      <c r="K70" s="161" t="s">
        <v>54</v>
      </c>
    </row>
    <row r="71" spans="1:11" ht="16.5" customHeight="1">
      <c r="A71" s="167" t="s">
        <v>65</v>
      </c>
      <c r="B71" s="167"/>
      <c r="C71" s="46"/>
      <c r="D71" s="46"/>
      <c r="E71" s="151">
        <f>+E65+E70</f>
        <v>74.566</v>
      </c>
      <c r="F71" s="40">
        <v>0</v>
      </c>
      <c r="G71" s="151">
        <v>0</v>
      </c>
      <c r="H71" s="159" t="s">
        <v>54</v>
      </c>
      <c r="I71" s="159" t="s">
        <v>54</v>
      </c>
      <c r="J71" s="159" t="s">
        <v>54</v>
      </c>
      <c r="K71" s="159" t="s">
        <v>54</v>
      </c>
    </row>
    <row r="72" spans="1:11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  <c r="K72" s="22"/>
    </row>
    <row r="73" spans="1:11" ht="12.75" customHeight="1">
      <c r="A73" s="47"/>
      <c r="B73" s="7"/>
      <c r="C73" s="9"/>
      <c r="D73" s="9"/>
      <c r="E73" s="10">
        <f aca="true" t="shared" si="8" ref="E73:K73">E$3</f>
        <v>2011</v>
      </c>
      <c r="F73" s="10">
        <f t="shared" si="8"/>
        <v>2010</v>
      </c>
      <c r="G73" s="10">
        <f t="shared" si="8"/>
        <v>2010</v>
      </c>
      <c r="H73" s="10">
        <f t="shared" si="8"/>
        <v>2009</v>
      </c>
      <c r="I73" s="10">
        <f t="shared" si="8"/>
        <v>2009</v>
      </c>
      <c r="J73" s="10">
        <f t="shared" si="8"/>
        <v>2008</v>
      </c>
      <c r="K73" s="10">
        <f t="shared" si="8"/>
        <v>2007</v>
      </c>
    </row>
    <row r="74" spans="1:11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  <c r="K74" s="10"/>
    </row>
    <row r="75" spans="1:11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  <c r="K75" s="13"/>
    </row>
    <row r="76" ht="1.5" customHeight="1"/>
    <row r="77" spans="1:11" ht="15" customHeight="1">
      <c r="A77" s="163" t="s">
        <v>67</v>
      </c>
      <c r="B77" s="163"/>
      <c r="C77" s="17"/>
      <c r="D77" s="17"/>
      <c r="E77" s="102">
        <f>IF(E14=0,"-",IF(E7=0,"-",E14/E7))*100</f>
        <v>11.372019761615896</v>
      </c>
      <c r="F77" s="67">
        <f>IF(F14=0,"-",IF(F7=0,"-",F14/F7))*100</f>
        <v>6.832724032605229</v>
      </c>
      <c r="G77" s="102">
        <f>IF(G14=0,"-",IF(G7=0,"-",G14/G7))*100</f>
        <v>8.320133404055902</v>
      </c>
      <c r="H77" s="67">
        <f>IF(H14=0,"-",IF(H7=0,"-",H14/H7)*100)</f>
        <v>8.923633529239961</v>
      </c>
      <c r="I77" s="67">
        <f>IF(I14=0,"-",IF(I7=0,"-",I14/I7)*100)</f>
        <v>8.92494116566712</v>
      </c>
      <c r="J77" s="67">
        <f>IF(J14=0,"-",IF(J7=0,"-",J14/J7)*100)</f>
        <v>10.46851979753434</v>
      </c>
      <c r="K77" s="67">
        <f>IF(K14=0,"-",IF(K7=0,"-",K14/K7)*100)</f>
        <v>16.422206040431366</v>
      </c>
    </row>
    <row r="78" spans="1:13" ht="15" customHeight="1">
      <c r="A78" s="163" t="s">
        <v>68</v>
      </c>
      <c r="B78" s="163"/>
      <c r="C78" s="17"/>
      <c r="D78" s="17"/>
      <c r="E78" s="103">
        <f aca="true" t="shared" si="9" ref="E78:K78">IF(E20=0,"-",IF(E7=0,"-",E20/E7)*100)</f>
        <v>11.759769797453925</v>
      </c>
      <c r="F78" s="67">
        <f t="shared" si="9"/>
        <v>3.887179750437268</v>
      </c>
      <c r="G78" s="103">
        <f t="shared" si="9"/>
        <v>5.8998234358083925</v>
      </c>
      <c r="H78" s="67">
        <f>IF(H20=0,"-",IF(H7=0,"-",H20/H7)*100)</f>
        <v>6.759902206220622</v>
      </c>
      <c r="I78" s="67">
        <f t="shared" si="9"/>
        <v>9.877720324685406</v>
      </c>
      <c r="J78" s="67">
        <f>IF(J20=0,"-",IF(J7=0,"-",J20/J7)*100)</f>
        <v>12.335477079782983</v>
      </c>
      <c r="K78" s="67">
        <f t="shared" si="9"/>
        <v>17.774324699192075</v>
      </c>
      <c r="L78" s="83"/>
      <c r="M78" s="83"/>
    </row>
    <row r="79" spans="1:13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IF((G44=0),"-",(G24/((G44+I44)/2)*100))</f>
        <v>8.394374669480488</v>
      </c>
      <c r="H79" s="67" t="str">
        <f>IF((H44=0),"-",(H24/((H44+J44)/2)*100))</f>
        <v>-</v>
      </c>
      <c r="I79" s="67">
        <f>IF((I44=0),"-",(I24/((I44+J44)/2)*100))</f>
        <v>12.79356501912888</v>
      </c>
      <c r="J79" s="67">
        <f>IF((J44=0),"-",(J24/((J44+K44)/2)*100))</f>
        <v>14.488562089089719</v>
      </c>
      <c r="K79" s="69">
        <v>19.5</v>
      </c>
      <c r="L79" s="83"/>
      <c r="M79" s="83"/>
    </row>
    <row r="80" spans="1:13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IF((G44=0),"-",((G17+G18)/((G44+G45+G46+G48+I44+I45+I46+I48)/2)*100))</f>
        <v>12.123199771852292</v>
      </c>
      <c r="H80" s="69" t="str">
        <f>IF((H44=0),"-",((H17+H18)/((H44+H45+H46+H48+I44+I45+I46+I48)/2)*100))</f>
        <v>-</v>
      </c>
      <c r="I80" s="69">
        <f>IF((I44=0),"-",((I17+I18)/((I44+I45+I46+I48+J44+J45+J46+J48)/2)*100))</f>
        <v>16.992144298248547</v>
      </c>
      <c r="J80" s="69">
        <f>IF((J44=0),"-",((J17+J18)/((J44+J45+J46+J48+K44+K45+K46+K48)/2)*100))</f>
        <v>18.641383277382737</v>
      </c>
      <c r="K80" s="69">
        <v>28.4</v>
      </c>
      <c r="L80" s="83"/>
      <c r="M80" s="83"/>
    </row>
    <row r="81" spans="1:13" ht="15" customHeight="1">
      <c r="A81" s="163" t="s">
        <v>71</v>
      </c>
      <c r="B81" s="163"/>
      <c r="C81" s="17"/>
      <c r="D81" s="17"/>
      <c r="E81" s="104">
        <f aca="true" t="shared" si="10" ref="E81:K81">IF(E44=0,"-",((E44+E45)/E52*100))</f>
        <v>35.16005595761643</v>
      </c>
      <c r="F81" s="105" t="str">
        <f t="shared" si="10"/>
        <v>-</v>
      </c>
      <c r="G81" s="104">
        <f t="shared" si="10"/>
        <v>34.91245122038363</v>
      </c>
      <c r="H81" s="71" t="str">
        <f>IF(H44=0,"-",((H44+H45)/H52*100))</f>
        <v>-</v>
      </c>
      <c r="I81" s="71">
        <f t="shared" si="10"/>
        <v>53.6657817627476</v>
      </c>
      <c r="J81" s="71">
        <f t="shared" si="10"/>
        <v>64.67191371935631</v>
      </c>
      <c r="K81" s="71">
        <f t="shared" si="10"/>
        <v>59.409555345316946</v>
      </c>
      <c r="L81" s="83"/>
      <c r="M81" s="83"/>
    </row>
    <row r="82" spans="1:13" ht="15" customHeight="1">
      <c r="A82" s="163" t="s">
        <v>72</v>
      </c>
      <c r="B82" s="163"/>
      <c r="C82" s="17"/>
      <c r="D82" s="17"/>
      <c r="E82" s="106">
        <f>IF((E48+E46-E40-E38-E34)=0,"-",(E48+E46-E40-E38-E34))</f>
        <v>433.07199999999995</v>
      </c>
      <c r="F82" s="107" t="str">
        <f aca="true" t="shared" si="11" ref="F82:K82">IF((F48+F46-F40-F38-F34)=0,"-",(F48+F46-F40-F38-F34))</f>
        <v>-</v>
      </c>
      <c r="G82" s="106">
        <f t="shared" si="11"/>
        <v>511.972</v>
      </c>
      <c r="H82" s="73" t="str">
        <f t="shared" si="11"/>
        <v>-</v>
      </c>
      <c r="I82" s="73">
        <f t="shared" si="11"/>
        <v>-61.117</v>
      </c>
      <c r="J82" s="73">
        <f t="shared" si="11"/>
        <v>-394.70000000000005</v>
      </c>
      <c r="K82" s="73">
        <f t="shared" si="11"/>
        <v>-303.043</v>
      </c>
      <c r="L82" s="83"/>
      <c r="M82" s="83"/>
    </row>
    <row r="83" spans="1:11" ht="15" customHeight="1">
      <c r="A83" s="163" t="s">
        <v>73</v>
      </c>
      <c r="B83" s="163"/>
      <c r="C83" s="20"/>
      <c r="D83" s="20"/>
      <c r="E83" s="108">
        <f aca="true" t="shared" si="12" ref="E83:K83">IF((E44=0),"-",((E48+E46)/(E44+E45)))</f>
        <v>1.0306367603016042</v>
      </c>
      <c r="F83" s="109" t="str">
        <f t="shared" si="12"/>
        <v>-</v>
      </c>
      <c r="G83" s="108">
        <f t="shared" si="12"/>
        <v>1.0867852349357983</v>
      </c>
      <c r="H83" s="75" t="str">
        <f>IF((H44=0),"-",((H48+H46)/(H44+H45)))</f>
        <v>-</v>
      </c>
      <c r="I83" s="75">
        <f t="shared" si="12"/>
        <v>0.019665320100704847</v>
      </c>
      <c r="J83" s="75">
        <f t="shared" si="12"/>
        <v>0.009060019530416075</v>
      </c>
      <c r="K83" s="75">
        <f t="shared" si="12"/>
        <v>0.012081998984010103</v>
      </c>
    </row>
    <row r="84" spans="1:11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62">
        <v>429</v>
      </c>
      <c r="H84" s="77" t="s">
        <v>33</v>
      </c>
      <c r="I84" s="77">
        <v>462</v>
      </c>
      <c r="J84" s="77">
        <v>455</v>
      </c>
      <c r="K84" s="77">
        <v>441</v>
      </c>
    </row>
    <row r="85" spans="1:11" ht="15" customHeight="1">
      <c r="A85" s="79" t="s">
        <v>133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1" ht="15" customHeight="1">
      <c r="A86" s="79" t="s">
        <v>122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1" ht="1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1:11" ht="1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1:11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1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1:11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1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1:11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1:11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1:11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sheetProtection/>
  <mergeCells count="21">
    <mergeCell ref="A1:K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77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/>
    </row>
    <row r="6" ht="1.5" customHeight="1"/>
    <row r="7" spans="1:10" ht="15" customHeight="1">
      <c r="A7" s="16" t="s">
        <v>7</v>
      </c>
      <c r="B7" s="17"/>
      <c r="C7" s="17"/>
      <c r="D7" s="17"/>
      <c r="E7" s="86">
        <v>447.573</v>
      </c>
      <c r="F7" s="19">
        <v>432.136</v>
      </c>
      <c r="G7" s="86">
        <v>1855.776</v>
      </c>
      <c r="H7" s="19">
        <v>1803.17</v>
      </c>
      <c r="I7" s="19">
        <v>1687.9990000000003</v>
      </c>
      <c r="J7" s="19">
        <v>1508.1190000000001</v>
      </c>
    </row>
    <row r="8" spans="1:10" ht="15" customHeight="1">
      <c r="A8" s="16" t="s">
        <v>8</v>
      </c>
      <c r="B8" s="20"/>
      <c r="C8" s="20"/>
      <c r="D8" s="20"/>
      <c r="E8" s="87">
        <v>-396.16700000000003</v>
      </c>
      <c r="F8" s="22">
        <v>-385.27</v>
      </c>
      <c r="G8" s="87">
        <v>-1619.8690000000004</v>
      </c>
      <c r="H8" s="22">
        <v>-1568.4960000000003</v>
      </c>
      <c r="I8" s="22">
        <v>-1471.451</v>
      </c>
      <c r="J8" s="22">
        <v>-1313.015</v>
      </c>
    </row>
    <row r="9" spans="1:10" ht="15" customHeight="1">
      <c r="A9" s="16" t="s">
        <v>9</v>
      </c>
      <c r="B9" s="20"/>
      <c r="C9" s="20"/>
      <c r="D9" s="20"/>
      <c r="E9" s="87"/>
      <c r="F9" s="22"/>
      <c r="G9" s="87"/>
      <c r="H9" s="22"/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>
        <v>0.002</v>
      </c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51.40599999999995</v>
      </c>
      <c r="F12" s="19">
        <f t="shared" si="0"/>
        <v>46.86600000000004</v>
      </c>
      <c r="G12" s="86">
        <f t="shared" si="0"/>
        <v>235.9089999999997</v>
      </c>
      <c r="H12" s="19">
        <f t="shared" si="0"/>
        <v>234.67399999999975</v>
      </c>
      <c r="I12" s="19">
        <f t="shared" si="0"/>
        <v>216.54800000000023</v>
      </c>
      <c r="J12" s="19">
        <f t="shared" si="0"/>
        <v>195.10400000000004</v>
      </c>
    </row>
    <row r="13" spans="1:10" ht="15" customHeight="1">
      <c r="A13" s="23" t="s">
        <v>13</v>
      </c>
      <c r="B13" s="24"/>
      <c r="C13" s="24"/>
      <c r="D13" s="24"/>
      <c r="E13" s="88">
        <v>-9.661000000000001</v>
      </c>
      <c r="F13" s="26">
        <v>-9.61</v>
      </c>
      <c r="G13" s="88">
        <v>-37.856</v>
      </c>
      <c r="H13" s="26">
        <v>-37.694</v>
      </c>
      <c r="I13" s="26">
        <v>-35.150000000000006</v>
      </c>
      <c r="J13" s="26">
        <v>-33.315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41.74499999999995</v>
      </c>
      <c r="F14" s="19">
        <f t="shared" si="1"/>
        <v>37.25600000000004</v>
      </c>
      <c r="G14" s="86">
        <f t="shared" si="1"/>
        <v>198.0529999999997</v>
      </c>
      <c r="H14" s="19">
        <f t="shared" si="1"/>
        <v>196.97999999999973</v>
      </c>
      <c r="I14" s="19">
        <f t="shared" si="1"/>
        <v>181.39800000000022</v>
      </c>
      <c r="J14" s="19">
        <f t="shared" si="1"/>
        <v>161.78900000000004</v>
      </c>
    </row>
    <row r="15" spans="1:10" ht="15" customHeight="1">
      <c r="A15" s="16" t="s">
        <v>15</v>
      </c>
      <c r="B15" s="28"/>
      <c r="C15" s="28"/>
      <c r="D15" s="28"/>
      <c r="E15" s="87">
        <v>-1.455</v>
      </c>
      <c r="F15" s="22">
        <v>-1.455</v>
      </c>
      <c r="G15" s="87">
        <v>-5.82</v>
      </c>
      <c r="H15" s="22">
        <v>-5.82</v>
      </c>
      <c r="I15" s="22">
        <v>-5.82</v>
      </c>
      <c r="J15" s="22">
        <v>-5.82</v>
      </c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40.28999999999995</v>
      </c>
      <c r="F17" s="19">
        <f t="shared" si="2"/>
        <v>35.801000000000045</v>
      </c>
      <c r="G17" s="86">
        <f t="shared" si="2"/>
        <v>192.23299999999972</v>
      </c>
      <c r="H17" s="19">
        <f t="shared" si="2"/>
        <v>191.15999999999974</v>
      </c>
      <c r="I17" s="19">
        <f t="shared" si="2"/>
        <v>175.57800000000023</v>
      </c>
      <c r="J17" s="19">
        <f t="shared" si="2"/>
        <v>155.96900000000005</v>
      </c>
    </row>
    <row r="18" spans="1:10" ht="15" customHeight="1">
      <c r="A18" s="16" t="s">
        <v>18</v>
      </c>
      <c r="B18" s="20"/>
      <c r="C18" s="20"/>
      <c r="D18" s="20"/>
      <c r="E18" s="87">
        <v>2.196</v>
      </c>
      <c r="F18" s="22">
        <v>0.8950000000000001</v>
      </c>
      <c r="G18" s="87">
        <v>3.4800000000000004</v>
      </c>
      <c r="H18" s="22">
        <v>2.463</v>
      </c>
      <c r="I18" s="22">
        <v>9.692</v>
      </c>
      <c r="J18" s="22">
        <v>6.309</v>
      </c>
    </row>
    <row r="19" spans="1:10" ht="15" customHeight="1">
      <c r="A19" s="23" t="s">
        <v>19</v>
      </c>
      <c r="B19" s="24"/>
      <c r="C19" s="24"/>
      <c r="D19" s="24" t="s">
        <v>5</v>
      </c>
      <c r="E19" s="88">
        <v>-10.503000000000002</v>
      </c>
      <c r="F19" s="26">
        <v>-8.639</v>
      </c>
      <c r="G19" s="88">
        <v>-37.189</v>
      </c>
      <c r="H19" s="26">
        <v>-45.722</v>
      </c>
      <c r="I19" s="26">
        <v>-74.60000000000001</v>
      </c>
      <c r="J19" s="26">
        <v>-70.787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31.982999999999947</v>
      </c>
      <c r="F20" s="19">
        <f t="shared" si="3"/>
        <v>28.05700000000005</v>
      </c>
      <c r="G20" s="86">
        <f t="shared" si="3"/>
        <v>158.52399999999972</v>
      </c>
      <c r="H20" s="19">
        <f t="shared" si="3"/>
        <v>147.90099999999973</v>
      </c>
      <c r="I20" s="19">
        <f t="shared" si="3"/>
        <v>110.67000000000023</v>
      </c>
      <c r="J20" s="19">
        <f t="shared" si="3"/>
        <v>91.49100000000004</v>
      </c>
    </row>
    <row r="21" spans="1:10" ht="15" customHeight="1">
      <c r="A21" s="16" t="s">
        <v>21</v>
      </c>
      <c r="B21" s="20"/>
      <c r="C21" s="20"/>
      <c r="D21" s="20"/>
      <c r="E21" s="87">
        <v>-7.526</v>
      </c>
      <c r="F21" s="22">
        <v>-3.105</v>
      </c>
      <c r="G21" s="87">
        <v>-28.884999999999998</v>
      </c>
      <c r="H21" s="22">
        <v>-29.643000000000004</v>
      </c>
      <c r="I21" s="22">
        <v>-24.138</v>
      </c>
      <c r="J21" s="22">
        <v>-24.983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2" ht="15" customHeight="1">
      <c r="A23" s="30" t="s">
        <v>23</v>
      </c>
      <c r="B23" s="31"/>
      <c r="C23" s="31"/>
      <c r="D23" s="31"/>
      <c r="E23" s="86">
        <f aca="true" t="shared" si="4" ref="E23:J23">SUM(E20:E22)</f>
        <v>24.456999999999947</v>
      </c>
      <c r="F23" s="19">
        <f t="shared" si="4"/>
        <v>24.952000000000048</v>
      </c>
      <c r="G23" s="86">
        <f t="shared" si="4"/>
        <v>129.63899999999973</v>
      </c>
      <c r="H23" s="19">
        <f t="shared" si="4"/>
        <v>118.25799999999973</v>
      </c>
      <c r="I23" s="19">
        <f t="shared" si="4"/>
        <v>86.53200000000022</v>
      </c>
      <c r="J23" s="19">
        <f t="shared" si="4"/>
        <v>66.50800000000004</v>
      </c>
      <c r="K23" s="89"/>
      <c r="L23" s="89"/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24.456999999999947</v>
      </c>
      <c r="F24" s="33">
        <f t="shared" si="5"/>
        <v>24.952000000000048</v>
      </c>
      <c r="G24" s="90">
        <f t="shared" si="5"/>
        <v>129.63899999999973</v>
      </c>
      <c r="H24" s="33">
        <f t="shared" si="5"/>
        <v>118.25799999999973</v>
      </c>
      <c r="I24" s="33">
        <f t="shared" si="5"/>
        <v>86.82600000000022</v>
      </c>
      <c r="J24" s="33">
        <f t="shared" si="5"/>
        <v>66.50800000000004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>
        <v>-0.29400000000000004</v>
      </c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>
        <f>IF(F$5=0,"",F$5)</f>
      </c>
      <c r="G29" s="36">
        <f>IF(G$5=0,"",G$5)</f>
      </c>
      <c r="H29" s="36">
        <f>IF(H$5=0,"",H$5)</f>
      </c>
      <c r="I29" s="36">
        <f>IF(I$5=0,"",I$5)</f>
      </c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1853.2</v>
      </c>
      <c r="F31" s="22">
        <v>1872.355</v>
      </c>
      <c r="G31" s="87">
        <v>1843.7150000000001</v>
      </c>
      <c r="H31" s="22">
        <v>1891.172</v>
      </c>
      <c r="I31" s="22">
        <v>1867.343</v>
      </c>
      <c r="J31" s="22">
        <v>1857.2140000000002</v>
      </c>
    </row>
    <row r="32" spans="1:10" ht="15" customHeight="1">
      <c r="A32" s="16" t="s">
        <v>28</v>
      </c>
      <c r="B32" s="17"/>
      <c r="C32" s="17"/>
      <c r="D32" s="17"/>
      <c r="E32" s="87">
        <v>115.07300000000001</v>
      </c>
      <c r="F32" s="22">
        <v>120.17400000000004</v>
      </c>
      <c r="G32" s="87">
        <v>117.58000000000001</v>
      </c>
      <c r="H32" s="22">
        <v>121.67000000000002</v>
      </c>
      <c r="I32" s="22">
        <v>127.917</v>
      </c>
      <c r="J32" s="22">
        <v>129.512</v>
      </c>
    </row>
    <row r="33" spans="1:10" ht="15" customHeight="1">
      <c r="A33" s="16" t="s">
        <v>29</v>
      </c>
      <c r="B33" s="17"/>
      <c r="C33" s="17"/>
      <c r="D33" s="17"/>
      <c r="E33" s="87">
        <v>114.70599999999996</v>
      </c>
      <c r="F33" s="22">
        <v>113.74399999999997</v>
      </c>
      <c r="G33" s="87">
        <v>112.928</v>
      </c>
      <c r="H33" s="22">
        <v>119.827</v>
      </c>
      <c r="I33" s="22">
        <v>121.57800000000006</v>
      </c>
      <c r="J33" s="22">
        <v>108.64700000000005</v>
      </c>
    </row>
    <row r="34" spans="1:10" ht="15" customHeight="1">
      <c r="A34" s="16" t="s">
        <v>30</v>
      </c>
      <c r="B34" s="17"/>
      <c r="C34" s="17"/>
      <c r="D34" s="17"/>
      <c r="E34" s="87">
        <v>166.43800000000002</v>
      </c>
      <c r="F34" s="22">
        <v>131.847</v>
      </c>
      <c r="G34" s="87">
        <v>150.068</v>
      </c>
      <c r="H34" s="22">
        <v>105.836</v>
      </c>
      <c r="I34" s="22">
        <v>78.311</v>
      </c>
      <c r="J34" s="22">
        <v>75.676</v>
      </c>
    </row>
    <row r="35" spans="1:10" ht="15" customHeight="1">
      <c r="A35" s="23" t="s">
        <v>31</v>
      </c>
      <c r="B35" s="24"/>
      <c r="C35" s="24"/>
      <c r="D35" s="24"/>
      <c r="E35" s="88">
        <v>20.345</v>
      </c>
      <c r="F35" s="26">
        <v>37.10300000000001</v>
      </c>
      <c r="G35" s="88">
        <v>22.554000000000002</v>
      </c>
      <c r="H35" s="26">
        <v>32.012</v>
      </c>
      <c r="I35" s="26">
        <v>33.974000000000004</v>
      </c>
      <c r="J35" s="26">
        <v>45.35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2269.762</v>
      </c>
      <c r="F36" s="94">
        <f t="shared" si="7"/>
        <v>2275.2230000000004</v>
      </c>
      <c r="G36" s="86">
        <f t="shared" si="7"/>
        <v>2246.8450000000003</v>
      </c>
      <c r="H36" s="19">
        <f t="shared" si="7"/>
        <v>2270.517</v>
      </c>
      <c r="I36" s="19">
        <f t="shared" si="7"/>
        <v>2229.1230000000005</v>
      </c>
      <c r="J36" s="19">
        <f t="shared" si="7"/>
        <v>2216.399</v>
      </c>
    </row>
    <row r="37" spans="1:10" ht="15" customHeight="1">
      <c r="A37" s="16" t="s">
        <v>34</v>
      </c>
      <c r="B37" s="20"/>
      <c r="C37" s="20"/>
      <c r="D37" s="20"/>
      <c r="E37" s="87">
        <v>33.916</v>
      </c>
      <c r="F37" s="22">
        <v>32.462</v>
      </c>
      <c r="G37" s="87">
        <v>29.827</v>
      </c>
      <c r="H37" s="22">
        <v>31.193</v>
      </c>
      <c r="I37" s="22">
        <v>30.141000000000002</v>
      </c>
      <c r="J37" s="22">
        <v>30.464</v>
      </c>
    </row>
    <row r="38" spans="1:10" ht="15" customHeight="1">
      <c r="A38" s="16" t="s">
        <v>35</v>
      </c>
      <c r="B38" s="20"/>
      <c r="C38" s="20"/>
      <c r="D38" s="20"/>
      <c r="E38" s="87"/>
      <c r="F38" s="22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479.659</v>
      </c>
      <c r="F39" s="22">
        <v>415.15500000000003</v>
      </c>
      <c r="G39" s="87">
        <v>405.217</v>
      </c>
      <c r="H39" s="22">
        <v>408.35300000000007</v>
      </c>
      <c r="I39" s="22">
        <v>393.42</v>
      </c>
      <c r="J39" s="22">
        <v>352.73900000000003</v>
      </c>
    </row>
    <row r="40" spans="1:10" ht="15" customHeight="1">
      <c r="A40" s="16" t="s">
        <v>37</v>
      </c>
      <c r="B40" s="20"/>
      <c r="C40" s="20"/>
      <c r="D40" s="20"/>
      <c r="E40" s="87">
        <v>124.563</v>
      </c>
      <c r="F40" s="22">
        <v>60.304</v>
      </c>
      <c r="G40" s="87">
        <v>190.279</v>
      </c>
      <c r="H40" s="22">
        <v>76.20100000000001</v>
      </c>
      <c r="I40" s="22">
        <v>38.045</v>
      </c>
      <c r="J40" s="22">
        <v>78.995</v>
      </c>
    </row>
    <row r="41" spans="1:10" ht="15" customHeight="1">
      <c r="A41" s="23" t="s">
        <v>38</v>
      </c>
      <c r="B41" s="24"/>
      <c r="C41" s="24"/>
      <c r="D41" s="24"/>
      <c r="E41" s="88"/>
      <c r="F41" s="26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638.138</v>
      </c>
      <c r="F42" s="96">
        <f t="shared" si="8"/>
        <v>507.92100000000005</v>
      </c>
      <c r="G42" s="95">
        <f t="shared" si="8"/>
        <v>625.323</v>
      </c>
      <c r="H42" s="45">
        <f t="shared" si="8"/>
        <v>515.7470000000001</v>
      </c>
      <c r="I42" s="45">
        <f t="shared" si="8"/>
        <v>461.60600000000005</v>
      </c>
      <c r="J42" s="45">
        <f t="shared" si="8"/>
        <v>462.19800000000004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2907.9</v>
      </c>
      <c r="F43" s="94">
        <f t="shared" si="9"/>
        <v>2783.1440000000002</v>
      </c>
      <c r="G43" s="86">
        <f t="shared" si="9"/>
        <v>2872.168</v>
      </c>
      <c r="H43" s="19">
        <f t="shared" si="9"/>
        <v>2786.264</v>
      </c>
      <c r="I43" s="19">
        <f t="shared" si="9"/>
        <v>2690.7290000000007</v>
      </c>
      <c r="J43" s="19">
        <f t="shared" si="9"/>
        <v>2678.5969999999998</v>
      </c>
    </row>
    <row r="44" spans="1:10" ht="15" customHeight="1">
      <c r="A44" s="16" t="s">
        <v>41</v>
      </c>
      <c r="B44" s="20"/>
      <c r="C44" s="20"/>
      <c r="D44" s="20" t="s">
        <v>6</v>
      </c>
      <c r="E44" s="87">
        <v>590.4050000000001</v>
      </c>
      <c r="F44" s="22">
        <v>969.766</v>
      </c>
      <c r="G44" s="87">
        <v>1052.25</v>
      </c>
      <c r="H44" s="22">
        <v>964.6610000000001</v>
      </c>
      <c r="I44" s="22">
        <v>821.072</v>
      </c>
      <c r="J44" s="22">
        <v>750.8710000000001</v>
      </c>
    </row>
    <row r="45" spans="1:10" ht="15" customHeight="1">
      <c r="A45" s="16" t="s">
        <v>42</v>
      </c>
      <c r="B45" s="20"/>
      <c r="C45" s="20"/>
      <c r="D45" s="20"/>
      <c r="E45" s="87"/>
      <c r="F45" s="22"/>
      <c r="G45" s="87"/>
      <c r="H45" s="22"/>
      <c r="I45" s="22"/>
      <c r="J45" s="22">
        <v>0.29400000000000004</v>
      </c>
    </row>
    <row r="46" spans="1:10" ht="15" customHeight="1">
      <c r="A46" s="16" t="s">
        <v>43</v>
      </c>
      <c r="B46" s="20"/>
      <c r="C46" s="20"/>
      <c r="D46" s="20"/>
      <c r="E46" s="87">
        <v>48.881</v>
      </c>
      <c r="F46" s="22">
        <v>47.583000000000006</v>
      </c>
      <c r="G46" s="87">
        <v>48.581</v>
      </c>
      <c r="H46" s="22">
        <v>47.34</v>
      </c>
      <c r="I46" s="22">
        <v>45.94500000000001</v>
      </c>
      <c r="J46" s="22">
        <v>44.652</v>
      </c>
    </row>
    <row r="47" spans="1:10" ht="15" customHeight="1">
      <c r="A47" s="16" t="s">
        <v>44</v>
      </c>
      <c r="B47" s="20"/>
      <c r="C47" s="20"/>
      <c r="D47" s="20"/>
      <c r="E47" s="87">
        <v>866.5920000000001</v>
      </c>
      <c r="F47" s="22">
        <v>811.0110000000002</v>
      </c>
      <c r="G47" s="87">
        <v>829.0360000000001</v>
      </c>
      <c r="H47" s="22">
        <v>774.0450000000001</v>
      </c>
      <c r="I47" s="22">
        <v>711.855</v>
      </c>
      <c r="J47" s="22">
        <v>654.4370000000001</v>
      </c>
    </row>
    <row r="48" spans="1:10" ht="15" customHeight="1">
      <c r="A48" s="16" t="s">
        <v>45</v>
      </c>
      <c r="B48" s="20"/>
      <c r="C48" s="20"/>
      <c r="D48" s="20"/>
      <c r="E48" s="87">
        <v>650.735</v>
      </c>
      <c r="F48" s="22">
        <v>719.5550000000001</v>
      </c>
      <c r="G48" s="87">
        <v>683.179</v>
      </c>
      <c r="H48" s="22">
        <v>758.9010000000001</v>
      </c>
      <c r="I48" s="22">
        <v>877.7550000000001</v>
      </c>
      <c r="J48" s="22">
        <v>1014.638</v>
      </c>
    </row>
    <row r="49" spans="1:10" ht="15" customHeight="1">
      <c r="A49" s="16" t="s">
        <v>46</v>
      </c>
      <c r="B49" s="20"/>
      <c r="C49" s="20"/>
      <c r="D49" s="20"/>
      <c r="E49" s="87">
        <v>751.287</v>
      </c>
      <c r="F49" s="22">
        <v>235.22900000000004</v>
      </c>
      <c r="G49" s="87">
        <v>259.122</v>
      </c>
      <c r="H49" s="22">
        <v>241.317</v>
      </c>
      <c r="I49" s="22">
        <v>234.10200000000003</v>
      </c>
      <c r="J49" s="22">
        <v>213.705</v>
      </c>
    </row>
    <row r="50" spans="1:10" ht="15" customHeight="1">
      <c r="A50" s="16" t="s">
        <v>47</v>
      </c>
      <c r="B50" s="20"/>
      <c r="C50" s="20"/>
      <c r="D50" s="20"/>
      <c r="E50" s="87"/>
      <c r="F50" s="22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26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2907.9000000000005</v>
      </c>
      <c r="F52" s="94">
        <f t="shared" si="10"/>
        <v>2783.1440000000002</v>
      </c>
      <c r="G52" s="86">
        <f t="shared" si="10"/>
        <v>2872.1679999999997</v>
      </c>
      <c r="H52" s="19">
        <f t="shared" si="10"/>
        <v>2786.264</v>
      </c>
      <c r="I52" s="19">
        <f t="shared" si="10"/>
        <v>2690.7290000000003</v>
      </c>
      <c r="J52" s="19">
        <f t="shared" si="10"/>
        <v>2678.597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2.7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>
        <f>IF(H$5=0,"",H$5)</f>
      </c>
      <c r="I56" s="36">
        <f>IF(I$5=0,"",I$5)</f>
      </c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15.205</v>
      </c>
      <c r="F58" s="33">
        <v>38.581</v>
      </c>
      <c r="G58" s="90">
        <v>190.404</v>
      </c>
      <c r="H58" s="33">
        <v>168.816</v>
      </c>
      <c r="I58" s="33">
        <v>144</v>
      </c>
      <c r="J58" s="33">
        <v>200.453</v>
      </c>
    </row>
    <row r="59" spans="1:10" ht="15" customHeight="1">
      <c r="A59" s="164" t="s">
        <v>52</v>
      </c>
      <c r="B59" s="164"/>
      <c r="C59" s="50"/>
      <c r="D59" s="50"/>
      <c r="E59" s="88">
        <v>-6.626999999999999</v>
      </c>
      <c r="F59" s="26">
        <v>15.216000000000001</v>
      </c>
      <c r="G59" s="88">
        <v>72.13900000000001</v>
      </c>
      <c r="H59" s="26">
        <v>49.75899999999999</v>
      </c>
      <c r="I59" s="26">
        <v>15.000000000000002</v>
      </c>
      <c r="J59" s="26">
        <v>-27</v>
      </c>
    </row>
    <row r="60" spans="1:11" ht="16.5" customHeight="1">
      <c r="A60" s="167" t="s">
        <v>53</v>
      </c>
      <c r="B60" s="167"/>
      <c r="C60" s="52"/>
      <c r="D60" s="52"/>
      <c r="E60" s="86">
        <f aca="true" t="shared" si="12" ref="E60:J60">SUM(E58:E59)</f>
        <v>8.578000000000001</v>
      </c>
      <c r="F60" s="19">
        <f t="shared" si="12"/>
        <v>53.797000000000004</v>
      </c>
      <c r="G60" s="86">
        <f t="shared" si="12"/>
        <v>262.543</v>
      </c>
      <c r="H60" s="19">
        <f t="shared" si="12"/>
        <v>218.575</v>
      </c>
      <c r="I60" s="19">
        <f t="shared" si="12"/>
        <v>159</v>
      </c>
      <c r="J60" s="19">
        <f t="shared" si="12"/>
        <v>173.453</v>
      </c>
      <c r="K60" s="97"/>
    </row>
    <row r="61" spans="1:10" ht="15" customHeight="1">
      <c r="A61" s="163" t="s">
        <v>55</v>
      </c>
      <c r="B61" s="163"/>
      <c r="C61" s="20"/>
      <c r="D61" s="20"/>
      <c r="E61" s="87">
        <v>-22.576999999999998</v>
      </c>
      <c r="F61" s="22">
        <v>-30.772</v>
      </c>
      <c r="G61" s="87">
        <v>-64.73500000000001</v>
      </c>
      <c r="H61" s="22">
        <v>-52.479</v>
      </c>
      <c r="I61" s="22">
        <v>-35.774</v>
      </c>
      <c r="J61" s="22">
        <v>-89</v>
      </c>
    </row>
    <row r="62" spans="1:10" ht="15" customHeight="1">
      <c r="A62" s="164" t="s">
        <v>56</v>
      </c>
      <c r="B62" s="164"/>
      <c r="C62" s="24"/>
      <c r="D62" s="24"/>
      <c r="E62" s="88">
        <v>0.887</v>
      </c>
      <c r="F62" s="26">
        <v>1.002</v>
      </c>
      <c r="G62" s="88">
        <v>2.032</v>
      </c>
      <c r="H62" s="26">
        <v>5.172000000000001</v>
      </c>
      <c r="I62" s="26">
        <v>4</v>
      </c>
      <c r="J62" s="26">
        <v>4</v>
      </c>
    </row>
    <row r="63" spans="1:11" s="1" customFormat="1" ht="16.5" customHeight="1">
      <c r="A63" s="98" t="s">
        <v>57</v>
      </c>
      <c r="B63" s="98"/>
      <c r="C63" s="58"/>
      <c r="D63" s="58"/>
      <c r="E63" s="86">
        <f aca="true" t="shared" si="13" ref="E63:J63">SUM(E60:E62)</f>
        <v>-13.111999999999997</v>
      </c>
      <c r="F63" s="40">
        <f t="shared" si="13"/>
        <v>24.027000000000005</v>
      </c>
      <c r="G63" s="99">
        <f t="shared" si="13"/>
        <v>199.84</v>
      </c>
      <c r="H63" s="100">
        <f t="shared" si="13"/>
        <v>171.268</v>
      </c>
      <c r="I63" s="19">
        <f t="shared" si="13"/>
        <v>127.226</v>
      </c>
      <c r="J63" s="19">
        <f t="shared" si="13"/>
        <v>88.453</v>
      </c>
      <c r="K63" s="19"/>
    </row>
    <row r="64" spans="1:10" ht="15" customHeight="1">
      <c r="A64" s="164" t="s">
        <v>58</v>
      </c>
      <c r="B64" s="164"/>
      <c r="C64" s="59"/>
      <c r="D64" s="59"/>
      <c r="E64" s="88">
        <v>-12.298000000000002</v>
      </c>
      <c r="F64" s="26"/>
      <c r="G64" s="88"/>
      <c r="H64" s="26"/>
      <c r="I64" s="26"/>
      <c r="J64" s="26">
        <v>-94</v>
      </c>
    </row>
    <row r="65" spans="1:11" ht="16.5" customHeight="1">
      <c r="A65" s="167" t="s">
        <v>59</v>
      </c>
      <c r="B65" s="167"/>
      <c r="C65" s="46"/>
      <c r="D65" s="46"/>
      <c r="E65" s="86">
        <f aca="true" t="shared" si="14" ref="E65:J65">SUM(E63:E64)</f>
        <v>-25.409999999999997</v>
      </c>
      <c r="F65" s="19">
        <f t="shared" si="14"/>
        <v>24.027000000000005</v>
      </c>
      <c r="G65" s="86">
        <f t="shared" si="14"/>
        <v>199.84</v>
      </c>
      <c r="H65" s="19">
        <f t="shared" si="14"/>
        <v>171.268</v>
      </c>
      <c r="I65" s="19">
        <f t="shared" si="14"/>
        <v>127.226</v>
      </c>
      <c r="J65" s="19">
        <f t="shared" si="14"/>
        <v>-5.546999999999997</v>
      </c>
      <c r="K65" s="97"/>
    </row>
    <row r="66" spans="1:10" ht="15" customHeight="1">
      <c r="A66" s="163" t="s">
        <v>60</v>
      </c>
      <c r="B66" s="163"/>
      <c r="C66" s="20"/>
      <c r="D66" s="20"/>
      <c r="E66" s="87">
        <v>-38.022</v>
      </c>
      <c r="F66" s="22">
        <v>-38.641</v>
      </c>
      <c r="G66" s="87">
        <v>-83.47800000000001</v>
      </c>
      <c r="H66" s="22">
        <v>-136.829</v>
      </c>
      <c r="I66" s="22">
        <v>-167</v>
      </c>
      <c r="J66" s="22">
        <v>10</v>
      </c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87"/>
      <c r="F68" s="22"/>
      <c r="G68" s="87"/>
      <c r="H68" s="22"/>
      <c r="I68" s="22"/>
      <c r="J68" s="22"/>
    </row>
    <row r="69" spans="1:10" ht="15" customHeight="1">
      <c r="A69" s="164" t="s">
        <v>63</v>
      </c>
      <c r="B69" s="164"/>
      <c r="C69" s="24"/>
      <c r="D69" s="24"/>
      <c r="E69" s="88"/>
      <c r="F69" s="26"/>
      <c r="G69" s="88"/>
      <c r="H69" s="26"/>
      <c r="I69" s="26"/>
      <c r="J69" s="26"/>
    </row>
    <row r="70" spans="1:11" ht="16.5" customHeight="1">
      <c r="A70" s="60" t="s">
        <v>64</v>
      </c>
      <c r="B70" s="60"/>
      <c r="C70" s="61"/>
      <c r="D70" s="61"/>
      <c r="E70" s="101">
        <f aca="true" t="shared" si="15" ref="E70:J70">SUM(E66:E69)</f>
        <v>-38.022</v>
      </c>
      <c r="F70" s="64">
        <f t="shared" si="15"/>
        <v>-38.641</v>
      </c>
      <c r="G70" s="101">
        <f t="shared" si="15"/>
        <v>-83.47800000000001</v>
      </c>
      <c r="H70" s="64">
        <f t="shared" si="15"/>
        <v>-136.829</v>
      </c>
      <c r="I70" s="64">
        <f t="shared" si="15"/>
        <v>-167</v>
      </c>
      <c r="J70" s="64">
        <f t="shared" si="15"/>
        <v>10</v>
      </c>
      <c r="K70" s="97"/>
    </row>
    <row r="71" spans="1:11" ht="16.5" customHeight="1">
      <c r="A71" s="167" t="s">
        <v>65</v>
      </c>
      <c r="B71" s="167"/>
      <c r="C71" s="46"/>
      <c r="D71" s="46"/>
      <c r="E71" s="86">
        <f aca="true" t="shared" si="16" ref="E71:J71">SUM(E70+E65)</f>
        <v>-63.431999999999995</v>
      </c>
      <c r="F71" s="19">
        <f t="shared" si="16"/>
        <v>-14.613999999999994</v>
      </c>
      <c r="G71" s="86">
        <f t="shared" si="16"/>
        <v>116.362</v>
      </c>
      <c r="H71" s="19">
        <f t="shared" si="16"/>
        <v>34.43899999999999</v>
      </c>
      <c r="I71" s="19">
        <f t="shared" si="16"/>
        <v>-39.774</v>
      </c>
      <c r="J71" s="19">
        <f t="shared" si="16"/>
        <v>4.453000000000003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>
        <f>IF(E$5=0,"",E$5)</f>
      </c>
      <c r="F75" s="13">
        <f>IF(F$5=0,"",F$5)</f>
      </c>
      <c r="G75" s="13"/>
      <c r="H75" s="13">
        <f>IF(H$5=0,"",H$5)</f>
      </c>
      <c r="I75" s="13">
        <f>IF(I$5=0,"",I$5)</f>
      </c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9.326970125543754</v>
      </c>
      <c r="F77" s="67">
        <f>IF(F14=0,"-",IF(F7=0,"-",F14/F7))*100</f>
        <v>8.621359942240415</v>
      </c>
      <c r="G77" s="102">
        <f>IF(G14=0,"-",IF(G7=0,"-",G14/G7))*100</f>
        <v>10.67224708154431</v>
      </c>
      <c r="H77" s="67">
        <f>IF(H14=0,"-",IF(H7=0,"-",H14/H7)*100)</f>
        <v>10.924094788622245</v>
      </c>
      <c r="I77" s="67">
        <f>IF(I14=0,"-",IF(I7=0,"-",I14/I7)*100)</f>
        <v>10.746333380529267</v>
      </c>
      <c r="J77" s="67">
        <f>IF(J14=0,"-",IF(J7=0,"-",J14/J7)*100)</f>
        <v>10.727866965405251</v>
      </c>
    </row>
    <row r="78" spans="1:12" ht="15" customHeight="1">
      <c r="A78" s="163" t="s">
        <v>68</v>
      </c>
      <c r="B78" s="163"/>
      <c r="C78" s="17"/>
      <c r="D78" s="17"/>
      <c r="E78" s="103">
        <f aca="true" t="shared" si="18" ref="E78:J78">IF(E20=0,"-",IF(E7=0,"-",E20/E7)*100)</f>
        <v>7.1458734105944615</v>
      </c>
      <c r="F78" s="67">
        <f t="shared" si="18"/>
        <v>6.492631949201188</v>
      </c>
      <c r="G78" s="103">
        <f t="shared" si="18"/>
        <v>8.542194747641942</v>
      </c>
      <c r="H78" s="67">
        <f t="shared" si="18"/>
        <v>8.202277100883428</v>
      </c>
      <c r="I78" s="67">
        <f t="shared" si="18"/>
        <v>6.556283504907302</v>
      </c>
      <c r="J78" s="67">
        <f t="shared" si="18"/>
        <v>6.0665637128104635</v>
      </c>
      <c r="K78" s="83"/>
      <c r="L78" s="83"/>
    </row>
    <row r="79" spans="1:12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12.855202832450189</v>
      </c>
      <c r="H79" s="67">
        <f>IF((H44=0),"-",(H24/((H44+I44)/2)*100))</f>
        <v>13.244757194944565</v>
      </c>
      <c r="I79" s="67">
        <f>IF((I44=0),"-",(I24/((I44+J44)/2)*100))</f>
        <v>11.046965443403508</v>
      </c>
      <c r="J79" s="69">
        <v>9.4</v>
      </c>
      <c r="K79" s="83"/>
      <c r="L79" s="83"/>
    </row>
    <row r="80" spans="1:12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11.010849213707665</v>
      </c>
      <c r="H80" s="69">
        <f>IF((H44=0),"-",((H17+H18)/((H44+H45+H46+H48+I44+I45+I46+I48)/2)*100))</f>
        <v>11.014843810888024</v>
      </c>
      <c r="I80" s="69">
        <f>IF((I44=0),"-",((I17+I18)/((I44+I45+I46+I48+J44+J45+J46+J48)/2)*100))</f>
        <v>10.422400594954992</v>
      </c>
      <c r="J80" s="69">
        <v>9.2</v>
      </c>
      <c r="K80" s="83"/>
      <c r="L80" s="83"/>
    </row>
    <row r="81" spans="1:12" ht="15" customHeight="1">
      <c r="A81" s="163" t="s">
        <v>71</v>
      </c>
      <c r="B81" s="163"/>
      <c r="C81" s="17"/>
      <c r="D81" s="17"/>
      <c r="E81" s="104">
        <f aca="true" t="shared" si="19" ref="E81:J81">IF(E44=0,"-",((E44+E45)/E52*100))</f>
        <v>20.303483613604318</v>
      </c>
      <c r="F81" s="105">
        <f t="shared" si="19"/>
        <v>34.844262460009254</v>
      </c>
      <c r="G81" s="104">
        <f t="shared" si="19"/>
        <v>36.636088139691</v>
      </c>
      <c r="H81" s="71">
        <f t="shared" si="19"/>
        <v>34.62202433078847</v>
      </c>
      <c r="I81" s="71">
        <f>IF(I44=0,"-",((I44+I45)/I52*100))</f>
        <v>30.51485303796852</v>
      </c>
      <c r="J81" s="71">
        <f t="shared" si="19"/>
        <v>28.04322561400614</v>
      </c>
      <c r="K81" s="83"/>
      <c r="L81" s="83"/>
    </row>
    <row r="82" spans="1:12" ht="15" customHeight="1">
      <c r="A82" s="163" t="s">
        <v>72</v>
      </c>
      <c r="B82" s="163"/>
      <c r="C82" s="17"/>
      <c r="D82" s="17"/>
      <c r="E82" s="106">
        <f aca="true" t="shared" si="20" ref="E82:J82">IF((E48+E46-E40-E38-E34)=0,"-",(E48+E46-E40-E38-E34))</f>
        <v>408.615</v>
      </c>
      <c r="F82" s="107">
        <f t="shared" si="20"/>
        <v>574.9870000000001</v>
      </c>
      <c r="G82" s="106">
        <f t="shared" si="20"/>
        <v>391.413</v>
      </c>
      <c r="H82" s="73">
        <f t="shared" si="20"/>
        <v>624.2040000000001</v>
      </c>
      <c r="I82" s="73">
        <f t="shared" si="20"/>
        <v>807.3440000000002</v>
      </c>
      <c r="J82" s="73">
        <f t="shared" si="20"/>
        <v>904.6189999999999</v>
      </c>
      <c r="K82" s="83"/>
      <c r="L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21" ref="E83:J83">IF((E44=0),"-",((E48+E46)/(E44+E45)))</f>
        <v>1.1849764144951345</v>
      </c>
      <c r="F83" s="109">
        <f t="shared" si="21"/>
        <v>0.7910547492900349</v>
      </c>
      <c r="G83" s="108">
        <f t="shared" si="21"/>
        <v>0.695424091233072</v>
      </c>
      <c r="H83" s="75">
        <f t="shared" si="21"/>
        <v>0.8357765059435388</v>
      </c>
      <c r="I83" s="75">
        <f t="shared" si="21"/>
        <v>1.124992692480075</v>
      </c>
      <c r="J83" s="75">
        <f t="shared" si="21"/>
        <v>1.4101961619617525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1204</v>
      </c>
      <c r="H84" s="77">
        <v>1178</v>
      </c>
      <c r="I84" s="77">
        <v>1175</v>
      </c>
      <c r="J84" s="77">
        <v>1032</v>
      </c>
    </row>
    <row r="85" spans="1:10" ht="15" customHeight="1">
      <c r="A85" s="79" t="s">
        <v>79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4.25">
      <c r="A86" s="79" t="s">
        <v>80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1" ht="1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t="s">
        <v>81</v>
      </c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2" max="13" width="9.140625" style="0" customWidth="1"/>
  </cols>
  <sheetData>
    <row r="1" spans="1:10" ht="18" customHeight="1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83</v>
      </c>
      <c r="B2" s="3"/>
      <c r="C2" s="3"/>
      <c r="D2" s="3"/>
      <c r="E2" s="83"/>
      <c r="F2" s="83"/>
      <c r="G2" s="5"/>
      <c r="H2" s="5"/>
      <c r="I2" s="6"/>
      <c r="J2" s="3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 t="s">
        <v>5</v>
      </c>
    </row>
    <row r="6" ht="1.5" customHeight="1"/>
    <row r="7" spans="1:13" ht="15" customHeight="1">
      <c r="A7" s="16" t="s">
        <v>7</v>
      </c>
      <c r="B7" s="17"/>
      <c r="C7" s="17"/>
      <c r="D7" s="17"/>
      <c r="E7" s="86">
        <v>336.726</v>
      </c>
      <c r="F7" s="19">
        <v>329.939</v>
      </c>
      <c r="G7" s="86">
        <v>1631.78</v>
      </c>
      <c r="H7" s="19">
        <v>1503.5620000000001</v>
      </c>
      <c r="I7" s="19">
        <v>1308.8390000000002</v>
      </c>
      <c r="J7" s="19">
        <v>1219</v>
      </c>
      <c r="K7" s="93"/>
      <c r="L7" s="93"/>
      <c r="M7" s="93"/>
    </row>
    <row r="8" spans="1:13" ht="15" customHeight="1">
      <c r="A8" s="16" t="s">
        <v>8</v>
      </c>
      <c r="B8" s="20"/>
      <c r="C8" s="20"/>
      <c r="D8" s="20"/>
      <c r="E8" s="87">
        <v>-344.442</v>
      </c>
      <c r="F8" s="22">
        <v>-338.1460000000001</v>
      </c>
      <c r="G8" s="87">
        <v>-1473.2210000000002</v>
      </c>
      <c r="H8" s="22">
        <v>-1288.354</v>
      </c>
      <c r="I8" s="22">
        <v>-1144.7190000000003</v>
      </c>
      <c r="J8" s="22">
        <v>-1094</v>
      </c>
      <c r="K8" s="93"/>
      <c r="L8" s="93"/>
      <c r="M8" s="93"/>
    </row>
    <row r="9" spans="1:13" ht="15" customHeight="1">
      <c r="A9" s="16" t="s">
        <v>9</v>
      </c>
      <c r="B9" s="20"/>
      <c r="C9" s="20"/>
      <c r="D9" s="20"/>
      <c r="E9" s="87">
        <v>9</v>
      </c>
      <c r="F9" s="22"/>
      <c r="G9" s="87"/>
      <c r="H9" s="22">
        <v>-27.455000000000002</v>
      </c>
      <c r="I9" s="22">
        <v>0.154</v>
      </c>
      <c r="J9" s="22"/>
      <c r="K9" s="93"/>
      <c r="L9" s="93"/>
      <c r="M9" s="93"/>
    </row>
    <row r="10" spans="1:13" ht="15" customHeight="1">
      <c r="A10" s="16" t="s">
        <v>10</v>
      </c>
      <c r="B10" s="20"/>
      <c r="C10" s="20"/>
      <c r="D10" s="20"/>
      <c r="E10" s="87">
        <v>2.261</v>
      </c>
      <c r="F10" s="22"/>
      <c r="G10" s="87">
        <v>1.81</v>
      </c>
      <c r="H10" s="22">
        <v>3.289</v>
      </c>
      <c r="I10" s="22">
        <v>8.102</v>
      </c>
      <c r="J10" s="22">
        <v>2</v>
      </c>
      <c r="K10" s="93"/>
      <c r="L10" s="93"/>
      <c r="M10" s="93"/>
    </row>
    <row r="11" spans="1:13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>
        <v>649</v>
      </c>
      <c r="K11" s="93"/>
      <c r="L11" s="93"/>
      <c r="M11" s="93"/>
    </row>
    <row r="12" spans="1:13" ht="15" customHeight="1">
      <c r="A12" s="27" t="s">
        <v>12</v>
      </c>
      <c r="B12" s="27"/>
      <c r="C12" s="27"/>
      <c r="D12" s="27"/>
      <c r="E12" s="86">
        <f aca="true" t="shared" si="0" ref="E12:J12">SUM(E7:E11)</f>
        <v>3.544999999999992</v>
      </c>
      <c r="F12" s="19">
        <f t="shared" si="0"/>
        <v>-8.20700000000005</v>
      </c>
      <c r="G12" s="86">
        <f t="shared" si="0"/>
        <v>160.36899999999974</v>
      </c>
      <c r="H12" s="19">
        <f t="shared" si="0"/>
        <v>191.04200000000006</v>
      </c>
      <c r="I12" s="19">
        <f t="shared" si="0"/>
        <v>172.3759999999999</v>
      </c>
      <c r="J12" s="19">
        <f t="shared" si="0"/>
        <v>776</v>
      </c>
      <c r="K12" s="93"/>
      <c r="L12" s="93"/>
      <c r="M12" s="93"/>
    </row>
    <row r="13" spans="1:13" ht="15" customHeight="1">
      <c r="A13" s="23" t="s">
        <v>13</v>
      </c>
      <c r="B13" s="24"/>
      <c r="C13" s="24"/>
      <c r="D13" s="24"/>
      <c r="E13" s="88">
        <v>-7.489000000000001</v>
      </c>
      <c r="F13" s="26">
        <v>-6.495</v>
      </c>
      <c r="G13" s="88">
        <v>-29.389000000000003</v>
      </c>
      <c r="H13" s="26">
        <v>-28.498</v>
      </c>
      <c r="I13" s="26">
        <v>-28.962000000000003</v>
      </c>
      <c r="J13" s="26">
        <v>-29</v>
      </c>
      <c r="K13" s="93"/>
      <c r="L13" s="93"/>
      <c r="M13" s="93"/>
    </row>
    <row r="14" spans="1:13" ht="15" customHeight="1">
      <c r="A14" s="27" t="s">
        <v>14</v>
      </c>
      <c r="B14" s="27"/>
      <c r="C14" s="27"/>
      <c r="D14" s="27"/>
      <c r="E14" s="86">
        <f aca="true" t="shared" si="1" ref="E14:J14">SUM(E12:E13)</f>
        <v>-3.944000000000009</v>
      </c>
      <c r="F14" s="19">
        <f t="shared" si="1"/>
        <v>-14.702000000000051</v>
      </c>
      <c r="G14" s="86">
        <f t="shared" si="1"/>
        <v>130.97999999999973</v>
      </c>
      <c r="H14" s="19">
        <f t="shared" si="1"/>
        <v>162.54400000000007</v>
      </c>
      <c r="I14" s="19">
        <f t="shared" si="1"/>
        <v>143.41399999999987</v>
      </c>
      <c r="J14" s="19">
        <f t="shared" si="1"/>
        <v>747</v>
      </c>
      <c r="K14" s="93"/>
      <c r="L14" s="93"/>
      <c r="M14" s="93"/>
    </row>
    <row r="15" spans="1:13" ht="15" customHeight="1">
      <c r="A15" s="16" t="s">
        <v>15</v>
      </c>
      <c r="B15" s="28"/>
      <c r="C15" s="28"/>
      <c r="D15" s="28"/>
      <c r="E15" s="87">
        <v>-1.135</v>
      </c>
      <c r="F15" s="22">
        <v>-0.645</v>
      </c>
      <c r="G15" s="87">
        <v>-4.54</v>
      </c>
      <c r="H15" s="22">
        <v>-2.588</v>
      </c>
      <c r="I15" s="22">
        <v>-2.58</v>
      </c>
      <c r="J15" s="22">
        <v>-3</v>
      </c>
      <c r="K15" s="93"/>
      <c r="L15" s="93"/>
      <c r="M15" s="93"/>
    </row>
    <row r="16" spans="1:13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  <c r="M16" s="93"/>
    </row>
    <row r="17" spans="1:13" ht="15" customHeight="1">
      <c r="A17" s="27" t="s">
        <v>17</v>
      </c>
      <c r="B17" s="27"/>
      <c r="C17" s="27"/>
      <c r="D17" s="27"/>
      <c r="E17" s="86">
        <f aca="true" t="shared" si="2" ref="E17:J17">SUM(E14:E16)</f>
        <v>-5.079000000000009</v>
      </c>
      <c r="F17" s="19">
        <f t="shared" si="2"/>
        <v>-15.347000000000051</v>
      </c>
      <c r="G17" s="86">
        <f t="shared" si="2"/>
        <v>126.43999999999973</v>
      </c>
      <c r="H17" s="19">
        <f t="shared" si="2"/>
        <v>159.95600000000007</v>
      </c>
      <c r="I17" s="19">
        <f t="shared" si="2"/>
        <v>140.83399999999986</v>
      </c>
      <c r="J17" s="19">
        <f t="shared" si="2"/>
        <v>744</v>
      </c>
      <c r="K17" s="93"/>
      <c r="L17" s="93"/>
      <c r="M17" s="93"/>
    </row>
    <row r="18" spans="1:13" ht="15" customHeight="1">
      <c r="A18" s="16" t="s">
        <v>18</v>
      </c>
      <c r="B18" s="20"/>
      <c r="C18" s="20"/>
      <c r="D18" s="20"/>
      <c r="E18" s="87">
        <v>2.492</v>
      </c>
      <c r="F18" s="22">
        <v>4.2</v>
      </c>
      <c r="G18" s="87">
        <v>9.260000000000002</v>
      </c>
      <c r="H18" s="22">
        <v>25.533</v>
      </c>
      <c r="I18" s="22">
        <v>38.463</v>
      </c>
      <c r="J18" s="22">
        <v>41</v>
      </c>
      <c r="K18" s="93"/>
      <c r="L18" s="93"/>
      <c r="M18" s="93"/>
    </row>
    <row r="19" spans="1:13" ht="15" customHeight="1">
      <c r="A19" s="23" t="s">
        <v>19</v>
      </c>
      <c r="B19" s="24"/>
      <c r="C19" s="24"/>
      <c r="D19" s="24"/>
      <c r="E19" s="88">
        <v>-7.939</v>
      </c>
      <c r="F19" s="26">
        <v>-6.404</v>
      </c>
      <c r="G19" s="88">
        <v>-22.618000000000002</v>
      </c>
      <c r="H19" s="26">
        <v>-49.612</v>
      </c>
      <c r="I19" s="26">
        <v>-66.15200000000002</v>
      </c>
      <c r="J19" s="26">
        <v>-31</v>
      </c>
      <c r="K19" s="93"/>
      <c r="L19" s="93"/>
      <c r="M19" s="93"/>
    </row>
    <row r="20" spans="1:13" ht="15" customHeight="1">
      <c r="A20" s="27" t="s">
        <v>20</v>
      </c>
      <c r="B20" s="27"/>
      <c r="C20" s="27"/>
      <c r="D20" s="27"/>
      <c r="E20" s="86">
        <f aca="true" t="shared" si="3" ref="E20:J20">SUM(E17:E19)</f>
        <v>-10.526000000000009</v>
      </c>
      <c r="F20" s="19">
        <f t="shared" si="3"/>
        <v>-17.55100000000005</v>
      </c>
      <c r="G20" s="86">
        <f t="shared" si="3"/>
        <v>113.08199999999974</v>
      </c>
      <c r="H20" s="19">
        <f t="shared" si="3"/>
        <v>135.8770000000001</v>
      </c>
      <c r="I20" s="19">
        <f t="shared" si="3"/>
        <v>113.14499999999984</v>
      </c>
      <c r="J20" s="19">
        <f t="shared" si="3"/>
        <v>754</v>
      </c>
      <c r="K20" s="93"/>
      <c r="L20" s="93"/>
      <c r="M20" s="93"/>
    </row>
    <row r="21" spans="1:13" ht="15" customHeight="1">
      <c r="A21" s="16" t="s">
        <v>21</v>
      </c>
      <c r="B21" s="20"/>
      <c r="C21" s="20"/>
      <c r="D21" s="20"/>
      <c r="E21" s="87">
        <v>3.918</v>
      </c>
      <c r="F21" s="22">
        <v>4.888999999999999</v>
      </c>
      <c r="G21" s="87">
        <v>-28.437000000000005</v>
      </c>
      <c r="H21" s="22">
        <v>-50.119</v>
      </c>
      <c r="I21" s="22">
        <v>-26.28</v>
      </c>
      <c r="J21" s="22">
        <v>-31</v>
      </c>
      <c r="K21" s="93"/>
      <c r="L21" s="93"/>
      <c r="M21" s="93"/>
    </row>
    <row r="22" spans="1:13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  <c r="M22" s="93"/>
    </row>
    <row r="23" spans="1:13" ht="15" customHeight="1">
      <c r="A23" s="30" t="s">
        <v>23</v>
      </c>
      <c r="B23" s="31"/>
      <c r="C23" s="31"/>
      <c r="D23" s="31"/>
      <c r="E23" s="86">
        <f aca="true" t="shared" si="4" ref="E23:J23">SUM(E20:E22)</f>
        <v>-6.6080000000000085</v>
      </c>
      <c r="F23" s="19">
        <f t="shared" si="4"/>
        <v>-12.662000000000052</v>
      </c>
      <c r="G23" s="86">
        <f t="shared" si="4"/>
        <v>84.64499999999973</v>
      </c>
      <c r="H23" s="19">
        <f t="shared" si="4"/>
        <v>85.7580000000001</v>
      </c>
      <c r="I23" s="19">
        <f t="shared" si="4"/>
        <v>86.86499999999984</v>
      </c>
      <c r="J23" s="19">
        <f t="shared" si="4"/>
        <v>723</v>
      </c>
      <c r="K23" s="93"/>
      <c r="L23" s="93"/>
      <c r="M23" s="93"/>
    </row>
    <row r="24" spans="1:13" ht="15" customHeight="1">
      <c r="A24" s="16" t="s">
        <v>24</v>
      </c>
      <c r="B24" s="20"/>
      <c r="C24" s="20"/>
      <c r="D24" s="20"/>
      <c r="E24" s="90">
        <f aca="true" t="shared" si="5" ref="E24:J24">E23-E25</f>
        <v>-9.689000000000009</v>
      </c>
      <c r="F24" s="33">
        <f t="shared" si="5"/>
        <v>-17.782000000000053</v>
      </c>
      <c r="G24" s="90">
        <f t="shared" si="5"/>
        <v>54.51199999999972</v>
      </c>
      <c r="H24" s="33">
        <f t="shared" si="5"/>
        <v>67.9280000000001</v>
      </c>
      <c r="I24" s="33">
        <f t="shared" si="5"/>
        <v>71.84399999999984</v>
      </c>
      <c r="J24" s="33">
        <f t="shared" si="5"/>
        <v>711</v>
      </c>
      <c r="K24" s="93"/>
      <c r="L24" s="93"/>
      <c r="M24" s="93"/>
    </row>
    <row r="25" spans="1:13" ht="15" customHeight="1">
      <c r="A25" s="16" t="s">
        <v>25</v>
      </c>
      <c r="B25" s="20"/>
      <c r="C25" s="20"/>
      <c r="D25" s="20"/>
      <c r="E25" s="87">
        <v>3.081</v>
      </c>
      <c r="F25" s="22">
        <v>5.12</v>
      </c>
      <c r="G25" s="87">
        <v>30.133000000000003</v>
      </c>
      <c r="H25" s="22">
        <v>17.830000000000002</v>
      </c>
      <c r="I25" s="22">
        <v>15.021</v>
      </c>
      <c r="J25" s="22">
        <v>12</v>
      </c>
      <c r="K25" s="93"/>
      <c r="L25" s="93"/>
      <c r="M25" s="93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>
        <f>IF(F$5=0,"",F$5)</f>
      </c>
      <c r="G29" s="36"/>
      <c r="H29" s="36"/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465.59200000000004</v>
      </c>
      <c r="F31" s="22">
        <v>460.463</v>
      </c>
      <c r="G31" s="87">
        <v>464.68100000000004</v>
      </c>
      <c r="H31" s="22">
        <v>459.719</v>
      </c>
      <c r="I31" s="22">
        <v>467.327</v>
      </c>
      <c r="J31" s="22">
        <v>462</v>
      </c>
    </row>
    <row r="32" spans="1:10" ht="15" customHeight="1">
      <c r="A32" s="16" t="s">
        <v>28</v>
      </c>
      <c r="B32" s="17"/>
      <c r="C32" s="17"/>
      <c r="D32" s="17"/>
      <c r="E32" s="87">
        <v>232.98600000000002</v>
      </c>
      <c r="F32" s="22">
        <v>238.69300000000004</v>
      </c>
      <c r="G32" s="87">
        <v>234.327</v>
      </c>
      <c r="H32" s="22">
        <v>239.63300000000004</v>
      </c>
      <c r="I32" s="22">
        <v>236.214</v>
      </c>
      <c r="J32" s="22">
        <v>238</v>
      </c>
    </row>
    <row r="33" spans="1:10" ht="15" customHeight="1">
      <c r="A33" s="16" t="s">
        <v>29</v>
      </c>
      <c r="B33" s="17"/>
      <c r="C33" s="17"/>
      <c r="D33" s="17"/>
      <c r="E33" s="87">
        <v>104.74700000000001</v>
      </c>
      <c r="F33" s="22">
        <v>96.54399999999998</v>
      </c>
      <c r="G33" s="87">
        <v>99.17899999999997</v>
      </c>
      <c r="H33" s="22">
        <v>100.46600000000007</v>
      </c>
      <c r="I33" s="22">
        <v>201.055</v>
      </c>
      <c r="J33" s="22">
        <v>108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>
        <v>5.5</v>
      </c>
      <c r="I34" s="22">
        <v>7.5</v>
      </c>
      <c r="J34" s="22">
        <v>13</v>
      </c>
    </row>
    <row r="35" spans="1:10" ht="15" customHeight="1">
      <c r="A35" s="23" t="s">
        <v>31</v>
      </c>
      <c r="B35" s="24"/>
      <c r="C35" s="24"/>
      <c r="D35" s="24"/>
      <c r="E35" s="88">
        <v>82.451</v>
      </c>
      <c r="F35" s="26">
        <v>72.373</v>
      </c>
      <c r="G35" s="88">
        <v>71.30700000000002</v>
      </c>
      <c r="H35" s="26">
        <v>65.488</v>
      </c>
      <c r="I35" s="26">
        <v>76.20300000000002</v>
      </c>
      <c r="J35" s="26">
        <v>18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885.7760000000001</v>
      </c>
      <c r="F36" s="94">
        <f t="shared" si="7"/>
        <v>868.0730000000001</v>
      </c>
      <c r="G36" s="86">
        <f t="shared" si="7"/>
        <v>869.494</v>
      </c>
      <c r="H36" s="19">
        <f t="shared" si="7"/>
        <v>870.8060000000003</v>
      </c>
      <c r="I36" s="19">
        <f t="shared" si="7"/>
        <v>988.299</v>
      </c>
      <c r="J36" s="19">
        <f t="shared" si="7"/>
        <v>839</v>
      </c>
    </row>
    <row r="37" spans="1:10" ht="15" customHeight="1">
      <c r="A37" s="16" t="s">
        <v>34</v>
      </c>
      <c r="B37" s="20"/>
      <c r="C37" s="20"/>
      <c r="D37" s="20"/>
      <c r="E37" s="87">
        <v>220.076</v>
      </c>
      <c r="F37" s="22">
        <v>207.188</v>
      </c>
      <c r="G37" s="87">
        <v>208.71500000000003</v>
      </c>
      <c r="H37" s="22">
        <v>211.168</v>
      </c>
      <c r="I37" s="22">
        <v>218.25400000000002</v>
      </c>
      <c r="J37" s="22">
        <v>169</v>
      </c>
    </row>
    <row r="38" spans="1:10" ht="15" customHeight="1">
      <c r="A38" s="16" t="s">
        <v>35</v>
      </c>
      <c r="B38" s="20"/>
      <c r="C38" s="20"/>
      <c r="D38" s="20"/>
      <c r="E38" s="87"/>
      <c r="F38" s="22"/>
      <c r="G38" s="87"/>
      <c r="H38" s="22"/>
      <c r="I38" s="22"/>
      <c r="J38" s="22">
        <v>7</v>
      </c>
    </row>
    <row r="39" spans="1:10" ht="15" customHeight="1">
      <c r="A39" s="16" t="s">
        <v>36</v>
      </c>
      <c r="B39" s="20"/>
      <c r="C39" s="20"/>
      <c r="D39" s="20"/>
      <c r="E39" s="87">
        <v>715.711</v>
      </c>
      <c r="F39" s="22">
        <v>758.3870000000001</v>
      </c>
      <c r="G39" s="87">
        <v>1045.042</v>
      </c>
      <c r="H39" s="22">
        <v>935.179</v>
      </c>
      <c r="I39" s="22">
        <v>947.3220000000001</v>
      </c>
      <c r="J39" s="22">
        <v>837</v>
      </c>
    </row>
    <row r="40" spans="1:10" ht="15" customHeight="1">
      <c r="A40" s="16" t="s">
        <v>37</v>
      </c>
      <c r="B40" s="20"/>
      <c r="C40" s="20"/>
      <c r="D40" s="20"/>
      <c r="E40" s="87">
        <v>240.086</v>
      </c>
      <c r="F40" s="22">
        <v>389.742</v>
      </c>
      <c r="G40" s="87">
        <v>428.50300000000004</v>
      </c>
      <c r="H40" s="22">
        <v>378.06600000000003</v>
      </c>
      <c r="I40" s="22">
        <v>481.033</v>
      </c>
      <c r="J40" s="22">
        <v>635</v>
      </c>
    </row>
    <row r="41" spans="1:10" ht="15" customHeight="1">
      <c r="A41" s="23" t="s">
        <v>38</v>
      </c>
      <c r="B41" s="24"/>
      <c r="C41" s="24"/>
      <c r="D41" s="24"/>
      <c r="E41" s="88"/>
      <c r="F41" s="26"/>
      <c r="G41" s="88"/>
      <c r="H41" s="26">
        <v>152.791</v>
      </c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1175.873</v>
      </c>
      <c r="F42" s="96">
        <f t="shared" si="8"/>
        <v>1355.317</v>
      </c>
      <c r="G42" s="95">
        <f t="shared" si="8"/>
        <v>1682.2600000000002</v>
      </c>
      <c r="H42" s="45">
        <f t="shared" si="8"/>
        <v>1677.204</v>
      </c>
      <c r="I42" s="45">
        <f t="shared" si="8"/>
        <v>1646.609</v>
      </c>
      <c r="J42" s="45">
        <f t="shared" si="8"/>
        <v>1648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2061.6490000000003</v>
      </c>
      <c r="F43" s="94">
        <f t="shared" si="9"/>
        <v>2223.3900000000003</v>
      </c>
      <c r="G43" s="86">
        <f t="shared" si="9"/>
        <v>2551.7540000000004</v>
      </c>
      <c r="H43" s="19">
        <f t="shared" si="9"/>
        <v>2548.01</v>
      </c>
      <c r="I43" s="19">
        <f t="shared" si="9"/>
        <v>2634.908</v>
      </c>
      <c r="J43" s="19">
        <f t="shared" si="9"/>
        <v>2487</v>
      </c>
    </row>
    <row r="44" spans="1:10" ht="15" customHeight="1">
      <c r="A44" s="16" t="s">
        <v>41</v>
      </c>
      <c r="B44" s="20"/>
      <c r="C44" s="20"/>
      <c r="D44" s="20"/>
      <c r="E44" s="87">
        <v>535.147</v>
      </c>
      <c r="F44" s="22">
        <v>744.6650000000001</v>
      </c>
      <c r="G44" s="87">
        <v>822.5400000000002</v>
      </c>
      <c r="H44" s="22">
        <v>758.3910000000001</v>
      </c>
      <c r="I44" s="22">
        <v>705.2450000000001</v>
      </c>
      <c r="J44" s="22">
        <v>776</v>
      </c>
    </row>
    <row r="45" spans="1:10" ht="15" customHeight="1">
      <c r="A45" s="16" t="s">
        <v>42</v>
      </c>
      <c r="B45" s="20"/>
      <c r="C45" s="20"/>
      <c r="D45" s="20"/>
      <c r="E45" s="87">
        <v>28.923000000000002</v>
      </c>
      <c r="F45" s="22">
        <v>47.061</v>
      </c>
      <c r="G45" s="87">
        <v>61.416000000000004</v>
      </c>
      <c r="H45" s="22">
        <v>41.212</v>
      </c>
      <c r="I45" s="22">
        <v>33.535000000000004</v>
      </c>
      <c r="J45" s="22">
        <v>24</v>
      </c>
    </row>
    <row r="46" spans="1:10" ht="15" customHeight="1">
      <c r="A46" s="16" t="s">
        <v>43</v>
      </c>
      <c r="B46" s="20"/>
      <c r="C46" s="20"/>
      <c r="D46" s="20"/>
      <c r="E46" s="87">
        <v>32.534</v>
      </c>
      <c r="F46" s="22">
        <v>40.469</v>
      </c>
      <c r="G46" s="87">
        <v>31.871000000000002</v>
      </c>
      <c r="H46" s="22">
        <v>38.223</v>
      </c>
      <c r="I46" s="22">
        <v>122.979</v>
      </c>
      <c r="J46" s="22">
        <v>173</v>
      </c>
    </row>
    <row r="47" spans="1:10" ht="15" customHeight="1">
      <c r="A47" s="16" t="s">
        <v>44</v>
      </c>
      <c r="B47" s="20"/>
      <c r="C47" s="20"/>
      <c r="D47" s="20"/>
      <c r="E47" s="87">
        <v>139.597</v>
      </c>
      <c r="F47" s="22">
        <v>70.88900000000001</v>
      </c>
      <c r="G47" s="87">
        <v>70.749</v>
      </c>
      <c r="H47" s="22">
        <v>73.751</v>
      </c>
      <c r="I47" s="22">
        <v>116.405</v>
      </c>
      <c r="J47" s="22">
        <v>21</v>
      </c>
    </row>
    <row r="48" spans="1:10" ht="15" customHeight="1">
      <c r="A48" s="16" t="s">
        <v>45</v>
      </c>
      <c r="B48" s="20"/>
      <c r="C48" s="20"/>
      <c r="D48" s="20"/>
      <c r="E48" s="87">
        <v>140.375</v>
      </c>
      <c r="F48" s="22">
        <v>182.825</v>
      </c>
      <c r="G48" s="87">
        <v>140.274</v>
      </c>
      <c r="H48" s="22">
        <v>182.81</v>
      </c>
      <c r="I48" s="22">
        <v>295</v>
      </c>
      <c r="J48" s="22">
        <v>350</v>
      </c>
    </row>
    <row r="49" spans="1:10" ht="15" customHeight="1">
      <c r="A49" s="16" t="s">
        <v>46</v>
      </c>
      <c r="B49" s="20"/>
      <c r="C49" s="20"/>
      <c r="D49" s="20"/>
      <c r="E49" s="87">
        <v>1162.1950000000002</v>
      </c>
      <c r="F49" s="22">
        <v>1120.377</v>
      </c>
      <c r="G49" s="87">
        <v>1402.026</v>
      </c>
      <c r="H49" s="22">
        <v>1433.517</v>
      </c>
      <c r="I49" s="22">
        <v>1351.886</v>
      </c>
      <c r="J49" s="22">
        <v>1143</v>
      </c>
    </row>
    <row r="50" spans="1:10" ht="15" customHeight="1">
      <c r="A50" s="16" t="s">
        <v>47</v>
      </c>
      <c r="B50" s="20"/>
      <c r="C50" s="20"/>
      <c r="D50" s="20"/>
      <c r="E50" s="87">
        <v>22.878</v>
      </c>
      <c r="F50" s="22">
        <v>17.104</v>
      </c>
      <c r="G50" s="87">
        <v>22.878</v>
      </c>
      <c r="H50" s="22">
        <v>17.104</v>
      </c>
      <c r="I50" s="22">
        <v>9.858</v>
      </c>
      <c r="J50" s="22"/>
    </row>
    <row r="51" spans="1:10" ht="15" customHeight="1">
      <c r="A51" s="23" t="s">
        <v>48</v>
      </c>
      <c r="B51" s="24"/>
      <c r="C51" s="24"/>
      <c r="D51" s="24"/>
      <c r="E51" s="88"/>
      <c r="F51" s="26"/>
      <c r="G51" s="88"/>
      <c r="H51" s="26">
        <v>3.0020000000000002</v>
      </c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2061.6490000000003</v>
      </c>
      <c r="F52" s="94">
        <f t="shared" si="10"/>
        <v>2223.39</v>
      </c>
      <c r="G52" s="86">
        <f t="shared" si="10"/>
        <v>2551.7540000000004</v>
      </c>
      <c r="H52" s="19">
        <f t="shared" si="10"/>
        <v>2548.0099999999998</v>
      </c>
      <c r="I52" s="19">
        <f t="shared" si="10"/>
        <v>2634.9080000000004</v>
      </c>
      <c r="J52" s="19">
        <f t="shared" si="10"/>
        <v>2487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/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-24.838</v>
      </c>
      <c r="F58" s="33">
        <v>-21.411</v>
      </c>
      <c r="G58" s="90">
        <v>102.44</v>
      </c>
      <c r="H58" s="33">
        <f>170.998-0.22</f>
        <v>170.778</v>
      </c>
      <c r="I58" s="33">
        <v>75.69000000000001</v>
      </c>
      <c r="J58" s="33">
        <v>96</v>
      </c>
    </row>
    <row r="59" spans="1:10" ht="15" customHeight="1">
      <c r="A59" s="164" t="s">
        <v>52</v>
      </c>
      <c r="B59" s="164"/>
      <c r="C59" s="50"/>
      <c r="D59" s="50"/>
      <c r="E59" s="88">
        <v>-54.27199999999999</v>
      </c>
      <c r="F59" s="26">
        <v>-122.64400000000003</v>
      </c>
      <c r="G59" s="88">
        <v>-130.904</v>
      </c>
      <c r="H59" s="26">
        <v>-10.863000000000014</v>
      </c>
      <c r="I59" s="26">
        <v>80.46199999999999</v>
      </c>
      <c r="J59" s="26">
        <v>-36</v>
      </c>
    </row>
    <row r="60" spans="1:10" ht="16.5" customHeight="1">
      <c r="A60" s="167" t="s">
        <v>53</v>
      </c>
      <c r="B60" s="167"/>
      <c r="C60" s="52"/>
      <c r="D60" s="52"/>
      <c r="E60" s="86">
        <f aca="true" t="shared" si="12" ref="E60:J60">SUM(E58:E59)</f>
        <v>-79.10999999999999</v>
      </c>
      <c r="F60" s="19">
        <f t="shared" si="12"/>
        <v>-144.05500000000004</v>
      </c>
      <c r="G60" s="86">
        <f t="shared" si="12"/>
        <v>-28.464</v>
      </c>
      <c r="H60" s="19">
        <f t="shared" si="12"/>
        <v>159.91499999999996</v>
      </c>
      <c r="I60" s="19">
        <f t="shared" si="12"/>
        <v>156.152</v>
      </c>
      <c r="J60" s="112">
        <f t="shared" si="12"/>
        <v>60</v>
      </c>
    </row>
    <row r="61" spans="1:10" ht="15" customHeight="1">
      <c r="A61" s="163" t="s">
        <v>55</v>
      </c>
      <c r="B61" s="163"/>
      <c r="C61" s="20"/>
      <c r="D61" s="20"/>
      <c r="E61" s="87">
        <v>-12.827</v>
      </c>
      <c r="F61" s="22">
        <v>-3.5</v>
      </c>
      <c r="G61" s="87">
        <v>-29.294</v>
      </c>
      <c r="H61" s="22">
        <v>-156.15699999999998</v>
      </c>
      <c r="I61" s="22">
        <v>-17.548000000000002</v>
      </c>
      <c r="J61" s="22">
        <v>-29</v>
      </c>
    </row>
    <row r="62" spans="1:10" ht="15" customHeight="1">
      <c r="A62" s="164" t="s">
        <v>56</v>
      </c>
      <c r="B62" s="164"/>
      <c r="C62" s="24"/>
      <c r="D62" s="24"/>
      <c r="E62" s="88">
        <v>9</v>
      </c>
      <c r="F62" s="26">
        <v>6.3260000000000005</v>
      </c>
      <c r="G62" s="88">
        <v>1.7710000000000001</v>
      </c>
      <c r="H62" s="26">
        <v>6.595000000000001</v>
      </c>
      <c r="I62" s="26">
        <v>3.726</v>
      </c>
      <c r="J62" s="26"/>
    </row>
    <row r="63" spans="1:10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-82.93699999999998</v>
      </c>
      <c r="F63" s="19">
        <f t="shared" si="13"/>
        <v>-141.22900000000004</v>
      </c>
      <c r="G63" s="86">
        <f t="shared" si="13"/>
        <v>-55.986999999999995</v>
      </c>
      <c r="H63" s="19">
        <f t="shared" si="13"/>
        <v>10.352999999999982</v>
      </c>
      <c r="I63" s="19">
        <f t="shared" si="13"/>
        <v>142.32999999999998</v>
      </c>
      <c r="J63" s="113">
        <f t="shared" si="13"/>
        <v>31</v>
      </c>
    </row>
    <row r="64" spans="1:10" ht="15" customHeight="1">
      <c r="A64" s="164" t="s">
        <v>58</v>
      </c>
      <c r="B64" s="164"/>
      <c r="C64" s="59"/>
      <c r="D64" s="59"/>
      <c r="E64" s="88"/>
      <c r="F64" s="26">
        <v>153.241</v>
      </c>
      <c r="G64" s="88">
        <v>153.241</v>
      </c>
      <c r="H64" s="26"/>
      <c r="I64" s="26">
        <v>-84</v>
      </c>
      <c r="J64" s="26">
        <v>890</v>
      </c>
    </row>
    <row r="65" spans="1:10" ht="16.5" customHeight="1">
      <c r="A65" s="167" t="s">
        <v>59</v>
      </c>
      <c r="B65" s="167"/>
      <c r="C65" s="46"/>
      <c r="D65" s="46"/>
      <c r="E65" s="86">
        <f aca="true" t="shared" si="14" ref="E65:J65">SUM(E63:E64)</f>
        <v>-82.93699999999998</v>
      </c>
      <c r="F65" s="19">
        <f t="shared" si="14"/>
        <v>12.011999999999972</v>
      </c>
      <c r="G65" s="86">
        <f t="shared" si="14"/>
        <v>97.25400000000002</v>
      </c>
      <c r="H65" s="19">
        <f t="shared" si="14"/>
        <v>10.352999999999982</v>
      </c>
      <c r="I65" s="19">
        <f t="shared" si="14"/>
        <v>58.329999999999984</v>
      </c>
      <c r="J65" s="19">
        <f t="shared" si="14"/>
        <v>921</v>
      </c>
    </row>
    <row r="66" spans="1:10" ht="15" customHeight="1">
      <c r="A66" s="163" t="s">
        <v>60</v>
      </c>
      <c r="B66" s="163"/>
      <c r="C66" s="20"/>
      <c r="D66" s="20"/>
      <c r="E66" s="87"/>
      <c r="F66" s="22"/>
      <c r="G66" s="87">
        <v>-36.045</v>
      </c>
      <c r="H66" s="22">
        <v>-112.5</v>
      </c>
      <c r="I66" s="22">
        <v>-55</v>
      </c>
      <c r="J66" s="22">
        <v>-75</v>
      </c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87"/>
      <c r="F68" s="22"/>
      <c r="G68" s="87">
        <v>-14.422</v>
      </c>
      <c r="H68" s="22">
        <v>-6.412</v>
      </c>
      <c r="I68" s="22">
        <v>-159.189</v>
      </c>
      <c r="J68" s="22"/>
    </row>
    <row r="69" spans="1:10" ht="15" customHeight="1">
      <c r="A69" s="164" t="s">
        <v>63</v>
      </c>
      <c r="B69" s="164"/>
      <c r="C69" s="24"/>
      <c r="D69" s="24"/>
      <c r="E69" s="88">
        <v>-106.47800000000001</v>
      </c>
      <c r="F69" s="26"/>
      <c r="G69" s="88"/>
      <c r="H69" s="26"/>
      <c r="I69" s="26"/>
      <c r="J69" s="26">
        <v>-479</v>
      </c>
    </row>
    <row r="70" spans="1:10" ht="16.5" customHeight="1">
      <c r="A70" s="60" t="s">
        <v>64</v>
      </c>
      <c r="B70" s="60"/>
      <c r="C70" s="61"/>
      <c r="D70" s="61"/>
      <c r="E70" s="101">
        <f aca="true" t="shared" si="15" ref="E70:J70">SUM(E66:E69)</f>
        <v>-106.47800000000001</v>
      </c>
      <c r="F70" s="64">
        <f t="shared" si="15"/>
        <v>0</v>
      </c>
      <c r="G70" s="101">
        <f t="shared" si="15"/>
        <v>-50.467</v>
      </c>
      <c r="H70" s="64">
        <f t="shared" si="15"/>
        <v>-118.912</v>
      </c>
      <c r="I70" s="64">
        <f t="shared" si="15"/>
        <v>-214.189</v>
      </c>
      <c r="J70" s="64">
        <f t="shared" si="15"/>
        <v>-554</v>
      </c>
    </row>
    <row r="71" spans="1:10" ht="16.5" customHeight="1">
      <c r="A71" s="167" t="s">
        <v>65</v>
      </c>
      <c r="B71" s="167"/>
      <c r="C71" s="46"/>
      <c r="D71" s="46"/>
      <c r="E71" s="86">
        <f aca="true" t="shared" si="16" ref="E71:J71">SUM(E70+E65)</f>
        <v>-189.415</v>
      </c>
      <c r="F71" s="19">
        <f t="shared" si="16"/>
        <v>12.011999999999972</v>
      </c>
      <c r="G71" s="86">
        <f t="shared" si="16"/>
        <v>46.78700000000002</v>
      </c>
      <c r="H71" s="19">
        <f t="shared" si="16"/>
        <v>-108.55900000000003</v>
      </c>
      <c r="I71" s="19">
        <f t="shared" si="16"/>
        <v>-155.859</v>
      </c>
      <c r="J71" s="19">
        <f t="shared" si="16"/>
        <v>367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>
        <f>IF(E$5=0,"",E$5)</f>
      </c>
      <c r="F75" s="13">
        <f>IF(F$5=0,"",F$5)</f>
      </c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-1.1712787251355727</v>
      </c>
      <c r="F77" s="67">
        <f>IF(F14=0,"-",IF(F7=0,"-",F14/F7))*100</f>
        <v>-4.455975195414926</v>
      </c>
      <c r="G77" s="102">
        <f>IF(G14=0,"-",IF(G7=0,"-",G14/G7)*100)</f>
        <v>8.026817340572855</v>
      </c>
      <c r="H77" s="67">
        <f>IF(H14=0,"-",IF(H7=0,"-",H14/H7)*100)</f>
        <v>10.810595106819676</v>
      </c>
      <c r="I77" s="67">
        <f>IF(I14=0,"-",IF(I7=0,"-",I14/I7)*100)</f>
        <v>10.9573446390274</v>
      </c>
      <c r="J77" s="67">
        <f>IF(J14=0,"-",IF(J7=0,"-",J14/J7)*100)</f>
        <v>61.27973748974569</v>
      </c>
    </row>
    <row r="78" spans="1:11" ht="15" customHeight="1">
      <c r="A78" s="163" t="s">
        <v>68</v>
      </c>
      <c r="B78" s="163"/>
      <c r="C78" s="17"/>
      <c r="D78" s="17"/>
      <c r="E78" s="103">
        <f aca="true" t="shared" si="18" ref="E78:J78">IF(E20=0,"-",IF(E7=0,"-",E20/E7)*100)</f>
        <v>-3.125983737519529</v>
      </c>
      <c r="F78" s="67">
        <f t="shared" si="18"/>
        <v>-5.319468144111503</v>
      </c>
      <c r="G78" s="103">
        <f t="shared" si="18"/>
        <v>6.929978305899064</v>
      </c>
      <c r="H78" s="67">
        <f t="shared" si="18"/>
        <v>9.037006787881051</v>
      </c>
      <c r="I78" s="67">
        <f t="shared" si="18"/>
        <v>8.644684334742458</v>
      </c>
      <c r="J78" s="67">
        <f t="shared" si="18"/>
        <v>61.853978671041844</v>
      </c>
      <c r="K78" s="83"/>
    </row>
    <row r="79" spans="1:11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6.896189650275655</v>
      </c>
      <c r="H79" s="69">
        <f>IF((H44=0),"-",(H24/((H44+I44)/2)*100))</f>
        <v>9.282089262630883</v>
      </c>
      <c r="I79" s="69">
        <f>IF((I44=0),"-",(I24/((I44+J44)/2)*100))</f>
        <v>9.700488440467286</v>
      </c>
      <c r="J79" s="69">
        <v>106.9</v>
      </c>
      <c r="K79" s="83"/>
    </row>
    <row r="80" spans="1:11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13.068578255214765</v>
      </c>
      <c r="H80" s="69">
        <f>IF((H44=0),"-",((H17+H18)/((H44+H45+H46+H48+I44+I45+I46+I48)/2)*100))</f>
        <v>17.037698717963444</v>
      </c>
      <c r="I80" s="69">
        <f>IF((I44=0),"-",((I17+I18)/((I44+I45+I46+I48+J44+J45+J46+J48)/2)*100))</f>
        <v>14.460840751056844</v>
      </c>
      <c r="J80" s="69">
        <v>63</v>
      </c>
      <c r="K80" s="83"/>
    </row>
    <row r="81" spans="1:11" ht="15" customHeight="1">
      <c r="A81" s="163" t="s">
        <v>71</v>
      </c>
      <c r="B81" s="163"/>
      <c r="C81" s="17"/>
      <c r="D81" s="17"/>
      <c r="E81" s="104">
        <f aca="true" t="shared" si="19" ref="E81:J81">IF(E44=0,"-",((E44+E45)/E52*100))</f>
        <v>27.360137443376637</v>
      </c>
      <c r="F81" s="105">
        <f t="shared" si="19"/>
        <v>35.608957492837526</v>
      </c>
      <c r="G81" s="104">
        <f t="shared" si="19"/>
        <v>34.64111352426606</v>
      </c>
      <c r="H81" s="71">
        <f t="shared" si="19"/>
        <v>31.381470245407208</v>
      </c>
      <c r="I81" s="71">
        <f t="shared" si="19"/>
        <v>28.038170592673445</v>
      </c>
      <c r="J81" s="71">
        <f t="shared" si="19"/>
        <v>32.167269802975476</v>
      </c>
      <c r="K81" s="83"/>
    </row>
    <row r="82" spans="1:11" ht="15" customHeight="1">
      <c r="A82" s="163" t="s">
        <v>72</v>
      </c>
      <c r="B82" s="163"/>
      <c r="C82" s="17"/>
      <c r="D82" s="17"/>
      <c r="E82" s="106">
        <f aca="true" t="shared" si="20" ref="E82:J82">IF((E48+E46-E40-E38-E34)=0,"-",(E48+E46-E40-E38-E34))</f>
        <v>-67.17700000000002</v>
      </c>
      <c r="F82" s="107">
        <f t="shared" si="20"/>
        <v>-166.44800000000004</v>
      </c>
      <c r="G82" s="106">
        <f t="shared" si="20"/>
        <v>-256.35800000000006</v>
      </c>
      <c r="H82" s="73">
        <f t="shared" si="20"/>
        <v>-162.53300000000002</v>
      </c>
      <c r="I82" s="73">
        <f t="shared" si="20"/>
        <v>-70.55400000000003</v>
      </c>
      <c r="J82" s="73">
        <f t="shared" si="20"/>
        <v>-132</v>
      </c>
      <c r="K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21" ref="E83:J83">IF((E44=0),"-",((E48+E46)/(E44+E45)))</f>
        <v>0.3065381956140195</v>
      </c>
      <c r="F83" s="109">
        <f t="shared" si="21"/>
        <v>0.2820344412081957</v>
      </c>
      <c r="G83" s="108">
        <f t="shared" si="21"/>
        <v>0.19474385602903307</v>
      </c>
      <c r="H83" s="75">
        <f t="shared" si="21"/>
        <v>0.27642842760720004</v>
      </c>
      <c r="I83" s="75">
        <f t="shared" si="21"/>
        <v>0.5657692411814071</v>
      </c>
      <c r="J83" s="75">
        <f t="shared" si="21"/>
        <v>0.65375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452</v>
      </c>
      <c r="H84" s="77">
        <v>463</v>
      </c>
      <c r="I84" s="77">
        <v>461</v>
      </c>
      <c r="J84" s="77">
        <v>456</v>
      </c>
    </row>
    <row r="85" spans="1:10" ht="15" customHeight="1">
      <c r="A85" s="79" t="s">
        <v>84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14.25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85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 t="s">
        <v>5</v>
      </c>
      <c r="F5" s="13"/>
      <c r="G5" s="13"/>
      <c r="H5" s="13"/>
      <c r="I5" s="13"/>
      <c r="J5" s="13" t="s">
        <v>6</v>
      </c>
    </row>
    <row r="6" ht="1.5" customHeight="1"/>
    <row r="7" spans="1:10" ht="15" customHeight="1">
      <c r="A7" s="16" t="s">
        <v>7</v>
      </c>
      <c r="B7" s="17"/>
      <c r="C7" s="17"/>
      <c r="D7" s="17"/>
      <c r="E7" s="86">
        <v>25.448</v>
      </c>
      <c r="F7" s="19">
        <v>31.6</v>
      </c>
      <c r="G7" s="86">
        <v>141.89100000000002</v>
      </c>
      <c r="H7" s="19">
        <v>136.66500000000002</v>
      </c>
      <c r="I7" s="19">
        <v>109.001</v>
      </c>
      <c r="J7" s="19">
        <v>79.668</v>
      </c>
    </row>
    <row r="8" spans="1:10" ht="15" customHeight="1">
      <c r="A8" s="16" t="s">
        <v>8</v>
      </c>
      <c r="B8" s="20"/>
      <c r="C8" s="20"/>
      <c r="D8" s="20"/>
      <c r="E8" s="87">
        <v>-30.937</v>
      </c>
      <c r="F8" s="22">
        <v>-28.700000000000003</v>
      </c>
      <c r="G8" s="87">
        <v>-125.268</v>
      </c>
      <c r="H8" s="22">
        <v>-119.71600000000001</v>
      </c>
      <c r="I8" s="22">
        <v>-105.56400000000001</v>
      </c>
      <c r="J8" s="22">
        <v>-101.93</v>
      </c>
    </row>
    <row r="9" spans="1:10" ht="15" customHeight="1">
      <c r="A9" s="16" t="s">
        <v>9</v>
      </c>
      <c r="B9" s="20"/>
      <c r="C9" s="20"/>
      <c r="D9" s="20"/>
      <c r="E9" s="87">
        <v>8.423</v>
      </c>
      <c r="F9" s="22"/>
      <c r="G9" s="87"/>
      <c r="H9" s="22"/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2.9339999999999993</v>
      </c>
      <c r="F12" s="19">
        <f t="shared" si="0"/>
        <v>2.8999999999999986</v>
      </c>
      <c r="G12" s="86">
        <f>SUM(G7:G11)</f>
        <v>16.62300000000002</v>
      </c>
      <c r="H12" s="19">
        <f t="shared" si="0"/>
        <v>16.949000000000012</v>
      </c>
      <c r="I12" s="19">
        <f t="shared" si="0"/>
        <v>3.4369999999999976</v>
      </c>
      <c r="J12" s="19">
        <f t="shared" si="0"/>
        <v>-22.262</v>
      </c>
    </row>
    <row r="13" spans="1:10" ht="15" customHeight="1">
      <c r="A13" s="23" t="s">
        <v>13</v>
      </c>
      <c r="B13" s="24"/>
      <c r="C13" s="24"/>
      <c r="D13" s="24"/>
      <c r="E13" s="88">
        <v>-1.2610000000000001</v>
      </c>
      <c r="F13" s="26">
        <v>-1.1</v>
      </c>
      <c r="G13" s="88">
        <v>-4.781000000000001</v>
      </c>
      <c r="H13" s="26">
        <v>-4.687</v>
      </c>
      <c r="I13" s="26">
        <v>-3.41</v>
      </c>
      <c r="J13" s="26">
        <v>-5.014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1.6729999999999992</v>
      </c>
      <c r="F14" s="19">
        <f t="shared" si="1"/>
        <v>1.7999999999999985</v>
      </c>
      <c r="G14" s="86">
        <f>SUM(G12:G13)</f>
        <v>11.842000000000018</v>
      </c>
      <c r="H14" s="19">
        <f t="shared" si="1"/>
        <v>12.262000000000011</v>
      </c>
      <c r="I14" s="19">
        <f t="shared" si="1"/>
        <v>0.02699999999999747</v>
      </c>
      <c r="J14" s="19">
        <f t="shared" si="1"/>
        <v>-27.276</v>
      </c>
    </row>
    <row r="15" spans="1:10" ht="15" customHeight="1">
      <c r="A15" s="16" t="s">
        <v>15</v>
      </c>
      <c r="B15" s="28"/>
      <c r="C15" s="28"/>
      <c r="D15" s="28"/>
      <c r="E15" s="87">
        <v>-0.198</v>
      </c>
      <c r="F15" s="22"/>
      <c r="G15" s="87">
        <v>-0.24300000000000002</v>
      </c>
      <c r="H15" s="22"/>
      <c r="I15" s="22"/>
      <c r="J15" s="22"/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1.4749999999999992</v>
      </c>
      <c r="F17" s="19">
        <f t="shared" si="2"/>
        <v>1.7999999999999985</v>
      </c>
      <c r="G17" s="86">
        <f>SUM(G14:G16)</f>
        <v>11.599000000000018</v>
      </c>
      <c r="H17" s="19">
        <f t="shared" si="2"/>
        <v>12.262000000000011</v>
      </c>
      <c r="I17" s="19">
        <f t="shared" si="2"/>
        <v>0.02699999999999747</v>
      </c>
      <c r="J17" s="19">
        <f t="shared" si="2"/>
        <v>-27.276</v>
      </c>
    </row>
    <row r="18" spans="1:10" ht="15" customHeight="1">
      <c r="A18" s="16" t="s">
        <v>18</v>
      </c>
      <c r="B18" s="20"/>
      <c r="C18" s="20"/>
      <c r="D18" s="20"/>
      <c r="E18" s="87">
        <v>0.479</v>
      </c>
      <c r="F18" s="22"/>
      <c r="G18" s="87">
        <v>1.4260000000000002</v>
      </c>
      <c r="H18" s="22">
        <v>0.368</v>
      </c>
      <c r="I18" s="22">
        <v>7.065</v>
      </c>
      <c r="J18" s="22">
        <v>0.8480000000000001</v>
      </c>
    </row>
    <row r="19" spans="1:10" ht="15" customHeight="1">
      <c r="A19" s="23" t="s">
        <v>19</v>
      </c>
      <c r="B19" s="24"/>
      <c r="C19" s="24"/>
      <c r="D19" s="24"/>
      <c r="E19" s="88">
        <v>-1.143</v>
      </c>
      <c r="F19" s="26">
        <v>-1.2</v>
      </c>
      <c r="G19" s="88">
        <v>-6.115</v>
      </c>
      <c r="H19" s="26">
        <v>-1.197</v>
      </c>
      <c r="I19" s="26">
        <v>-1.887</v>
      </c>
      <c r="J19" s="26">
        <v>-1.296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0.8109999999999993</v>
      </c>
      <c r="F20" s="19">
        <f t="shared" si="3"/>
        <v>0.5999999999999985</v>
      </c>
      <c r="G20" s="86">
        <f>SUM(G17:G19)</f>
        <v>6.910000000000018</v>
      </c>
      <c r="H20" s="19">
        <f t="shared" si="3"/>
        <v>11.43300000000001</v>
      </c>
      <c r="I20" s="19">
        <f t="shared" si="3"/>
        <v>5.204999999999998</v>
      </c>
      <c r="J20" s="19">
        <f t="shared" si="3"/>
        <v>-27.724</v>
      </c>
    </row>
    <row r="21" spans="1:10" ht="15" customHeight="1">
      <c r="A21" s="16" t="s">
        <v>21</v>
      </c>
      <c r="B21" s="20"/>
      <c r="C21" s="20"/>
      <c r="D21" s="20"/>
      <c r="E21" s="87">
        <v>0.138</v>
      </c>
      <c r="F21" s="22">
        <v>22.700000000000003</v>
      </c>
      <c r="G21" s="87">
        <v>22.745</v>
      </c>
      <c r="H21" s="22">
        <v>22.048000000000002</v>
      </c>
      <c r="I21" s="22">
        <v>15.038</v>
      </c>
      <c r="J21" s="22"/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>
        <v>-33.604</v>
      </c>
      <c r="J22" s="26">
        <v>-3.2470000000000003</v>
      </c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0.9489999999999993</v>
      </c>
      <c r="F23" s="19">
        <f t="shared" si="4"/>
        <v>23.3</v>
      </c>
      <c r="G23" s="86">
        <f>SUM(G20:G22)</f>
        <v>29.65500000000002</v>
      </c>
      <c r="H23" s="19">
        <f t="shared" si="4"/>
        <v>33.48100000000001</v>
      </c>
      <c r="I23" s="19">
        <f t="shared" si="4"/>
        <v>-13.361</v>
      </c>
      <c r="J23" s="19">
        <f t="shared" si="4"/>
        <v>-30.971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0.9279999999999993</v>
      </c>
      <c r="F24" s="33">
        <f t="shared" si="5"/>
        <v>23.3</v>
      </c>
      <c r="G24" s="90">
        <f t="shared" si="5"/>
        <v>29.65500000000002</v>
      </c>
      <c r="H24" s="33">
        <f t="shared" si="5"/>
        <v>33.48100000000001</v>
      </c>
      <c r="I24" s="33">
        <f t="shared" si="5"/>
        <v>-13.361</v>
      </c>
      <c r="J24" s="33">
        <f t="shared" si="5"/>
        <v>-30.971</v>
      </c>
    </row>
    <row r="25" spans="1:10" ht="15" customHeight="1">
      <c r="A25" s="16" t="s">
        <v>25</v>
      </c>
      <c r="B25" s="20"/>
      <c r="C25" s="20"/>
      <c r="D25" s="20"/>
      <c r="E25" s="87">
        <v>0.021</v>
      </c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>
        <f>IF(F$5=0,"",F$5)</f>
      </c>
      <c r="G29" s="36">
        <f>IF(G$5=0,"",G$5)</f>
      </c>
      <c r="H29" s="36">
        <f>IF(H$5=0,"",H$5)</f>
      </c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170.311</v>
      </c>
      <c r="F31" s="22">
        <v>82.021</v>
      </c>
      <c r="G31" s="87">
        <v>99.147</v>
      </c>
      <c r="H31" s="22">
        <v>85.199</v>
      </c>
      <c r="I31" s="22">
        <v>87.857</v>
      </c>
      <c r="J31" s="22">
        <v>88.643</v>
      </c>
    </row>
    <row r="32" spans="1:10" ht="15" customHeight="1">
      <c r="A32" s="16" t="s">
        <v>28</v>
      </c>
      <c r="B32" s="17"/>
      <c r="C32" s="17"/>
      <c r="D32" s="17"/>
      <c r="E32" s="87">
        <v>54.086</v>
      </c>
      <c r="F32" s="22">
        <v>26.116</v>
      </c>
      <c r="G32" s="87">
        <v>51.74099999999999</v>
      </c>
      <c r="H32" s="22">
        <v>25.408</v>
      </c>
      <c r="I32" s="22">
        <v>20.160000000000004</v>
      </c>
      <c r="J32" s="22">
        <v>33.895</v>
      </c>
    </row>
    <row r="33" spans="1:10" ht="15" customHeight="1">
      <c r="A33" s="16" t="s">
        <v>29</v>
      </c>
      <c r="B33" s="17"/>
      <c r="C33" s="17"/>
      <c r="D33" s="17"/>
      <c r="E33" s="87">
        <v>7.289</v>
      </c>
      <c r="F33" s="22">
        <v>4.982</v>
      </c>
      <c r="G33" s="87">
        <v>6.682</v>
      </c>
      <c r="H33" s="22">
        <v>5.207</v>
      </c>
      <c r="I33" s="22">
        <v>4.791</v>
      </c>
      <c r="J33" s="22">
        <v>6.155</v>
      </c>
    </row>
    <row r="34" spans="1:10" ht="15" customHeight="1">
      <c r="A34" s="16" t="s">
        <v>30</v>
      </c>
      <c r="B34" s="17"/>
      <c r="C34" s="17"/>
      <c r="D34" s="17"/>
      <c r="E34" s="87">
        <v>15.610000000000001</v>
      </c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59.732</v>
      </c>
      <c r="F35" s="26">
        <v>59.736000000000004</v>
      </c>
      <c r="G35" s="88">
        <v>59.7</v>
      </c>
      <c r="H35" s="26">
        <v>37.036</v>
      </c>
      <c r="I35" s="26">
        <v>15</v>
      </c>
      <c r="J35" s="26">
        <v>1.5090000000000001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307.028</v>
      </c>
      <c r="F36" s="94">
        <f t="shared" si="7"/>
        <v>172.85500000000002</v>
      </c>
      <c r="G36" s="86">
        <f t="shared" si="7"/>
        <v>217.26999999999998</v>
      </c>
      <c r="H36" s="19">
        <f t="shared" si="7"/>
        <v>152.85</v>
      </c>
      <c r="I36" s="19">
        <f t="shared" si="7"/>
        <v>127.80799999999999</v>
      </c>
      <c r="J36" s="19">
        <f t="shared" si="7"/>
        <v>130.202</v>
      </c>
    </row>
    <row r="37" spans="1:10" ht="15" customHeight="1">
      <c r="A37" s="16" t="s">
        <v>34</v>
      </c>
      <c r="B37" s="20"/>
      <c r="C37" s="20"/>
      <c r="D37" s="20"/>
      <c r="E37" s="87">
        <v>21.124000000000002</v>
      </c>
      <c r="F37" s="114">
        <v>16.741</v>
      </c>
      <c r="G37" s="87">
        <v>21.074</v>
      </c>
      <c r="H37" s="22">
        <v>16.47</v>
      </c>
      <c r="I37" s="22">
        <v>18.189999999999998</v>
      </c>
      <c r="J37" s="22">
        <v>17.897</v>
      </c>
    </row>
    <row r="38" spans="1:10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29.017000000000003</v>
      </c>
      <c r="F39" s="114">
        <v>37.42000000000001</v>
      </c>
      <c r="G39" s="87">
        <v>40.79200000000001</v>
      </c>
      <c r="H39" s="22">
        <v>45.913000000000004</v>
      </c>
      <c r="I39" s="22">
        <v>32.519000000000005</v>
      </c>
      <c r="J39" s="22">
        <v>28.155000000000005</v>
      </c>
    </row>
    <row r="40" spans="1:10" ht="15" customHeight="1">
      <c r="A40" s="16" t="s">
        <v>37</v>
      </c>
      <c r="B40" s="20"/>
      <c r="C40" s="20"/>
      <c r="D40" s="20"/>
      <c r="E40" s="87">
        <v>13.427</v>
      </c>
      <c r="F40" s="114">
        <v>32.485</v>
      </c>
      <c r="G40" s="87">
        <v>23.971</v>
      </c>
      <c r="H40" s="22">
        <v>34.995000000000005</v>
      </c>
      <c r="I40" s="22">
        <v>6.641</v>
      </c>
      <c r="J40" s="22">
        <v>17.321</v>
      </c>
    </row>
    <row r="41" spans="1:10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63.568000000000005</v>
      </c>
      <c r="F42" s="96">
        <f t="shared" si="8"/>
        <v>86.64600000000002</v>
      </c>
      <c r="G42" s="95">
        <f t="shared" si="8"/>
        <v>85.83700000000002</v>
      </c>
      <c r="H42" s="45">
        <f t="shared" si="8"/>
        <v>97.37800000000001</v>
      </c>
      <c r="I42" s="45">
        <f t="shared" si="8"/>
        <v>57.35</v>
      </c>
      <c r="J42" s="45">
        <f t="shared" si="8"/>
        <v>63.373000000000005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370.596</v>
      </c>
      <c r="F43" s="94">
        <f t="shared" si="9"/>
        <v>259.50100000000003</v>
      </c>
      <c r="G43" s="86">
        <f t="shared" si="9"/>
        <v>303.10699999999997</v>
      </c>
      <c r="H43" s="19">
        <f t="shared" si="9"/>
        <v>250.228</v>
      </c>
      <c r="I43" s="19">
        <f t="shared" si="9"/>
        <v>185.158</v>
      </c>
      <c r="J43" s="19">
        <f t="shared" si="9"/>
        <v>193.575</v>
      </c>
    </row>
    <row r="44" spans="1:10" ht="15" customHeight="1">
      <c r="A44" s="16" t="s">
        <v>41</v>
      </c>
      <c r="B44" s="20"/>
      <c r="C44" s="20"/>
      <c r="D44" s="20"/>
      <c r="E44" s="87">
        <v>300.05699999999996</v>
      </c>
      <c r="F44" s="114">
        <v>194.344</v>
      </c>
      <c r="G44" s="87">
        <v>196.047</v>
      </c>
      <c r="H44" s="22">
        <v>175.696</v>
      </c>
      <c r="I44" s="22">
        <v>123.38699999999999</v>
      </c>
      <c r="J44" s="22">
        <v>128.295</v>
      </c>
    </row>
    <row r="45" spans="1:10" ht="15" customHeight="1">
      <c r="A45" s="16" t="s">
        <v>42</v>
      </c>
      <c r="B45" s="20"/>
      <c r="C45" s="20"/>
      <c r="D45" s="20"/>
      <c r="E45" s="87">
        <v>5.272</v>
      </c>
      <c r="F45" s="114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/>
      <c r="F46" s="114"/>
      <c r="G46" s="87"/>
      <c r="H46" s="22"/>
      <c r="I46" s="22"/>
      <c r="J46" s="22"/>
    </row>
    <row r="47" spans="1:10" ht="15" customHeight="1">
      <c r="A47" s="16" t="s">
        <v>44</v>
      </c>
      <c r="B47" s="20"/>
      <c r="C47" s="20"/>
      <c r="D47" s="20"/>
      <c r="E47" s="87">
        <v>11.064</v>
      </c>
      <c r="F47" s="114">
        <v>0.601</v>
      </c>
      <c r="G47" s="87">
        <v>16.689</v>
      </c>
      <c r="H47" s="22">
        <v>2.023</v>
      </c>
      <c r="I47" s="22">
        <v>16.686000000000003</v>
      </c>
      <c r="J47" s="22">
        <v>24.601</v>
      </c>
    </row>
    <row r="48" spans="1:10" ht="15" customHeight="1">
      <c r="A48" s="16" t="s">
        <v>45</v>
      </c>
      <c r="B48" s="20"/>
      <c r="C48" s="20"/>
      <c r="D48" s="20"/>
      <c r="E48" s="87">
        <v>32.554</v>
      </c>
      <c r="F48" s="114">
        <v>42.056000000000004</v>
      </c>
      <c r="G48" s="87">
        <v>46.106</v>
      </c>
      <c r="H48" s="22">
        <v>42.511</v>
      </c>
      <c r="I48" s="22">
        <v>20.737000000000002</v>
      </c>
      <c r="J48" s="22">
        <v>22.661</v>
      </c>
    </row>
    <row r="49" spans="1:10" ht="15" customHeight="1">
      <c r="A49" s="16" t="s">
        <v>46</v>
      </c>
      <c r="B49" s="20"/>
      <c r="C49" s="20"/>
      <c r="D49" s="20"/>
      <c r="E49" s="87">
        <v>21.649</v>
      </c>
      <c r="F49" s="114">
        <v>22.5</v>
      </c>
      <c r="G49" s="87">
        <v>44.265</v>
      </c>
      <c r="H49" s="22">
        <v>29.998</v>
      </c>
      <c r="I49" s="22">
        <v>24.348</v>
      </c>
      <c r="J49" s="22">
        <v>18.018</v>
      </c>
    </row>
    <row r="50" spans="1:10" ht="15" customHeight="1">
      <c r="A50" s="16" t="s">
        <v>47</v>
      </c>
      <c r="B50" s="20"/>
      <c r="C50" s="20"/>
      <c r="D50" s="20"/>
      <c r="E50" s="87"/>
      <c r="F50" s="114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370.596</v>
      </c>
      <c r="F52" s="94">
        <f t="shared" si="10"/>
        <v>259.501</v>
      </c>
      <c r="G52" s="86">
        <f t="shared" si="10"/>
        <v>303.10699999999997</v>
      </c>
      <c r="H52" s="19">
        <f t="shared" si="10"/>
        <v>250.22799999999998</v>
      </c>
      <c r="I52" s="19">
        <f t="shared" si="10"/>
        <v>185.15799999999996</v>
      </c>
      <c r="J52" s="19">
        <f t="shared" si="10"/>
        <v>193.575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 t="s">
        <v>5</v>
      </c>
      <c r="F56" s="36">
        <f>IF(F$5=0,"",F$5)</f>
      </c>
      <c r="G56" s="36"/>
      <c r="H56" s="36">
        <f>IF(H$5=0,"",H$5)</f>
      </c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3" ht="24.75" customHeight="1">
      <c r="A58" s="163" t="s">
        <v>51</v>
      </c>
      <c r="B58" s="163"/>
      <c r="C58" s="48"/>
      <c r="D58" s="48"/>
      <c r="E58" s="90">
        <v>-2.6590000000000003</v>
      </c>
      <c r="F58" s="33">
        <v>1.4000000000000001</v>
      </c>
      <c r="G58" s="90">
        <v>21.230999999999998</v>
      </c>
      <c r="H58" s="33">
        <v>15.937000000000003</v>
      </c>
      <c r="I58" s="33">
        <v>-8.670000000000002</v>
      </c>
      <c r="J58" s="33">
        <v>-26.441000000000003</v>
      </c>
      <c r="M58" s="33"/>
    </row>
    <row r="59" spans="1:13" ht="15" customHeight="1">
      <c r="A59" s="164" t="s">
        <v>52</v>
      </c>
      <c r="B59" s="164"/>
      <c r="C59" s="50"/>
      <c r="D59" s="50"/>
      <c r="E59" s="88">
        <v>-1.5709999999999997</v>
      </c>
      <c r="F59" s="26"/>
      <c r="G59" s="88">
        <v>-15.983000000000002</v>
      </c>
      <c r="H59" s="26">
        <v>-9.120000000000001</v>
      </c>
      <c r="I59" s="26">
        <v>1.8309999999999995</v>
      </c>
      <c r="J59" s="26">
        <v>-11.016</v>
      </c>
      <c r="M59" s="22"/>
    </row>
    <row r="60" spans="1:13" ht="16.5" customHeight="1">
      <c r="A60" s="167" t="s">
        <v>53</v>
      </c>
      <c r="B60" s="167"/>
      <c r="C60" s="52"/>
      <c r="D60" s="52"/>
      <c r="E60" s="86">
        <f aca="true" t="shared" si="12" ref="E60:J60">SUM(E58:E59)</f>
        <v>-4.23</v>
      </c>
      <c r="F60" s="19">
        <f t="shared" si="12"/>
        <v>1.4000000000000001</v>
      </c>
      <c r="G60" s="86">
        <f>SUM(G58:G59)</f>
        <v>5.247999999999996</v>
      </c>
      <c r="H60" s="19">
        <f t="shared" si="12"/>
        <v>6.817000000000002</v>
      </c>
      <c r="I60" s="19">
        <f t="shared" si="12"/>
        <v>-6.839000000000002</v>
      </c>
      <c r="J60" s="19">
        <f t="shared" si="12"/>
        <v>-37.457</v>
      </c>
      <c r="M60" s="19"/>
    </row>
    <row r="61" spans="1:13" ht="15" customHeight="1">
      <c r="A61" s="163" t="s">
        <v>55</v>
      </c>
      <c r="B61" s="163"/>
      <c r="C61" s="20"/>
      <c r="D61" s="20"/>
      <c r="E61" s="87">
        <v>-4.38</v>
      </c>
      <c r="F61" s="22">
        <v>-3.3000000000000003</v>
      </c>
      <c r="G61" s="87">
        <v>-13.58</v>
      </c>
      <c r="H61" s="22">
        <v>-9.894</v>
      </c>
      <c r="I61" s="22">
        <v>-8.048</v>
      </c>
      <c r="J61" s="22">
        <v>-59.422000000000004</v>
      </c>
      <c r="M61" s="22"/>
    </row>
    <row r="62" spans="1:13" ht="15" customHeight="1">
      <c r="A62" s="164" t="s">
        <v>56</v>
      </c>
      <c r="B62" s="164"/>
      <c r="C62" s="24"/>
      <c r="D62" s="24"/>
      <c r="E62" s="88"/>
      <c r="F62" s="26"/>
      <c r="G62" s="88">
        <v>0.271</v>
      </c>
      <c r="H62" s="26">
        <v>0.048</v>
      </c>
      <c r="I62" s="26">
        <v>7.675000000000001</v>
      </c>
      <c r="J62" s="26">
        <v>1.097</v>
      </c>
      <c r="M62" s="22"/>
    </row>
    <row r="63" spans="1:13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-8.61</v>
      </c>
      <c r="F63" s="19">
        <f t="shared" si="13"/>
        <v>-1.9000000000000001</v>
      </c>
      <c r="G63" s="86">
        <f>SUM(G60:G62)</f>
        <v>-8.061000000000003</v>
      </c>
      <c r="H63" s="19">
        <f t="shared" si="13"/>
        <v>-3.028999999999998</v>
      </c>
      <c r="I63" s="19">
        <f t="shared" si="13"/>
        <v>-7.2120000000000015</v>
      </c>
      <c r="J63" s="19">
        <f t="shared" si="13"/>
        <v>-95.78200000000001</v>
      </c>
      <c r="M63" s="19"/>
    </row>
    <row r="64" spans="1:13" ht="15" customHeight="1">
      <c r="A64" s="164" t="s">
        <v>58</v>
      </c>
      <c r="B64" s="164"/>
      <c r="C64" s="59"/>
      <c r="D64" s="59"/>
      <c r="E64" s="88"/>
      <c r="F64" s="115"/>
      <c r="G64" s="88">
        <v>-8.153</v>
      </c>
      <c r="H64" s="26"/>
      <c r="I64" s="26"/>
      <c r="J64" s="26"/>
      <c r="M64" s="22"/>
    </row>
    <row r="65" spans="1:13" ht="16.5" customHeight="1">
      <c r="A65" s="167" t="s">
        <v>59</v>
      </c>
      <c r="B65" s="167"/>
      <c r="C65" s="46"/>
      <c r="D65" s="46"/>
      <c r="E65" s="86">
        <f aca="true" t="shared" si="14" ref="E65:J65">SUM(E63:E64)</f>
        <v>-8.61</v>
      </c>
      <c r="F65" s="19">
        <f t="shared" si="14"/>
        <v>-1.9000000000000001</v>
      </c>
      <c r="G65" s="86">
        <f>SUM(G63:G64)</f>
        <v>-16.214000000000006</v>
      </c>
      <c r="H65" s="19">
        <f t="shared" si="14"/>
        <v>-3.028999999999998</v>
      </c>
      <c r="I65" s="19">
        <f t="shared" si="14"/>
        <v>-7.2120000000000015</v>
      </c>
      <c r="J65" s="19">
        <f t="shared" si="14"/>
        <v>-95.78200000000001</v>
      </c>
      <c r="M65" s="19"/>
    </row>
    <row r="66" spans="1:13" ht="15" customHeight="1">
      <c r="A66" s="163" t="s">
        <v>60</v>
      </c>
      <c r="B66" s="163"/>
      <c r="C66" s="20"/>
      <c r="D66" s="20"/>
      <c r="E66" s="87">
        <v>-1.25</v>
      </c>
      <c r="F66" s="22">
        <v>-0.5</v>
      </c>
      <c r="G66" s="87">
        <v>5.094999999999999</v>
      </c>
      <c r="H66" s="22">
        <v>9.299000000000001</v>
      </c>
      <c r="I66" s="22">
        <v>-2.019</v>
      </c>
      <c r="J66" s="22">
        <v>18.629</v>
      </c>
      <c r="M66" s="22"/>
    </row>
    <row r="67" spans="1:13" ht="15" customHeight="1">
      <c r="A67" s="163" t="s">
        <v>61</v>
      </c>
      <c r="B67" s="163"/>
      <c r="C67" s="20"/>
      <c r="D67" s="20"/>
      <c r="E67" s="87"/>
      <c r="F67" s="22"/>
      <c r="G67" s="87"/>
      <c r="H67" s="22">
        <v>22.205000000000002</v>
      </c>
      <c r="I67" s="22"/>
      <c r="J67" s="22">
        <v>-0.14600000000000002</v>
      </c>
      <c r="M67" s="22"/>
    </row>
    <row r="68" spans="1:13" ht="15" customHeight="1">
      <c r="A68" s="163" t="s">
        <v>62</v>
      </c>
      <c r="B68" s="163"/>
      <c r="C68" s="20"/>
      <c r="D68" s="20"/>
      <c r="E68" s="87"/>
      <c r="F68" s="22"/>
      <c r="G68" s="87"/>
      <c r="H68" s="22"/>
      <c r="I68" s="22"/>
      <c r="J68" s="22"/>
      <c r="M68" s="22"/>
    </row>
    <row r="69" spans="1:13" ht="15" customHeight="1">
      <c r="A69" s="164" t="s">
        <v>63</v>
      </c>
      <c r="B69" s="164"/>
      <c r="C69" s="24"/>
      <c r="D69" s="24"/>
      <c r="E69" s="88"/>
      <c r="F69" s="26"/>
      <c r="G69" s="88"/>
      <c r="H69" s="26"/>
      <c r="I69" s="26"/>
      <c r="J69" s="26"/>
      <c r="M69" s="22"/>
    </row>
    <row r="70" spans="1:13" ht="16.5" customHeight="1">
      <c r="A70" s="60" t="s">
        <v>64</v>
      </c>
      <c r="B70" s="60"/>
      <c r="C70" s="61"/>
      <c r="D70" s="61"/>
      <c r="E70" s="101">
        <f aca="true" t="shared" si="15" ref="E70:J70">SUM(E66:E69)</f>
        <v>-1.25</v>
      </c>
      <c r="F70" s="64">
        <f t="shared" si="15"/>
        <v>-0.5</v>
      </c>
      <c r="G70" s="101">
        <f t="shared" si="15"/>
        <v>5.094999999999999</v>
      </c>
      <c r="H70" s="64">
        <f t="shared" si="15"/>
        <v>31.504000000000005</v>
      </c>
      <c r="I70" s="64">
        <f t="shared" si="15"/>
        <v>-2.019</v>
      </c>
      <c r="J70" s="64">
        <f t="shared" si="15"/>
        <v>18.483</v>
      </c>
      <c r="M70" s="19"/>
    </row>
    <row r="71" spans="1:13" ht="16.5" customHeight="1">
      <c r="A71" s="167" t="s">
        <v>65</v>
      </c>
      <c r="B71" s="167"/>
      <c r="C71" s="46"/>
      <c r="D71" s="46"/>
      <c r="E71" s="86">
        <f aca="true" t="shared" si="16" ref="E71:J71">SUM(E70+E65)</f>
        <v>-9.86</v>
      </c>
      <c r="F71" s="19">
        <f t="shared" si="16"/>
        <v>-2.4000000000000004</v>
      </c>
      <c r="G71" s="86">
        <f t="shared" si="16"/>
        <v>-11.119000000000007</v>
      </c>
      <c r="H71" s="19">
        <f t="shared" si="16"/>
        <v>28.47500000000001</v>
      </c>
      <c r="I71" s="19">
        <f t="shared" si="16"/>
        <v>-9.231000000000002</v>
      </c>
      <c r="J71" s="19">
        <f t="shared" si="16"/>
        <v>-77.299</v>
      </c>
      <c r="M71" s="19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6.574190506130144</v>
      </c>
      <c r="F77" s="67">
        <f>IF(F14=0,"-",IF(F7=0,"-",F14/F7))*100</f>
        <v>5.6962025316455644</v>
      </c>
      <c r="G77" s="102">
        <f>IF(G14=0,"-",IF(G7=0,"-",G14/G7))*100</f>
        <v>8.345842935774655</v>
      </c>
      <c r="H77" s="67">
        <f>IF(H14=0,"-",IF(H7=0,"-",H14/H7)*100)</f>
        <v>8.972304540299278</v>
      </c>
      <c r="I77" s="67">
        <f>IF(I14=0,"-",IF(I7=0,"-",I14/I7)*100)</f>
        <v>0.024770414950319234</v>
      </c>
      <c r="J77" s="67">
        <f>IF(J14=0,"-",IF(J7=0,"-",J14/J7)*100)</f>
        <v>-34.23708389817743</v>
      </c>
    </row>
    <row r="78" spans="1:11" ht="15" customHeight="1">
      <c r="A78" s="163" t="s">
        <v>68</v>
      </c>
      <c r="B78" s="163"/>
      <c r="C78" s="17"/>
      <c r="D78" s="17"/>
      <c r="E78" s="103">
        <f aca="true" t="shared" si="18" ref="E78:J78">IF(E20=0,"-",IF(E7=0,"-",E20/E7)*100)</f>
        <v>3.1868909148066615</v>
      </c>
      <c r="F78" s="67">
        <f t="shared" si="18"/>
        <v>1.8987341772151851</v>
      </c>
      <c r="G78" s="103">
        <f t="shared" si="18"/>
        <v>4.8699353729271175</v>
      </c>
      <c r="H78" s="67">
        <f t="shared" si="18"/>
        <v>8.365711776972896</v>
      </c>
      <c r="I78" s="67">
        <f>IF(I20=0,"-",IF(I7=0,"-",I20/I7)*100)</f>
        <v>4.775185548756432</v>
      </c>
      <c r="J78" s="67">
        <f t="shared" si="18"/>
        <v>-34.79941758296932</v>
      </c>
      <c r="K78" s="83"/>
    </row>
    <row r="79" spans="1:11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15.954570765286782</v>
      </c>
      <c r="H79" s="67">
        <f>IF((H44=0),"-",(H24/((H44+I44)/2)*100))</f>
        <v>22.38910269055748</v>
      </c>
      <c r="I79" s="67">
        <f>IF((I44=0),"-",(I24/((I44+J44)/2)*100))</f>
        <v>-10.617366359135737</v>
      </c>
      <c r="J79" s="69">
        <v>-22.3</v>
      </c>
      <c r="K79" s="83"/>
    </row>
    <row r="80" spans="1:11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5.658614996958909</v>
      </c>
      <c r="H80" s="69">
        <f>IF((H44=0),"-",((H17+H18)/((H44+H45+H46+H48+I44+I45+I46+I48)/2)*100))</f>
        <v>6.971526035586252</v>
      </c>
      <c r="I80" s="69">
        <f>IF((I44=0),"-",((I17+I18)/((I44+I45+I46+I48+J44+J45+J46+J48)/2)*100))</f>
        <v>4.80683204554697</v>
      </c>
      <c r="J80" s="69">
        <v>-17.6</v>
      </c>
      <c r="K80" s="83"/>
    </row>
    <row r="81" spans="1:11" ht="15" customHeight="1">
      <c r="A81" s="163" t="s">
        <v>71</v>
      </c>
      <c r="B81" s="163"/>
      <c r="C81" s="17"/>
      <c r="D81" s="17"/>
      <c r="E81" s="104">
        <f aca="true" t="shared" si="19" ref="E81:J81">IF(E44=0,"-",((E44+E45)/E52*100))</f>
        <v>82.38863884121793</v>
      </c>
      <c r="F81" s="105">
        <f t="shared" si="19"/>
        <v>74.89142623727847</v>
      </c>
      <c r="G81" s="104">
        <f t="shared" si="19"/>
        <v>64.67913970973947</v>
      </c>
      <c r="H81" s="71">
        <f t="shared" si="19"/>
        <v>70.21436449957639</v>
      </c>
      <c r="I81" s="71">
        <f t="shared" si="19"/>
        <v>66.63876257034534</v>
      </c>
      <c r="J81" s="71">
        <f t="shared" si="19"/>
        <v>66.27663696241767</v>
      </c>
      <c r="K81" s="83"/>
    </row>
    <row r="82" spans="1:11" ht="15" customHeight="1">
      <c r="A82" s="163" t="s">
        <v>72</v>
      </c>
      <c r="B82" s="163"/>
      <c r="C82" s="17"/>
      <c r="D82" s="17"/>
      <c r="E82" s="106">
        <f aca="true" t="shared" si="20" ref="E82:J82">IF((E48+E46-E40-E38-E34)=0,"-",(E48+E46-E40-E38-E34))</f>
        <v>3.5170000000000012</v>
      </c>
      <c r="F82" s="107">
        <f t="shared" si="20"/>
        <v>9.571000000000005</v>
      </c>
      <c r="G82" s="106">
        <f t="shared" si="20"/>
        <v>22.135</v>
      </c>
      <c r="H82" s="73">
        <f t="shared" si="20"/>
        <v>7.515999999999998</v>
      </c>
      <c r="I82" s="73">
        <f t="shared" si="20"/>
        <v>14.096000000000002</v>
      </c>
      <c r="J82" s="73">
        <f t="shared" si="20"/>
        <v>5.34</v>
      </c>
      <c r="K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21" ref="E83:J83">IF((E44=0),"-",((E48+E46)/(E44+E45)))</f>
        <v>0.10661941708779712</v>
      </c>
      <c r="F83" s="109">
        <f t="shared" si="21"/>
        <v>0.216399785946569</v>
      </c>
      <c r="G83" s="108">
        <f t="shared" si="21"/>
        <v>0.23517829908134275</v>
      </c>
      <c r="H83" s="75">
        <f t="shared" si="21"/>
        <v>0.2419576996630544</v>
      </c>
      <c r="I83" s="75">
        <f t="shared" si="21"/>
        <v>0.16806470697885517</v>
      </c>
      <c r="J83" s="75">
        <f t="shared" si="21"/>
        <v>0.17663198098133212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91</v>
      </c>
      <c r="H84" s="77">
        <v>71</v>
      </c>
      <c r="I84" s="77">
        <v>78</v>
      </c>
      <c r="J84" s="77">
        <v>57</v>
      </c>
    </row>
    <row r="85" spans="1:10" ht="15" customHeight="1">
      <c r="A85" s="78" t="s">
        <v>86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5" customHeight="1">
      <c r="A86" s="79" t="s">
        <v>87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80"/>
      <c r="B87" s="80"/>
      <c r="C87" s="80"/>
      <c r="D87" s="80"/>
      <c r="E87" s="116"/>
      <c r="F87" s="116"/>
      <c r="G87" s="116"/>
      <c r="H87" s="116"/>
      <c r="I87" s="116"/>
      <c r="J87" s="81"/>
    </row>
    <row r="88" spans="1:10" ht="14.25">
      <c r="A88" s="80"/>
      <c r="B88" s="80"/>
      <c r="C88" s="80"/>
      <c r="D88" s="80"/>
      <c r="E88" s="116"/>
      <c r="F88" s="116"/>
      <c r="G88" s="116"/>
      <c r="H88" s="116"/>
      <c r="I88" s="116"/>
      <c r="J88" s="117"/>
    </row>
    <row r="89" spans="1:10" ht="14.25">
      <c r="A89" s="80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80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120" customWidth="1"/>
  </cols>
  <sheetData>
    <row r="1" spans="1:10" ht="18" customHeight="1">
      <c r="A1" s="166" t="s">
        <v>88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78</v>
      </c>
      <c r="B2" s="3"/>
      <c r="C2" s="3"/>
      <c r="D2" s="3"/>
      <c r="E2" s="118"/>
      <c r="F2" s="118"/>
      <c r="G2" s="118"/>
      <c r="H2" s="119"/>
      <c r="I2" s="119"/>
      <c r="J2" s="119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5</v>
      </c>
      <c r="G5" s="13" t="s">
        <v>5</v>
      </c>
      <c r="H5" s="13" t="s">
        <v>6</v>
      </c>
      <c r="I5" s="13" t="s">
        <v>6</v>
      </c>
      <c r="J5" s="13"/>
    </row>
    <row r="6" ht="1.5" customHeight="1"/>
    <row r="7" spans="1:10" ht="15" customHeight="1">
      <c r="A7" s="16" t="s">
        <v>7</v>
      </c>
      <c r="B7" s="17"/>
      <c r="C7" s="17"/>
      <c r="D7" s="17"/>
      <c r="E7" s="86">
        <v>1051.519</v>
      </c>
      <c r="F7" s="19">
        <v>1162.192</v>
      </c>
      <c r="G7" s="86">
        <v>4451.486</v>
      </c>
      <c r="H7" s="19">
        <v>4740.747</v>
      </c>
      <c r="I7" s="19">
        <v>4325.344</v>
      </c>
      <c r="J7" s="19">
        <v>3899</v>
      </c>
    </row>
    <row r="8" spans="1:10" ht="15" customHeight="1">
      <c r="A8" s="16" t="s">
        <v>8</v>
      </c>
      <c r="B8" s="20"/>
      <c r="C8" s="20"/>
      <c r="D8" s="20"/>
      <c r="E8" s="87">
        <v>-913.2900000000001</v>
      </c>
      <c r="F8" s="22">
        <v>-1009.5680000000001</v>
      </c>
      <c r="G8" s="87">
        <v>-3820.2500000000005</v>
      </c>
      <c r="H8" s="22">
        <v>-4092.72</v>
      </c>
      <c r="I8" s="22">
        <v>-3744.6060000000007</v>
      </c>
      <c r="J8" s="22">
        <v>-3397</v>
      </c>
    </row>
    <row r="9" spans="1:10" ht="15" customHeight="1">
      <c r="A9" s="16" t="s">
        <v>9</v>
      </c>
      <c r="B9" s="20"/>
      <c r="C9" s="20"/>
      <c r="D9" s="20"/>
      <c r="E9" s="87">
        <v>6.384</v>
      </c>
      <c r="F9" s="22">
        <v>23.041</v>
      </c>
      <c r="G9" s="87">
        <v>49.02</v>
      </c>
      <c r="H9" s="22">
        <v>50.162000000000006</v>
      </c>
      <c r="I9" s="22">
        <v>56.327999999999996</v>
      </c>
      <c r="J9" s="22">
        <v>65</v>
      </c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>
        <v>0.158</v>
      </c>
      <c r="J10" s="22">
        <v>13</v>
      </c>
    </row>
    <row r="11" spans="1:10" ht="15" customHeight="1">
      <c r="A11" s="23" t="s">
        <v>11</v>
      </c>
      <c r="B11" s="24"/>
      <c r="C11" s="24"/>
      <c r="D11" s="24"/>
      <c r="E11" s="88">
        <v>-0.002</v>
      </c>
      <c r="F11" s="26"/>
      <c r="G11" s="88">
        <v>-9.32</v>
      </c>
      <c r="H11" s="26">
        <v>29.562</v>
      </c>
      <c r="I11" s="26">
        <v>41.762</v>
      </c>
      <c r="J11" s="26">
        <v>91</v>
      </c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144.61099999999993</v>
      </c>
      <c r="F12" s="19">
        <f t="shared" si="0"/>
        <v>175.6649999999999</v>
      </c>
      <c r="G12" s="86">
        <f t="shared" si="0"/>
        <v>670.9359999999994</v>
      </c>
      <c r="H12" s="19">
        <f t="shared" si="0"/>
        <v>727.7510000000005</v>
      </c>
      <c r="I12" s="19">
        <f t="shared" si="0"/>
        <v>678.9859999999994</v>
      </c>
      <c r="J12" s="19">
        <f t="shared" si="0"/>
        <v>671</v>
      </c>
    </row>
    <row r="13" spans="1:10" ht="15" customHeight="1">
      <c r="A13" s="23" t="s">
        <v>13</v>
      </c>
      <c r="B13" s="24"/>
      <c r="C13" s="24"/>
      <c r="D13" s="24"/>
      <c r="E13" s="88">
        <v>-29.083000000000006</v>
      </c>
      <c r="F13" s="26">
        <v>-36.76100000000001</v>
      </c>
      <c r="G13" s="88">
        <v>-135.09</v>
      </c>
      <c r="H13" s="26">
        <v>-135.067</v>
      </c>
      <c r="I13" s="26">
        <v>-145.506</v>
      </c>
      <c r="J13" s="26">
        <v>-91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115.52799999999993</v>
      </c>
      <c r="F14" s="19">
        <f t="shared" si="1"/>
        <v>138.90399999999988</v>
      </c>
      <c r="G14" s="86">
        <f t="shared" si="1"/>
        <v>535.8459999999993</v>
      </c>
      <c r="H14" s="19">
        <f t="shared" si="1"/>
        <v>592.6840000000005</v>
      </c>
      <c r="I14" s="19">
        <f t="shared" si="1"/>
        <v>533.4799999999994</v>
      </c>
      <c r="J14" s="19">
        <f t="shared" si="1"/>
        <v>580</v>
      </c>
    </row>
    <row r="15" spans="1:10" ht="15" customHeight="1">
      <c r="A15" s="16" t="s">
        <v>15</v>
      </c>
      <c r="B15" s="28"/>
      <c r="C15" s="28"/>
      <c r="D15" s="28"/>
      <c r="E15" s="87">
        <v>-20.855</v>
      </c>
      <c r="F15" s="22">
        <v>-26.877000000000002</v>
      </c>
      <c r="G15" s="87">
        <v>-101.97000000000001</v>
      </c>
      <c r="H15" s="22">
        <v>-123.01900000000002</v>
      </c>
      <c r="I15" s="22">
        <v>-87.27400000000002</v>
      </c>
      <c r="J15" s="22">
        <v>-82</v>
      </c>
    </row>
    <row r="16" spans="1:10" ht="15" customHeight="1">
      <c r="A16" s="23" t="s">
        <v>16</v>
      </c>
      <c r="B16" s="24"/>
      <c r="C16" s="24"/>
      <c r="D16" s="24"/>
      <c r="E16" s="88">
        <v>-15</v>
      </c>
      <c r="F16" s="26"/>
      <c r="G16" s="88"/>
      <c r="H16" s="26">
        <v>-41.366</v>
      </c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79.67299999999993</v>
      </c>
      <c r="F17" s="19">
        <f t="shared" si="2"/>
        <v>112.02699999999987</v>
      </c>
      <c r="G17" s="86">
        <f t="shared" si="2"/>
        <v>433.8759999999993</v>
      </c>
      <c r="H17" s="19">
        <f t="shared" si="2"/>
        <v>428.29900000000055</v>
      </c>
      <c r="I17" s="19">
        <f t="shared" si="2"/>
        <v>446.20599999999945</v>
      </c>
      <c r="J17" s="19">
        <f t="shared" si="2"/>
        <v>498</v>
      </c>
    </row>
    <row r="18" spans="1:10" ht="15" customHeight="1">
      <c r="A18" s="16" t="s">
        <v>18</v>
      </c>
      <c r="B18" s="20"/>
      <c r="C18" s="20"/>
      <c r="D18" s="20"/>
      <c r="E18" s="87">
        <v>8.082</v>
      </c>
      <c r="F18" s="22">
        <v>50.848000000000006</v>
      </c>
      <c r="G18" s="87">
        <v>106.45</v>
      </c>
      <c r="H18" s="22">
        <v>86.439</v>
      </c>
      <c r="I18" s="22">
        <v>18.383</v>
      </c>
      <c r="J18" s="22">
        <v>60</v>
      </c>
    </row>
    <row r="19" spans="1:10" ht="15" customHeight="1">
      <c r="A19" s="23" t="s">
        <v>19</v>
      </c>
      <c r="B19" s="24"/>
      <c r="C19" s="24"/>
      <c r="D19" s="24" t="s">
        <v>89</v>
      </c>
      <c r="E19" s="88">
        <v>-37.806000000000004</v>
      </c>
      <c r="F19" s="26">
        <v>-41.704</v>
      </c>
      <c r="G19" s="88">
        <v>-164.26500000000001</v>
      </c>
      <c r="H19" s="26">
        <v>-191.065</v>
      </c>
      <c r="I19" s="26">
        <v>-381.102</v>
      </c>
      <c r="J19" s="26">
        <v>-139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49.948999999999934</v>
      </c>
      <c r="F20" s="19">
        <f t="shared" si="3"/>
        <v>121.17099999999988</v>
      </c>
      <c r="G20" s="86">
        <f t="shared" si="3"/>
        <v>376.06099999999935</v>
      </c>
      <c r="H20" s="19">
        <f t="shared" si="3"/>
        <v>323.6730000000005</v>
      </c>
      <c r="I20" s="19">
        <f t="shared" si="3"/>
        <v>83.48699999999945</v>
      </c>
      <c r="J20" s="19">
        <f t="shared" si="3"/>
        <v>419</v>
      </c>
    </row>
    <row r="21" spans="1:10" ht="15" customHeight="1">
      <c r="A21" s="16" t="s">
        <v>21</v>
      </c>
      <c r="B21" s="20"/>
      <c r="C21" s="20"/>
      <c r="D21" s="20"/>
      <c r="E21" s="87">
        <v>-11.507000000000001</v>
      </c>
      <c r="F21" s="22">
        <v>-28.029000000000003</v>
      </c>
      <c r="G21" s="87">
        <v>-90.949</v>
      </c>
      <c r="H21" s="22">
        <v>-69.352</v>
      </c>
      <c r="I21" s="22">
        <v>-13.960000000000004</v>
      </c>
      <c r="J21" s="22">
        <v>-66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>
        <v>-108.23700000000001</v>
      </c>
      <c r="I22" s="26">
        <v>-3.589</v>
      </c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38.441999999999936</v>
      </c>
      <c r="F23" s="19">
        <f t="shared" si="4"/>
        <v>93.14199999999988</v>
      </c>
      <c r="G23" s="86">
        <f t="shared" si="4"/>
        <v>285.11199999999934</v>
      </c>
      <c r="H23" s="19">
        <f t="shared" si="4"/>
        <v>146.08400000000051</v>
      </c>
      <c r="I23" s="19">
        <f t="shared" si="4"/>
        <v>65.93799999999945</v>
      </c>
      <c r="J23" s="19">
        <f t="shared" si="4"/>
        <v>353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35.064999999999934</v>
      </c>
      <c r="F24" s="33">
        <f t="shared" si="5"/>
        <v>88.59199999999989</v>
      </c>
      <c r="G24" s="90">
        <f t="shared" si="5"/>
        <v>271.57499999999936</v>
      </c>
      <c r="H24" s="33">
        <f t="shared" si="5"/>
        <v>134.81800000000052</v>
      </c>
      <c r="I24" s="33">
        <f t="shared" si="5"/>
        <v>52.548999999999445</v>
      </c>
      <c r="J24" s="33">
        <f t="shared" si="5"/>
        <v>347</v>
      </c>
    </row>
    <row r="25" spans="1:10" ht="15" customHeight="1">
      <c r="A25" s="16" t="s">
        <v>25</v>
      </c>
      <c r="B25" s="20"/>
      <c r="C25" s="20"/>
      <c r="D25" s="20"/>
      <c r="E25" s="87">
        <v>3.3770000000000002</v>
      </c>
      <c r="F25" s="22">
        <v>4.55</v>
      </c>
      <c r="G25" s="87">
        <v>13.537</v>
      </c>
      <c r="H25" s="22">
        <v>11.266</v>
      </c>
      <c r="I25" s="22">
        <v>13.389000000000001</v>
      </c>
      <c r="J25" s="22">
        <v>6</v>
      </c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/>
    </row>
    <row r="30" spans="5:10" ht="1.5" customHeight="1">
      <c r="E30" s="121"/>
      <c r="F30" s="121"/>
      <c r="G30" s="121"/>
      <c r="H30" s="121"/>
      <c r="I30" s="121"/>
      <c r="J30" s="121"/>
    </row>
    <row r="31" spans="1:10" ht="15" customHeight="1">
      <c r="A31" s="16" t="s">
        <v>27</v>
      </c>
      <c r="B31" s="39"/>
      <c r="C31" s="39"/>
      <c r="D31" s="39"/>
      <c r="E31" s="87">
        <v>4577.139</v>
      </c>
      <c r="F31" s="22">
        <v>4703.218000000001</v>
      </c>
      <c r="G31" s="87">
        <v>4529.85</v>
      </c>
      <c r="H31" s="22">
        <v>4750.684</v>
      </c>
      <c r="I31" s="22">
        <v>4907.345</v>
      </c>
      <c r="J31" s="22">
        <v>4199</v>
      </c>
    </row>
    <row r="32" spans="1:10" ht="15" customHeight="1">
      <c r="A32" s="16" t="s">
        <v>28</v>
      </c>
      <c r="B32" s="17"/>
      <c r="C32" s="17"/>
      <c r="D32" s="17"/>
      <c r="E32" s="87">
        <v>634.5640000000001</v>
      </c>
      <c r="F32" s="22">
        <v>796.8940000000001</v>
      </c>
      <c r="G32" s="87">
        <v>652.4230000000005</v>
      </c>
      <c r="H32" s="22">
        <v>862.004</v>
      </c>
      <c r="I32" s="22">
        <v>1135.503</v>
      </c>
      <c r="J32" s="22">
        <v>963</v>
      </c>
    </row>
    <row r="33" spans="1:10" ht="15" customHeight="1">
      <c r="A33" s="16" t="s">
        <v>29</v>
      </c>
      <c r="B33" s="17"/>
      <c r="C33" s="17"/>
      <c r="D33" s="17"/>
      <c r="E33" s="87">
        <v>280.3329999999999</v>
      </c>
      <c r="F33" s="22">
        <v>342.155</v>
      </c>
      <c r="G33" s="87">
        <v>284.6979999999999</v>
      </c>
      <c r="H33" s="22">
        <v>367.1650000000001</v>
      </c>
      <c r="I33" s="22">
        <v>413.9460000000001</v>
      </c>
      <c r="J33" s="22">
        <v>327</v>
      </c>
    </row>
    <row r="34" spans="1:10" ht="15" customHeight="1">
      <c r="A34" s="16" t="s">
        <v>30</v>
      </c>
      <c r="B34" s="17"/>
      <c r="C34" s="17"/>
      <c r="D34" s="17"/>
      <c r="E34" s="87">
        <v>11.982000000000001</v>
      </c>
      <c r="F34" s="22">
        <v>16.001</v>
      </c>
      <c r="G34" s="87">
        <v>11.831000000000001</v>
      </c>
      <c r="H34" s="22">
        <v>17.178</v>
      </c>
      <c r="I34" s="22">
        <v>39.697</v>
      </c>
      <c r="J34" s="22">
        <v>2</v>
      </c>
    </row>
    <row r="35" spans="1:10" ht="15" customHeight="1">
      <c r="A35" s="23" t="s">
        <v>31</v>
      </c>
      <c r="B35" s="24"/>
      <c r="C35" s="24"/>
      <c r="D35" s="24"/>
      <c r="E35" s="88">
        <v>135.739</v>
      </c>
      <c r="F35" s="26">
        <v>119.352</v>
      </c>
      <c r="G35" s="88">
        <v>142.183</v>
      </c>
      <c r="H35" s="26">
        <v>125.131</v>
      </c>
      <c r="I35" s="26">
        <v>182.338</v>
      </c>
      <c r="J35" s="26">
        <v>230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5639.757</v>
      </c>
      <c r="F36" s="94">
        <f t="shared" si="7"/>
        <v>5977.620000000001</v>
      </c>
      <c r="G36" s="86">
        <f t="shared" si="7"/>
        <v>5620.9850000000015</v>
      </c>
      <c r="H36" s="19">
        <f t="shared" si="7"/>
        <v>6122.162</v>
      </c>
      <c r="I36" s="19">
        <f t="shared" si="7"/>
        <v>6678.829</v>
      </c>
      <c r="J36" s="19">
        <f t="shared" si="7"/>
        <v>5721</v>
      </c>
    </row>
    <row r="37" spans="1:10" ht="15" customHeight="1">
      <c r="A37" s="16" t="s">
        <v>34</v>
      </c>
      <c r="B37" s="20"/>
      <c r="C37" s="20"/>
      <c r="D37" s="20"/>
      <c r="E37" s="87">
        <v>6.593000000000001</v>
      </c>
      <c r="F37" s="22">
        <v>6.453</v>
      </c>
      <c r="G37" s="87">
        <v>5.857000000000001</v>
      </c>
      <c r="H37" s="22">
        <v>11.495000000000001</v>
      </c>
      <c r="I37" s="22">
        <v>12.41</v>
      </c>
      <c r="J37" s="22">
        <v>7</v>
      </c>
    </row>
    <row r="38" spans="1:10" ht="15" customHeight="1">
      <c r="A38" s="16" t="s">
        <v>35</v>
      </c>
      <c r="B38" s="20"/>
      <c r="C38" s="20"/>
      <c r="D38" s="20"/>
      <c r="E38" s="87">
        <v>2.063</v>
      </c>
      <c r="F38" s="22">
        <v>14</v>
      </c>
      <c r="G38" s="87">
        <v>7.281000000000001</v>
      </c>
      <c r="H38" s="22">
        <v>14.067</v>
      </c>
      <c r="I38" s="22">
        <v>7.79</v>
      </c>
      <c r="J38" s="22">
        <v>18</v>
      </c>
    </row>
    <row r="39" spans="1:10" ht="15" customHeight="1">
      <c r="A39" s="16" t="s">
        <v>36</v>
      </c>
      <c r="B39" s="20"/>
      <c r="C39" s="20"/>
      <c r="D39" s="20"/>
      <c r="E39" s="87">
        <v>786.9270000000001</v>
      </c>
      <c r="F39" s="22">
        <v>882.1610000000002</v>
      </c>
      <c r="G39" s="87">
        <v>888.2010000000001</v>
      </c>
      <c r="H39" s="22">
        <v>923.8240000000001</v>
      </c>
      <c r="I39" s="22">
        <v>1082.864</v>
      </c>
      <c r="J39" s="22">
        <v>896</v>
      </c>
    </row>
    <row r="40" spans="1:10" ht="15" customHeight="1">
      <c r="A40" s="16" t="s">
        <v>37</v>
      </c>
      <c r="B40" s="20"/>
      <c r="C40" s="20"/>
      <c r="D40" s="20"/>
      <c r="E40" s="87">
        <v>348.84200000000004</v>
      </c>
      <c r="F40" s="22">
        <v>407.63</v>
      </c>
      <c r="G40" s="87">
        <v>259.16700000000003</v>
      </c>
      <c r="H40" s="22">
        <v>367.844</v>
      </c>
      <c r="I40" s="22">
        <v>323.572</v>
      </c>
      <c r="J40" s="22">
        <v>214</v>
      </c>
    </row>
    <row r="41" spans="1:10" ht="15" customHeight="1">
      <c r="A41" s="23" t="s">
        <v>38</v>
      </c>
      <c r="B41" s="24"/>
      <c r="C41" s="24"/>
      <c r="D41" s="24"/>
      <c r="E41" s="88"/>
      <c r="F41" s="26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1144.4250000000002</v>
      </c>
      <c r="F42" s="96">
        <f t="shared" si="8"/>
        <v>1310.2440000000001</v>
      </c>
      <c r="G42" s="95">
        <f t="shared" si="8"/>
        <v>1160.5060000000003</v>
      </c>
      <c r="H42" s="45">
        <f t="shared" si="8"/>
        <v>1317.23</v>
      </c>
      <c r="I42" s="45">
        <f t="shared" si="8"/>
        <v>1426.636</v>
      </c>
      <c r="J42" s="45">
        <f t="shared" si="8"/>
        <v>1135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6784.182</v>
      </c>
      <c r="F43" s="94">
        <f t="shared" si="9"/>
        <v>7287.864000000001</v>
      </c>
      <c r="G43" s="86">
        <f t="shared" si="9"/>
        <v>6781.491000000002</v>
      </c>
      <c r="H43" s="19">
        <f t="shared" si="9"/>
        <v>7439.392</v>
      </c>
      <c r="I43" s="19">
        <f t="shared" si="9"/>
        <v>8105.465</v>
      </c>
      <c r="J43" s="19">
        <f t="shared" si="9"/>
        <v>6856</v>
      </c>
    </row>
    <row r="44" spans="1:10" ht="15" customHeight="1">
      <c r="A44" s="16" t="s">
        <v>41</v>
      </c>
      <c r="B44" s="20"/>
      <c r="C44" s="20"/>
      <c r="D44" s="20" t="s">
        <v>90</v>
      </c>
      <c r="E44" s="87">
        <v>2266.0239999999994</v>
      </c>
      <c r="F44" s="22">
        <v>2169.545</v>
      </c>
      <c r="G44" s="87">
        <v>2231.992</v>
      </c>
      <c r="H44" s="22">
        <v>2222.6820000000002</v>
      </c>
      <c r="I44" s="22">
        <v>2219.159</v>
      </c>
      <c r="J44" s="22">
        <v>2382</v>
      </c>
    </row>
    <row r="45" spans="1:10" ht="15" customHeight="1">
      <c r="A45" s="16" t="s">
        <v>42</v>
      </c>
      <c r="B45" s="20"/>
      <c r="C45" s="20"/>
      <c r="D45" s="20"/>
      <c r="E45" s="87">
        <v>50.161</v>
      </c>
      <c r="F45" s="22">
        <v>68.39500000000001</v>
      </c>
      <c r="G45" s="87">
        <v>47.041000000000004</v>
      </c>
      <c r="H45" s="22">
        <v>64.781</v>
      </c>
      <c r="I45" s="22">
        <v>57.304</v>
      </c>
      <c r="J45" s="22">
        <v>52</v>
      </c>
    </row>
    <row r="46" spans="1:10" ht="15" customHeight="1">
      <c r="A46" s="16" t="s">
        <v>43</v>
      </c>
      <c r="B46" s="20"/>
      <c r="C46" s="20"/>
      <c r="D46" s="20"/>
      <c r="E46" s="87">
        <v>241.994</v>
      </c>
      <c r="F46" s="22">
        <v>357.07400000000007</v>
      </c>
      <c r="G46" s="87">
        <v>244.89900000000003</v>
      </c>
      <c r="H46" s="22">
        <v>359.83</v>
      </c>
      <c r="I46" s="22">
        <v>353.55000000000007</v>
      </c>
      <c r="J46" s="22">
        <v>309</v>
      </c>
    </row>
    <row r="47" spans="1:10" ht="15" customHeight="1">
      <c r="A47" s="16" t="s">
        <v>44</v>
      </c>
      <c r="B47" s="20"/>
      <c r="C47" s="20"/>
      <c r="D47" s="20"/>
      <c r="E47" s="87">
        <v>298.781</v>
      </c>
      <c r="F47" s="22">
        <v>299.17</v>
      </c>
      <c r="G47" s="87">
        <v>304.348</v>
      </c>
      <c r="H47" s="22">
        <v>307.029</v>
      </c>
      <c r="I47" s="22">
        <v>375.142</v>
      </c>
      <c r="J47" s="22">
        <v>360</v>
      </c>
    </row>
    <row r="48" spans="1:10" ht="15" customHeight="1">
      <c r="A48" s="16" t="s">
        <v>45</v>
      </c>
      <c r="B48" s="20"/>
      <c r="C48" s="20"/>
      <c r="D48" s="20"/>
      <c r="E48" s="87">
        <v>2361.733</v>
      </c>
      <c r="F48" s="22">
        <v>2655.926</v>
      </c>
      <c r="G48" s="87">
        <v>2322.2820000000006</v>
      </c>
      <c r="H48" s="22">
        <v>2723.714</v>
      </c>
      <c r="I48" s="22">
        <v>3165.628</v>
      </c>
      <c r="J48" s="22">
        <v>2232</v>
      </c>
    </row>
    <row r="49" spans="1:10" ht="15" customHeight="1">
      <c r="A49" s="16" t="s">
        <v>46</v>
      </c>
      <c r="B49" s="20"/>
      <c r="C49" s="20"/>
      <c r="D49" s="20"/>
      <c r="E49" s="87">
        <v>1565.489</v>
      </c>
      <c r="F49" s="22">
        <v>1737.7540000000001</v>
      </c>
      <c r="G49" s="87">
        <v>1630.929</v>
      </c>
      <c r="H49" s="22">
        <v>1761.3560000000002</v>
      </c>
      <c r="I49" s="22">
        <v>1934.6820000000002</v>
      </c>
      <c r="J49" s="22">
        <v>1521</v>
      </c>
    </row>
    <row r="50" spans="1:10" ht="15" customHeight="1">
      <c r="A50" s="16" t="s">
        <v>47</v>
      </c>
      <c r="B50" s="20"/>
      <c r="C50" s="20"/>
      <c r="D50" s="20"/>
      <c r="E50" s="87"/>
      <c r="F50" s="22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26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6784.181999999999</v>
      </c>
      <c r="F52" s="94">
        <f t="shared" si="10"/>
        <v>7287.8640000000005</v>
      </c>
      <c r="G52" s="86">
        <f t="shared" si="10"/>
        <v>6781.491000000001</v>
      </c>
      <c r="H52" s="19">
        <f t="shared" si="10"/>
        <v>7439.392</v>
      </c>
      <c r="I52" s="19">
        <f t="shared" si="10"/>
        <v>8105.465</v>
      </c>
      <c r="J52" s="19">
        <f t="shared" si="10"/>
        <v>6856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/>
      <c r="J56" s="36"/>
    </row>
    <row r="57" spans="5:10" ht="1.5" customHeight="1">
      <c r="E57" s="121"/>
      <c r="F57" s="121"/>
      <c r="G57" s="121"/>
      <c r="H57" s="121"/>
      <c r="I57" s="121"/>
      <c r="J57" s="121"/>
    </row>
    <row r="58" spans="1:13" ht="24.75" customHeight="1">
      <c r="A58" s="163" t="s">
        <v>51</v>
      </c>
      <c r="B58" s="163"/>
      <c r="C58" s="48"/>
      <c r="D58" s="48"/>
      <c r="E58" s="90">
        <v>93.337</v>
      </c>
      <c r="F58" s="33">
        <v>110.35399999999998</v>
      </c>
      <c r="G58" s="90">
        <v>483.077</v>
      </c>
      <c r="H58" s="33">
        <v>437.4870000000001</v>
      </c>
      <c r="I58" s="33">
        <v>429.428</v>
      </c>
      <c r="J58" s="33">
        <v>426</v>
      </c>
      <c r="K58" s="33"/>
      <c r="L58" s="93"/>
      <c r="M58" s="93"/>
    </row>
    <row r="59" spans="1:13" ht="15" customHeight="1">
      <c r="A59" s="164" t="s">
        <v>52</v>
      </c>
      <c r="B59" s="164"/>
      <c r="C59" s="50"/>
      <c r="D59" s="50"/>
      <c r="E59" s="88">
        <v>58.797999999999995</v>
      </c>
      <c r="F59" s="26">
        <v>40.091</v>
      </c>
      <c r="G59" s="88">
        <v>-19.14</v>
      </c>
      <c r="H59" s="26">
        <v>32.238</v>
      </c>
      <c r="I59" s="26">
        <v>4.908</v>
      </c>
      <c r="J59" s="26">
        <v>44</v>
      </c>
      <c r="K59" s="22"/>
      <c r="L59" s="93"/>
      <c r="M59" s="93"/>
    </row>
    <row r="60" spans="1:13" ht="16.5" customHeight="1">
      <c r="A60" s="167" t="s">
        <v>53</v>
      </c>
      <c r="B60" s="167"/>
      <c r="C60" s="52"/>
      <c r="D60" s="52"/>
      <c r="E60" s="86">
        <f aca="true" t="shared" si="12" ref="E60:J60">SUM(E58:E59)</f>
        <v>152.135</v>
      </c>
      <c r="F60" s="19">
        <f t="shared" si="12"/>
        <v>150.445</v>
      </c>
      <c r="G60" s="86">
        <f t="shared" si="12"/>
        <v>463.937</v>
      </c>
      <c r="H60" s="19">
        <f t="shared" si="12"/>
        <v>469.7250000000001</v>
      </c>
      <c r="I60" s="19">
        <f t="shared" si="12"/>
        <v>434.336</v>
      </c>
      <c r="J60" s="19">
        <f t="shared" si="12"/>
        <v>470</v>
      </c>
      <c r="L60" s="93"/>
      <c r="M60" s="93"/>
    </row>
    <row r="61" spans="1:13" ht="15" customHeight="1">
      <c r="A61" s="163" t="s">
        <v>55</v>
      </c>
      <c r="B61" s="163"/>
      <c r="C61" s="20"/>
      <c r="D61" s="20"/>
      <c r="E61" s="87">
        <v>-24.317999999999998</v>
      </c>
      <c r="F61" s="22">
        <v>-21.578000000000003</v>
      </c>
      <c r="G61" s="87">
        <v>-95.482</v>
      </c>
      <c r="H61" s="22">
        <v>-119.462</v>
      </c>
      <c r="I61" s="22">
        <v>-206.24699999999999</v>
      </c>
      <c r="J61" s="22">
        <v>-187</v>
      </c>
      <c r="L61" s="93"/>
      <c r="M61" s="93"/>
    </row>
    <row r="62" spans="1:13" ht="15" customHeight="1">
      <c r="A62" s="164" t="s">
        <v>56</v>
      </c>
      <c r="B62" s="164"/>
      <c r="C62" s="24"/>
      <c r="D62" s="24"/>
      <c r="E62" s="88">
        <v>0.24</v>
      </c>
      <c r="F62" s="26">
        <v>8.236</v>
      </c>
      <c r="G62" s="88">
        <v>22.89</v>
      </c>
      <c r="H62" s="26">
        <v>7.475</v>
      </c>
      <c r="I62" s="26">
        <v>96.403</v>
      </c>
      <c r="J62" s="26">
        <v>29</v>
      </c>
      <c r="K62" s="22"/>
      <c r="L62" s="93"/>
      <c r="M62" s="93"/>
    </row>
    <row r="63" spans="1:10" s="1" customFormat="1" ht="16.5" customHeight="1">
      <c r="A63" s="57" t="s">
        <v>57</v>
      </c>
      <c r="B63" s="57"/>
      <c r="C63" s="58"/>
      <c r="D63" s="58"/>
      <c r="E63" s="99">
        <f aca="true" t="shared" si="13" ref="E63:J63">SUM(E60:E62)</f>
        <v>128.057</v>
      </c>
      <c r="F63" s="40">
        <f t="shared" si="13"/>
        <v>137.10299999999998</v>
      </c>
      <c r="G63" s="99">
        <f t="shared" si="13"/>
        <v>391.345</v>
      </c>
      <c r="H63" s="100">
        <f t="shared" si="13"/>
        <v>357.7380000000001</v>
      </c>
      <c r="I63" s="100">
        <f t="shared" si="13"/>
        <v>324.492</v>
      </c>
      <c r="J63" s="19">
        <f t="shared" si="13"/>
        <v>312</v>
      </c>
    </row>
    <row r="64" spans="1:13" ht="15" customHeight="1">
      <c r="A64" s="164" t="s">
        <v>58</v>
      </c>
      <c r="B64" s="164"/>
      <c r="C64" s="59"/>
      <c r="D64" s="59"/>
      <c r="E64" s="88">
        <v>-85.024</v>
      </c>
      <c r="F64" s="115">
        <v>-67.688</v>
      </c>
      <c r="G64" s="88">
        <v>-178.947</v>
      </c>
      <c r="H64" s="26">
        <f>82.62-1.533</f>
        <v>81.087</v>
      </c>
      <c r="I64" s="26">
        <f>-501.865-2.604</f>
        <v>-504.469</v>
      </c>
      <c r="J64" s="26">
        <v>-805</v>
      </c>
      <c r="L64" s="93"/>
      <c r="M64" s="93"/>
    </row>
    <row r="65" spans="1:13" ht="16.5" customHeight="1">
      <c r="A65" s="167" t="s">
        <v>59</v>
      </c>
      <c r="B65" s="167"/>
      <c r="C65" s="46"/>
      <c r="D65" s="46"/>
      <c r="E65" s="86">
        <f aca="true" t="shared" si="14" ref="E65:J65">SUM(E63:E64)</f>
        <v>43.03299999999999</v>
      </c>
      <c r="F65" s="19">
        <f t="shared" si="14"/>
        <v>69.41499999999998</v>
      </c>
      <c r="G65" s="86">
        <f t="shared" si="14"/>
        <v>212.39800000000002</v>
      </c>
      <c r="H65" s="19">
        <f t="shared" si="14"/>
        <v>438.8250000000001</v>
      </c>
      <c r="I65" s="19">
        <f t="shared" si="14"/>
        <v>-179.97699999999998</v>
      </c>
      <c r="J65" s="19">
        <f t="shared" si="14"/>
        <v>-493</v>
      </c>
      <c r="L65" s="93"/>
      <c r="M65" s="93"/>
    </row>
    <row r="66" spans="1:13" ht="15" customHeight="1">
      <c r="A66" s="163" t="s">
        <v>60</v>
      </c>
      <c r="B66" s="163"/>
      <c r="C66" s="20"/>
      <c r="D66" s="20"/>
      <c r="E66" s="87">
        <v>49.14</v>
      </c>
      <c r="F66" s="22">
        <v>-19.098000000000013</v>
      </c>
      <c r="G66" s="87">
        <v>-294.14799999999997</v>
      </c>
      <c r="H66" s="22">
        <v>-381.47900000000004</v>
      </c>
      <c r="I66" s="22">
        <v>635.3580000000002</v>
      </c>
      <c r="J66" s="22">
        <v>403</v>
      </c>
      <c r="K66" s="22"/>
      <c r="L66" s="93"/>
      <c r="M66" s="93"/>
    </row>
    <row r="67" spans="1:13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  <c r="L67" s="93"/>
      <c r="M67" s="93"/>
    </row>
    <row r="68" spans="1:13" ht="15" customHeight="1">
      <c r="A68" s="163" t="s">
        <v>62</v>
      </c>
      <c r="B68" s="163"/>
      <c r="C68" s="20"/>
      <c r="D68" s="20"/>
      <c r="E68" s="87"/>
      <c r="F68" s="22"/>
      <c r="G68" s="87">
        <v>-0.547</v>
      </c>
      <c r="H68" s="22">
        <v>-2.74</v>
      </c>
      <c r="I68" s="22">
        <v>-1801.178</v>
      </c>
      <c r="J68" s="22"/>
      <c r="L68" s="93"/>
      <c r="M68" s="93"/>
    </row>
    <row r="69" spans="1:13" ht="15" customHeight="1">
      <c r="A69" s="164" t="s">
        <v>63</v>
      </c>
      <c r="B69" s="164"/>
      <c r="C69" s="24"/>
      <c r="D69" s="24"/>
      <c r="E69" s="88"/>
      <c r="F69" s="26"/>
      <c r="G69" s="88">
        <v>-3.515</v>
      </c>
      <c r="H69" s="26"/>
      <c r="I69" s="26">
        <v>1435.68</v>
      </c>
      <c r="J69" s="26"/>
      <c r="L69" s="93"/>
      <c r="M69" s="93"/>
    </row>
    <row r="70" spans="1:13" ht="16.5" customHeight="1">
      <c r="A70" s="60" t="s">
        <v>64</v>
      </c>
      <c r="B70" s="60"/>
      <c r="C70" s="61"/>
      <c r="D70" s="61"/>
      <c r="E70" s="101">
        <f aca="true" t="shared" si="15" ref="E70:J70">SUM(E66:E69)</f>
        <v>49.14</v>
      </c>
      <c r="F70" s="64">
        <f t="shared" si="15"/>
        <v>-19.098000000000013</v>
      </c>
      <c r="G70" s="101">
        <f t="shared" si="15"/>
        <v>-298.21</v>
      </c>
      <c r="H70" s="64">
        <f t="shared" si="15"/>
        <v>-384.21900000000005</v>
      </c>
      <c r="I70" s="64">
        <f t="shared" si="15"/>
        <v>269.8600000000001</v>
      </c>
      <c r="J70" s="64">
        <f t="shared" si="15"/>
        <v>403</v>
      </c>
      <c r="L70" s="93"/>
      <c r="M70" s="93"/>
    </row>
    <row r="71" spans="1:13" ht="16.5" customHeight="1">
      <c r="A71" s="167" t="s">
        <v>65</v>
      </c>
      <c r="B71" s="167"/>
      <c r="C71" s="46"/>
      <c r="D71" s="46"/>
      <c r="E71" s="86">
        <f aca="true" t="shared" si="16" ref="E71:J71">SUM(E70+E65)</f>
        <v>92.17299999999999</v>
      </c>
      <c r="F71" s="19">
        <f t="shared" si="16"/>
        <v>50.316999999999965</v>
      </c>
      <c r="G71" s="86">
        <f t="shared" si="16"/>
        <v>-85.81199999999995</v>
      </c>
      <c r="H71" s="19">
        <f t="shared" si="16"/>
        <v>54.60600000000005</v>
      </c>
      <c r="I71" s="19">
        <f t="shared" si="16"/>
        <v>89.88300000000015</v>
      </c>
      <c r="J71" s="19">
        <f t="shared" si="16"/>
        <v>-90</v>
      </c>
      <c r="L71" s="93"/>
      <c r="M71" s="93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10.986772469161274</v>
      </c>
      <c r="F77" s="67">
        <f>IF(F14=0,"-",IF(F7=0,"-",F14/F7))*100</f>
        <v>11.95189779313572</v>
      </c>
      <c r="G77" s="102">
        <f>IF(G14=0,"-",IF(G7=0,"-",G14/G7))*100</f>
        <v>12.03746344479123</v>
      </c>
      <c r="H77" s="67">
        <f>IF(H14=0,"-",IF(H7=0,"-",H14/H7)*100)</f>
        <v>12.501911618569828</v>
      </c>
      <c r="I77" s="67">
        <f>IF(I14=0,"-",IF(I7=0,"-",I14/I7)*100)</f>
        <v>12.333816686025422</v>
      </c>
      <c r="J77" s="67">
        <f>IF(J14=0,"-",IF(J7=0,"-",J14/J7)*100)</f>
        <v>14.875609130546295</v>
      </c>
    </row>
    <row r="78" spans="1:11" ht="15" customHeight="1">
      <c r="A78" s="163" t="s">
        <v>68</v>
      </c>
      <c r="B78" s="163"/>
      <c r="C78" s="17"/>
      <c r="D78" s="17"/>
      <c r="E78" s="103">
        <f aca="true" t="shared" si="18" ref="E78:J78">IF(E20=0,"-",IF(E7=0,"-",E20/E7)*100)</f>
        <v>4.7501756982042105</v>
      </c>
      <c r="F78" s="67">
        <f t="shared" si="18"/>
        <v>10.42607417707228</v>
      </c>
      <c r="G78" s="103">
        <f t="shared" si="18"/>
        <v>8.44798793032258</v>
      </c>
      <c r="H78" s="67">
        <f t="shared" si="18"/>
        <v>6.827468329358231</v>
      </c>
      <c r="I78" s="67">
        <f t="shared" si="18"/>
        <v>1.9301817381461326</v>
      </c>
      <c r="J78" s="67">
        <f t="shared" si="18"/>
        <v>10.746345216722236</v>
      </c>
      <c r="K78" s="83"/>
    </row>
    <row r="79" spans="1:11" ht="15" customHeight="1">
      <c r="A79" s="163" t="s">
        <v>69</v>
      </c>
      <c r="B79" s="163"/>
      <c r="C79" s="39"/>
      <c r="D79" s="39"/>
      <c r="E79" s="103" t="s">
        <v>54</v>
      </c>
      <c r="F79" s="122" t="s">
        <v>54</v>
      </c>
      <c r="G79" s="103">
        <f>IF((G44=0),"-",(G24/((G44+I44)/2)*100))</f>
        <v>12.202461790220074</v>
      </c>
      <c r="H79" s="67">
        <f>IF((H44=0),"-",(H24/((H44+I44)/2)*100))</f>
        <v>6.070365868566683</v>
      </c>
      <c r="I79" s="67">
        <f>IF((I44=0),"-",(I24/((I44+J44)/2)*100))</f>
        <v>2.284163620513851</v>
      </c>
      <c r="J79" s="69">
        <v>15.7</v>
      </c>
      <c r="K79" s="83"/>
    </row>
    <row r="80" spans="1:11" ht="15" customHeight="1">
      <c r="A80" s="163" t="s">
        <v>70</v>
      </c>
      <c r="B80" s="163"/>
      <c r="C80" s="39"/>
      <c r="D80" s="39"/>
      <c r="E80" s="103" t="s">
        <v>54</v>
      </c>
      <c r="F80" s="122" t="s">
        <v>54</v>
      </c>
      <c r="G80" s="103">
        <f>IF((G44=0),"-",((G17+G18)/((G44+G45+G46+G48+H44+H45+H46+H48)/2)*100))</f>
        <v>10.576770337061307</v>
      </c>
      <c r="H80" s="122">
        <f>IF((H44=0),"-",((H17+H18)/((H44+H45+H46+H48+I44+I45+I46+I48)/2)*100))</f>
        <v>9.219203470907305</v>
      </c>
      <c r="I80" s="69">
        <f>IF((I44=0),"-",((I17+I18)/((I44+I45+I46+I48+J44+J45+J46+J48)/2)*100))</f>
        <v>8.626951729242474</v>
      </c>
      <c r="J80" s="69">
        <v>12.4</v>
      </c>
      <c r="K80" s="83"/>
    </row>
    <row r="81" spans="1:11" ht="15" customHeight="1">
      <c r="A81" s="163" t="s">
        <v>71</v>
      </c>
      <c r="B81" s="163"/>
      <c r="C81" s="17"/>
      <c r="D81" s="17"/>
      <c r="E81" s="104">
        <f aca="true" t="shared" si="19" ref="E81:J81">IF(E44=0,"-",((E44+E45)/E52*100))</f>
        <v>34.14096202018165</v>
      </c>
      <c r="F81" s="105">
        <f t="shared" si="19"/>
        <v>30.707762933007533</v>
      </c>
      <c r="G81" s="104">
        <f t="shared" si="19"/>
        <v>33.60666555481678</v>
      </c>
      <c r="H81" s="71">
        <f t="shared" si="19"/>
        <v>30.747983168517003</v>
      </c>
      <c r="I81" s="71">
        <f t="shared" si="19"/>
        <v>28.08553241547524</v>
      </c>
      <c r="J81" s="71">
        <f t="shared" si="19"/>
        <v>35.50175029171528</v>
      </c>
      <c r="K81" s="83"/>
    </row>
    <row r="82" spans="1:11" ht="15" customHeight="1">
      <c r="A82" s="163" t="s">
        <v>72</v>
      </c>
      <c r="B82" s="163"/>
      <c r="C82" s="17"/>
      <c r="D82" s="17"/>
      <c r="E82" s="106">
        <f aca="true" t="shared" si="20" ref="E82:J82">IF((E48+E46-E40-E38-E34)=0,"-",(E48+E46-E40-E38-E34))</f>
        <v>2240.84</v>
      </c>
      <c r="F82" s="107">
        <f t="shared" si="20"/>
        <v>2575.3689999999997</v>
      </c>
      <c r="G82" s="106">
        <f t="shared" si="20"/>
        <v>2288.9020000000005</v>
      </c>
      <c r="H82" s="73">
        <f t="shared" si="20"/>
        <v>2684.455</v>
      </c>
      <c r="I82" s="73">
        <f t="shared" si="20"/>
        <v>3148.119</v>
      </c>
      <c r="J82" s="73">
        <f t="shared" si="20"/>
        <v>2307</v>
      </c>
      <c r="K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21" ref="E83:J83">IF((E44=0),"-",((E48+E46)/(E44+E45)))</f>
        <v>1.12414466029268</v>
      </c>
      <c r="F83" s="109">
        <f t="shared" si="21"/>
        <v>1.346327426115088</v>
      </c>
      <c r="G83" s="108">
        <f t="shared" si="21"/>
        <v>1.126434325435393</v>
      </c>
      <c r="H83" s="75">
        <f t="shared" si="21"/>
        <v>1.3480191810752784</v>
      </c>
      <c r="I83" s="75">
        <f t="shared" si="21"/>
        <v>1.5458972976938348</v>
      </c>
      <c r="J83" s="75">
        <f t="shared" si="21"/>
        <v>1.0439605587510272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3080</v>
      </c>
      <c r="H84" s="77">
        <v>3167</v>
      </c>
      <c r="I84" s="77">
        <v>3182</v>
      </c>
      <c r="J84" s="77">
        <v>2790</v>
      </c>
    </row>
    <row r="85" spans="1:10" ht="15" customHeight="1">
      <c r="A85" s="79" t="s">
        <v>91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4.25">
      <c r="A86" s="79" t="s">
        <v>92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79" t="s">
        <v>93</v>
      </c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 t="s">
        <v>94</v>
      </c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5" customHeight="1">
      <c r="A89" s="79" t="s">
        <v>95</v>
      </c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21" ht="1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N91" s="123"/>
      <c r="O91" s="123"/>
      <c r="P91" s="123"/>
      <c r="Q91" s="123"/>
      <c r="R91" s="123"/>
      <c r="S91" s="123"/>
      <c r="T91" s="123"/>
      <c r="U91" s="123"/>
    </row>
    <row r="92" spans="1:10" ht="14.25">
      <c r="A92" s="79"/>
      <c r="B92" s="79"/>
      <c r="C92" s="79"/>
      <c r="D92" s="79"/>
      <c r="E92" s="79"/>
      <c r="F92" s="79"/>
      <c r="G92" s="79"/>
      <c r="H92" s="79"/>
      <c r="I92" s="79"/>
      <c r="J92" s="79"/>
    </row>
    <row r="93" spans="2:4" ht="14.25">
      <c r="B93" s="111"/>
      <c r="C93" s="111"/>
      <c r="D93" s="111"/>
    </row>
    <row r="94" spans="1:4" ht="14.25">
      <c r="A94" s="111"/>
      <c r="B94" s="111"/>
      <c r="C94" s="111"/>
      <c r="D94" s="111"/>
    </row>
    <row r="95" spans="1:4" ht="14.25">
      <c r="A95" s="111"/>
      <c r="B95" s="111"/>
      <c r="C95" s="111"/>
      <c r="D95" s="111"/>
    </row>
    <row r="96" spans="1:4" ht="14.25">
      <c r="A96" s="111"/>
      <c r="B96" s="111"/>
      <c r="C96" s="111"/>
      <c r="D96" s="111"/>
    </row>
    <row r="97" spans="1:4" ht="14.25">
      <c r="A97" s="111"/>
      <c r="B97" s="111"/>
      <c r="C97" s="111"/>
      <c r="D97" s="111"/>
    </row>
    <row r="98" spans="1:4" ht="14.25">
      <c r="A98" s="111"/>
      <c r="B98" s="111"/>
      <c r="C98" s="111"/>
      <c r="D98" s="111"/>
    </row>
    <row r="99" spans="1:4" ht="14.25">
      <c r="A99" s="111"/>
      <c r="B99" s="111"/>
      <c r="C99" s="111"/>
      <c r="D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10" width="9.7109375" style="0" customWidth="1"/>
    <col min="13" max="17" width="9.140625" style="0" customWidth="1"/>
  </cols>
  <sheetData>
    <row r="1" spans="1:10" ht="18" customHeight="1">
      <c r="A1" s="166" t="s">
        <v>96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97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 t="s">
        <v>5</v>
      </c>
    </row>
    <row r="6" ht="1.5" customHeight="1"/>
    <row r="7" spans="1:13" ht="15" customHeight="1">
      <c r="A7" s="16" t="s">
        <v>7</v>
      </c>
      <c r="B7" s="17"/>
      <c r="C7" s="17"/>
      <c r="D7" s="17"/>
      <c r="E7" s="124">
        <v>26.426000000000002</v>
      </c>
      <c r="F7" s="125">
        <v>24.811</v>
      </c>
      <c r="G7" s="124">
        <v>104.033</v>
      </c>
      <c r="H7" s="125">
        <v>91.29700000000001</v>
      </c>
      <c r="I7" s="125">
        <v>124.248</v>
      </c>
      <c r="J7" s="125">
        <v>122.89</v>
      </c>
      <c r="K7" s="126"/>
      <c r="L7" s="126"/>
      <c r="M7" s="126"/>
    </row>
    <row r="8" spans="1:13" ht="15" customHeight="1">
      <c r="A8" s="16" t="s">
        <v>8</v>
      </c>
      <c r="B8" s="20"/>
      <c r="C8" s="20"/>
      <c r="D8" s="20"/>
      <c r="E8" s="127">
        <v>-20.665</v>
      </c>
      <c r="F8" s="128">
        <v>-19.147000000000002</v>
      </c>
      <c r="G8" s="127">
        <v>-83.095</v>
      </c>
      <c r="H8" s="128">
        <v>-80.956</v>
      </c>
      <c r="I8" s="128">
        <v>-105.59900000000002</v>
      </c>
      <c r="J8" s="128">
        <v>-104.99900000000001</v>
      </c>
      <c r="K8" s="126"/>
      <c r="L8" s="126"/>
      <c r="M8" s="126"/>
    </row>
    <row r="9" spans="1:13" ht="15" customHeight="1">
      <c r="A9" s="16" t="s">
        <v>9</v>
      </c>
      <c r="B9" s="20"/>
      <c r="C9" s="20"/>
      <c r="D9" s="20"/>
      <c r="E9" s="127">
        <v>0.030999999999999972</v>
      </c>
      <c r="F9" s="128">
        <v>0.11300000000000002</v>
      </c>
      <c r="G9" s="127">
        <v>0.18899999999999995</v>
      </c>
      <c r="H9" s="128">
        <v>0.17800000000000005</v>
      </c>
      <c r="I9" s="128">
        <v>0.2290000000000001</v>
      </c>
      <c r="J9" s="128">
        <v>0.911</v>
      </c>
      <c r="K9" s="126"/>
      <c r="L9" s="126"/>
      <c r="M9" s="126"/>
    </row>
    <row r="10" spans="1:13" ht="15" customHeight="1">
      <c r="A10" s="16" t="s">
        <v>10</v>
      </c>
      <c r="B10" s="20"/>
      <c r="C10" s="20"/>
      <c r="D10" s="20"/>
      <c r="E10" s="127"/>
      <c r="F10" s="128"/>
      <c r="G10" s="127"/>
      <c r="H10" s="128"/>
      <c r="I10" s="128"/>
      <c r="J10" s="128"/>
      <c r="K10" s="126"/>
      <c r="L10" s="126"/>
      <c r="M10" s="126"/>
    </row>
    <row r="11" spans="1:13" ht="15" customHeight="1">
      <c r="A11" s="23" t="s">
        <v>11</v>
      </c>
      <c r="B11" s="24"/>
      <c r="C11" s="24"/>
      <c r="D11" s="24"/>
      <c r="E11" s="129"/>
      <c r="F11" s="130"/>
      <c r="G11" s="129"/>
      <c r="H11" s="130"/>
      <c r="I11" s="130"/>
      <c r="J11" s="130"/>
      <c r="K11" s="126"/>
      <c r="L11" s="126"/>
      <c r="M11" s="126"/>
    </row>
    <row r="12" spans="1:13" ht="15" customHeight="1">
      <c r="A12" s="27" t="s">
        <v>12</v>
      </c>
      <c r="B12" s="27"/>
      <c r="C12" s="27"/>
      <c r="D12" s="27"/>
      <c r="E12" s="124">
        <f aca="true" t="shared" si="0" ref="E12:J12">SUM(E7:E11)</f>
        <v>5.7920000000000025</v>
      </c>
      <c r="F12" s="125">
        <f t="shared" si="0"/>
        <v>5.776999999999998</v>
      </c>
      <c r="G12" s="124">
        <f t="shared" si="0"/>
        <v>21.127000000000002</v>
      </c>
      <c r="H12" s="125">
        <f t="shared" si="0"/>
        <v>10.519000000000009</v>
      </c>
      <c r="I12" s="125">
        <f t="shared" si="0"/>
        <v>18.877999999999986</v>
      </c>
      <c r="J12" s="125">
        <f t="shared" si="0"/>
        <v>18.801999999999992</v>
      </c>
      <c r="K12" s="126"/>
      <c r="L12" s="126"/>
      <c r="M12" s="126"/>
    </row>
    <row r="13" spans="1:13" ht="15" customHeight="1">
      <c r="A13" s="23" t="s">
        <v>13</v>
      </c>
      <c r="B13" s="24"/>
      <c r="C13" s="24"/>
      <c r="D13" s="24"/>
      <c r="E13" s="129">
        <v>-1.81</v>
      </c>
      <c r="F13" s="130">
        <v>-1.8210000000000002</v>
      </c>
      <c r="G13" s="129">
        <v>-7.731000000000001</v>
      </c>
      <c r="H13" s="130">
        <v>-9.083</v>
      </c>
      <c r="I13" s="130">
        <v>-5.5120000000000005</v>
      </c>
      <c r="J13" s="130">
        <v>-3.1100000000000003</v>
      </c>
      <c r="K13" s="126"/>
      <c r="L13" s="126"/>
      <c r="M13" s="126"/>
    </row>
    <row r="14" spans="1:13" ht="15" customHeight="1">
      <c r="A14" s="27" t="s">
        <v>14</v>
      </c>
      <c r="B14" s="27"/>
      <c r="C14" s="27"/>
      <c r="D14" s="27"/>
      <c r="E14" s="124">
        <f aca="true" t="shared" si="1" ref="E14:J14">SUM(E12:E13)</f>
        <v>3.9820000000000024</v>
      </c>
      <c r="F14" s="125">
        <f t="shared" si="1"/>
        <v>3.955999999999998</v>
      </c>
      <c r="G14" s="124">
        <f t="shared" si="1"/>
        <v>13.396</v>
      </c>
      <c r="H14" s="125">
        <f t="shared" si="1"/>
        <v>1.4360000000000088</v>
      </c>
      <c r="I14" s="125">
        <f t="shared" si="1"/>
        <v>13.365999999999985</v>
      </c>
      <c r="J14" s="125">
        <f t="shared" si="1"/>
        <v>15.691999999999993</v>
      </c>
      <c r="K14" s="126"/>
      <c r="L14" s="126"/>
      <c r="M14" s="126"/>
    </row>
    <row r="15" spans="1:13" ht="15" customHeight="1">
      <c r="A15" s="16" t="s">
        <v>15</v>
      </c>
      <c r="B15" s="28"/>
      <c r="C15" s="28"/>
      <c r="D15" s="28"/>
      <c r="E15" s="127"/>
      <c r="F15" s="128"/>
      <c r="G15" s="127"/>
      <c r="H15" s="128">
        <v>-0.6920000000000001</v>
      </c>
      <c r="I15" s="128">
        <v>-0.6920000000000001</v>
      </c>
      <c r="J15" s="128">
        <v>-0.7000000000000001</v>
      </c>
      <c r="K15" s="126"/>
      <c r="L15" s="126"/>
      <c r="M15" s="126"/>
    </row>
    <row r="16" spans="1:13" ht="15" customHeight="1">
      <c r="A16" s="23" t="s">
        <v>16</v>
      </c>
      <c r="B16" s="24"/>
      <c r="C16" s="24"/>
      <c r="D16" s="24"/>
      <c r="E16" s="129"/>
      <c r="F16" s="130"/>
      <c r="G16" s="129"/>
      <c r="H16" s="130"/>
      <c r="I16" s="130"/>
      <c r="J16" s="130"/>
      <c r="K16" s="126"/>
      <c r="L16" s="126"/>
      <c r="M16" s="126"/>
    </row>
    <row r="17" spans="1:13" ht="15" customHeight="1">
      <c r="A17" s="27" t="s">
        <v>17</v>
      </c>
      <c r="B17" s="27"/>
      <c r="C17" s="27"/>
      <c r="D17" s="27"/>
      <c r="E17" s="124">
        <f aca="true" t="shared" si="2" ref="E17:J17">SUM(E14:E16)</f>
        <v>3.9820000000000024</v>
      </c>
      <c r="F17" s="125">
        <f t="shared" si="2"/>
        <v>3.955999999999998</v>
      </c>
      <c r="G17" s="124">
        <f t="shared" si="2"/>
        <v>13.396</v>
      </c>
      <c r="H17" s="125">
        <f t="shared" si="2"/>
        <v>0.7440000000000088</v>
      </c>
      <c r="I17" s="125">
        <f t="shared" si="2"/>
        <v>12.673999999999985</v>
      </c>
      <c r="J17" s="125">
        <f t="shared" si="2"/>
        <v>14.991999999999994</v>
      </c>
      <c r="K17" s="126"/>
      <c r="L17" s="126"/>
      <c r="M17" s="126"/>
    </row>
    <row r="18" spans="1:13" ht="15" customHeight="1">
      <c r="A18" s="16" t="s">
        <v>18</v>
      </c>
      <c r="B18" s="20"/>
      <c r="C18" s="20"/>
      <c r="D18" s="20"/>
      <c r="E18" s="127">
        <v>0.14600000000000002</v>
      </c>
      <c r="F18" s="128">
        <v>0.011</v>
      </c>
      <c r="G18" s="127">
        <v>0.016</v>
      </c>
      <c r="H18" s="128">
        <v>2.282</v>
      </c>
      <c r="I18" s="128">
        <v>0.47600000000000003</v>
      </c>
      <c r="J18" s="128">
        <v>1.9160000000000001</v>
      </c>
      <c r="K18" s="126"/>
      <c r="L18" s="126"/>
      <c r="M18" s="126"/>
    </row>
    <row r="19" spans="1:13" ht="15" customHeight="1">
      <c r="A19" s="23" t="s">
        <v>19</v>
      </c>
      <c r="B19" s="24"/>
      <c r="C19" s="24"/>
      <c r="D19" s="24"/>
      <c r="E19" s="129">
        <v>-1.248</v>
      </c>
      <c r="F19" s="130">
        <v>-1.865</v>
      </c>
      <c r="G19" s="129">
        <v>-7.378</v>
      </c>
      <c r="H19" s="130">
        <v>-12.343</v>
      </c>
      <c r="I19" s="130">
        <v>-12.918000000000001</v>
      </c>
      <c r="J19" s="130">
        <v>-14.367</v>
      </c>
      <c r="K19" s="126"/>
      <c r="L19" s="126"/>
      <c r="M19" s="126"/>
    </row>
    <row r="20" spans="1:13" ht="15" customHeight="1">
      <c r="A20" s="27" t="s">
        <v>20</v>
      </c>
      <c r="B20" s="27"/>
      <c r="C20" s="27"/>
      <c r="D20" s="27"/>
      <c r="E20" s="124">
        <f aca="true" t="shared" si="3" ref="E20:J20">SUM(E17:E19)</f>
        <v>2.8800000000000026</v>
      </c>
      <c r="F20" s="125">
        <f t="shared" si="3"/>
        <v>2.1019999999999985</v>
      </c>
      <c r="G20" s="124">
        <f t="shared" si="3"/>
        <v>6.034000000000001</v>
      </c>
      <c r="H20" s="125">
        <f t="shared" si="3"/>
        <v>-9.316999999999991</v>
      </c>
      <c r="I20" s="125">
        <f t="shared" si="3"/>
        <v>0.2319999999999851</v>
      </c>
      <c r="J20" s="125">
        <f t="shared" si="3"/>
        <v>2.5409999999999933</v>
      </c>
      <c r="K20" s="126"/>
      <c r="L20" s="126"/>
      <c r="M20" s="126"/>
    </row>
    <row r="21" spans="1:13" ht="15" customHeight="1">
      <c r="A21" s="16" t="s">
        <v>21</v>
      </c>
      <c r="B21" s="20"/>
      <c r="C21" s="20"/>
      <c r="D21" s="20"/>
      <c r="E21" s="127">
        <v>-1.3840000000000001</v>
      </c>
      <c r="F21" s="128">
        <v>-0.787</v>
      </c>
      <c r="G21" s="127">
        <v>-1.8050000000000002</v>
      </c>
      <c r="H21" s="128">
        <v>1.6350000000000002</v>
      </c>
      <c r="I21" s="128">
        <v>1.2670000000000001</v>
      </c>
      <c r="J21" s="128">
        <v>-4.904</v>
      </c>
      <c r="K21" s="126"/>
      <c r="L21" s="126"/>
      <c r="M21" s="126"/>
    </row>
    <row r="22" spans="1:13" ht="15" customHeight="1">
      <c r="A22" s="23" t="s">
        <v>22</v>
      </c>
      <c r="B22" s="29"/>
      <c r="C22" s="29"/>
      <c r="D22" s="29"/>
      <c r="E22" s="129"/>
      <c r="F22" s="130"/>
      <c r="G22" s="129"/>
      <c r="H22" s="130"/>
      <c r="I22" s="130"/>
      <c r="J22" s="130"/>
      <c r="K22" s="126"/>
      <c r="L22" s="126"/>
      <c r="M22" s="126"/>
    </row>
    <row r="23" spans="1:13" ht="15" customHeight="1">
      <c r="A23" s="30" t="s">
        <v>23</v>
      </c>
      <c r="B23" s="31"/>
      <c r="C23" s="31"/>
      <c r="D23" s="31"/>
      <c r="E23" s="124">
        <f aca="true" t="shared" si="4" ref="E23:J23">SUM(E20:E22)</f>
        <v>1.4960000000000024</v>
      </c>
      <c r="F23" s="125">
        <f t="shared" si="4"/>
        <v>1.3149999999999986</v>
      </c>
      <c r="G23" s="124">
        <f t="shared" si="4"/>
        <v>4.229000000000001</v>
      </c>
      <c r="H23" s="125">
        <f t="shared" si="4"/>
        <v>-7.6819999999999915</v>
      </c>
      <c r="I23" s="125">
        <f t="shared" si="4"/>
        <v>1.4989999999999852</v>
      </c>
      <c r="J23" s="125">
        <f t="shared" si="4"/>
        <v>-2.3630000000000067</v>
      </c>
      <c r="K23" s="126"/>
      <c r="L23" s="126"/>
      <c r="M23" s="126"/>
    </row>
    <row r="24" spans="1:13" ht="15" customHeight="1">
      <c r="A24" s="16" t="s">
        <v>24</v>
      </c>
      <c r="B24" s="20"/>
      <c r="C24" s="20"/>
      <c r="D24" s="20"/>
      <c r="E24" s="131">
        <f>E23-E25</f>
        <v>1.4960000000000024</v>
      </c>
      <c r="F24" s="132">
        <f>F23-F25</f>
        <v>1.3149999999999986</v>
      </c>
      <c r="G24" s="131">
        <f>G23-G25</f>
        <v>4.229000000000001</v>
      </c>
      <c r="H24" s="132">
        <f>H23-H25</f>
        <v>-7.6819999999999915</v>
      </c>
      <c r="I24" s="132">
        <f>I23-I25</f>
        <v>1.4989999999999852</v>
      </c>
      <c r="J24" s="132">
        <f>J23</f>
        <v>-2.3630000000000067</v>
      </c>
      <c r="K24" s="126"/>
      <c r="L24" s="126"/>
      <c r="M24" s="126"/>
    </row>
    <row r="25" spans="1:10" ht="15" customHeight="1">
      <c r="A25" s="16" t="s">
        <v>25</v>
      </c>
      <c r="B25" s="20"/>
      <c r="C25" s="20"/>
      <c r="D25" s="20"/>
      <c r="E25" s="127"/>
      <c r="F25" s="128"/>
      <c r="G25" s="127"/>
      <c r="H25" s="128"/>
      <c r="I25" s="128"/>
      <c r="J25" s="128"/>
    </row>
    <row r="26" spans="1:10" ht="14.25">
      <c r="A26" s="20"/>
      <c r="B26" s="20"/>
      <c r="C26" s="20"/>
      <c r="D26" s="20"/>
      <c r="E26" s="128"/>
      <c r="F26" s="128"/>
      <c r="G26" s="128"/>
      <c r="H26" s="128"/>
      <c r="I26" s="128"/>
      <c r="J26" s="128"/>
    </row>
    <row r="27" spans="1:10" ht="12.75" customHeight="1">
      <c r="A27" s="7"/>
      <c r="B27" s="7"/>
      <c r="C27" s="12"/>
      <c r="D27" s="9"/>
      <c r="E27" s="10">
        <f aca="true" t="shared" si="5" ref="E27:J27">E$3</f>
        <v>2011</v>
      </c>
      <c r="F27" s="10">
        <f t="shared" si="5"/>
        <v>2010</v>
      </c>
      <c r="G27" s="10">
        <f t="shared" si="5"/>
        <v>2010</v>
      </c>
      <c r="H27" s="10">
        <f t="shared" si="5"/>
        <v>2009</v>
      </c>
      <c r="I27" s="10">
        <f t="shared" si="5"/>
        <v>2008</v>
      </c>
      <c r="J27" s="10">
        <f t="shared" si="5"/>
        <v>2007</v>
      </c>
    </row>
    <row r="28" spans="1:10" ht="12.75" customHeight="1">
      <c r="A28" s="11"/>
      <c r="B28" s="11"/>
      <c r="C28" s="12"/>
      <c r="D28" s="9"/>
      <c r="E28" s="133" t="str">
        <f>IF(E$4="","",E$4)</f>
        <v>Q1</v>
      </c>
      <c r="F28" s="133" t="str">
        <f>F$4</f>
        <v>Q1</v>
      </c>
      <c r="G28" s="133"/>
      <c r="H28" s="133"/>
      <c r="I28" s="133"/>
      <c r="J28" s="133"/>
    </row>
    <row r="29" spans="1:10" s="92" customFormat="1" ht="15" customHeight="1">
      <c r="A29" s="8" t="s">
        <v>26</v>
      </c>
      <c r="B29" s="91"/>
      <c r="C29" s="12"/>
      <c r="D29" s="12"/>
      <c r="E29" s="134">
        <f>IF(E$5=0,"",E$5)</f>
      </c>
      <c r="F29" s="134">
        <f>IF(F$5=0,"",F$5)</f>
      </c>
      <c r="G29" s="134"/>
      <c r="H29" s="134"/>
      <c r="I29" s="134"/>
      <c r="J29" s="134"/>
    </row>
    <row r="30" spans="5:10" ht="1.5" customHeight="1">
      <c r="E30" s="126"/>
      <c r="F30" s="126"/>
      <c r="G30" s="126"/>
      <c r="H30" s="126"/>
      <c r="I30" s="126"/>
      <c r="J30" s="126"/>
    </row>
    <row r="31" spans="1:10" ht="15" customHeight="1">
      <c r="A31" s="16" t="s">
        <v>27</v>
      </c>
      <c r="B31" s="39"/>
      <c r="C31" s="39"/>
      <c r="D31" s="39"/>
      <c r="E31" s="127">
        <v>215.824</v>
      </c>
      <c r="F31" s="128">
        <v>215.824</v>
      </c>
      <c r="G31" s="127">
        <v>215.824</v>
      </c>
      <c r="H31" s="128">
        <v>215.824</v>
      </c>
      <c r="I31" s="128">
        <v>215.824</v>
      </c>
      <c r="J31" s="128">
        <v>211.43900000000002</v>
      </c>
    </row>
    <row r="32" spans="1:10" ht="15" customHeight="1">
      <c r="A32" s="16" t="s">
        <v>28</v>
      </c>
      <c r="B32" s="17"/>
      <c r="C32" s="17"/>
      <c r="D32" s="17"/>
      <c r="E32" s="127">
        <v>12.959999999999999</v>
      </c>
      <c r="F32" s="128">
        <v>12.536999999999999</v>
      </c>
      <c r="G32" s="127">
        <v>12.694000000000003</v>
      </c>
      <c r="H32" s="128">
        <v>11.981000000000002</v>
      </c>
      <c r="I32" s="128">
        <v>12.100000000000001</v>
      </c>
      <c r="J32" s="128">
        <v>9.598</v>
      </c>
    </row>
    <row r="33" spans="1:10" ht="15" customHeight="1">
      <c r="A33" s="16" t="s">
        <v>29</v>
      </c>
      <c r="B33" s="17"/>
      <c r="C33" s="17"/>
      <c r="D33" s="17"/>
      <c r="E33" s="127">
        <v>7.365</v>
      </c>
      <c r="F33" s="128">
        <v>8.641999999999998</v>
      </c>
      <c r="G33" s="127">
        <v>7.638000000000002</v>
      </c>
      <c r="H33" s="128">
        <v>8.61</v>
      </c>
      <c r="I33" s="128">
        <v>10.713</v>
      </c>
      <c r="J33" s="128">
        <v>10.450000000000001</v>
      </c>
    </row>
    <row r="34" spans="1:10" ht="15" customHeight="1">
      <c r="A34" s="16" t="s">
        <v>30</v>
      </c>
      <c r="B34" s="17"/>
      <c r="C34" s="17"/>
      <c r="D34" s="17"/>
      <c r="E34" s="127"/>
      <c r="F34" s="128"/>
      <c r="G34" s="127"/>
      <c r="H34" s="128"/>
      <c r="I34" s="128"/>
      <c r="J34" s="128"/>
    </row>
    <row r="35" spans="1:10" ht="15" customHeight="1">
      <c r="A35" s="23" t="s">
        <v>31</v>
      </c>
      <c r="B35" s="24"/>
      <c r="C35" s="24"/>
      <c r="D35" s="24"/>
      <c r="E35" s="129">
        <v>2.1830000000000003</v>
      </c>
      <c r="F35" s="130">
        <v>2.123</v>
      </c>
      <c r="G35" s="129">
        <v>2.1820000000000004</v>
      </c>
      <c r="H35" s="130">
        <v>2.144</v>
      </c>
      <c r="I35" s="130">
        <v>4.805000000000001</v>
      </c>
      <c r="J35" s="130">
        <v>2.0740000000000003</v>
      </c>
    </row>
    <row r="36" spans="1:10" ht="15" customHeight="1">
      <c r="A36" s="2" t="s">
        <v>32</v>
      </c>
      <c r="B36" s="27"/>
      <c r="C36" s="27"/>
      <c r="D36" s="27"/>
      <c r="E36" s="124">
        <f aca="true" t="shared" si="6" ref="E36:J36">SUM(E31:E35)</f>
        <v>238.33200000000002</v>
      </c>
      <c r="F36" s="135">
        <f t="shared" si="6"/>
        <v>239.126</v>
      </c>
      <c r="G36" s="124">
        <f t="shared" si="6"/>
        <v>238.33800000000002</v>
      </c>
      <c r="H36" s="125">
        <f t="shared" si="6"/>
        <v>238.55900000000003</v>
      </c>
      <c r="I36" s="125">
        <f t="shared" si="6"/>
        <v>243.442</v>
      </c>
      <c r="J36" s="125">
        <f t="shared" si="6"/>
        <v>233.56100000000004</v>
      </c>
    </row>
    <row r="37" spans="1:10" ht="15" customHeight="1">
      <c r="A37" s="16" t="s">
        <v>34</v>
      </c>
      <c r="B37" s="20"/>
      <c r="C37" s="20"/>
      <c r="D37" s="20"/>
      <c r="E37" s="127">
        <v>10.102</v>
      </c>
      <c r="F37" s="136">
        <v>11.545</v>
      </c>
      <c r="G37" s="127">
        <v>9.296</v>
      </c>
      <c r="H37" s="128">
        <v>10.989</v>
      </c>
      <c r="I37" s="128">
        <v>15.062000000000001</v>
      </c>
      <c r="J37" s="128">
        <v>12.221</v>
      </c>
    </row>
    <row r="38" spans="1:10" ht="15" customHeight="1">
      <c r="A38" s="16" t="s">
        <v>35</v>
      </c>
      <c r="B38" s="20"/>
      <c r="C38" s="20"/>
      <c r="D38" s="20"/>
      <c r="E38" s="127"/>
      <c r="F38" s="136"/>
      <c r="G38" s="127"/>
      <c r="H38" s="128"/>
      <c r="I38" s="128"/>
      <c r="J38" s="128"/>
    </row>
    <row r="39" spans="1:10" ht="15" customHeight="1">
      <c r="A39" s="16" t="s">
        <v>36</v>
      </c>
      <c r="B39" s="20"/>
      <c r="C39" s="20"/>
      <c r="D39" s="20"/>
      <c r="E39" s="127">
        <v>17.990000000000002</v>
      </c>
      <c r="F39" s="136">
        <v>15.323</v>
      </c>
      <c r="G39" s="127">
        <v>18.944999999999997</v>
      </c>
      <c r="H39" s="128">
        <v>16.285000000000004</v>
      </c>
      <c r="I39" s="128">
        <v>20.729</v>
      </c>
      <c r="J39" s="128">
        <v>23.89</v>
      </c>
    </row>
    <row r="40" spans="1:10" ht="15" customHeight="1">
      <c r="A40" s="16" t="s">
        <v>37</v>
      </c>
      <c r="B40" s="20"/>
      <c r="C40" s="20"/>
      <c r="D40" s="20"/>
      <c r="E40" s="127">
        <v>20.939</v>
      </c>
      <c r="F40" s="136">
        <v>16.041</v>
      </c>
      <c r="G40" s="127">
        <v>19.404</v>
      </c>
      <c r="H40" s="128">
        <v>15.649000000000001</v>
      </c>
      <c r="I40" s="128">
        <v>10.767000000000001</v>
      </c>
      <c r="J40" s="128">
        <v>24.537000000000003</v>
      </c>
    </row>
    <row r="41" spans="1:10" ht="15" customHeight="1">
      <c r="A41" s="23" t="s">
        <v>38</v>
      </c>
      <c r="B41" s="24"/>
      <c r="C41" s="24"/>
      <c r="D41" s="24"/>
      <c r="E41" s="129"/>
      <c r="F41" s="137"/>
      <c r="G41" s="129"/>
      <c r="H41" s="130"/>
      <c r="I41" s="130"/>
      <c r="J41" s="130"/>
    </row>
    <row r="42" spans="1:10" ht="15" customHeight="1">
      <c r="A42" s="41" t="s">
        <v>39</v>
      </c>
      <c r="B42" s="42"/>
      <c r="C42" s="42"/>
      <c r="D42" s="42"/>
      <c r="E42" s="138">
        <f aca="true" t="shared" si="7" ref="E42:J42">SUM(E37:E41)</f>
        <v>49.031000000000006</v>
      </c>
      <c r="F42" s="139">
        <f t="shared" si="7"/>
        <v>42.909000000000006</v>
      </c>
      <c r="G42" s="138">
        <f t="shared" si="7"/>
        <v>47.644999999999996</v>
      </c>
      <c r="H42" s="140">
        <f t="shared" si="7"/>
        <v>42.923</v>
      </c>
      <c r="I42" s="140">
        <f t="shared" si="7"/>
        <v>46.558</v>
      </c>
      <c r="J42" s="140">
        <f t="shared" si="7"/>
        <v>60.64800000000001</v>
      </c>
    </row>
    <row r="43" spans="1:10" ht="15" customHeight="1">
      <c r="A43" s="2" t="s">
        <v>40</v>
      </c>
      <c r="B43" s="46"/>
      <c r="C43" s="46"/>
      <c r="D43" s="46"/>
      <c r="E43" s="124">
        <f aca="true" t="shared" si="8" ref="E43:J43">E36+E42</f>
        <v>287.36300000000006</v>
      </c>
      <c r="F43" s="135">
        <f t="shared" si="8"/>
        <v>282.035</v>
      </c>
      <c r="G43" s="124">
        <f t="shared" si="8"/>
        <v>285.983</v>
      </c>
      <c r="H43" s="125">
        <f t="shared" si="8"/>
        <v>281.482</v>
      </c>
      <c r="I43" s="125">
        <f t="shared" si="8"/>
        <v>290</v>
      </c>
      <c r="J43" s="125">
        <f t="shared" si="8"/>
        <v>294.20900000000006</v>
      </c>
    </row>
    <row r="44" spans="1:10" ht="15" customHeight="1">
      <c r="A44" s="16" t="s">
        <v>41</v>
      </c>
      <c r="B44" s="20"/>
      <c r="C44" s="20"/>
      <c r="D44" s="20"/>
      <c r="E44" s="127">
        <v>149.442</v>
      </c>
      <c r="F44" s="136">
        <v>141.324</v>
      </c>
      <c r="G44" s="127">
        <v>147.51600000000005</v>
      </c>
      <c r="H44" s="128">
        <v>139.842</v>
      </c>
      <c r="I44" s="128">
        <v>103.024</v>
      </c>
      <c r="J44" s="128">
        <v>105.20100000000001</v>
      </c>
    </row>
    <row r="45" spans="1:10" ht="15" customHeight="1">
      <c r="A45" s="16" t="s">
        <v>42</v>
      </c>
      <c r="B45" s="20"/>
      <c r="C45" s="20"/>
      <c r="D45" s="20"/>
      <c r="E45" s="127"/>
      <c r="F45" s="136"/>
      <c r="G45" s="127"/>
      <c r="H45" s="128"/>
      <c r="I45" s="128"/>
      <c r="J45" s="128"/>
    </row>
    <row r="46" spans="1:10" ht="15" customHeight="1">
      <c r="A46" s="16" t="s">
        <v>43</v>
      </c>
      <c r="B46" s="20"/>
      <c r="C46" s="20"/>
      <c r="D46" s="20"/>
      <c r="E46" s="127"/>
      <c r="F46" s="136"/>
      <c r="G46" s="127"/>
      <c r="H46" s="128"/>
      <c r="I46" s="128"/>
      <c r="J46" s="128"/>
    </row>
    <row r="47" spans="1:10" ht="15" customHeight="1">
      <c r="A47" s="16" t="s">
        <v>44</v>
      </c>
      <c r="B47" s="20"/>
      <c r="C47" s="20"/>
      <c r="D47" s="20"/>
      <c r="E47" s="127">
        <v>8.146</v>
      </c>
      <c r="F47" s="136">
        <v>4.8229999999999995</v>
      </c>
      <c r="G47" s="127">
        <v>7.941999999999999</v>
      </c>
      <c r="H47" s="128">
        <v>4.862</v>
      </c>
      <c r="I47" s="128">
        <v>4.322</v>
      </c>
      <c r="J47" s="128">
        <v>4.78</v>
      </c>
    </row>
    <row r="48" spans="1:10" ht="15" customHeight="1">
      <c r="A48" s="16" t="s">
        <v>45</v>
      </c>
      <c r="B48" s="20"/>
      <c r="C48" s="20"/>
      <c r="D48" s="20"/>
      <c r="E48" s="127">
        <v>115.65100000000001</v>
      </c>
      <c r="F48" s="136">
        <v>118.516</v>
      </c>
      <c r="G48" s="127">
        <v>115.65100000000001</v>
      </c>
      <c r="H48" s="128">
        <v>118.516</v>
      </c>
      <c r="I48" s="128">
        <v>157.061</v>
      </c>
      <c r="J48" s="128">
        <v>156.25300000000001</v>
      </c>
    </row>
    <row r="49" spans="1:10" ht="15" customHeight="1">
      <c r="A49" s="16" t="s">
        <v>46</v>
      </c>
      <c r="B49" s="20"/>
      <c r="C49" s="20"/>
      <c r="D49" s="20"/>
      <c r="E49" s="127">
        <v>14.098000000000003</v>
      </c>
      <c r="F49" s="136">
        <v>17.372</v>
      </c>
      <c r="G49" s="127">
        <v>14.873999999999999</v>
      </c>
      <c r="H49" s="128">
        <v>18.261999999999997</v>
      </c>
      <c r="I49" s="128">
        <v>25.596</v>
      </c>
      <c r="J49" s="128">
        <v>27.975</v>
      </c>
    </row>
    <row r="50" spans="1:10" ht="15" customHeight="1">
      <c r="A50" s="16" t="s">
        <v>47</v>
      </c>
      <c r="B50" s="20"/>
      <c r="C50" s="20"/>
      <c r="D50" s="20"/>
      <c r="E50" s="127">
        <v>0.026000000000000002</v>
      </c>
      <c r="F50" s="136"/>
      <c r="G50" s="127"/>
      <c r="H50" s="128"/>
      <c r="I50" s="128"/>
      <c r="J50" s="128"/>
    </row>
    <row r="51" spans="1:10" ht="15" customHeight="1">
      <c r="A51" s="23" t="s">
        <v>48</v>
      </c>
      <c r="B51" s="24"/>
      <c r="C51" s="24"/>
      <c r="D51" s="24"/>
      <c r="E51" s="129"/>
      <c r="F51" s="137"/>
      <c r="G51" s="129"/>
      <c r="H51" s="130"/>
      <c r="I51" s="130"/>
      <c r="J51" s="130"/>
    </row>
    <row r="52" spans="1:10" ht="15" customHeight="1">
      <c r="A52" s="2" t="s">
        <v>49</v>
      </c>
      <c r="B52" s="46"/>
      <c r="C52" s="46"/>
      <c r="D52" s="46"/>
      <c r="E52" s="124">
        <f aca="true" t="shared" si="9" ref="E52:J52">SUM(E44:E51)</f>
        <v>287.36300000000006</v>
      </c>
      <c r="F52" s="135">
        <f t="shared" si="9"/>
        <v>282.035</v>
      </c>
      <c r="G52" s="124">
        <f t="shared" si="9"/>
        <v>285.98300000000006</v>
      </c>
      <c r="H52" s="125">
        <f t="shared" si="9"/>
        <v>281.482</v>
      </c>
      <c r="I52" s="125">
        <f t="shared" si="9"/>
        <v>290.00300000000004</v>
      </c>
      <c r="J52" s="125">
        <f t="shared" si="9"/>
        <v>294.20900000000006</v>
      </c>
    </row>
    <row r="53" spans="1:10" ht="15" customHeight="1">
      <c r="A53" s="46"/>
      <c r="B53" s="46"/>
      <c r="C53" s="46"/>
      <c r="D53" s="46"/>
      <c r="E53" s="128"/>
      <c r="F53" s="128"/>
      <c r="G53" s="128"/>
      <c r="H53" s="128"/>
      <c r="I53" s="128"/>
      <c r="J53" s="128"/>
    </row>
    <row r="54" spans="1:10" ht="12.75" customHeight="1">
      <c r="A54" s="47"/>
      <c r="B54" s="7"/>
      <c r="C54" s="9"/>
      <c r="D54" s="9"/>
      <c r="E54" s="10">
        <f aca="true" t="shared" si="10" ref="E54:J54">E$3</f>
        <v>2011</v>
      </c>
      <c r="F54" s="10">
        <f t="shared" si="10"/>
        <v>2010</v>
      </c>
      <c r="G54" s="10">
        <f t="shared" si="10"/>
        <v>2010</v>
      </c>
      <c r="H54" s="10">
        <f t="shared" si="10"/>
        <v>2009</v>
      </c>
      <c r="I54" s="10">
        <f t="shared" si="10"/>
        <v>2008</v>
      </c>
      <c r="J54" s="10">
        <f t="shared" si="10"/>
        <v>2007</v>
      </c>
    </row>
    <row r="55" spans="1:10" ht="12.75" customHeight="1">
      <c r="A55" s="11"/>
      <c r="B55" s="11"/>
      <c r="C55" s="9"/>
      <c r="D55" s="9"/>
      <c r="E55" s="133" t="str">
        <f>IF(E$4="","",E$4)</f>
        <v>Q1</v>
      </c>
      <c r="F55" s="133" t="str">
        <f>F$4</f>
        <v>Q1</v>
      </c>
      <c r="G55" s="133"/>
      <c r="H55" s="133"/>
      <c r="I55" s="133"/>
      <c r="J55" s="133"/>
    </row>
    <row r="56" spans="1:10" s="92" customFormat="1" ht="15" customHeight="1">
      <c r="A56" s="47" t="s">
        <v>50</v>
      </c>
      <c r="B56" s="91"/>
      <c r="C56" s="12"/>
      <c r="D56" s="12"/>
      <c r="E56" s="134">
        <f>IF(E$5=0,"",E$5)</f>
      </c>
      <c r="F56" s="134">
        <f>IF(F$5=0,"",F$5)</f>
      </c>
      <c r="G56" s="134"/>
      <c r="H56" s="134"/>
      <c r="I56" s="134"/>
      <c r="J56" s="134"/>
    </row>
    <row r="57" spans="5:10" ht="1.5" customHeight="1">
      <c r="E57" s="126"/>
      <c r="F57" s="126"/>
      <c r="G57" s="126"/>
      <c r="H57" s="126"/>
      <c r="I57" s="126"/>
      <c r="J57" s="126"/>
    </row>
    <row r="58" spans="1:10" ht="24.75" customHeight="1">
      <c r="A58" s="163" t="s">
        <v>51</v>
      </c>
      <c r="B58" s="163"/>
      <c r="C58" s="48"/>
      <c r="D58" s="48"/>
      <c r="E58" s="131">
        <v>4.4670000000000005</v>
      </c>
      <c r="F58" s="132">
        <v>3.1990000000000003</v>
      </c>
      <c r="G58" s="131">
        <v>12.865000000000002</v>
      </c>
      <c r="H58" s="132">
        <v>4.191</v>
      </c>
      <c r="I58" s="132">
        <v>5.0360000000000005</v>
      </c>
      <c r="J58" s="132"/>
    </row>
    <row r="59" spans="1:10" ht="15" customHeight="1">
      <c r="A59" s="164" t="s">
        <v>52</v>
      </c>
      <c r="B59" s="164"/>
      <c r="C59" s="50"/>
      <c r="D59" s="50"/>
      <c r="E59" s="129">
        <v>-1.088</v>
      </c>
      <c r="F59" s="130">
        <v>-1.161</v>
      </c>
      <c r="G59" s="129">
        <v>-1.4820000000000002</v>
      </c>
      <c r="H59" s="130">
        <v>4.6450000000000005</v>
      </c>
      <c r="I59" s="130">
        <v>-4.627</v>
      </c>
      <c r="J59" s="130"/>
    </row>
    <row r="60" spans="1:11" ht="16.5" customHeight="1">
      <c r="A60" s="167" t="s">
        <v>53</v>
      </c>
      <c r="B60" s="167"/>
      <c r="C60" s="52"/>
      <c r="D60" s="52"/>
      <c r="E60" s="124">
        <f>SUM(E58:E59)</f>
        <v>3.3790000000000004</v>
      </c>
      <c r="F60" s="125">
        <f>SUM(F58:F59)</f>
        <v>2.0380000000000003</v>
      </c>
      <c r="G60" s="124">
        <f>SUM(G58:G59)</f>
        <v>11.383000000000003</v>
      </c>
      <c r="H60" s="125">
        <f>SUM(H58:H59)</f>
        <v>8.836</v>
      </c>
      <c r="I60" s="125">
        <f>SUM(I58:I59)</f>
        <v>0.4090000000000007</v>
      </c>
      <c r="J60" s="125" t="s">
        <v>54</v>
      </c>
      <c r="K60" s="97"/>
    </row>
    <row r="61" spans="1:10" ht="15" customHeight="1">
      <c r="A61" s="163" t="s">
        <v>55</v>
      </c>
      <c r="B61" s="163"/>
      <c r="C61" s="20"/>
      <c r="D61" s="20"/>
      <c r="E61" s="127">
        <v>-1.847</v>
      </c>
      <c r="F61" s="128">
        <v>-2.39</v>
      </c>
      <c r="G61" s="127">
        <v>-7.673</v>
      </c>
      <c r="H61" s="128">
        <v>-7.712</v>
      </c>
      <c r="I61" s="128">
        <v>-9.059000000000001</v>
      </c>
      <c r="J61" s="128"/>
    </row>
    <row r="62" spans="1:10" ht="15" customHeight="1">
      <c r="A62" s="164" t="s">
        <v>56</v>
      </c>
      <c r="B62" s="164"/>
      <c r="C62" s="24"/>
      <c r="D62" s="24"/>
      <c r="E62" s="129"/>
      <c r="F62" s="130"/>
      <c r="G62" s="129">
        <v>0.07</v>
      </c>
      <c r="H62" s="130"/>
      <c r="I62" s="130"/>
      <c r="J62" s="130"/>
    </row>
    <row r="63" spans="1:11" s="1" customFormat="1" ht="16.5" customHeight="1">
      <c r="A63" s="57" t="s">
        <v>57</v>
      </c>
      <c r="B63" s="57"/>
      <c r="C63" s="58"/>
      <c r="D63" s="58"/>
      <c r="E63" s="124">
        <f>SUM(E60:E62)</f>
        <v>1.5320000000000005</v>
      </c>
      <c r="F63" s="125">
        <f>SUM(F60:F62)</f>
        <v>-0.35199999999999987</v>
      </c>
      <c r="G63" s="124">
        <f>SUM(G60:G62)</f>
        <v>3.7800000000000025</v>
      </c>
      <c r="H63" s="125">
        <f>SUM(H60:H62)</f>
        <v>1.1240000000000006</v>
      </c>
      <c r="I63" s="125">
        <f>SUM(I60:I62)</f>
        <v>-8.65</v>
      </c>
      <c r="J63" s="19" t="s">
        <v>54</v>
      </c>
      <c r="K63" s="19"/>
    </row>
    <row r="64" spans="1:10" ht="15" customHeight="1">
      <c r="A64" s="164" t="s">
        <v>58</v>
      </c>
      <c r="B64" s="164"/>
      <c r="C64" s="59"/>
      <c r="D64" s="59"/>
      <c r="E64" s="129"/>
      <c r="F64" s="130"/>
      <c r="G64" s="129"/>
      <c r="H64" s="130"/>
      <c r="I64" s="130">
        <v>-4.026000000000001</v>
      </c>
      <c r="J64" s="130"/>
    </row>
    <row r="65" spans="1:12" ht="16.5" customHeight="1">
      <c r="A65" s="167" t="s">
        <v>59</v>
      </c>
      <c r="B65" s="167"/>
      <c r="C65" s="46"/>
      <c r="D65" s="46"/>
      <c r="E65" s="124">
        <f>SUM(E63:E64)</f>
        <v>1.5320000000000005</v>
      </c>
      <c r="F65" s="125">
        <f>SUM(F63:F64)</f>
        <v>-0.35199999999999987</v>
      </c>
      <c r="G65" s="124">
        <f>SUM(G63:G64)</f>
        <v>3.7800000000000025</v>
      </c>
      <c r="H65" s="125">
        <f>SUM(H63:H64)</f>
        <v>1.1240000000000006</v>
      </c>
      <c r="I65" s="125">
        <f>SUM(I63:I64)</f>
        <v>-12.676000000000002</v>
      </c>
      <c r="J65" s="125" t="s">
        <v>54</v>
      </c>
      <c r="K65" s="141"/>
      <c r="L65" s="141"/>
    </row>
    <row r="66" spans="1:10" ht="15" customHeight="1">
      <c r="A66" s="163" t="s">
        <v>60</v>
      </c>
      <c r="B66" s="163"/>
      <c r="C66" s="20"/>
      <c r="D66" s="20"/>
      <c r="E66" s="127"/>
      <c r="F66" s="128"/>
      <c r="G66" s="127">
        <v>-2.866</v>
      </c>
      <c r="H66" s="128">
        <v>-38.546</v>
      </c>
      <c r="I66" s="128">
        <v>-1.0940000000000003</v>
      </c>
      <c r="J66" s="128"/>
    </row>
    <row r="67" spans="1:10" ht="15" customHeight="1">
      <c r="A67" s="163" t="s">
        <v>61</v>
      </c>
      <c r="B67" s="163"/>
      <c r="C67" s="20"/>
      <c r="D67" s="20"/>
      <c r="E67" s="127"/>
      <c r="F67" s="128">
        <v>0.744</v>
      </c>
      <c r="G67" s="127">
        <v>2.738</v>
      </c>
      <c r="H67" s="128">
        <v>42.304</v>
      </c>
      <c r="I67" s="128"/>
      <c r="J67" s="128"/>
    </row>
    <row r="68" spans="1:10" ht="15" customHeight="1">
      <c r="A68" s="163" t="s">
        <v>62</v>
      </c>
      <c r="B68" s="163"/>
      <c r="C68" s="20"/>
      <c r="D68" s="20"/>
      <c r="E68" s="127"/>
      <c r="F68" s="128"/>
      <c r="G68" s="127"/>
      <c r="H68" s="128"/>
      <c r="I68" s="128"/>
      <c r="J68" s="128"/>
    </row>
    <row r="69" spans="1:10" ht="15" customHeight="1">
      <c r="A69" s="164" t="s">
        <v>63</v>
      </c>
      <c r="B69" s="164"/>
      <c r="C69" s="24"/>
      <c r="D69" s="24"/>
      <c r="E69" s="129">
        <v>0.003</v>
      </c>
      <c r="F69" s="130"/>
      <c r="G69" s="129">
        <v>0.10300000000000001</v>
      </c>
      <c r="H69" s="130"/>
      <c r="I69" s="130"/>
      <c r="J69" s="130"/>
    </row>
    <row r="70" spans="1:11" ht="16.5" customHeight="1">
      <c r="A70" s="60" t="s">
        <v>64</v>
      </c>
      <c r="B70" s="60"/>
      <c r="C70" s="61"/>
      <c r="D70" s="61"/>
      <c r="E70" s="142">
        <f>SUM(E66:E69)</f>
        <v>0.003</v>
      </c>
      <c r="F70" s="143">
        <f>SUM(F66:F69)</f>
        <v>0.744</v>
      </c>
      <c r="G70" s="142">
        <f>SUM(G66:G69)</f>
        <v>-0.025000000000000105</v>
      </c>
      <c r="H70" s="143">
        <f>SUM(H66:H69)</f>
        <v>3.7580000000000027</v>
      </c>
      <c r="I70" s="143">
        <f>SUM(I66:I69)</f>
        <v>-1.0940000000000003</v>
      </c>
      <c r="J70" s="143" t="s">
        <v>54</v>
      </c>
      <c r="K70" s="97"/>
    </row>
    <row r="71" spans="1:11" ht="16.5" customHeight="1">
      <c r="A71" s="167" t="s">
        <v>65</v>
      </c>
      <c r="B71" s="167"/>
      <c r="C71" s="46"/>
      <c r="D71" s="46"/>
      <c r="E71" s="124">
        <f>SUM(E70+E65)</f>
        <v>1.5350000000000004</v>
      </c>
      <c r="F71" s="125">
        <f>SUM(F70+F65)</f>
        <v>0.3920000000000001</v>
      </c>
      <c r="G71" s="124">
        <f>SUM(G70+G65)</f>
        <v>3.7550000000000026</v>
      </c>
      <c r="H71" s="125">
        <f>SUM(H70+H65)</f>
        <v>4.882000000000003</v>
      </c>
      <c r="I71" s="125">
        <f>SUM(I70+I65)</f>
        <v>-13.770000000000003</v>
      </c>
      <c r="J71" s="125" t="s">
        <v>54</v>
      </c>
      <c r="K71" s="97"/>
    </row>
    <row r="72" spans="1:10" ht="15" customHeight="1">
      <c r="A72" s="46"/>
      <c r="B72" s="46"/>
      <c r="C72" s="46"/>
      <c r="D72" s="46"/>
      <c r="E72" s="128"/>
      <c r="F72" s="128"/>
      <c r="G72" s="128"/>
      <c r="H72" s="128"/>
      <c r="I72" s="128"/>
      <c r="J72" s="128"/>
    </row>
    <row r="73" spans="1:10" ht="12.75" customHeight="1">
      <c r="A73" s="47"/>
      <c r="B73" s="7"/>
      <c r="C73" s="9"/>
      <c r="D73" s="9"/>
      <c r="E73" s="10">
        <f aca="true" t="shared" si="11" ref="E73:J73">E$3</f>
        <v>2011</v>
      </c>
      <c r="F73" s="10">
        <f t="shared" si="11"/>
        <v>2010</v>
      </c>
      <c r="G73" s="10">
        <f t="shared" si="11"/>
        <v>2010</v>
      </c>
      <c r="H73" s="10">
        <f t="shared" si="11"/>
        <v>2009</v>
      </c>
      <c r="I73" s="10">
        <f t="shared" si="11"/>
        <v>2008</v>
      </c>
      <c r="J73" s="10">
        <f t="shared" si="11"/>
        <v>2007</v>
      </c>
    </row>
    <row r="74" spans="1:10" ht="12.75" customHeight="1">
      <c r="A74" s="11"/>
      <c r="B74" s="11"/>
      <c r="C74" s="9"/>
      <c r="D74" s="9"/>
      <c r="E74" s="133" t="str">
        <f>IF(E$4="","",E$4)</f>
        <v>Q1</v>
      </c>
      <c r="F74" s="133" t="str">
        <f>F$4</f>
        <v>Q1</v>
      </c>
      <c r="G74" s="133"/>
      <c r="H74" s="133"/>
      <c r="I74" s="133"/>
      <c r="J74" s="133"/>
    </row>
    <row r="75" spans="1:10" s="92" customFormat="1" ht="15" customHeight="1">
      <c r="A75" s="47" t="s">
        <v>66</v>
      </c>
      <c r="B75" s="91"/>
      <c r="C75" s="12"/>
      <c r="D75" s="12"/>
      <c r="E75" s="134"/>
      <c r="F75" s="134"/>
      <c r="G75" s="134"/>
      <c r="H75" s="134"/>
      <c r="I75" s="134"/>
      <c r="J75" s="134"/>
    </row>
    <row r="76" spans="5:10" ht="1.5" customHeight="1">
      <c r="E76" s="126"/>
      <c r="F76" s="126"/>
      <c r="G76" s="126"/>
      <c r="H76" s="126"/>
      <c r="I76" s="126"/>
      <c r="J76" s="126"/>
    </row>
    <row r="77" spans="1:10" ht="15" customHeight="1">
      <c r="A77" s="163" t="s">
        <v>67</v>
      </c>
      <c r="B77" s="163"/>
      <c r="C77" s="17"/>
      <c r="D77" s="17"/>
      <c r="E77" s="144">
        <f>IF(E14=0,"-",IF(E7=0,"-",E14/E7))*100</f>
        <v>15.068493150684938</v>
      </c>
      <c r="F77" s="145">
        <f>IF(F14=0,"-",IF(F7=0,"-",F14/F7))*100</f>
        <v>15.94454072790294</v>
      </c>
      <c r="G77" s="144">
        <f>IF(G14=0,"-",IF(G7=0,"-",G14/G7))*100</f>
        <v>12.876683360087664</v>
      </c>
      <c r="H77" s="145">
        <f>IF(H14=0,"-",IF(H7=0,"-",H14/H7)*100)</f>
        <v>1.5728884848352176</v>
      </c>
      <c r="I77" s="145">
        <f>IF(I14=0,"-",IF(I7=0,"-",I14/I7)*100)</f>
        <v>10.757517223617269</v>
      </c>
      <c r="J77" s="145">
        <f>IF(J14=0,"-",IF(J7=0,"-",J14/J7)*100)</f>
        <v>12.769143136138004</v>
      </c>
    </row>
    <row r="78" spans="1:12" ht="15" customHeight="1">
      <c r="A78" s="163" t="s">
        <v>68</v>
      </c>
      <c r="B78" s="163"/>
      <c r="C78" s="17"/>
      <c r="D78" s="17"/>
      <c r="E78" s="108">
        <f aca="true" t="shared" si="12" ref="E78:J78">IF(E20=0,"-",IF(E7=0,"-",E20/E7)*100)</f>
        <v>10.89835767804436</v>
      </c>
      <c r="F78" s="145">
        <f t="shared" si="12"/>
        <v>8.472048688081893</v>
      </c>
      <c r="G78" s="108">
        <f t="shared" si="12"/>
        <v>5.800082666077111</v>
      </c>
      <c r="H78" s="145">
        <f t="shared" si="12"/>
        <v>-10.205154605299176</v>
      </c>
      <c r="I78" s="145">
        <f t="shared" si="12"/>
        <v>0.18672332753845944</v>
      </c>
      <c r="J78" s="145">
        <f t="shared" si="12"/>
        <v>2.067702823663433</v>
      </c>
      <c r="K78" s="83"/>
      <c r="L78" s="83"/>
    </row>
    <row r="79" spans="1:12" ht="15" customHeight="1">
      <c r="A79" s="163" t="s">
        <v>69</v>
      </c>
      <c r="B79" s="163"/>
      <c r="C79" s="39"/>
      <c r="D79" s="39"/>
      <c r="E79" s="108" t="s">
        <v>54</v>
      </c>
      <c r="F79" s="146" t="s">
        <v>54</v>
      </c>
      <c r="G79" s="108">
        <f>IF((G44=0),"-",(G24/((G44+H44)/2)*100))</f>
        <v>2.943366810737825</v>
      </c>
      <c r="H79" s="145">
        <f>IF((H44=0),"-",(H24/((H44+I44)/2)*100))</f>
        <v>-6.3261222237777135</v>
      </c>
      <c r="I79" s="145">
        <f>IF((I44=0),"-",(I24/((I44+J44)/2)*100))</f>
        <v>1.4397886901188475</v>
      </c>
      <c r="J79" s="146" t="s">
        <v>33</v>
      </c>
      <c r="K79" s="83"/>
      <c r="L79" s="83"/>
    </row>
    <row r="80" spans="1:12" ht="15" customHeight="1">
      <c r="A80" s="163" t="s">
        <v>70</v>
      </c>
      <c r="B80" s="163"/>
      <c r="C80" s="39"/>
      <c r="D80" s="39"/>
      <c r="E80" s="108" t="s">
        <v>54</v>
      </c>
      <c r="F80" s="146" t="s">
        <v>54</v>
      </c>
      <c r="G80" s="108">
        <f>IF((G44=0),"-",((G17+G18)/((G44+G45+G46+G48+H44+H45+H46+H48)/2)*100))</f>
        <v>5.143377594554432</v>
      </c>
      <c r="H80" s="146">
        <f>IF((H44=0),"-",((H17+H18)/((H44+H45+H46+H48+I44+I45+I46+I48)/2)*100))</f>
        <v>1.1673414435145266</v>
      </c>
      <c r="I80" s="146">
        <f>IF((I44=0),"-",((I17+I18)/((I44+I45+I46+I48+J44+J45+J46+J48)/2)*100))</f>
        <v>5.0427676549596425</v>
      </c>
      <c r="J80" s="146" t="s">
        <v>33</v>
      </c>
      <c r="K80" s="83"/>
      <c r="L80" s="83"/>
    </row>
    <row r="81" spans="1:12" ht="15" customHeight="1">
      <c r="A81" s="163" t="s">
        <v>71</v>
      </c>
      <c r="B81" s="163"/>
      <c r="C81" s="17"/>
      <c r="D81" s="17"/>
      <c r="E81" s="106">
        <f aca="true" t="shared" si="13" ref="E81:J81">IF(E44=0,"-",((E44+E45)/E52*100))</f>
        <v>52.00460741292372</v>
      </c>
      <c r="F81" s="107">
        <f t="shared" si="13"/>
        <v>50.1086744552981</v>
      </c>
      <c r="G81" s="106">
        <f t="shared" si="13"/>
        <v>51.58208704713218</v>
      </c>
      <c r="H81" s="147">
        <f t="shared" si="13"/>
        <v>49.680619009386035</v>
      </c>
      <c r="I81" s="147">
        <f t="shared" si="13"/>
        <v>35.525149739830276</v>
      </c>
      <c r="J81" s="147">
        <f t="shared" si="13"/>
        <v>35.757233803180725</v>
      </c>
      <c r="K81" s="83"/>
      <c r="L81" s="83"/>
    </row>
    <row r="82" spans="1:12" ht="15" customHeight="1">
      <c r="A82" s="163" t="s">
        <v>72</v>
      </c>
      <c r="B82" s="163"/>
      <c r="C82" s="17"/>
      <c r="D82" s="17"/>
      <c r="E82" s="108">
        <f aca="true" t="shared" si="14" ref="E82:J82">IF((E48+E46-E40-E38-E34)=0,"-",(E48+E46-E40-E38-E34))</f>
        <v>94.71200000000002</v>
      </c>
      <c r="F82" s="109">
        <f t="shared" si="14"/>
        <v>102.47500000000001</v>
      </c>
      <c r="G82" s="108">
        <f t="shared" si="14"/>
        <v>96.24700000000001</v>
      </c>
      <c r="H82" s="145">
        <f t="shared" si="14"/>
        <v>102.867</v>
      </c>
      <c r="I82" s="145">
        <f t="shared" si="14"/>
        <v>146.294</v>
      </c>
      <c r="J82" s="145">
        <f t="shared" si="14"/>
        <v>131.716</v>
      </c>
      <c r="K82" s="83"/>
      <c r="L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15" ref="E83:J83">IF((E44=0),"-",((E48+E46)/(E44+E45)))</f>
        <v>0.7738855208040578</v>
      </c>
      <c r="F83" s="109">
        <f t="shared" si="15"/>
        <v>0.8386119838102516</v>
      </c>
      <c r="G83" s="108">
        <f t="shared" si="15"/>
        <v>0.7839895333387563</v>
      </c>
      <c r="H83" s="148">
        <f t="shared" si="15"/>
        <v>0.8474993206618898</v>
      </c>
      <c r="I83" s="148">
        <f t="shared" si="15"/>
        <v>1.5245088523062589</v>
      </c>
      <c r="J83" s="148">
        <f t="shared" si="15"/>
        <v>1.4852805581695991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322</v>
      </c>
      <c r="H84" s="77">
        <v>335</v>
      </c>
      <c r="I84" s="77">
        <v>467</v>
      </c>
      <c r="J84" s="77">
        <v>448</v>
      </c>
    </row>
    <row r="85" spans="1:10" ht="15" customHeight="1">
      <c r="A85" s="79" t="s">
        <v>98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4.2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3.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99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 t="s">
        <v>5</v>
      </c>
    </row>
    <row r="6" ht="1.5" customHeight="1"/>
    <row r="7" spans="1:13" ht="15" customHeight="1">
      <c r="A7" s="16" t="s">
        <v>7</v>
      </c>
      <c r="B7" s="17"/>
      <c r="C7" s="17"/>
      <c r="D7" s="17"/>
      <c r="E7" s="86">
        <v>290.836</v>
      </c>
      <c r="F7" s="19">
        <v>355.263</v>
      </c>
      <c r="G7" s="86">
        <v>1395.607</v>
      </c>
      <c r="H7" s="19">
        <v>1321.748</v>
      </c>
      <c r="I7" s="19">
        <v>1414</v>
      </c>
      <c r="J7" s="19">
        <v>1354</v>
      </c>
      <c r="K7" s="93"/>
      <c r="L7" s="93"/>
      <c r="M7" s="93"/>
    </row>
    <row r="8" spans="1:13" ht="15" customHeight="1">
      <c r="A8" s="16" t="s">
        <v>8</v>
      </c>
      <c r="B8" s="20"/>
      <c r="C8" s="20"/>
      <c r="D8" s="20"/>
      <c r="E8" s="87">
        <v>-249.529</v>
      </c>
      <c r="F8" s="22">
        <v>-280.033</v>
      </c>
      <c r="G8" s="87">
        <v>-1119.5520000000001</v>
      </c>
      <c r="H8" s="22">
        <v>-1076.5120000000004</v>
      </c>
      <c r="I8" s="22">
        <v>-1115</v>
      </c>
      <c r="J8" s="22">
        <v>-1040</v>
      </c>
      <c r="K8" s="93"/>
      <c r="L8" s="93"/>
      <c r="M8" s="93"/>
    </row>
    <row r="9" spans="1:13" ht="15" customHeight="1">
      <c r="A9" s="16" t="s">
        <v>9</v>
      </c>
      <c r="B9" s="20"/>
      <c r="C9" s="20"/>
      <c r="D9" s="20"/>
      <c r="E9" s="87">
        <v>-0.12300000000000003</v>
      </c>
      <c r="F9" s="22"/>
      <c r="G9" s="87">
        <v>-1.3130000000000002</v>
      </c>
      <c r="H9" s="22"/>
      <c r="I9" s="22">
        <v>-2</v>
      </c>
      <c r="J9" s="22">
        <v>-6</v>
      </c>
      <c r="K9" s="93"/>
      <c r="L9" s="93"/>
      <c r="M9" s="93"/>
    </row>
    <row r="10" spans="1:13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93"/>
      <c r="L10" s="93"/>
      <c r="M10" s="93"/>
    </row>
    <row r="11" spans="1:13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93"/>
      <c r="L11" s="93"/>
      <c r="M11" s="93"/>
    </row>
    <row r="12" spans="1:13" ht="15" customHeight="1">
      <c r="A12" s="27" t="s">
        <v>12</v>
      </c>
      <c r="B12" s="27"/>
      <c r="C12" s="27"/>
      <c r="D12" s="27"/>
      <c r="E12" s="86">
        <f aca="true" t="shared" si="0" ref="E12:J12">SUM(E7:E11)</f>
        <v>41.18400000000002</v>
      </c>
      <c r="F12" s="19">
        <f t="shared" si="0"/>
        <v>75.22999999999996</v>
      </c>
      <c r="G12" s="86">
        <f t="shared" si="0"/>
        <v>274.74199999999985</v>
      </c>
      <c r="H12" s="19">
        <f t="shared" si="0"/>
        <v>245.23599999999965</v>
      </c>
      <c r="I12" s="19">
        <f t="shared" si="0"/>
        <v>297</v>
      </c>
      <c r="J12" s="19">
        <f t="shared" si="0"/>
        <v>308</v>
      </c>
      <c r="K12" s="93"/>
      <c r="L12" s="93"/>
      <c r="M12" s="93"/>
    </row>
    <row r="13" spans="1:13" ht="15" customHeight="1">
      <c r="A13" s="23" t="s">
        <v>13</v>
      </c>
      <c r="B13" s="24"/>
      <c r="C13" s="24"/>
      <c r="D13" s="24"/>
      <c r="E13" s="88">
        <v>-20.957</v>
      </c>
      <c r="F13" s="26">
        <v>-21.492</v>
      </c>
      <c r="G13" s="88">
        <v>-86.628</v>
      </c>
      <c r="H13" s="26">
        <v>-89.142</v>
      </c>
      <c r="I13" s="26">
        <v>-77</v>
      </c>
      <c r="J13" s="26">
        <v>-53</v>
      </c>
      <c r="K13" s="93"/>
      <c r="L13" s="93"/>
      <c r="M13" s="93"/>
    </row>
    <row r="14" spans="1:13" ht="15" customHeight="1">
      <c r="A14" s="27" t="s">
        <v>14</v>
      </c>
      <c r="B14" s="27"/>
      <c r="C14" s="27"/>
      <c r="D14" s="27"/>
      <c r="E14" s="86">
        <f aca="true" t="shared" si="1" ref="E14:J14">SUM(E12:E13)</f>
        <v>20.227000000000018</v>
      </c>
      <c r="F14" s="19">
        <f t="shared" si="1"/>
        <v>53.73799999999996</v>
      </c>
      <c r="G14" s="86">
        <f t="shared" si="1"/>
        <v>188.11399999999986</v>
      </c>
      <c r="H14" s="19">
        <f t="shared" si="1"/>
        <v>156.09399999999965</v>
      </c>
      <c r="I14" s="19">
        <f t="shared" si="1"/>
        <v>220</v>
      </c>
      <c r="J14" s="19">
        <f t="shared" si="1"/>
        <v>255</v>
      </c>
      <c r="K14" s="93"/>
      <c r="L14" s="93"/>
      <c r="M14" s="93"/>
    </row>
    <row r="15" spans="1:13" ht="15" customHeight="1">
      <c r="A15" s="16" t="s">
        <v>15</v>
      </c>
      <c r="B15" s="28"/>
      <c r="C15" s="28"/>
      <c r="D15" s="28"/>
      <c r="E15" s="87"/>
      <c r="F15" s="22"/>
      <c r="G15" s="87">
        <v>-0.23800000000000002</v>
      </c>
      <c r="H15" s="22"/>
      <c r="I15" s="22"/>
      <c r="J15" s="22"/>
      <c r="K15" s="93"/>
      <c r="L15" s="93"/>
      <c r="M15" s="93"/>
    </row>
    <row r="16" spans="1:13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  <c r="M16" s="93"/>
    </row>
    <row r="17" spans="1:13" ht="15" customHeight="1">
      <c r="A17" s="27" t="s">
        <v>17</v>
      </c>
      <c r="B17" s="27"/>
      <c r="C17" s="27"/>
      <c r="D17" s="27"/>
      <c r="E17" s="86">
        <f aca="true" t="shared" si="2" ref="E17:J17">SUM(E14:E16)</f>
        <v>20.227000000000018</v>
      </c>
      <c r="F17" s="19">
        <f t="shared" si="2"/>
        <v>53.73799999999996</v>
      </c>
      <c r="G17" s="86">
        <f t="shared" si="2"/>
        <v>187.87599999999986</v>
      </c>
      <c r="H17" s="19">
        <f t="shared" si="2"/>
        <v>156.09399999999965</v>
      </c>
      <c r="I17" s="19">
        <f t="shared" si="2"/>
        <v>220</v>
      </c>
      <c r="J17" s="19">
        <f t="shared" si="2"/>
        <v>255</v>
      </c>
      <c r="K17" s="93"/>
      <c r="L17" s="93"/>
      <c r="M17" s="93"/>
    </row>
    <row r="18" spans="1:13" ht="15" customHeight="1">
      <c r="A18" s="16" t="s">
        <v>18</v>
      </c>
      <c r="B18" s="20"/>
      <c r="C18" s="20"/>
      <c r="D18" s="20"/>
      <c r="E18" s="87">
        <v>0.134</v>
      </c>
      <c r="F18" s="22">
        <v>0.20900000000000002</v>
      </c>
      <c r="G18" s="87">
        <v>0.496</v>
      </c>
      <c r="H18" s="22">
        <v>0.5660000000000001</v>
      </c>
      <c r="I18" s="22">
        <v>1</v>
      </c>
      <c r="J18" s="22">
        <v>3</v>
      </c>
      <c r="K18" s="93"/>
      <c r="L18" s="93"/>
      <c r="M18" s="93"/>
    </row>
    <row r="19" spans="1:13" ht="15" customHeight="1">
      <c r="A19" s="23" t="s">
        <v>19</v>
      </c>
      <c r="B19" s="24"/>
      <c r="C19" s="24"/>
      <c r="D19" s="24"/>
      <c r="E19" s="88">
        <v>-9.973</v>
      </c>
      <c r="F19" s="26">
        <v>-9.696000000000002</v>
      </c>
      <c r="G19" s="88">
        <v>-39.236999999999995</v>
      </c>
      <c r="H19" s="26">
        <v>-59.177</v>
      </c>
      <c r="I19" s="26">
        <v>-43</v>
      </c>
      <c r="J19" s="26">
        <v>-103</v>
      </c>
      <c r="K19" s="93"/>
      <c r="L19" s="93"/>
      <c r="M19" s="93"/>
    </row>
    <row r="20" spans="1:13" ht="15" customHeight="1">
      <c r="A20" s="27" t="s">
        <v>20</v>
      </c>
      <c r="B20" s="27"/>
      <c r="C20" s="27"/>
      <c r="D20" s="27"/>
      <c r="E20" s="86">
        <f aca="true" t="shared" si="3" ref="E20:J20">SUM(E17:E19)</f>
        <v>10.388000000000018</v>
      </c>
      <c r="F20" s="19">
        <f t="shared" si="3"/>
        <v>44.25099999999996</v>
      </c>
      <c r="G20" s="86">
        <f t="shared" si="3"/>
        <v>149.13499999999988</v>
      </c>
      <c r="H20" s="19">
        <f t="shared" si="3"/>
        <v>97.48299999999966</v>
      </c>
      <c r="I20" s="19">
        <f t="shared" si="3"/>
        <v>178</v>
      </c>
      <c r="J20" s="19">
        <f t="shared" si="3"/>
        <v>155</v>
      </c>
      <c r="K20" s="93"/>
      <c r="L20" s="93"/>
      <c r="M20" s="93"/>
    </row>
    <row r="21" spans="1:13" ht="15" customHeight="1">
      <c r="A21" s="16" t="s">
        <v>21</v>
      </c>
      <c r="B21" s="20"/>
      <c r="C21" s="20"/>
      <c r="D21" s="20"/>
      <c r="E21" s="87">
        <v>-6.476000000000001</v>
      </c>
      <c r="F21" s="22">
        <v>-11.073</v>
      </c>
      <c r="G21" s="87">
        <v>-33.68</v>
      </c>
      <c r="H21" s="22">
        <v>-16.963</v>
      </c>
      <c r="I21" s="22">
        <v>-50</v>
      </c>
      <c r="J21" s="22">
        <v>25</v>
      </c>
      <c r="K21" s="93"/>
      <c r="L21" s="93"/>
      <c r="M21" s="93"/>
    </row>
    <row r="22" spans="1:13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  <c r="M22" s="93"/>
    </row>
    <row r="23" spans="1:13" ht="15" customHeight="1">
      <c r="A23" s="30" t="s">
        <v>23</v>
      </c>
      <c r="B23" s="31"/>
      <c r="C23" s="31"/>
      <c r="D23" s="31"/>
      <c r="E23" s="86">
        <f aca="true" t="shared" si="4" ref="E23:J23">SUM(E20:E22)</f>
        <v>3.912000000000017</v>
      </c>
      <c r="F23" s="19">
        <f t="shared" si="4"/>
        <v>33.17799999999996</v>
      </c>
      <c r="G23" s="86">
        <f t="shared" si="4"/>
        <v>115.45499999999987</v>
      </c>
      <c r="H23" s="19">
        <f t="shared" si="4"/>
        <v>80.51999999999967</v>
      </c>
      <c r="I23" s="19">
        <f t="shared" si="4"/>
        <v>128</v>
      </c>
      <c r="J23" s="19">
        <f t="shared" si="4"/>
        <v>180</v>
      </c>
      <c r="K23" s="93"/>
      <c r="L23" s="93"/>
      <c r="M23" s="93"/>
    </row>
    <row r="24" spans="1:13" ht="15" customHeight="1">
      <c r="A24" s="16" t="s">
        <v>24</v>
      </c>
      <c r="B24" s="20"/>
      <c r="C24" s="20"/>
      <c r="D24" s="20"/>
      <c r="E24" s="90">
        <f aca="true" t="shared" si="5" ref="E24:J24">E23-E25</f>
        <v>3.912000000000017</v>
      </c>
      <c r="F24" s="33">
        <f t="shared" si="5"/>
        <v>33.17799999999996</v>
      </c>
      <c r="G24" s="90">
        <f t="shared" si="5"/>
        <v>115.45499999999987</v>
      </c>
      <c r="H24" s="33">
        <f t="shared" si="5"/>
        <v>80.51999999999967</v>
      </c>
      <c r="I24" s="33">
        <f t="shared" si="5"/>
        <v>128</v>
      </c>
      <c r="J24" s="33">
        <f t="shared" si="5"/>
        <v>180</v>
      </c>
      <c r="K24" s="93"/>
      <c r="L24" s="93"/>
      <c r="M24" s="93"/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>
        <f>IF(F$5=0,"",F$5)</f>
      </c>
      <c r="G29" s="36">
        <f>IF(G$5=0,"",G$5)</f>
      </c>
      <c r="H29" s="36">
        <f>IF(H$5=0,"",H$5)</f>
      </c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1093.866</v>
      </c>
      <c r="F31" s="22">
        <v>1093.866</v>
      </c>
      <c r="G31" s="87">
        <v>1093.866</v>
      </c>
      <c r="H31" s="22">
        <v>1093.866</v>
      </c>
      <c r="I31" s="22">
        <v>1094</v>
      </c>
      <c r="J31" s="22">
        <v>1008</v>
      </c>
    </row>
    <row r="32" spans="1:10" ht="15" customHeight="1">
      <c r="A32" s="16" t="s">
        <v>28</v>
      </c>
      <c r="B32" s="17"/>
      <c r="C32" s="17"/>
      <c r="D32" s="17"/>
      <c r="E32" s="87">
        <v>42.096999999999994</v>
      </c>
      <c r="F32" s="22">
        <v>36.467</v>
      </c>
      <c r="G32" s="87">
        <v>40.51800000000001</v>
      </c>
      <c r="H32" s="22">
        <v>35.11400000000001</v>
      </c>
      <c r="I32" s="22">
        <v>27</v>
      </c>
      <c r="J32" s="22">
        <v>26</v>
      </c>
    </row>
    <row r="33" spans="1:10" ht="15" customHeight="1">
      <c r="A33" s="16" t="s">
        <v>29</v>
      </c>
      <c r="B33" s="17"/>
      <c r="C33" s="17"/>
      <c r="D33" s="17"/>
      <c r="E33" s="87">
        <v>536.1320000000001</v>
      </c>
      <c r="F33" s="22">
        <v>588.7349999999999</v>
      </c>
      <c r="G33" s="87">
        <v>559.3710000000001</v>
      </c>
      <c r="H33" s="22">
        <v>608.3389999999999</v>
      </c>
      <c r="I33" s="22">
        <v>684</v>
      </c>
      <c r="J33" s="22">
        <v>621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103.361</v>
      </c>
      <c r="F35" s="26">
        <v>90.43800000000002</v>
      </c>
      <c r="G35" s="88">
        <v>102.882</v>
      </c>
      <c r="H35" s="26">
        <v>89.545</v>
      </c>
      <c r="I35" s="26">
        <v>71</v>
      </c>
      <c r="J35" s="26">
        <v>75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1775.4560000000001</v>
      </c>
      <c r="F36" s="94">
        <f t="shared" si="7"/>
        <v>1809.506</v>
      </c>
      <c r="G36" s="86">
        <f t="shared" si="7"/>
        <v>1796.6370000000002</v>
      </c>
      <c r="H36" s="19">
        <f t="shared" si="7"/>
        <v>1826.864</v>
      </c>
      <c r="I36" s="19">
        <f t="shared" si="7"/>
        <v>1876</v>
      </c>
      <c r="J36" s="19">
        <f t="shared" si="7"/>
        <v>1730</v>
      </c>
    </row>
    <row r="37" spans="1:10" ht="15" customHeight="1">
      <c r="A37" s="16" t="s">
        <v>34</v>
      </c>
      <c r="B37" s="20"/>
      <c r="C37" s="20"/>
      <c r="D37" s="20"/>
      <c r="E37" s="87">
        <v>241.27300000000002</v>
      </c>
      <c r="F37" s="114">
        <v>232.20100000000002</v>
      </c>
      <c r="G37" s="87">
        <v>255.15200000000002</v>
      </c>
      <c r="H37" s="22">
        <v>217.794</v>
      </c>
      <c r="I37" s="22">
        <v>293</v>
      </c>
      <c r="J37" s="22">
        <v>220</v>
      </c>
    </row>
    <row r="38" spans="1:10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250.763</v>
      </c>
      <c r="F39" s="114">
        <v>254.467</v>
      </c>
      <c r="G39" s="87">
        <v>209.733</v>
      </c>
      <c r="H39" s="22">
        <v>226.787</v>
      </c>
      <c r="I39" s="22">
        <v>297</v>
      </c>
      <c r="J39" s="22">
        <v>257</v>
      </c>
    </row>
    <row r="40" spans="1:10" ht="15" customHeight="1">
      <c r="A40" s="16" t="s">
        <v>37</v>
      </c>
      <c r="B40" s="20"/>
      <c r="C40" s="20"/>
      <c r="D40" s="20"/>
      <c r="E40" s="87">
        <v>64.61200000000001</v>
      </c>
      <c r="F40" s="114">
        <v>205.459</v>
      </c>
      <c r="G40" s="87">
        <v>62.136</v>
      </c>
      <c r="H40" s="22">
        <v>166.823</v>
      </c>
      <c r="I40" s="22">
        <v>47</v>
      </c>
      <c r="J40" s="22">
        <v>51</v>
      </c>
    </row>
    <row r="41" spans="1:10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556.648</v>
      </c>
      <c r="F42" s="96">
        <f t="shared" si="8"/>
        <v>692.127</v>
      </c>
      <c r="G42" s="95">
        <f t="shared" si="8"/>
        <v>527.021</v>
      </c>
      <c r="H42" s="45">
        <f t="shared" si="8"/>
        <v>611.404</v>
      </c>
      <c r="I42" s="45">
        <f t="shared" si="8"/>
        <v>637</v>
      </c>
      <c r="J42" s="45">
        <f t="shared" si="8"/>
        <v>528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2332.1040000000003</v>
      </c>
      <c r="F43" s="94">
        <f t="shared" si="9"/>
        <v>2501.633</v>
      </c>
      <c r="G43" s="86">
        <f t="shared" si="9"/>
        <v>2323.6580000000004</v>
      </c>
      <c r="H43" s="19">
        <f t="shared" si="9"/>
        <v>2438.268</v>
      </c>
      <c r="I43" s="19">
        <f t="shared" si="9"/>
        <v>2513</v>
      </c>
      <c r="J43" s="19">
        <f t="shared" si="9"/>
        <v>2258</v>
      </c>
    </row>
    <row r="44" spans="1:10" ht="15" customHeight="1">
      <c r="A44" s="16" t="s">
        <v>41</v>
      </c>
      <c r="B44" s="20"/>
      <c r="C44" s="20"/>
      <c r="D44" s="20"/>
      <c r="E44" s="87">
        <v>1266.964</v>
      </c>
      <c r="F44" s="114">
        <v>1242.267</v>
      </c>
      <c r="G44" s="87">
        <v>1212.0289999999998</v>
      </c>
      <c r="H44" s="22">
        <v>1203.659</v>
      </c>
      <c r="I44" s="22">
        <v>976</v>
      </c>
      <c r="J44" s="22">
        <v>677</v>
      </c>
    </row>
    <row r="45" spans="1:10" ht="15" customHeight="1">
      <c r="A45" s="16" t="s">
        <v>42</v>
      </c>
      <c r="B45" s="20"/>
      <c r="C45" s="20"/>
      <c r="D45" s="20"/>
      <c r="E45" s="87"/>
      <c r="F45" s="114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33.688</v>
      </c>
      <c r="F46" s="114">
        <v>33.6</v>
      </c>
      <c r="G46" s="87">
        <v>33.539</v>
      </c>
      <c r="H46" s="22">
        <v>34.032</v>
      </c>
      <c r="I46" s="22">
        <v>34</v>
      </c>
      <c r="J46" s="22">
        <v>31</v>
      </c>
    </row>
    <row r="47" spans="1:10" ht="15" customHeight="1">
      <c r="A47" s="16" t="s">
        <v>44</v>
      </c>
      <c r="B47" s="20"/>
      <c r="C47" s="20"/>
      <c r="D47" s="20"/>
      <c r="E47" s="87">
        <v>20.691000000000003</v>
      </c>
      <c r="F47" s="114">
        <v>17.61</v>
      </c>
      <c r="G47" s="87">
        <v>19.700000000000003</v>
      </c>
      <c r="H47" s="22">
        <v>19.125</v>
      </c>
      <c r="I47" s="22">
        <v>6</v>
      </c>
      <c r="J47" s="22">
        <v>18</v>
      </c>
    </row>
    <row r="48" spans="1:10" ht="15" customHeight="1">
      <c r="A48" s="16" t="s">
        <v>45</v>
      </c>
      <c r="B48" s="20"/>
      <c r="C48" s="20"/>
      <c r="D48" s="20"/>
      <c r="E48" s="87">
        <v>810.445</v>
      </c>
      <c r="F48" s="114">
        <v>983.167</v>
      </c>
      <c r="G48" s="87">
        <v>848.1580000000001</v>
      </c>
      <c r="H48" s="22">
        <v>977.0830000000001</v>
      </c>
      <c r="I48" s="22">
        <v>1276</v>
      </c>
      <c r="J48" s="22">
        <v>1250</v>
      </c>
    </row>
    <row r="49" spans="1:10" ht="15" customHeight="1">
      <c r="A49" s="16" t="s">
        <v>46</v>
      </c>
      <c r="B49" s="20"/>
      <c r="C49" s="20"/>
      <c r="D49" s="20"/>
      <c r="E49" s="87">
        <v>200.316</v>
      </c>
      <c r="F49" s="114">
        <v>224.98900000000003</v>
      </c>
      <c r="G49" s="87">
        <v>210.23199999999997</v>
      </c>
      <c r="H49" s="22">
        <v>204.36900000000003</v>
      </c>
      <c r="I49" s="22">
        <v>221</v>
      </c>
      <c r="J49" s="22">
        <v>244</v>
      </c>
    </row>
    <row r="50" spans="1:10" ht="15" customHeight="1">
      <c r="A50" s="16" t="s">
        <v>47</v>
      </c>
      <c r="B50" s="20"/>
      <c r="C50" s="20"/>
      <c r="D50" s="20"/>
      <c r="E50" s="87"/>
      <c r="F50" s="114"/>
      <c r="G50" s="87"/>
      <c r="H50" s="22"/>
      <c r="I50" s="22"/>
      <c r="J50" s="22">
        <v>38</v>
      </c>
    </row>
    <row r="51" spans="1:10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2332.104</v>
      </c>
      <c r="F52" s="94">
        <f t="shared" si="10"/>
        <v>2501.633</v>
      </c>
      <c r="G52" s="86">
        <f t="shared" si="10"/>
        <v>2323.658</v>
      </c>
      <c r="H52" s="19">
        <f t="shared" si="10"/>
        <v>2438.2680000000005</v>
      </c>
      <c r="I52" s="19">
        <f t="shared" si="10"/>
        <v>2513</v>
      </c>
      <c r="J52" s="19">
        <f t="shared" si="10"/>
        <v>2258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>
        <f>IF(H$5=0,"",H$5)</f>
      </c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29.820000000000004</v>
      </c>
      <c r="F58" s="33">
        <v>56.093</v>
      </c>
      <c r="G58" s="90">
        <v>215.80400000000003</v>
      </c>
      <c r="H58" s="33">
        <v>161.41700000000003</v>
      </c>
      <c r="I58" s="33">
        <v>162</v>
      </c>
      <c r="J58" s="33"/>
    </row>
    <row r="59" spans="1:10" ht="15" customHeight="1">
      <c r="A59" s="164" t="s">
        <v>52</v>
      </c>
      <c r="B59" s="164"/>
      <c r="C59" s="50"/>
      <c r="D59" s="50"/>
      <c r="E59" s="88">
        <v>-49.243</v>
      </c>
      <c r="F59" s="26">
        <v>-29.863000000000007</v>
      </c>
      <c r="G59" s="88">
        <v>-44.598000000000006</v>
      </c>
      <c r="H59" s="26">
        <v>117.34499999999998</v>
      </c>
      <c r="I59" s="26">
        <v>-87</v>
      </c>
      <c r="J59" s="26"/>
    </row>
    <row r="60" spans="1:10" ht="16.5" customHeight="1">
      <c r="A60" s="167" t="s">
        <v>53</v>
      </c>
      <c r="B60" s="167"/>
      <c r="C60" s="52"/>
      <c r="D60" s="52"/>
      <c r="E60" s="86">
        <f>SUM(E58:E59)</f>
        <v>-19.423</v>
      </c>
      <c r="F60" s="19">
        <f>SUM(F58:F59)</f>
        <v>26.229999999999997</v>
      </c>
      <c r="G60" s="86">
        <f>SUM(G58:G59)</f>
        <v>171.20600000000002</v>
      </c>
      <c r="H60" s="19">
        <f>SUM(H58:H59)</f>
        <v>278.762</v>
      </c>
      <c r="I60" s="19">
        <f>SUM(I58:I59)</f>
        <v>75</v>
      </c>
      <c r="J60" s="19" t="s">
        <v>33</v>
      </c>
    </row>
    <row r="61" spans="1:10" ht="15" customHeight="1">
      <c r="A61" s="163" t="s">
        <v>55</v>
      </c>
      <c r="B61" s="163"/>
      <c r="C61" s="20"/>
      <c r="D61" s="20"/>
      <c r="E61" s="87">
        <v>-16.875000000000004</v>
      </c>
      <c r="F61" s="22">
        <v>-12.473</v>
      </c>
      <c r="G61" s="87">
        <v>-80.70100000000001</v>
      </c>
      <c r="H61" s="22">
        <v>-49.129</v>
      </c>
      <c r="I61" s="22">
        <v>-81</v>
      </c>
      <c r="J61" s="22"/>
    </row>
    <row r="62" spans="1:10" ht="15" customHeight="1">
      <c r="A62" s="164" t="s">
        <v>56</v>
      </c>
      <c r="B62" s="164"/>
      <c r="C62" s="24"/>
      <c r="D62" s="24"/>
      <c r="E62" s="88"/>
      <c r="F62" s="26"/>
      <c r="G62" s="88">
        <v>0.113</v>
      </c>
      <c r="H62" s="26">
        <v>0.932</v>
      </c>
      <c r="I62" s="26">
        <v>3</v>
      </c>
      <c r="J62" s="26"/>
    </row>
    <row r="63" spans="1:10" s="1" customFormat="1" ht="16.5" customHeight="1">
      <c r="A63" s="57" t="s">
        <v>57</v>
      </c>
      <c r="B63" s="57"/>
      <c r="C63" s="58"/>
      <c r="D63" s="58"/>
      <c r="E63" s="86">
        <f>SUM(E60:E62)</f>
        <v>-36.298</v>
      </c>
      <c r="F63" s="40">
        <f>SUM(F60:F62)</f>
        <v>13.756999999999996</v>
      </c>
      <c r="G63" s="99">
        <f>SUM(G60:G62)</f>
        <v>90.61800000000001</v>
      </c>
      <c r="H63" s="100">
        <f>SUM(H60:H62)</f>
        <v>230.565</v>
      </c>
      <c r="I63" s="100">
        <f>SUM(I60:I62)</f>
        <v>-3</v>
      </c>
      <c r="J63" s="19" t="s">
        <v>33</v>
      </c>
    </row>
    <row r="64" spans="1:10" ht="15" customHeight="1">
      <c r="A64" s="164" t="s">
        <v>58</v>
      </c>
      <c r="B64" s="164"/>
      <c r="C64" s="59"/>
      <c r="D64" s="59"/>
      <c r="E64" s="88"/>
      <c r="F64" s="26"/>
      <c r="G64" s="88"/>
      <c r="H64" s="26"/>
      <c r="I64" s="26"/>
      <c r="J64" s="26"/>
    </row>
    <row r="65" spans="1:10" ht="16.5" customHeight="1">
      <c r="A65" s="167" t="s">
        <v>59</v>
      </c>
      <c r="B65" s="167"/>
      <c r="C65" s="46"/>
      <c r="D65" s="46"/>
      <c r="E65" s="86">
        <f>SUM(E63:E64)</f>
        <v>-36.298</v>
      </c>
      <c r="F65" s="19">
        <f>SUM(F63:F64)</f>
        <v>13.756999999999996</v>
      </c>
      <c r="G65" s="86">
        <f>SUM(G63:G64)</f>
        <v>90.61800000000001</v>
      </c>
      <c r="H65" s="19">
        <f>SUM(H63:H64)</f>
        <v>230.565</v>
      </c>
      <c r="I65" s="19">
        <f>SUM(I63:I64)</f>
        <v>-3</v>
      </c>
      <c r="J65" s="19" t="s">
        <v>33</v>
      </c>
    </row>
    <row r="66" spans="1:10" ht="15" customHeight="1">
      <c r="A66" s="163" t="s">
        <v>60</v>
      </c>
      <c r="B66" s="163"/>
      <c r="C66" s="20"/>
      <c r="D66" s="20"/>
      <c r="E66" s="87">
        <v>-19.311</v>
      </c>
      <c r="F66" s="22">
        <v>6.778999999999996</v>
      </c>
      <c r="G66" s="87">
        <v>-109.90400000000002</v>
      </c>
      <c r="H66" s="22">
        <v>-271.527</v>
      </c>
      <c r="I66" s="22">
        <v>-7</v>
      </c>
      <c r="J66" s="22"/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>
        <v>81.95700000000001</v>
      </c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87"/>
      <c r="F68" s="22"/>
      <c r="G68" s="87"/>
      <c r="H68" s="22"/>
      <c r="I68" s="22"/>
      <c r="J68" s="22"/>
    </row>
    <row r="69" spans="1:10" ht="15" customHeight="1">
      <c r="A69" s="164" t="s">
        <v>63</v>
      </c>
      <c r="B69" s="164"/>
      <c r="C69" s="24"/>
      <c r="D69" s="24"/>
      <c r="E69" s="88">
        <v>60</v>
      </c>
      <c r="F69" s="26">
        <v>20</v>
      </c>
      <c r="G69" s="88">
        <v>-80</v>
      </c>
      <c r="H69" s="26">
        <v>80</v>
      </c>
      <c r="I69" s="26">
        <v>-2</v>
      </c>
      <c r="J69" s="26"/>
    </row>
    <row r="70" spans="1:10" ht="16.5" customHeight="1">
      <c r="A70" s="60" t="s">
        <v>64</v>
      </c>
      <c r="B70" s="60"/>
      <c r="C70" s="61"/>
      <c r="D70" s="61"/>
      <c r="E70" s="101">
        <f>SUM(E66:E69)</f>
        <v>40.689</v>
      </c>
      <c r="F70" s="64">
        <f>SUM(F66:F69)</f>
        <v>26.778999999999996</v>
      </c>
      <c r="G70" s="101">
        <f>SUM(G66:G69)</f>
        <v>-189.90400000000002</v>
      </c>
      <c r="H70" s="64">
        <f>SUM(H66:H69)</f>
        <v>-109.57</v>
      </c>
      <c r="I70" s="64">
        <f>SUM(I66:I69)</f>
        <v>-9</v>
      </c>
      <c r="J70" s="64" t="s">
        <v>33</v>
      </c>
    </row>
    <row r="71" spans="1:10" ht="16.5" customHeight="1">
      <c r="A71" s="167" t="s">
        <v>65</v>
      </c>
      <c r="B71" s="167"/>
      <c r="C71" s="46"/>
      <c r="D71" s="46"/>
      <c r="E71" s="86">
        <f>SUM(E70+E65)</f>
        <v>4.390999999999998</v>
      </c>
      <c r="F71" s="19">
        <f>SUM(F70+F65)</f>
        <v>40.535999999999994</v>
      </c>
      <c r="G71" s="86">
        <f>SUM(G70+G65)</f>
        <v>-99.28600000000002</v>
      </c>
      <c r="H71" s="19">
        <f>SUM(H70+H65)</f>
        <v>120.995</v>
      </c>
      <c r="I71" s="19">
        <f>SUM(I70+I65)</f>
        <v>-12</v>
      </c>
      <c r="J71" s="19" t="s">
        <v>33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2" ref="E73:J73">E$3</f>
        <v>2011</v>
      </c>
      <c r="F73" s="10">
        <f t="shared" si="12"/>
        <v>2010</v>
      </c>
      <c r="G73" s="10">
        <f t="shared" si="12"/>
        <v>2010</v>
      </c>
      <c r="H73" s="10">
        <f t="shared" si="12"/>
        <v>2009</v>
      </c>
      <c r="I73" s="10">
        <f t="shared" si="12"/>
        <v>2008</v>
      </c>
      <c r="J73" s="10">
        <f t="shared" si="12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6.954778638132837</v>
      </c>
      <c r="F77" s="67">
        <f>IF(F14=0,"-",IF(F7=0,"-",F14/F7))*100</f>
        <v>15.12625857463343</v>
      </c>
      <c r="G77" s="102">
        <f>IF(G14=0,"-",IF(G7=0,"-",G14/G7))*100</f>
        <v>13.47900949192716</v>
      </c>
      <c r="H77" s="67">
        <f>IF(H14=0,"-",IF(H7=0,"-",H14/H7)*100)</f>
        <v>11.809664171990399</v>
      </c>
      <c r="I77" s="67">
        <f>IF(I14=0,"-",IF(I7=0,"-",I14/I7)*100)</f>
        <v>15.558698727015557</v>
      </c>
      <c r="J77" s="67">
        <f>IF(J14=0,"-",IF(J7=0,"-",J14/J7)*100)</f>
        <v>18.83308714918759</v>
      </c>
    </row>
    <row r="78" spans="1:12" ht="15" customHeight="1">
      <c r="A78" s="163" t="s">
        <v>68</v>
      </c>
      <c r="B78" s="163"/>
      <c r="C78" s="17"/>
      <c r="D78" s="17"/>
      <c r="E78" s="103">
        <f aca="true" t="shared" si="13" ref="E78:J78">IF(E20=0,"-",IF(E7=0,"-",E20/E7)*100)</f>
        <v>3.57177240781747</v>
      </c>
      <c r="F78" s="67">
        <f t="shared" si="13"/>
        <v>12.455842572967061</v>
      </c>
      <c r="G78" s="103">
        <f t="shared" si="13"/>
        <v>10.686031239453506</v>
      </c>
      <c r="H78" s="67">
        <f t="shared" si="13"/>
        <v>7.375309060426016</v>
      </c>
      <c r="I78" s="67">
        <f t="shared" si="13"/>
        <v>12.588401697312587</v>
      </c>
      <c r="J78" s="67">
        <f t="shared" si="13"/>
        <v>11.447562776957163</v>
      </c>
      <c r="K78" s="83"/>
      <c r="L78" s="83"/>
    </row>
    <row r="79" spans="1:12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9.558767522958252</v>
      </c>
      <c r="H79" s="67">
        <f>IF((H44=0),"-",(H24/((H44+I44)/2)*100))</f>
        <v>7.388311657924443</v>
      </c>
      <c r="I79" s="67">
        <f>IF((I44=0),"-",(I24/((I44+J44)/2)*100))</f>
        <v>15.486993345432548</v>
      </c>
      <c r="J79" s="69" t="s">
        <v>33</v>
      </c>
      <c r="K79" s="83"/>
      <c r="L79" s="83"/>
    </row>
    <row r="80" spans="1:12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8.744203319020535</v>
      </c>
      <c r="H80" s="69">
        <f>IF((H44=0),"-",((H17+H18)/((H44+H45+H46+H48+I44+I45+I46+I48)/2)*100))</f>
        <v>6.961469293948092</v>
      </c>
      <c r="I80" s="69">
        <f>IF((I44=0),"-",((I17+I18)/((I44+I45+I46+I48+J44+J45+J46+J48)/2)*100))</f>
        <v>10.414703110273326</v>
      </c>
      <c r="J80" s="69" t="s">
        <v>33</v>
      </c>
      <c r="K80" s="83"/>
      <c r="L80" s="83"/>
    </row>
    <row r="81" spans="1:12" ht="15" customHeight="1">
      <c r="A81" s="163" t="s">
        <v>71</v>
      </c>
      <c r="B81" s="163"/>
      <c r="C81" s="17"/>
      <c r="D81" s="17"/>
      <c r="E81" s="104">
        <f aca="true" t="shared" si="14" ref="E81:J81">IF(E44=0,"-",((E44+E45)/E52*100))</f>
        <v>54.32707975287552</v>
      </c>
      <c r="F81" s="105">
        <f t="shared" si="14"/>
        <v>49.65824323551857</v>
      </c>
      <c r="G81" s="104">
        <f t="shared" si="14"/>
        <v>52.16038676948156</v>
      </c>
      <c r="H81" s="71">
        <f t="shared" si="14"/>
        <v>49.3653281755738</v>
      </c>
      <c r="I81" s="71">
        <f t="shared" si="14"/>
        <v>38.838042180660565</v>
      </c>
      <c r="J81" s="71">
        <f t="shared" si="14"/>
        <v>29.982285208148806</v>
      </c>
      <c r="K81" s="83"/>
      <c r="L81" s="83"/>
    </row>
    <row r="82" spans="1:12" ht="15" customHeight="1">
      <c r="A82" s="163" t="s">
        <v>72</v>
      </c>
      <c r="B82" s="163"/>
      <c r="C82" s="17"/>
      <c r="D82" s="17"/>
      <c r="E82" s="106">
        <f aca="true" t="shared" si="15" ref="E82:J82">IF((E48+E46-E40-E38-E34)=0,"-",(E48+E46-E40-E38-E34))</f>
        <v>779.5210000000001</v>
      </c>
      <c r="F82" s="107">
        <f t="shared" si="15"/>
        <v>811.308</v>
      </c>
      <c r="G82" s="106">
        <f t="shared" si="15"/>
        <v>819.5610000000001</v>
      </c>
      <c r="H82" s="73">
        <f t="shared" si="15"/>
        <v>844.2920000000001</v>
      </c>
      <c r="I82" s="73">
        <f t="shared" si="15"/>
        <v>1263</v>
      </c>
      <c r="J82" s="73">
        <f t="shared" si="15"/>
        <v>1230</v>
      </c>
      <c r="K82" s="83"/>
      <c r="L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16" ref="E83:J83">IF((E44=0),"-",((E48+E46)/(E44+E45)))</f>
        <v>0.6662643926741407</v>
      </c>
      <c r="F83" s="109">
        <f t="shared" si="16"/>
        <v>0.8184770262753498</v>
      </c>
      <c r="G83" s="108">
        <f t="shared" si="16"/>
        <v>0.7274553661669814</v>
      </c>
      <c r="H83" s="75">
        <f t="shared" si="16"/>
        <v>0.8400344283555392</v>
      </c>
      <c r="I83" s="75">
        <f t="shared" si="16"/>
        <v>1.3422131147540983</v>
      </c>
      <c r="J83" s="75">
        <f t="shared" si="16"/>
        <v>1.8921713441654358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1327</v>
      </c>
      <c r="H84" s="77">
        <v>1132</v>
      </c>
      <c r="I84" s="77">
        <v>1280</v>
      </c>
      <c r="J84" s="77" t="s">
        <v>33</v>
      </c>
    </row>
    <row r="85" spans="1:10" ht="15" customHeight="1">
      <c r="A85" s="78" t="s">
        <v>100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4.25">
      <c r="A86" s="80"/>
      <c r="B86" s="80"/>
      <c r="C86" s="80"/>
      <c r="D86" s="80"/>
      <c r="E86" s="116"/>
      <c r="F86" s="116"/>
      <c r="G86" s="116"/>
      <c r="H86" s="116"/>
      <c r="I86" s="116"/>
      <c r="J86" s="81"/>
    </row>
    <row r="87" spans="1:10" ht="14.25">
      <c r="A87" s="80"/>
      <c r="B87" s="80"/>
      <c r="C87" s="80"/>
      <c r="D87" s="80"/>
      <c r="E87" s="116"/>
      <c r="F87" s="116"/>
      <c r="G87" s="116"/>
      <c r="H87" s="116"/>
      <c r="I87" s="116"/>
      <c r="J87" s="117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101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 t="s">
        <v>5</v>
      </c>
      <c r="H5" s="13"/>
      <c r="I5" s="13"/>
      <c r="J5" s="13" t="s">
        <v>6</v>
      </c>
    </row>
    <row r="6" ht="1.5" customHeight="1"/>
    <row r="7" spans="1:10" ht="15" customHeight="1">
      <c r="A7" s="16" t="s">
        <v>7</v>
      </c>
      <c r="B7" s="17"/>
      <c r="C7" s="17"/>
      <c r="D7" s="17"/>
      <c r="E7" s="86">
        <v>948.7470000000001</v>
      </c>
      <c r="F7" s="19">
        <v>846.201</v>
      </c>
      <c r="G7" s="86">
        <v>3531.891</v>
      </c>
      <c r="H7" s="19">
        <v>2509.69</v>
      </c>
      <c r="I7" s="19">
        <v>2323.8530000000005</v>
      </c>
      <c r="J7" s="19">
        <v>2067</v>
      </c>
    </row>
    <row r="8" spans="1:10" ht="15" customHeight="1">
      <c r="A8" s="16" t="s">
        <v>8</v>
      </c>
      <c r="B8" s="20"/>
      <c r="C8" s="20"/>
      <c r="D8" s="20"/>
      <c r="E8" s="87">
        <v>-915.8340000000002</v>
      </c>
      <c r="F8" s="22">
        <v>-855.389</v>
      </c>
      <c r="G8" s="87">
        <v>-3602.1600000000008</v>
      </c>
      <c r="H8" s="22">
        <v>-2352.3580000000006</v>
      </c>
      <c r="I8" s="22">
        <v>-2164.7670000000003</v>
      </c>
      <c r="J8" s="22">
        <v>-1972</v>
      </c>
    </row>
    <row r="9" spans="1:10" ht="15" customHeight="1">
      <c r="A9" s="16" t="s">
        <v>9</v>
      </c>
      <c r="B9" s="20"/>
      <c r="C9" s="20"/>
      <c r="D9" s="20"/>
      <c r="E9" s="87">
        <v>3.0609999999999995</v>
      </c>
      <c r="F9" s="22">
        <v>11.161999999999999</v>
      </c>
      <c r="G9" s="87">
        <v>62.863</v>
      </c>
      <c r="H9" s="22">
        <v>17.424</v>
      </c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>
        <v>1</v>
      </c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35.9739999999999</v>
      </c>
      <c r="F12" s="19">
        <f t="shared" si="0"/>
        <v>1.9740000000000109</v>
      </c>
      <c r="G12" s="86">
        <f t="shared" si="0"/>
        <v>-7.406000000000688</v>
      </c>
      <c r="H12" s="19">
        <f t="shared" si="0"/>
        <v>174.75599999999943</v>
      </c>
      <c r="I12" s="19">
        <f t="shared" si="0"/>
        <v>159.08600000000024</v>
      </c>
      <c r="J12" s="19">
        <f t="shared" si="0"/>
        <v>96</v>
      </c>
    </row>
    <row r="13" spans="1:10" ht="15" customHeight="1">
      <c r="A13" s="23" t="s">
        <v>13</v>
      </c>
      <c r="B13" s="24"/>
      <c r="C13" s="24"/>
      <c r="D13" s="24"/>
      <c r="E13" s="88">
        <v>-14.142000000000001</v>
      </c>
      <c r="F13" s="26">
        <v>-13.947000000000001</v>
      </c>
      <c r="G13" s="88">
        <v>-59.324000000000005</v>
      </c>
      <c r="H13" s="26">
        <v>-41.959</v>
      </c>
      <c r="I13" s="26">
        <v>-37.586</v>
      </c>
      <c r="J13" s="26">
        <v>-27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21.831999999999894</v>
      </c>
      <c r="F14" s="19">
        <f t="shared" si="1"/>
        <v>-11.97299999999999</v>
      </c>
      <c r="G14" s="86">
        <f t="shared" si="1"/>
        <v>-66.7300000000007</v>
      </c>
      <c r="H14" s="19">
        <f t="shared" si="1"/>
        <v>132.79699999999943</v>
      </c>
      <c r="I14" s="19">
        <f t="shared" si="1"/>
        <v>121.50000000000024</v>
      </c>
      <c r="J14" s="19">
        <f t="shared" si="1"/>
        <v>69</v>
      </c>
    </row>
    <row r="15" spans="1:10" ht="15" customHeight="1">
      <c r="A15" s="16" t="s">
        <v>15</v>
      </c>
      <c r="B15" s="28"/>
      <c r="C15" s="28"/>
      <c r="D15" s="28"/>
      <c r="E15" s="87">
        <v>-1.304</v>
      </c>
      <c r="F15" s="22">
        <v>-1.264</v>
      </c>
      <c r="G15" s="87">
        <v>-4.143</v>
      </c>
      <c r="H15" s="22">
        <v>-4.409000000000001</v>
      </c>
      <c r="I15" s="22">
        <v>-3.987</v>
      </c>
      <c r="J15" s="22">
        <v>-2</v>
      </c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20.527999999999896</v>
      </c>
      <c r="F17" s="19">
        <f t="shared" si="2"/>
        <v>-13.23699999999999</v>
      </c>
      <c r="G17" s="86">
        <f t="shared" si="2"/>
        <v>-70.8730000000007</v>
      </c>
      <c r="H17" s="19">
        <f t="shared" si="2"/>
        <v>128.38799999999944</v>
      </c>
      <c r="I17" s="19">
        <f t="shared" si="2"/>
        <v>117.51300000000025</v>
      </c>
      <c r="J17" s="19">
        <f t="shared" si="2"/>
        <v>67</v>
      </c>
    </row>
    <row r="18" spans="1:10" ht="15" customHeight="1">
      <c r="A18" s="16" t="s">
        <v>18</v>
      </c>
      <c r="B18" s="20"/>
      <c r="C18" s="20"/>
      <c r="D18" s="20"/>
      <c r="E18" s="87">
        <v>2.047</v>
      </c>
      <c r="F18" s="22">
        <v>0.121</v>
      </c>
      <c r="G18" s="87">
        <v>2.35</v>
      </c>
      <c r="H18" s="22">
        <v>1.234</v>
      </c>
      <c r="I18" s="22">
        <v>2.9770000000000003</v>
      </c>
      <c r="J18" s="22">
        <v>6</v>
      </c>
    </row>
    <row r="19" spans="1:10" ht="15" customHeight="1">
      <c r="A19" s="23" t="s">
        <v>19</v>
      </c>
      <c r="B19" s="24"/>
      <c r="C19" s="24"/>
      <c r="D19" s="24" t="s">
        <v>89</v>
      </c>
      <c r="E19" s="88">
        <v>-13.126000000000001</v>
      </c>
      <c r="F19" s="26">
        <v>-18.871000000000002</v>
      </c>
      <c r="G19" s="88">
        <v>-63.128</v>
      </c>
      <c r="H19" s="26">
        <v>-59.225</v>
      </c>
      <c r="I19" s="26">
        <v>-60.543000000000006</v>
      </c>
      <c r="J19" s="26">
        <v>-61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9.448999999999895</v>
      </c>
      <c r="F20" s="19">
        <f t="shared" si="3"/>
        <v>-31.98699999999999</v>
      </c>
      <c r="G20" s="86">
        <f t="shared" si="3"/>
        <v>-131.6510000000007</v>
      </c>
      <c r="H20" s="19">
        <f t="shared" si="3"/>
        <v>70.39699999999945</v>
      </c>
      <c r="I20" s="19">
        <f t="shared" si="3"/>
        <v>59.947000000000244</v>
      </c>
      <c r="J20" s="19">
        <f t="shared" si="3"/>
        <v>12</v>
      </c>
    </row>
    <row r="21" spans="1:10" ht="15" customHeight="1">
      <c r="A21" s="16" t="s">
        <v>21</v>
      </c>
      <c r="B21" s="20"/>
      <c r="C21" s="20"/>
      <c r="D21" s="20"/>
      <c r="E21" s="87">
        <v>2.503</v>
      </c>
      <c r="F21" s="22">
        <v>9.213000000000001</v>
      </c>
      <c r="G21" s="87">
        <v>36.801</v>
      </c>
      <c r="H21" s="22">
        <v>-13.029000000000002</v>
      </c>
      <c r="I21" s="22">
        <v>-10.98</v>
      </c>
      <c r="J21" s="22">
        <v>5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11.951999999999895</v>
      </c>
      <c r="F23" s="19">
        <f t="shared" si="4"/>
        <v>-22.77399999999999</v>
      </c>
      <c r="G23" s="86">
        <f t="shared" si="4"/>
        <v>-94.85000000000069</v>
      </c>
      <c r="H23" s="19">
        <f t="shared" si="4"/>
        <v>57.36799999999945</v>
      </c>
      <c r="I23" s="19">
        <f t="shared" si="4"/>
        <v>48.96700000000024</v>
      </c>
      <c r="J23" s="19">
        <f t="shared" si="4"/>
        <v>17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11.951999999999895</v>
      </c>
      <c r="F24" s="33">
        <f t="shared" si="5"/>
        <v>-22.77399999999999</v>
      </c>
      <c r="G24" s="90">
        <f t="shared" si="5"/>
        <v>-94.85000000000069</v>
      </c>
      <c r="H24" s="33">
        <f t="shared" si="5"/>
        <v>57.36799999999945</v>
      </c>
      <c r="I24" s="33">
        <f t="shared" si="5"/>
        <v>48.96700000000024</v>
      </c>
      <c r="J24" s="33">
        <f t="shared" si="5"/>
        <v>17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>
        <f>IF(H$5=0,"",H$5)</f>
      </c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768.825</v>
      </c>
      <c r="F31" s="22">
        <v>744.628</v>
      </c>
      <c r="G31" s="87">
        <v>769.503</v>
      </c>
      <c r="H31" s="22">
        <v>718.647</v>
      </c>
      <c r="I31" s="22">
        <v>692.11</v>
      </c>
      <c r="J31" s="22">
        <v>692</v>
      </c>
    </row>
    <row r="32" spans="1:10" ht="15" customHeight="1">
      <c r="A32" s="16" t="s">
        <v>28</v>
      </c>
      <c r="B32" s="17"/>
      <c r="C32" s="17"/>
      <c r="D32" s="17"/>
      <c r="E32" s="87">
        <v>16.657000000000004</v>
      </c>
      <c r="F32" s="22">
        <v>23.956000000000003</v>
      </c>
      <c r="G32" s="87">
        <v>18.450999999999997</v>
      </c>
      <c r="H32" s="22">
        <v>23.393</v>
      </c>
      <c r="I32" s="22">
        <v>13.929000000000004</v>
      </c>
      <c r="J32" s="22">
        <v>18.026</v>
      </c>
    </row>
    <row r="33" spans="1:10" ht="15" customHeight="1">
      <c r="A33" s="16" t="s">
        <v>29</v>
      </c>
      <c r="B33" s="17"/>
      <c r="C33" s="17"/>
      <c r="D33" s="17"/>
      <c r="E33" s="87">
        <v>207.85599999999997</v>
      </c>
      <c r="F33" s="22">
        <v>261.003</v>
      </c>
      <c r="G33" s="87">
        <v>212.20199999999994</v>
      </c>
      <c r="H33" s="22">
        <v>202.143</v>
      </c>
      <c r="I33" s="22">
        <v>208.05200000000002</v>
      </c>
      <c r="J33" s="22">
        <v>195.942</v>
      </c>
    </row>
    <row r="34" spans="1:10" ht="15" customHeight="1">
      <c r="A34" s="16" t="s">
        <v>30</v>
      </c>
      <c r="B34" s="17"/>
      <c r="C34" s="17"/>
      <c r="D34" s="17"/>
      <c r="E34" s="87">
        <v>0.28500000000000003</v>
      </c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37.753</v>
      </c>
      <c r="F35" s="26">
        <v>15.371000000000002</v>
      </c>
      <c r="G35" s="88">
        <v>36.614000000000004</v>
      </c>
      <c r="H35" s="26">
        <v>9.771</v>
      </c>
      <c r="I35" s="26">
        <v>10.5</v>
      </c>
      <c r="J35" s="26">
        <v>11.477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1031.376</v>
      </c>
      <c r="F36" s="94">
        <f t="shared" si="7"/>
        <v>1044.958</v>
      </c>
      <c r="G36" s="86">
        <f t="shared" si="7"/>
        <v>1036.77</v>
      </c>
      <c r="H36" s="19">
        <f t="shared" si="7"/>
        <v>953.9540000000001</v>
      </c>
      <c r="I36" s="19">
        <f t="shared" si="7"/>
        <v>924.591</v>
      </c>
      <c r="J36" s="19">
        <f t="shared" si="7"/>
        <v>917.4449999999999</v>
      </c>
    </row>
    <row r="37" spans="1:10" ht="15" customHeight="1">
      <c r="A37" s="16" t="s">
        <v>34</v>
      </c>
      <c r="B37" s="20"/>
      <c r="C37" s="20"/>
      <c r="D37" s="20"/>
      <c r="E37" s="87">
        <v>385.706</v>
      </c>
      <c r="F37" s="114">
        <v>417.035</v>
      </c>
      <c r="G37" s="87">
        <v>534.927</v>
      </c>
      <c r="H37" s="22">
        <v>374.961</v>
      </c>
      <c r="I37" s="22">
        <v>264.354</v>
      </c>
      <c r="J37" s="22">
        <v>280.24600000000004</v>
      </c>
    </row>
    <row r="38" spans="1:10" ht="15" customHeight="1">
      <c r="A38" s="16" t="s">
        <v>35</v>
      </c>
      <c r="B38" s="20"/>
      <c r="C38" s="20"/>
      <c r="D38" s="20"/>
      <c r="E38" s="87"/>
      <c r="F38" s="114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769.1790000000001</v>
      </c>
      <c r="F39" s="114">
        <v>1002.738</v>
      </c>
      <c r="G39" s="87">
        <v>798.398</v>
      </c>
      <c r="H39" s="22">
        <v>776.153</v>
      </c>
      <c r="I39" s="22">
        <v>675.099</v>
      </c>
      <c r="J39" s="22">
        <v>609.0830000000001</v>
      </c>
    </row>
    <row r="40" spans="1:10" ht="15" customHeight="1">
      <c r="A40" s="16" t="s">
        <v>37</v>
      </c>
      <c r="B40" s="20"/>
      <c r="C40" s="20"/>
      <c r="D40" s="20"/>
      <c r="E40" s="87"/>
      <c r="F40" s="114"/>
      <c r="G40" s="87"/>
      <c r="H40" s="22"/>
      <c r="I40" s="22">
        <v>33.302</v>
      </c>
      <c r="J40" s="22"/>
    </row>
    <row r="41" spans="1:10" ht="15" customHeight="1">
      <c r="A41" s="23" t="s">
        <v>38</v>
      </c>
      <c r="B41" s="24"/>
      <c r="C41" s="24"/>
      <c r="D41" s="24"/>
      <c r="E41" s="88"/>
      <c r="F41" s="115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1154.8850000000002</v>
      </c>
      <c r="F42" s="96">
        <f t="shared" si="8"/>
        <v>1419.7730000000001</v>
      </c>
      <c r="G42" s="95">
        <f t="shared" si="8"/>
        <v>1333.325</v>
      </c>
      <c r="H42" s="45">
        <f t="shared" si="8"/>
        <v>1151.114</v>
      </c>
      <c r="I42" s="45">
        <f t="shared" si="8"/>
        <v>972.755</v>
      </c>
      <c r="J42" s="45">
        <f t="shared" si="8"/>
        <v>889.3290000000002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2186.2610000000004</v>
      </c>
      <c r="F43" s="94">
        <f t="shared" si="9"/>
        <v>2464.731</v>
      </c>
      <c r="G43" s="86">
        <f t="shared" si="9"/>
        <v>2370.0950000000003</v>
      </c>
      <c r="H43" s="19">
        <f t="shared" si="9"/>
        <v>2105.068</v>
      </c>
      <c r="I43" s="19">
        <f t="shared" si="9"/>
        <v>1897.346</v>
      </c>
      <c r="J43" s="19">
        <f t="shared" si="9"/>
        <v>1806.7740000000001</v>
      </c>
    </row>
    <row r="44" spans="1:10" ht="15" customHeight="1">
      <c r="A44" s="16" t="s">
        <v>41</v>
      </c>
      <c r="B44" s="20"/>
      <c r="C44" s="20"/>
      <c r="D44" s="20" t="s">
        <v>90</v>
      </c>
      <c r="E44" s="87">
        <v>629.8990000000001</v>
      </c>
      <c r="F44" s="114">
        <v>636.2670000000002</v>
      </c>
      <c r="G44" s="87">
        <v>668.2430000000002</v>
      </c>
      <c r="H44" s="22">
        <v>515.669</v>
      </c>
      <c r="I44" s="22">
        <v>447.40500000000003</v>
      </c>
      <c r="J44" s="22">
        <v>405.75600000000003</v>
      </c>
    </row>
    <row r="45" spans="1:10" ht="15" customHeight="1">
      <c r="A45" s="16" t="s">
        <v>42</v>
      </c>
      <c r="B45" s="20"/>
      <c r="C45" s="20"/>
      <c r="D45" s="20"/>
      <c r="E45" s="87"/>
      <c r="F45" s="114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15.874</v>
      </c>
      <c r="F46" s="114">
        <v>15.093</v>
      </c>
      <c r="G46" s="87">
        <v>16.511</v>
      </c>
      <c r="H46" s="22">
        <v>15.376000000000001</v>
      </c>
      <c r="I46" s="22">
        <v>19.033</v>
      </c>
      <c r="J46" s="22">
        <v>35.164</v>
      </c>
    </row>
    <row r="47" spans="1:10" ht="15" customHeight="1">
      <c r="A47" s="16" t="s">
        <v>44</v>
      </c>
      <c r="B47" s="20"/>
      <c r="C47" s="20"/>
      <c r="D47" s="20"/>
      <c r="E47" s="87">
        <v>83.325</v>
      </c>
      <c r="F47" s="114">
        <v>69.33200000000001</v>
      </c>
      <c r="G47" s="87">
        <v>83.039</v>
      </c>
      <c r="H47" s="22">
        <v>21.566000000000003</v>
      </c>
      <c r="I47" s="22">
        <v>31.631</v>
      </c>
      <c r="J47" s="22">
        <v>21.386</v>
      </c>
    </row>
    <row r="48" spans="1:10" ht="15" customHeight="1">
      <c r="A48" s="16" t="s">
        <v>45</v>
      </c>
      <c r="B48" s="20"/>
      <c r="C48" s="20"/>
      <c r="D48" s="20"/>
      <c r="E48" s="87">
        <v>659.446</v>
      </c>
      <c r="F48" s="114">
        <v>735.058</v>
      </c>
      <c r="G48" s="87">
        <v>724.205</v>
      </c>
      <c r="H48" s="22">
        <v>756.498</v>
      </c>
      <c r="I48" s="22">
        <v>746.416</v>
      </c>
      <c r="J48" s="22">
        <v>799.1980000000001</v>
      </c>
    </row>
    <row r="49" spans="1:10" ht="15" customHeight="1">
      <c r="A49" s="16" t="s">
        <v>46</v>
      </c>
      <c r="B49" s="20"/>
      <c r="C49" s="20"/>
      <c r="D49" s="20"/>
      <c r="E49" s="87">
        <v>784.612</v>
      </c>
      <c r="F49" s="114">
        <v>998.8530000000001</v>
      </c>
      <c r="G49" s="87">
        <v>864.992</v>
      </c>
      <c r="H49" s="22">
        <v>785.8310000000001</v>
      </c>
      <c r="I49" s="22">
        <v>644.4090000000001</v>
      </c>
      <c r="J49" s="22">
        <v>545.27</v>
      </c>
    </row>
    <row r="50" spans="1:10" ht="15" customHeight="1">
      <c r="A50" s="16" t="s">
        <v>47</v>
      </c>
      <c r="B50" s="20"/>
      <c r="C50" s="20"/>
      <c r="D50" s="20"/>
      <c r="E50" s="87">
        <v>13.105</v>
      </c>
      <c r="F50" s="114">
        <v>10.128</v>
      </c>
      <c r="G50" s="87">
        <v>13.105</v>
      </c>
      <c r="H50" s="22">
        <v>10.128</v>
      </c>
      <c r="I50" s="22">
        <v>8.452</v>
      </c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5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2186.2610000000004</v>
      </c>
      <c r="F52" s="94">
        <f t="shared" si="10"/>
        <v>2464.731</v>
      </c>
      <c r="G52" s="86">
        <f t="shared" si="10"/>
        <v>2370.095</v>
      </c>
      <c r="H52" s="19">
        <f t="shared" si="10"/>
        <v>2105.068</v>
      </c>
      <c r="I52" s="19">
        <f t="shared" si="10"/>
        <v>1897.3460000000002</v>
      </c>
      <c r="J52" s="19">
        <f t="shared" si="10"/>
        <v>1806.7740000000001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>
        <f>IF(H$5=0,"",H$5)</f>
      </c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90">
        <v>12.607000000000003</v>
      </c>
      <c r="F58" s="33">
        <v>-37.87</v>
      </c>
      <c r="G58" s="90">
        <v>-105.249</v>
      </c>
      <c r="H58" s="33">
        <v>40.649</v>
      </c>
      <c r="I58" s="33">
        <v>64.626</v>
      </c>
      <c r="J58" s="33"/>
    </row>
    <row r="59" spans="1:10" ht="15" customHeight="1">
      <c r="A59" s="164" t="s">
        <v>52</v>
      </c>
      <c r="B59" s="164"/>
      <c r="C59" s="50"/>
      <c r="D59" s="50"/>
      <c r="E59" s="88">
        <v>-25.666000000000004</v>
      </c>
      <c r="F59" s="26">
        <v>66.86699999999999</v>
      </c>
      <c r="G59" s="88">
        <v>144.88500000000005</v>
      </c>
      <c r="H59" s="26">
        <v>-50.49999999999999</v>
      </c>
      <c r="I59" s="26">
        <v>63.07</v>
      </c>
      <c r="J59" s="26"/>
    </row>
    <row r="60" spans="1:10" ht="16.5" customHeight="1">
      <c r="A60" s="167" t="s">
        <v>53</v>
      </c>
      <c r="B60" s="167"/>
      <c r="C60" s="52"/>
      <c r="D60" s="52"/>
      <c r="E60" s="86">
        <f>SUM(E58:E59)</f>
        <v>-13.059000000000001</v>
      </c>
      <c r="F60" s="19">
        <f>SUM(F58:F59)</f>
        <v>28.996999999999993</v>
      </c>
      <c r="G60" s="86">
        <f>SUM(G58:G59)</f>
        <v>39.63600000000005</v>
      </c>
      <c r="H60" s="19">
        <f>SUM(H58:H59)</f>
        <v>-9.850999999999992</v>
      </c>
      <c r="I60" s="19">
        <f>SUM(I58:I59)</f>
        <v>127.696</v>
      </c>
      <c r="J60" s="19" t="s">
        <v>54</v>
      </c>
    </row>
    <row r="61" spans="1:10" ht="15" customHeight="1">
      <c r="A61" s="163" t="s">
        <v>55</v>
      </c>
      <c r="B61" s="163"/>
      <c r="C61" s="20"/>
      <c r="D61" s="20"/>
      <c r="E61" s="87">
        <v>-16.96</v>
      </c>
      <c r="F61" s="22">
        <v>-10.455000000000002</v>
      </c>
      <c r="G61" s="87">
        <v>-27.511000000000003</v>
      </c>
      <c r="H61" s="22">
        <v>-24.698999999999998</v>
      </c>
      <c r="I61" s="22">
        <v>-40.822</v>
      </c>
      <c r="J61" s="22"/>
    </row>
    <row r="62" spans="1:10" ht="15" customHeight="1">
      <c r="A62" s="164" t="s">
        <v>56</v>
      </c>
      <c r="B62" s="164"/>
      <c r="C62" s="24"/>
      <c r="D62" s="24"/>
      <c r="E62" s="88"/>
      <c r="F62" s="26">
        <v>10.015</v>
      </c>
      <c r="G62" s="88">
        <v>26.288</v>
      </c>
      <c r="H62" s="26">
        <v>0.546</v>
      </c>
      <c r="I62" s="26">
        <v>0.01</v>
      </c>
      <c r="J62" s="26"/>
    </row>
    <row r="63" spans="1:10" s="1" customFormat="1" ht="16.5" customHeight="1">
      <c r="A63" s="57" t="s">
        <v>57</v>
      </c>
      <c r="B63" s="57"/>
      <c r="C63" s="58"/>
      <c r="D63" s="58"/>
      <c r="E63" s="86">
        <f>SUM(E60:E62)</f>
        <v>-30.019000000000002</v>
      </c>
      <c r="F63" s="19">
        <f>SUM(F60:F62)</f>
        <v>28.55699999999999</v>
      </c>
      <c r="G63" s="86">
        <f>SUM(G60:G62)</f>
        <v>38.41300000000005</v>
      </c>
      <c r="H63" s="19">
        <f>SUM(H60:H62)</f>
        <v>-34.00399999999999</v>
      </c>
      <c r="I63" s="19">
        <f>SUM(I60:I62)</f>
        <v>86.884</v>
      </c>
      <c r="J63" s="19" t="s">
        <v>54</v>
      </c>
    </row>
    <row r="64" spans="1:10" ht="15" customHeight="1">
      <c r="A64" s="164" t="s">
        <v>58</v>
      </c>
      <c r="B64" s="164"/>
      <c r="C64" s="59"/>
      <c r="D64" s="59"/>
      <c r="E64" s="88">
        <v>8.966000000000001</v>
      </c>
      <c r="F64" s="115">
        <v>-168.555</v>
      </c>
      <c r="G64" s="88">
        <v>-167.549</v>
      </c>
      <c r="H64" s="26">
        <v>-28.198</v>
      </c>
      <c r="I64" s="26"/>
      <c r="J64" s="26"/>
    </row>
    <row r="65" spans="1:10" ht="16.5" customHeight="1">
      <c r="A65" s="167" t="s">
        <v>59</v>
      </c>
      <c r="B65" s="167"/>
      <c r="C65" s="46"/>
      <c r="D65" s="46"/>
      <c r="E65" s="86">
        <f>SUM(E63:E64)</f>
        <v>-21.053</v>
      </c>
      <c r="F65" s="19">
        <f>SUM(F63:F64)</f>
        <v>-139.99800000000002</v>
      </c>
      <c r="G65" s="86">
        <f>SUM(G63:G64)</f>
        <v>-129.13599999999997</v>
      </c>
      <c r="H65" s="19">
        <f>SUM(H63:H64)</f>
        <v>-62.20199999999999</v>
      </c>
      <c r="I65" s="19">
        <f>SUM(I63:I64)</f>
        <v>86.884</v>
      </c>
      <c r="J65" s="19" t="s">
        <v>54</v>
      </c>
    </row>
    <row r="66" spans="1:10" ht="15" customHeight="1">
      <c r="A66" s="163" t="s">
        <v>60</v>
      </c>
      <c r="B66" s="163"/>
      <c r="C66" s="20"/>
      <c r="D66" s="20"/>
      <c r="E66" s="87">
        <v>-66.375</v>
      </c>
      <c r="F66" s="22">
        <v>-19.921</v>
      </c>
      <c r="G66" s="87">
        <v>-27.49</v>
      </c>
      <c r="H66" s="22">
        <v>4.399999999999999</v>
      </c>
      <c r="I66" s="22">
        <v>-30</v>
      </c>
      <c r="J66" s="22"/>
    </row>
    <row r="67" spans="1:10" ht="15" customHeight="1">
      <c r="A67" s="163" t="s">
        <v>61</v>
      </c>
      <c r="B67" s="163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3" t="s">
        <v>62</v>
      </c>
      <c r="B68" s="163"/>
      <c r="C68" s="20"/>
      <c r="D68" s="20"/>
      <c r="E68" s="87">
        <v>-104.882</v>
      </c>
      <c r="F68" s="22"/>
      <c r="G68" s="87"/>
      <c r="H68" s="22"/>
      <c r="I68" s="22"/>
      <c r="J68" s="22"/>
    </row>
    <row r="69" spans="1:10" ht="15" customHeight="1">
      <c r="A69" s="164" t="s">
        <v>63</v>
      </c>
      <c r="B69" s="164"/>
      <c r="C69" s="24"/>
      <c r="D69" s="24"/>
      <c r="E69" s="88">
        <v>192.31</v>
      </c>
      <c r="F69" s="26">
        <v>166.07600000000002</v>
      </c>
      <c r="G69" s="88">
        <v>156.626</v>
      </c>
      <c r="H69" s="26">
        <v>24.5</v>
      </c>
      <c r="I69" s="26">
        <v>-24</v>
      </c>
      <c r="J69" s="26"/>
    </row>
    <row r="70" spans="1:10" ht="16.5" customHeight="1">
      <c r="A70" s="60" t="s">
        <v>64</v>
      </c>
      <c r="B70" s="60"/>
      <c r="C70" s="61"/>
      <c r="D70" s="61"/>
      <c r="E70" s="101">
        <f>SUM(E66:E69)</f>
        <v>21.052999999999997</v>
      </c>
      <c r="F70" s="64">
        <f>SUM(F66:F69)</f>
        <v>146.15500000000003</v>
      </c>
      <c r="G70" s="101">
        <f>SUM(G66:G69)</f>
        <v>129.136</v>
      </c>
      <c r="H70" s="64">
        <f>SUM(H66:H69)</f>
        <v>28.9</v>
      </c>
      <c r="I70" s="64">
        <f>SUM(I66:I69)</f>
        <v>-54</v>
      </c>
      <c r="J70" s="64" t="s">
        <v>54</v>
      </c>
    </row>
    <row r="71" spans="1:10" ht="16.5" customHeight="1">
      <c r="A71" s="167" t="s">
        <v>65</v>
      </c>
      <c r="B71" s="167"/>
      <c r="C71" s="46"/>
      <c r="D71" s="46"/>
      <c r="E71" s="86">
        <f>SUM(E70+E65)</f>
        <v>-3.552713678800501E-15</v>
      </c>
      <c r="F71" s="19">
        <f>SUM(F70+F65)</f>
        <v>6.157000000000011</v>
      </c>
      <c r="G71" s="86">
        <f>SUM(G70+G65)</f>
        <v>2.842170943040401E-14</v>
      </c>
      <c r="H71" s="19">
        <f>SUM(H70+H65)</f>
        <v>-33.30199999999999</v>
      </c>
      <c r="I71" s="19">
        <f>SUM(I70+I65)</f>
        <v>32.884</v>
      </c>
      <c r="J71" s="19" t="s">
        <v>54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2" ref="E73:J73">E$3</f>
        <v>2011</v>
      </c>
      <c r="F73" s="10">
        <f t="shared" si="12"/>
        <v>2010</v>
      </c>
      <c r="G73" s="10">
        <f t="shared" si="12"/>
        <v>2010</v>
      </c>
      <c r="H73" s="10">
        <f t="shared" si="12"/>
        <v>2009</v>
      </c>
      <c r="I73" s="10">
        <f t="shared" si="12"/>
        <v>2008</v>
      </c>
      <c r="J73" s="10">
        <f t="shared" si="12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2.301140346161821</v>
      </c>
      <c r="F77" s="67">
        <f>IF(F14=0,"-",IF(F7=0,"-",F14/F7))*100</f>
        <v>-1.4149120599006608</v>
      </c>
      <c r="G77" s="102">
        <f>IF(G14=0,"-",IF(G7=0,"-",G14/G7))*100</f>
        <v>-1.8893561551022016</v>
      </c>
      <c r="H77" s="67">
        <f>IF(H14=0,"-",IF(H7=0,"-",H14/H7)*100)</f>
        <v>5.291370647370768</v>
      </c>
      <c r="I77" s="67">
        <f>IF(I14=0,"-",IF(I7=0,"-",I14/I7)*100)</f>
        <v>5.228385788601956</v>
      </c>
      <c r="J77" s="67">
        <f>IF(J14=0,"-",IF(J7=0,"-",J14/J7)*100)</f>
        <v>3.3381712626995643</v>
      </c>
    </row>
    <row r="78" spans="1:11" ht="15" customHeight="1">
      <c r="A78" s="163" t="s">
        <v>68</v>
      </c>
      <c r="B78" s="163"/>
      <c r="C78" s="17"/>
      <c r="D78" s="17"/>
      <c r="E78" s="103">
        <f aca="true" t="shared" si="13" ref="E78:J78">IF(E20=0,"-",IF(E7=0,"-",E20/E7)*100)</f>
        <v>0.9959451782192612</v>
      </c>
      <c r="F78" s="67">
        <f t="shared" si="13"/>
        <v>-3.780071165125069</v>
      </c>
      <c r="G78" s="103">
        <f t="shared" si="13"/>
        <v>-3.727493289005824</v>
      </c>
      <c r="H78" s="67">
        <f t="shared" si="13"/>
        <v>2.8050077898066874</v>
      </c>
      <c r="I78" s="67">
        <f t="shared" si="13"/>
        <v>2.5796382129162314</v>
      </c>
      <c r="J78" s="67">
        <f t="shared" si="13"/>
        <v>0.5805515239477503</v>
      </c>
      <c r="K78" s="83"/>
    </row>
    <row r="79" spans="1:11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-16.023150369284316</v>
      </c>
      <c r="H79" s="67">
        <f>IF((H44=0),"-",(H24/((H44+I44)/2)*100))</f>
        <v>11.91351858735662</v>
      </c>
      <c r="I79" s="67">
        <f>IF((I44=0),"-",(I24/((I44+J44)/2)*100))</f>
        <v>11.478958836608854</v>
      </c>
      <c r="J79" s="69" t="s">
        <v>33</v>
      </c>
      <c r="K79" s="83"/>
    </row>
    <row r="80" spans="1:11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-5.082362260439687</v>
      </c>
      <c r="H80" s="69">
        <f>IF((H44=0),"-",((H17+H18)/((H44+H45+H46+H48+I44+I45+I46+I48)/2)*100))</f>
        <v>10.368113543569237</v>
      </c>
      <c r="I80" s="69">
        <f>IF((I44=0),"-",((I17+I18)/((I44+I45+I46+I48+J44+J45+J46+J48)/2)*100))</f>
        <v>9.824001252358382</v>
      </c>
      <c r="J80" s="69" t="s">
        <v>33</v>
      </c>
      <c r="K80" s="83"/>
    </row>
    <row r="81" spans="1:11" ht="15" customHeight="1">
      <c r="A81" s="163" t="s">
        <v>71</v>
      </c>
      <c r="B81" s="163"/>
      <c r="C81" s="17"/>
      <c r="D81" s="17"/>
      <c r="E81" s="104">
        <f aca="true" t="shared" si="14" ref="E81:J81">IF(E44=0,"-",((E44+E45)/E52*100))</f>
        <v>28.811701805045235</v>
      </c>
      <c r="F81" s="105">
        <f t="shared" si="14"/>
        <v>25.81486580077096</v>
      </c>
      <c r="G81" s="104">
        <f t="shared" si="14"/>
        <v>28.194777002609612</v>
      </c>
      <c r="H81" s="71">
        <f t="shared" si="14"/>
        <v>24.49654833003019</v>
      </c>
      <c r="I81" s="71">
        <f t="shared" si="14"/>
        <v>23.580569911866363</v>
      </c>
      <c r="J81" s="71">
        <f t="shared" si="14"/>
        <v>22.45748499812373</v>
      </c>
      <c r="K81" s="83"/>
    </row>
    <row r="82" spans="1:11" ht="15" customHeight="1">
      <c r="A82" s="163" t="s">
        <v>72</v>
      </c>
      <c r="B82" s="163"/>
      <c r="C82" s="17"/>
      <c r="D82" s="17"/>
      <c r="E82" s="106">
        <f aca="true" t="shared" si="15" ref="E82:J82">IF((E48+E46-E40-E38-E34)=0,"-",(E48+E46-E40-E38-E34))</f>
        <v>675.0350000000001</v>
      </c>
      <c r="F82" s="107">
        <f t="shared" si="15"/>
        <v>750.151</v>
      </c>
      <c r="G82" s="106">
        <f t="shared" si="15"/>
        <v>740.716</v>
      </c>
      <c r="H82" s="73">
        <f t="shared" si="15"/>
        <v>771.874</v>
      </c>
      <c r="I82" s="73">
        <f t="shared" si="15"/>
        <v>732.147</v>
      </c>
      <c r="J82" s="73">
        <f t="shared" si="15"/>
        <v>834.3620000000001</v>
      </c>
      <c r="K82" s="83"/>
    </row>
    <row r="83" spans="1:10" ht="15" customHeight="1">
      <c r="A83" s="163" t="s">
        <v>73</v>
      </c>
      <c r="B83" s="163"/>
      <c r="C83" s="20"/>
      <c r="D83" s="20"/>
      <c r="E83" s="108">
        <f aca="true" t="shared" si="16" ref="E83:J83">IF((E44=0),"-",((E48+E46)/(E44+E45)))</f>
        <v>1.072108385630077</v>
      </c>
      <c r="F83" s="109">
        <f t="shared" si="16"/>
        <v>1.1789877519971959</v>
      </c>
      <c r="G83" s="108">
        <f t="shared" si="16"/>
        <v>1.1084530627331672</v>
      </c>
      <c r="H83" s="75">
        <f t="shared" si="16"/>
        <v>1.4968400272267677</v>
      </c>
      <c r="I83" s="75">
        <f t="shared" si="16"/>
        <v>1.7108637587867817</v>
      </c>
      <c r="J83" s="75">
        <f t="shared" si="16"/>
        <v>2.0563146324392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2713</v>
      </c>
      <c r="H84" s="77">
        <v>1909</v>
      </c>
      <c r="I84" s="77">
        <v>1793</v>
      </c>
      <c r="J84" s="77">
        <v>1781</v>
      </c>
    </row>
    <row r="85" spans="1:10" ht="15" customHeight="1">
      <c r="A85" s="78" t="s">
        <v>102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5" customHeight="1">
      <c r="A86" s="80" t="s">
        <v>76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80" t="s">
        <v>94</v>
      </c>
      <c r="B87" s="80"/>
      <c r="C87" s="80"/>
      <c r="D87" s="80"/>
      <c r="E87" s="116"/>
      <c r="F87" s="116"/>
      <c r="G87" s="116"/>
      <c r="H87" s="116"/>
      <c r="I87" s="116"/>
      <c r="J87" s="81"/>
    </row>
    <row r="88" spans="1:10" ht="14.25">
      <c r="A88" s="80" t="s">
        <v>103</v>
      </c>
      <c r="B88" s="80"/>
      <c r="C88" s="80"/>
      <c r="D88" s="80"/>
      <c r="E88" s="116"/>
      <c r="F88" s="116"/>
      <c r="G88" s="116"/>
      <c r="H88" s="116"/>
      <c r="I88" s="116"/>
      <c r="J88" s="117"/>
    </row>
    <row r="89" spans="1:10" ht="14.25">
      <c r="A89" s="80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80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104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2" t="s">
        <v>105</v>
      </c>
      <c r="B2" s="3"/>
      <c r="C2" s="3"/>
      <c r="D2" s="3"/>
      <c r="E2" s="83"/>
      <c r="F2" s="83"/>
      <c r="G2" s="83"/>
      <c r="H2" s="5"/>
      <c r="I2" s="5"/>
      <c r="J2" s="3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 t="s">
        <v>5</v>
      </c>
      <c r="J5" s="13"/>
    </row>
    <row r="6" ht="1.5" customHeight="1"/>
    <row r="7" spans="1:13" ht="15" customHeight="1">
      <c r="A7" s="16" t="s">
        <v>7</v>
      </c>
      <c r="B7" s="17"/>
      <c r="C7" s="17"/>
      <c r="D7" s="17"/>
      <c r="E7" s="124">
        <v>27.004</v>
      </c>
      <c r="F7" s="125">
        <v>32.045</v>
      </c>
      <c r="G7" s="124">
        <v>130.345</v>
      </c>
      <c r="H7" s="125">
        <v>140.734</v>
      </c>
      <c r="I7" s="125">
        <v>159.03300000000002</v>
      </c>
      <c r="J7" s="125">
        <v>141.8</v>
      </c>
      <c r="K7" s="126"/>
      <c r="L7" s="126"/>
      <c r="M7" s="126"/>
    </row>
    <row r="8" spans="1:13" ht="15" customHeight="1">
      <c r="A8" s="16" t="s">
        <v>8</v>
      </c>
      <c r="B8" s="20"/>
      <c r="C8" s="20"/>
      <c r="D8" s="20"/>
      <c r="E8" s="127">
        <v>-26.338000000000005</v>
      </c>
      <c r="F8" s="128">
        <v>-29.148000000000003</v>
      </c>
      <c r="G8" s="127">
        <v>-124.61500000000001</v>
      </c>
      <c r="H8" s="128">
        <v>-127.443</v>
      </c>
      <c r="I8" s="128">
        <v>-139.024</v>
      </c>
      <c r="J8" s="128">
        <v>-123.4</v>
      </c>
      <c r="K8" s="126"/>
      <c r="L8" s="126"/>
      <c r="M8" s="126"/>
    </row>
    <row r="9" spans="1:13" ht="15" customHeight="1">
      <c r="A9" s="16" t="s">
        <v>9</v>
      </c>
      <c r="B9" s="20"/>
      <c r="C9" s="20"/>
      <c r="D9" s="20"/>
      <c r="E9" s="127"/>
      <c r="F9" s="128"/>
      <c r="G9" s="127"/>
      <c r="H9" s="128"/>
      <c r="I9" s="128"/>
      <c r="J9" s="128"/>
      <c r="K9" s="126"/>
      <c r="L9" s="126"/>
      <c r="M9" s="126"/>
    </row>
    <row r="10" spans="1:13" ht="15" customHeight="1">
      <c r="A10" s="16" t="s">
        <v>10</v>
      </c>
      <c r="B10" s="20"/>
      <c r="C10" s="20"/>
      <c r="D10" s="20"/>
      <c r="E10" s="127"/>
      <c r="F10" s="128"/>
      <c r="G10" s="127"/>
      <c r="H10" s="128"/>
      <c r="I10" s="128"/>
      <c r="J10" s="128"/>
      <c r="K10" s="126"/>
      <c r="L10" s="126"/>
      <c r="M10" s="126"/>
    </row>
    <row r="11" spans="1:13" ht="15" customHeight="1">
      <c r="A11" s="23" t="s">
        <v>11</v>
      </c>
      <c r="B11" s="24"/>
      <c r="C11" s="24"/>
      <c r="D11" s="24"/>
      <c r="E11" s="129"/>
      <c r="F11" s="130"/>
      <c r="G11" s="129"/>
      <c r="H11" s="130"/>
      <c r="I11" s="130"/>
      <c r="J11" s="130">
        <v>3.6</v>
      </c>
      <c r="K11" s="126"/>
      <c r="L11" s="126"/>
      <c r="M11" s="126"/>
    </row>
    <row r="12" spans="1:13" ht="15" customHeight="1">
      <c r="A12" s="27" t="s">
        <v>12</v>
      </c>
      <c r="B12" s="27"/>
      <c r="C12" s="27"/>
      <c r="D12" s="27"/>
      <c r="E12" s="124">
        <f aca="true" t="shared" si="0" ref="E12:J12">SUM(E7:E11)</f>
        <v>0.6659999999999968</v>
      </c>
      <c r="F12" s="125">
        <f t="shared" si="0"/>
        <v>2.8969999999999985</v>
      </c>
      <c r="G12" s="124">
        <f t="shared" si="0"/>
        <v>5.72999999999999</v>
      </c>
      <c r="H12" s="125">
        <f t="shared" si="0"/>
        <v>13.291000000000011</v>
      </c>
      <c r="I12" s="125">
        <f t="shared" si="0"/>
        <v>20.009000000000015</v>
      </c>
      <c r="J12" s="125">
        <f t="shared" si="0"/>
        <v>22.000000000000007</v>
      </c>
      <c r="K12" s="126"/>
      <c r="L12" s="126"/>
      <c r="M12" s="126"/>
    </row>
    <row r="13" spans="1:13" ht="15" customHeight="1">
      <c r="A13" s="23" t="s">
        <v>13</v>
      </c>
      <c r="B13" s="24"/>
      <c r="C13" s="24"/>
      <c r="D13" s="24"/>
      <c r="E13" s="129">
        <v>-0.751</v>
      </c>
      <c r="F13" s="130">
        <v>-0.7130000000000001</v>
      </c>
      <c r="G13" s="129">
        <v>-2.947</v>
      </c>
      <c r="H13" s="130">
        <v>-2.685</v>
      </c>
      <c r="I13" s="130">
        <v>-2.415</v>
      </c>
      <c r="J13" s="130">
        <v>-2.1</v>
      </c>
      <c r="K13" s="126"/>
      <c r="L13" s="126"/>
      <c r="M13" s="126"/>
    </row>
    <row r="14" spans="1:13" ht="15" customHeight="1">
      <c r="A14" s="27" t="s">
        <v>14</v>
      </c>
      <c r="B14" s="27"/>
      <c r="C14" s="27"/>
      <c r="D14" s="27"/>
      <c r="E14" s="124">
        <f aca="true" t="shared" si="1" ref="E14:J14">SUM(E12:E13)</f>
        <v>-0.08500000000000318</v>
      </c>
      <c r="F14" s="125">
        <f t="shared" si="1"/>
        <v>2.1839999999999984</v>
      </c>
      <c r="G14" s="124">
        <f t="shared" si="1"/>
        <v>2.7829999999999897</v>
      </c>
      <c r="H14" s="125">
        <f t="shared" si="1"/>
        <v>10.60600000000001</v>
      </c>
      <c r="I14" s="125">
        <f t="shared" si="1"/>
        <v>17.594000000000015</v>
      </c>
      <c r="J14" s="125">
        <f t="shared" si="1"/>
        <v>19.900000000000006</v>
      </c>
      <c r="K14" s="126"/>
      <c r="L14" s="126"/>
      <c r="M14" s="126"/>
    </row>
    <row r="15" spans="1:13" ht="15" customHeight="1">
      <c r="A15" s="16" t="s">
        <v>15</v>
      </c>
      <c r="B15" s="28"/>
      <c r="C15" s="28"/>
      <c r="D15" s="28"/>
      <c r="E15" s="127"/>
      <c r="F15" s="128"/>
      <c r="G15" s="127"/>
      <c r="H15" s="128"/>
      <c r="I15" s="128"/>
      <c r="J15" s="128"/>
      <c r="K15" s="126"/>
      <c r="L15" s="126"/>
      <c r="M15" s="126"/>
    </row>
    <row r="16" spans="1:13" ht="15" customHeight="1">
      <c r="A16" s="23" t="s">
        <v>16</v>
      </c>
      <c r="B16" s="24"/>
      <c r="C16" s="24"/>
      <c r="D16" s="24"/>
      <c r="E16" s="129"/>
      <c r="F16" s="130"/>
      <c r="G16" s="129">
        <v>-0.801</v>
      </c>
      <c r="H16" s="130"/>
      <c r="I16" s="130"/>
      <c r="J16" s="130"/>
      <c r="K16" s="126"/>
      <c r="L16" s="126"/>
      <c r="M16" s="126"/>
    </row>
    <row r="17" spans="1:13" ht="15" customHeight="1">
      <c r="A17" s="27" t="s">
        <v>17</v>
      </c>
      <c r="B17" s="27"/>
      <c r="C17" s="27"/>
      <c r="D17" s="27"/>
      <c r="E17" s="124">
        <f aca="true" t="shared" si="2" ref="E17:J17">SUM(E14:E16)</f>
        <v>-0.08500000000000318</v>
      </c>
      <c r="F17" s="125">
        <f t="shared" si="2"/>
        <v>2.1839999999999984</v>
      </c>
      <c r="G17" s="124">
        <f t="shared" si="2"/>
        <v>1.9819999999999895</v>
      </c>
      <c r="H17" s="125">
        <f t="shared" si="2"/>
        <v>10.60600000000001</v>
      </c>
      <c r="I17" s="125">
        <f t="shared" si="2"/>
        <v>17.594000000000015</v>
      </c>
      <c r="J17" s="125">
        <f t="shared" si="2"/>
        <v>19.900000000000006</v>
      </c>
      <c r="K17" s="126"/>
      <c r="L17" s="126"/>
      <c r="M17" s="126"/>
    </row>
    <row r="18" spans="1:13" ht="15" customHeight="1">
      <c r="A18" s="16" t="s">
        <v>18</v>
      </c>
      <c r="B18" s="20"/>
      <c r="C18" s="20"/>
      <c r="D18" s="20"/>
      <c r="E18" s="127">
        <v>0.01</v>
      </c>
      <c r="F18" s="128">
        <v>0.032</v>
      </c>
      <c r="G18" s="127">
        <v>0.606</v>
      </c>
      <c r="H18" s="128">
        <v>0.49500000000000005</v>
      </c>
      <c r="I18" s="128"/>
      <c r="J18" s="128"/>
      <c r="K18" s="126"/>
      <c r="L18" s="126"/>
      <c r="M18" s="126"/>
    </row>
    <row r="19" spans="1:13" ht="15" customHeight="1">
      <c r="A19" s="23" t="s">
        <v>19</v>
      </c>
      <c r="B19" s="24"/>
      <c r="C19" s="24"/>
      <c r="D19" s="24"/>
      <c r="E19" s="129">
        <v>-1.611</v>
      </c>
      <c r="F19" s="130">
        <v>-1.194</v>
      </c>
      <c r="G19" s="129">
        <v>-5.438000000000001</v>
      </c>
      <c r="H19" s="130">
        <v>-5.616</v>
      </c>
      <c r="I19" s="130">
        <v>-8.908000000000001</v>
      </c>
      <c r="J19" s="130">
        <v>-3.3000000000000003</v>
      </c>
      <c r="K19" s="126"/>
      <c r="L19" s="126"/>
      <c r="M19" s="126"/>
    </row>
    <row r="20" spans="1:13" ht="15" customHeight="1">
      <c r="A20" s="27" t="s">
        <v>20</v>
      </c>
      <c r="B20" s="27"/>
      <c r="C20" s="27"/>
      <c r="D20" s="27"/>
      <c r="E20" s="124">
        <f aca="true" t="shared" si="3" ref="E20:J20">SUM(E17:E19)</f>
        <v>-1.6860000000000033</v>
      </c>
      <c r="F20" s="125">
        <f t="shared" si="3"/>
        <v>1.0219999999999985</v>
      </c>
      <c r="G20" s="124">
        <f t="shared" si="3"/>
        <v>-2.850000000000011</v>
      </c>
      <c r="H20" s="125">
        <f t="shared" si="3"/>
        <v>5.48500000000001</v>
      </c>
      <c r="I20" s="125">
        <f t="shared" si="3"/>
        <v>8.686000000000014</v>
      </c>
      <c r="J20" s="125">
        <f t="shared" si="3"/>
        <v>16.600000000000005</v>
      </c>
      <c r="K20" s="126"/>
      <c r="L20" s="126"/>
      <c r="M20" s="126"/>
    </row>
    <row r="21" spans="1:13" ht="15" customHeight="1">
      <c r="A21" s="16" t="s">
        <v>21</v>
      </c>
      <c r="B21" s="20"/>
      <c r="C21" s="20"/>
      <c r="D21" s="20"/>
      <c r="E21" s="127">
        <v>-0.17600000000000002</v>
      </c>
      <c r="F21" s="128">
        <v>-0.333</v>
      </c>
      <c r="G21" s="127">
        <v>-0.131</v>
      </c>
      <c r="H21" s="128">
        <v>-2.4530000000000003</v>
      </c>
      <c r="I21" s="128">
        <v>-4.109</v>
      </c>
      <c r="J21" s="128">
        <v>-5.6000000000000005</v>
      </c>
      <c r="K21" s="126"/>
      <c r="L21" s="126"/>
      <c r="M21" s="126"/>
    </row>
    <row r="22" spans="1:13" ht="15" customHeight="1">
      <c r="A22" s="23" t="s">
        <v>22</v>
      </c>
      <c r="B22" s="29"/>
      <c r="C22" s="29"/>
      <c r="D22" s="29"/>
      <c r="E22" s="129"/>
      <c r="F22" s="130"/>
      <c r="G22" s="129"/>
      <c r="H22" s="130"/>
      <c r="I22" s="130"/>
      <c r="J22" s="130"/>
      <c r="K22" s="126"/>
      <c r="L22" s="126"/>
      <c r="M22" s="126"/>
    </row>
    <row r="23" spans="1:13" ht="15" customHeight="1">
      <c r="A23" s="30" t="s">
        <v>23</v>
      </c>
      <c r="B23" s="31"/>
      <c r="C23" s="31"/>
      <c r="D23" s="31"/>
      <c r="E23" s="124">
        <f aca="true" t="shared" si="4" ref="E23:J23">SUM(E20:E22)</f>
        <v>-1.8620000000000032</v>
      </c>
      <c r="F23" s="125">
        <f t="shared" si="4"/>
        <v>0.6889999999999985</v>
      </c>
      <c r="G23" s="124">
        <f t="shared" si="4"/>
        <v>-2.9810000000000114</v>
      </c>
      <c r="H23" s="125">
        <f t="shared" si="4"/>
        <v>3.03200000000001</v>
      </c>
      <c r="I23" s="125">
        <f t="shared" si="4"/>
        <v>4.577000000000014</v>
      </c>
      <c r="J23" s="125">
        <f t="shared" si="4"/>
        <v>11.000000000000004</v>
      </c>
      <c r="K23" s="126"/>
      <c r="L23" s="126"/>
      <c r="M23" s="126"/>
    </row>
    <row r="24" spans="1:13" ht="15" customHeight="1">
      <c r="A24" s="16" t="s">
        <v>24</v>
      </c>
      <c r="B24" s="20"/>
      <c r="C24" s="20"/>
      <c r="D24" s="20"/>
      <c r="E24" s="131">
        <f aca="true" t="shared" si="5" ref="E24:J24">E23-E25</f>
        <v>-1.8620000000000032</v>
      </c>
      <c r="F24" s="132">
        <f t="shared" si="5"/>
        <v>0.6889999999999985</v>
      </c>
      <c r="G24" s="131">
        <f t="shared" si="5"/>
        <v>-2.9810000000000114</v>
      </c>
      <c r="H24" s="132">
        <f t="shared" si="5"/>
        <v>3.03200000000001</v>
      </c>
      <c r="I24" s="132">
        <f t="shared" si="5"/>
        <v>4.577000000000014</v>
      </c>
      <c r="J24" s="132">
        <f t="shared" si="5"/>
        <v>11.000000000000004</v>
      </c>
      <c r="K24" s="126"/>
      <c r="L24" s="126"/>
      <c r="M24" s="126"/>
    </row>
    <row r="25" spans="1:13" ht="15" customHeight="1">
      <c r="A25" s="16" t="s">
        <v>25</v>
      </c>
      <c r="B25" s="20"/>
      <c r="C25" s="20"/>
      <c r="D25" s="20"/>
      <c r="E25" s="127"/>
      <c r="F25" s="128"/>
      <c r="G25" s="127"/>
      <c r="H25" s="128"/>
      <c r="I25" s="128"/>
      <c r="J25" s="128"/>
      <c r="K25" s="126"/>
      <c r="L25" s="126"/>
      <c r="M25" s="126"/>
    </row>
    <row r="26" spans="1:13" ht="14.25">
      <c r="A26" s="20"/>
      <c r="B26" s="20"/>
      <c r="C26" s="20"/>
      <c r="D26" s="20"/>
      <c r="E26" s="22"/>
      <c r="F26" s="22"/>
      <c r="G26" s="22"/>
      <c r="H26" s="22"/>
      <c r="I26" s="22"/>
      <c r="J26" s="22"/>
      <c r="K26" s="126"/>
      <c r="L26" s="126"/>
      <c r="M26" s="126"/>
    </row>
    <row r="27" spans="1:13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  <c r="K27" s="126"/>
      <c r="L27" s="126"/>
      <c r="M27" s="126"/>
    </row>
    <row r="28" spans="1:13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  <c r="K28" s="126"/>
      <c r="L28" s="126"/>
      <c r="M28" s="126"/>
    </row>
    <row r="29" spans="1:13" s="92" customFormat="1" ht="15" customHeight="1">
      <c r="A29" s="8" t="s">
        <v>26</v>
      </c>
      <c r="B29" s="91"/>
      <c r="C29" s="12"/>
      <c r="D29" s="12"/>
      <c r="E29" s="36">
        <f aca="true" t="shared" si="7" ref="E29:J29">IF(E$5=0,"",E$5)</f>
      </c>
      <c r="F29" s="36">
        <f t="shared" si="7"/>
      </c>
      <c r="G29" s="36">
        <f t="shared" si="7"/>
      </c>
      <c r="H29" s="36"/>
      <c r="I29" s="36"/>
      <c r="J29" s="36">
        <f t="shared" si="7"/>
      </c>
      <c r="K29" s="126"/>
      <c r="L29" s="126"/>
      <c r="M29" s="126"/>
    </row>
    <row r="30" spans="5:13" ht="1.5" customHeight="1">
      <c r="E30" s="93"/>
      <c r="F30" s="93"/>
      <c r="G30" s="93"/>
      <c r="H30" s="93"/>
      <c r="I30" s="93"/>
      <c r="J30" s="93"/>
      <c r="K30" s="126"/>
      <c r="L30" s="126"/>
      <c r="M30" s="126"/>
    </row>
    <row r="31" spans="1:13" ht="15" customHeight="1">
      <c r="A31" s="16" t="s">
        <v>27</v>
      </c>
      <c r="B31" s="39"/>
      <c r="C31" s="39"/>
      <c r="D31" s="39"/>
      <c r="E31" s="127">
        <v>56.077</v>
      </c>
      <c r="F31" s="128">
        <v>56.916000000000004</v>
      </c>
      <c r="G31" s="127">
        <v>56.155</v>
      </c>
      <c r="H31" s="128">
        <v>56.837</v>
      </c>
      <c r="I31" s="128">
        <v>56.790000000000006</v>
      </c>
      <c r="J31" s="128">
        <v>15.100000000000001</v>
      </c>
      <c r="K31" s="126"/>
      <c r="L31" s="126"/>
      <c r="M31" s="126"/>
    </row>
    <row r="32" spans="1:13" ht="15" customHeight="1">
      <c r="A32" s="16" t="s">
        <v>28</v>
      </c>
      <c r="B32" s="17"/>
      <c r="C32" s="17"/>
      <c r="D32" s="17"/>
      <c r="E32" s="127">
        <v>1.0250000000000001</v>
      </c>
      <c r="F32" s="128"/>
      <c r="G32" s="127"/>
      <c r="H32" s="128"/>
      <c r="I32" s="128"/>
      <c r="J32" s="128"/>
      <c r="K32" s="126"/>
      <c r="L32" s="126"/>
      <c r="M32" s="126"/>
    </row>
    <row r="33" spans="1:13" ht="15" customHeight="1">
      <c r="A33" s="16" t="s">
        <v>29</v>
      </c>
      <c r="B33" s="17"/>
      <c r="C33" s="17"/>
      <c r="D33" s="17"/>
      <c r="E33" s="127">
        <v>7.234000000000002</v>
      </c>
      <c r="F33" s="128">
        <v>9.463000000000001</v>
      </c>
      <c r="G33" s="127">
        <v>8.796999999999997</v>
      </c>
      <c r="H33" s="128">
        <v>9.618000000000002</v>
      </c>
      <c r="I33" s="128">
        <v>8.750000000000004</v>
      </c>
      <c r="J33" s="128">
        <v>7.2</v>
      </c>
      <c r="K33" s="126"/>
      <c r="L33" s="126"/>
      <c r="M33" s="126"/>
    </row>
    <row r="34" spans="1:13" ht="15" customHeight="1">
      <c r="A34" s="16" t="s">
        <v>30</v>
      </c>
      <c r="B34" s="17"/>
      <c r="C34" s="17"/>
      <c r="D34" s="17"/>
      <c r="E34" s="127"/>
      <c r="F34" s="128"/>
      <c r="G34" s="127"/>
      <c r="H34" s="128"/>
      <c r="I34" s="128"/>
      <c r="J34" s="128"/>
      <c r="K34" s="126"/>
      <c r="L34" s="126"/>
      <c r="M34" s="126"/>
    </row>
    <row r="35" spans="1:13" ht="15" customHeight="1">
      <c r="A35" s="23" t="s">
        <v>31</v>
      </c>
      <c r="B35" s="24"/>
      <c r="C35" s="24"/>
      <c r="D35" s="24"/>
      <c r="E35" s="129">
        <v>1.5860000000000003</v>
      </c>
      <c r="F35" s="130">
        <v>0.605</v>
      </c>
      <c r="G35" s="129">
        <v>1.235</v>
      </c>
      <c r="H35" s="130">
        <v>0.922</v>
      </c>
      <c r="I35" s="130">
        <v>1.85</v>
      </c>
      <c r="J35" s="130">
        <v>0.9</v>
      </c>
      <c r="K35" s="126"/>
      <c r="L35" s="126"/>
      <c r="M35" s="126"/>
    </row>
    <row r="36" spans="1:13" ht="15" customHeight="1">
      <c r="A36" s="2" t="s">
        <v>32</v>
      </c>
      <c r="B36" s="27"/>
      <c r="C36" s="27"/>
      <c r="D36" s="27"/>
      <c r="E36" s="124">
        <f aca="true" t="shared" si="8" ref="E36:J36">SUM(E31:E35)</f>
        <v>65.922</v>
      </c>
      <c r="F36" s="135">
        <f t="shared" si="8"/>
        <v>66.98400000000001</v>
      </c>
      <c r="G36" s="124">
        <f t="shared" si="8"/>
        <v>66.187</v>
      </c>
      <c r="H36" s="125">
        <f t="shared" si="8"/>
        <v>67.37700000000001</v>
      </c>
      <c r="I36" s="125">
        <f t="shared" si="8"/>
        <v>67.39</v>
      </c>
      <c r="J36" s="125">
        <f t="shared" si="8"/>
        <v>23.2</v>
      </c>
      <c r="K36" s="126"/>
      <c r="L36" s="126"/>
      <c r="M36" s="126"/>
    </row>
    <row r="37" spans="1:13" ht="15" customHeight="1">
      <c r="A37" s="16" t="s">
        <v>34</v>
      </c>
      <c r="B37" s="20"/>
      <c r="C37" s="20"/>
      <c r="D37" s="20"/>
      <c r="E37" s="127">
        <v>26.019000000000002</v>
      </c>
      <c r="F37" s="136">
        <v>31.472</v>
      </c>
      <c r="G37" s="127">
        <v>26.061000000000003</v>
      </c>
      <c r="H37" s="128">
        <v>31.551000000000002</v>
      </c>
      <c r="I37" s="128">
        <v>34.656</v>
      </c>
      <c r="J37" s="128">
        <v>34.9</v>
      </c>
      <c r="K37" s="126"/>
      <c r="L37" s="126"/>
      <c r="M37" s="126"/>
    </row>
    <row r="38" spans="1:13" ht="15" customHeight="1">
      <c r="A38" s="16" t="s">
        <v>35</v>
      </c>
      <c r="B38" s="20"/>
      <c r="C38" s="20"/>
      <c r="D38" s="20"/>
      <c r="E38" s="127"/>
      <c r="F38" s="136"/>
      <c r="G38" s="127"/>
      <c r="H38" s="128"/>
      <c r="I38" s="128"/>
      <c r="J38" s="128"/>
      <c r="K38" s="126"/>
      <c r="L38" s="126"/>
      <c r="M38" s="126"/>
    </row>
    <row r="39" spans="1:13" ht="15" customHeight="1">
      <c r="A39" s="16" t="s">
        <v>36</v>
      </c>
      <c r="B39" s="20"/>
      <c r="C39" s="20"/>
      <c r="D39" s="20"/>
      <c r="E39" s="127">
        <v>27.172000000000004</v>
      </c>
      <c r="F39" s="136">
        <v>36.974000000000004</v>
      </c>
      <c r="G39" s="127">
        <v>34.421</v>
      </c>
      <c r="H39" s="128">
        <v>35.871</v>
      </c>
      <c r="I39" s="128">
        <v>40.303</v>
      </c>
      <c r="J39" s="128">
        <v>35.9</v>
      </c>
      <c r="K39" s="126"/>
      <c r="L39" s="126"/>
      <c r="M39" s="126"/>
    </row>
    <row r="40" spans="1:13" ht="15" customHeight="1">
      <c r="A40" s="16" t="s">
        <v>37</v>
      </c>
      <c r="B40" s="20"/>
      <c r="C40" s="20"/>
      <c r="D40" s="20"/>
      <c r="E40" s="127">
        <v>9.156</v>
      </c>
      <c r="F40" s="136">
        <v>7.656000000000001</v>
      </c>
      <c r="G40" s="127">
        <v>9.165000000000001</v>
      </c>
      <c r="H40" s="128">
        <v>6.9190000000000005</v>
      </c>
      <c r="I40" s="128">
        <v>11.592</v>
      </c>
      <c r="J40" s="128">
        <v>7.2</v>
      </c>
      <c r="K40" s="126"/>
      <c r="L40" s="126"/>
      <c r="M40" s="126"/>
    </row>
    <row r="41" spans="1:13" ht="15" customHeight="1">
      <c r="A41" s="23" t="s">
        <v>38</v>
      </c>
      <c r="B41" s="24"/>
      <c r="C41" s="24"/>
      <c r="D41" s="24"/>
      <c r="E41" s="129"/>
      <c r="F41" s="137"/>
      <c r="G41" s="129"/>
      <c r="H41" s="130"/>
      <c r="I41" s="130"/>
      <c r="J41" s="130"/>
      <c r="K41" s="126"/>
      <c r="L41" s="126"/>
      <c r="M41" s="126"/>
    </row>
    <row r="42" spans="1:13" ht="15" customHeight="1">
      <c r="A42" s="41" t="s">
        <v>39</v>
      </c>
      <c r="B42" s="42"/>
      <c r="C42" s="42"/>
      <c r="D42" s="42"/>
      <c r="E42" s="138">
        <f aca="true" t="shared" si="9" ref="E42:J42">SUM(E37:E41)</f>
        <v>62.347</v>
      </c>
      <c r="F42" s="139">
        <f t="shared" si="9"/>
        <v>76.102</v>
      </c>
      <c r="G42" s="138">
        <f t="shared" si="9"/>
        <v>69.647</v>
      </c>
      <c r="H42" s="140">
        <f t="shared" si="9"/>
        <v>74.341</v>
      </c>
      <c r="I42" s="140">
        <f t="shared" si="9"/>
        <v>86.551</v>
      </c>
      <c r="J42" s="140">
        <f t="shared" si="9"/>
        <v>78</v>
      </c>
      <c r="K42" s="126"/>
      <c r="L42" s="126"/>
      <c r="M42" s="126"/>
    </row>
    <row r="43" spans="1:13" ht="15" customHeight="1">
      <c r="A43" s="2" t="s">
        <v>40</v>
      </c>
      <c r="B43" s="46"/>
      <c r="C43" s="46"/>
      <c r="D43" s="46"/>
      <c r="E43" s="124">
        <f>E36+E42</f>
        <v>128.269</v>
      </c>
      <c r="F43" s="135">
        <f>F36+F42</f>
        <v>143.086</v>
      </c>
      <c r="G43" s="124">
        <f>G36+G42</f>
        <v>135.834</v>
      </c>
      <c r="H43" s="125">
        <f>H36+H42</f>
        <v>141.71800000000002</v>
      </c>
      <c r="I43" s="125">
        <f>I36+I42</f>
        <v>153.941</v>
      </c>
      <c r="J43" s="125">
        <f>J42+J36</f>
        <v>101.2</v>
      </c>
      <c r="K43" s="126"/>
      <c r="L43" s="126"/>
      <c r="M43" s="126"/>
    </row>
    <row r="44" spans="1:13" ht="15" customHeight="1">
      <c r="A44" s="16" t="s">
        <v>41</v>
      </c>
      <c r="B44" s="20"/>
      <c r="C44" s="20"/>
      <c r="D44" s="20"/>
      <c r="E44" s="127">
        <v>29.961000000000002</v>
      </c>
      <c r="F44" s="136">
        <v>35.822</v>
      </c>
      <c r="G44" s="127">
        <v>34.114000000000004</v>
      </c>
      <c r="H44" s="128">
        <v>34.79</v>
      </c>
      <c r="I44" s="128">
        <v>27.201</v>
      </c>
      <c r="J44" s="128">
        <v>34.400000000000006</v>
      </c>
      <c r="K44" s="126"/>
      <c r="L44" s="126"/>
      <c r="M44" s="126"/>
    </row>
    <row r="45" spans="1:13" ht="15" customHeight="1">
      <c r="A45" s="16" t="s">
        <v>42</v>
      </c>
      <c r="B45" s="20"/>
      <c r="C45" s="20"/>
      <c r="D45" s="20"/>
      <c r="E45" s="127"/>
      <c r="F45" s="136"/>
      <c r="G45" s="127"/>
      <c r="H45" s="128"/>
      <c r="I45" s="128"/>
      <c r="J45" s="128"/>
      <c r="K45" s="126"/>
      <c r="L45" s="126"/>
      <c r="M45" s="126"/>
    </row>
    <row r="46" spans="1:13" ht="15" customHeight="1">
      <c r="A46" s="16" t="s">
        <v>43</v>
      </c>
      <c r="B46" s="20"/>
      <c r="C46" s="20"/>
      <c r="D46" s="20"/>
      <c r="E46" s="127">
        <v>0.14400000000000002</v>
      </c>
      <c r="F46" s="136">
        <v>-0.398</v>
      </c>
      <c r="G46" s="127">
        <v>-0.317</v>
      </c>
      <c r="H46" s="128">
        <v>-0.461</v>
      </c>
      <c r="I46" s="128"/>
      <c r="J46" s="128"/>
      <c r="K46" s="126"/>
      <c r="L46" s="126"/>
      <c r="M46" s="126"/>
    </row>
    <row r="47" spans="1:13" ht="15" customHeight="1">
      <c r="A47" s="16" t="s">
        <v>44</v>
      </c>
      <c r="B47" s="20"/>
      <c r="C47" s="20"/>
      <c r="D47" s="20"/>
      <c r="E47" s="127">
        <v>1.044</v>
      </c>
      <c r="F47" s="136">
        <v>0.532</v>
      </c>
      <c r="G47" s="127">
        <v>0.401</v>
      </c>
      <c r="H47" s="128">
        <v>0.487</v>
      </c>
      <c r="I47" s="128">
        <v>0.264</v>
      </c>
      <c r="J47" s="128">
        <v>0.2</v>
      </c>
      <c r="K47" s="126"/>
      <c r="L47" s="126"/>
      <c r="M47" s="126"/>
    </row>
    <row r="48" spans="1:13" ht="15" customHeight="1">
      <c r="A48" s="16" t="s">
        <v>45</v>
      </c>
      <c r="B48" s="20"/>
      <c r="C48" s="20"/>
      <c r="D48" s="20"/>
      <c r="E48" s="127">
        <v>76.22300000000001</v>
      </c>
      <c r="F48" s="136">
        <v>79.83200000000001</v>
      </c>
      <c r="G48" s="127">
        <v>78.021</v>
      </c>
      <c r="H48" s="128">
        <v>81.55100000000002</v>
      </c>
      <c r="I48" s="128">
        <v>92.30300000000001</v>
      </c>
      <c r="J48" s="128">
        <v>33.6</v>
      </c>
      <c r="K48" s="126"/>
      <c r="L48" s="126"/>
      <c r="M48" s="126"/>
    </row>
    <row r="49" spans="1:13" ht="15" customHeight="1">
      <c r="A49" s="16" t="s">
        <v>46</v>
      </c>
      <c r="B49" s="20"/>
      <c r="C49" s="20"/>
      <c r="D49" s="20"/>
      <c r="E49" s="127">
        <v>19.038</v>
      </c>
      <c r="F49" s="136">
        <v>25.361000000000004</v>
      </c>
      <c r="G49" s="127">
        <v>21.68</v>
      </c>
      <c r="H49" s="128">
        <v>23.414</v>
      </c>
      <c r="I49" s="128">
        <v>32.233000000000004</v>
      </c>
      <c r="J49" s="128">
        <v>30.6</v>
      </c>
      <c r="K49" s="126"/>
      <c r="L49" s="126"/>
      <c r="M49" s="126"/>
    </row>
    <row r="50" spans="1:13" ht="15" customHeight="1">
      <c r="A50" s="16" t="s">
        <v>47</v>
      </c>
      <c r="B50" s="20"/>
      <c r="C50" s="20"/>
      <c r="D50" s="20"/>
      <c r="E50" s="127">
        <v>1.859</v>
      </c>
      <c r="F50" s="136">
        <v>1.937</v>
      </c>
      <c r="G50" s="127">
        <v>1.935</v>
      </c>
      <c r="H50" s="128">
        <v>1.937</v>
      </c>
      <c r="I50" s="128">
        <v>1.9400000000000002</v>
      </c>
      <c r="J50" s="128">
        <v>2.4</v>
      </c>
      <c r="K50" s="126"/>
      <c r="L50" s="126"/>
      <c r="M50" s="126"/>
    </row>
    <row r="51" spans="1:13" ht="15" customHeight="1">
      <c r="A51" s="23" t="s">
        <v>48</v>
      </c>
      <c r="B51" s="24"/>
      <c r="C51" s="24"/>
      <c r="D51" s="24"/>
      <c r="E51" s="129"/>
      <c r="F51" s="137"/>
      <c r="G51" s="129"/>
      <c r="H51" s="130"/>
      <c r="I51" s="130"/>
      <c r="J51" s="130"/>
      <c r="K51" s="126"/>
      <c r="L51" s="126"/>
      <c r="M51" s="126"/>
    </row>
    <row r="52" spans="1:13" ht="15" customHeight="1">
      <c r="A52" s="2" t="s">
        <v>49</v>
      </c>
      <c r="B52" s="46"/>
      <c r="C52" s="46"/>
      <c r="D52" s="46"/>
      <c r="E52" s="124">
        <f aca="true" t="shared" si="10" ref="E52:J52">SUM(E44:E51)</f>
        <v>128.269</v>
      </c>
      <c r="F52" s="135">
        <f t="shared" si="10"/>
        <v>143.086</v>
      </c>
      <c r="G52" s="124">
        <f t="shared" si="10"/>
        <v>135.834</v>
      </c>
      <c r="H52" s="125">
        <f t="shared" si="10"/>
        <v>141.71800000000002</v>
      </c>
      <c r="I52" s="125">
        <f t="shared" si="10"/>
        <v>153.94100000000003</v>
      </c>
      <c r="J52" s="125">
        <f t="shared" si="10"/>
        <v>101.20000000000002</v>
      </c>
      <c r="K52" s="126"/>
      <c r="L52" s="126"/>
      <c r="M52" s="126"/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 aca="true" t="shared" si="12" ref="E56:J56">IF(E$5=0,"",E$5)</f>
      </c>
      <c r="F56" s="36">
        <f t="shared" si="12"/>
      </c>
      <c r="G56" s="36"/>
      <c r="H56" s="36"/>
      <c r="I56" s="36"/>
      <c r="J56" s="36">
        <f t="shared" si="12"/>
      </c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3" t="s">
        <v>51</v>
      </c>
      <c r="B58" s="163"/>
      <c r="C58" s="48"/>
      <c r="D58" s="48"/>
      <c r="E58" s="131">
        <v>-0.558</v>
      </c>
      <c r="F58" s="132">
        <v>1.48</v>
      </c>
      <c r="G58" s="131">
        <v>0.979</v>
      </c>
      <c r="H58" s="132">
        <v>6.606</v>
      </c>
      <c r="I58" s="132"/>
      <c r="J58" s="132">
        <v>14.100000000000001</v>
      </c>
    </row>
    <row r="59" spans="1:10" ht="15" customHeight="1">
      <c r="A59" s="164" t="s">
        <v>52</v>
      </c>
      <c r="B59" s="164"/>
      <c r="C59" s="50"/>
      <c r="D59" s="50"/>
      <c r="E59" s="129">
        <v>2.9690000000000003</v>
      </c>
      <c r="F59" s="130">
        <v>0.7800000000000002</v>
      </c>
      <c r="G59" s="129">
        <v>4.862</v>
      </c>
      <c r="H59" s="130">
        <v>0.9180000000000006</v>
      </c>
      <c r="I59" s="130"/>
      <c r="J59" s="130">
        <v>-13.4</v>
      </c>
    </row>
    <row r="60" spans="1:10" ht="16.5" customHeight="1">
      <c r="A60" s="167" t="s">
        <v>53</v>
      </c>
      <c r="B60" s="167"/>
      <c r="C60" s="52"/>
      <c r="D60" s="52"/>
      <c r="E60" s="124">
        <f>SUM(E58:E59)</f>
        <v>2.4110000000000005</v>
      </c>
      <c r="F60" s="135">
        <f>SUM(F58:F59)</f>
        <v>2.2600000000000002</v>
      </c>
      <c r="G60" s="124">
        <f>SUM(G58:G59)</f>
        <v>5.841</v>
      </c>
      <c r="H60" s="135">
        <f>SUM(H58:H59)</f>
        <v>7.524000000000001</v>
      </c>
      <c r="I60" s="125" t="s">
        <v>54</v>
      </c>
      <c r="J60" s="125">
        <f>SUM(J58:J59)</f>
        <v>0.7000000000000011</v>
      </c>
    </row>
    <row r="61" spans="1:10" ht="15" customHeight="1">
      <c r="A61" s="163" t="s">
        <v>55</v>
      </c>
      <c r="B61" s="163"/>
      <c r="C61" s="20"/>
      <c r="D61" s="20"/>
      <c r="E61" s="127">
        <v>-0.328</v>
      </c>
      <c r="F61" s="128">
        <v>-0.29700000000000004</v>
      </c>
      <c r="G61" s="127">
        <v>-1.58</v>
      </c>
      <c r="H61" s="128">
        <v>-2.58</v>
      </c>
      <c r="I61" s="128"/>
      <c r="J61" s="128">
        <v>-3.2</v>
      </c>
    </row>
    <row r="62" spans="1:10" ht="15" customHeight="1">
      <c r="A62" s="164" t="s">
        <v>56</v>
      </c>
      <c r="B62" s="164"/>
      <c r="C62" s="24"/>
      <c r="D62" s="24"/>
      <c r="E62" s="129">
        <v>0.044000000000000004</v>
      </c>
      <c r="F62" s="130"/>
      <c r="G62" s="129"/>
      <c r="H62" s="130"/>
      <c r="I62" s="130"/>
      <c r="J62" s="130"/>
    </row>
    <row r="63" spans="1:10" s="1" customFormat="1" ht="16.5" customHeight="1">
      <c r="A63" s="57" t="s">
        <v>57</v>
      </c>
      <c r="B63" s="57"/>
      <c r="C63" s="58"/>
      <c r="D63" s="58"/>
      <c r="E63" s="124">
        <f>SUM(E60:E62)</f>
        <v>2.1270000000000007</v>
      </c>
      <c r="F63" s="135">
        <f>SUM(F60:F62)</f>
        <v>1.963</v>
      </c>
      <c r="G63" s="124">
        <f>SUM(G60:G62)</f>
        <v>4.261</v>
      </c>
      <c r="H63" s="135">
        <f>SUM(H60:H62)</f>
        <v>4.944000000000001</v>
      </c>
      <c r="I63" s="19" t="s">
        <v>54</v>
      </c>
      <c r="J63" s="125">
        <f>SUM(J60:J62)</f>
        <v>-2.499999999999999</v>
      </c>
    </row>
    <row r="64" spans="1:10" ht="15" customHeight="1">
      <c r="A64" s="164" t="s">
        <v>58</v>
      </c>
      <c r="B64" s="164"/>
      <c r="C64" s="59"/>
      <c r="D64" s="59"/>
      <c r="E64" s="129"/>
      <c r="F64" s="130"/>
      <c r="G64" s="129"/>
      <c r="H64" s="130"/>
      <c r="I64" s="130"/>
      <c r="J64" s="130">
        <v>6.4</v>
      </c>
    </row>
    <row r="65" spans="1:10" ht="16.5" customHeight="1">
      <c r="A65" s="167" t="s">
        <v>59</v>
      </c>
      <c r="B65" s="167"/>
      <c r="C65" s="46"/>
      <c r="D65" s="46"/>
      <c r="E65" s="124">
        <f>SUM(E63:E64)</f>
        <v>2.1270000000000007</v>
      </c>
      <c r="F65" s="135">
        <f>SUM(F63:F64)</f>
        <v>1.963</v>
      </c>
      <c r="G65" s="124">
        <f>SUM(G63:G64)</f>
        <v>4.261</v>
      </c>
      <c r="H65" s="135">
        <f>SUM(H63:H64)</f>
        <v>4.944000000000001</v>
      </c>
      <c r="I65" s="125" t="s">
        <v>54</v>
      </c>
      <c r="J65" s="125">
        <f>SUM(J63:J64)</f>
        <v>3.9000000000000012</v>
      </c>
    </row>
    <row r="66" spans="1:10" ht="15" customHeight="1">
      <c r="A66" s="163" t="s">
        <v>60</v>
      </c>
      <c r="B66" s="163"/>
      <c r="C66" s="20"/>
      <c r="D66" s="20"/>
      <c r="E66" s="127">
        <v>-1.9549999999999996</v>
      </c>
      <c r="F66" s="128">
        <v>-1.719</v>
      </c>
      <c r="G66" s="127">
        <v>-4.0200000000000005</v>
      </c>
      <c r="H66" s="128">
        <v>-10.912</v>
      </c>
      <c r="I66" s="128"/>
      <c r="J66" s="128">
        <v>3.1</v>
      </c>
    </row>
    <row r="67" spans="1:10" ht="15" customHeight="1">
      <c r="A67" s="163" t="s">
        <v>61</v>
      </c>
      <c r="B67" s="163"/>
      <c r="C67" s="20"/>
      <c r="D67" s="20"/>
      <c r="E67" s="127"/>
      <c r="F67" s="128"/>
      <c r="G67" s="127"/>
      <c r="H67" s="128"/>
      <c r="I67" s="128"/>
      <c r="J67" s="128"/>
    </row>
    <row r="68" spans="1:10" ht="15" customHeight="1">
      <c r="A68" s="163" t="s">
        <v>62</v>
      </c>
      <c r="B68" s="163"/>
      <c r="C68" s="20"/>
      <c r="D68" s="20"/>
      <c r="E68" s="127"/>
      <c r="F68" s="128"/>
      <c r="G68" s="127"/>
      <c r="H68" s="128"/>
      <c r="I68" s="128"/>
      <c r="J68" s="128"/>
    </row>
    <row r="69" spans="1:10" ht="15" customHeight="1">
      <c r="A69" s="164" t="s">
        <v>63</v>
      </c>
      <c r="B69" s="164"/>
      <c r="C69" s="24"/>
      <c r="D69" s="24"/>
      <c r="E69" s="129"/>
      <c r="F69" s="130"/>
      <c r="G69" s="129">
        <v>1.3710000000000004</v>
      </c>
      <c r="H69" s="130"/>
      <c r="I69" s="130"/>
      <c r="J69" s="130"/>
    </row>
    <row r="70" spans="1:10" ht="16.5" customHeight="1">
      <c r="A70" s="60" t="s">
        <v>64</v>
      </c>
      <c r="B70" s="60"/>
      <c r="C70" s="61"/>
      <c r="D70" s="61"/>
      <c r="E70" s="142">
        <f>SUM(E66:E69)</f>
        <v>-1.9549999999999996</v>
      </c>
      <c r="F70" s="149">
        <f>SUM(F66:F69)</f>
        <v>-1.719</v>
      </c>
      <c r="G70" s="142">
        <f>SUM(G66:G69)</f>
        <v>-2.649</v>
      </c>
      <c r="H70" s="149">
        <f>SUM(H66:H69)</f>
        <v>-10.912</v>
      </c>
      <c r="I70" s="143" t="s">
        <v>54</v>
      </c>
      <c r="J70" s="143">
        <f>SUM(J66:J69)</f>
        <v>3.1</v>
      </c>
    </row>
    <row r="71" spans="1:10" ht="16.5" customHeight="1">
      <c r="A71" s="167" t="s">
        <v>65</v>
      </c>
      <c r="B71" s="167"/>
      <c r="C71" s="46"/>
      <c r="D71" s="46"/>
      <c r="E71" s="124">
        <f>SUM(E70+E65)</f>
        <v>0.17200000000000104</v>
      </c>
      <c r="F71" s="135">
        <f>SUM(F70+F65)</f>
        <v>0.244</v>
      </c>
      <c r="G71" s="124">
        <f>SUM(G70+G65)</f>
        <v>1.612</v>
      </c>
      <c r="H71" s="135">
        <f>SUM(H70+H65)</f>
        <v>-5.968</v>
      </c>
      <c r="I71" s="125" t="s">
        <v>54</v>
      </c>
      <c r="J71" s="125">
        <f>SUM(J70+J65)</f>
        <v>7.000000000000002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3" ref="E73:J73">E$3</f>
        <v>2011</v>
      </c>
      <c r="F73" s="10">
        <f t="shared" si="13"/>
        <v>2010</v>
      </c>
      <c r="G73" s="10">
        <f t="shared" si="13"/>
        <v>2010</v>
      </c>
      <c r="H73" s="10">
        <f t="shared" si="13"/>
        <v>2009</v>
      </c>
      <c r="I73" s="10">
        <f t="shared" si="13"/>
        <v>2008</v>
      </c>
      <c r="J73" s="10">
        <f t="shared" si="13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>
        <f>IF(J$5=0,"",J$5)</f>
      </c>
    </row>
    <row r="76" ht="1.5" customHeight="1"/>
    <row r="77" spans="1:10" ht="15" customHeight="1">
      <c r="A77" s="163" t="s">
        <v>67</v>
      </c>
      <c r="B77" s="163"/>
      <c r="C77" s="17"/>
      <c r="D77" s="17"/>
      <c r="E77" s="102">
        <f>IF(E14=0,"-",IF(E7=0,"-",E14/E7))*100</f>
        <v>-0.3147681824914945</v>
      </c>
      <c r="F77" s="67">
        <f>IF(F14=0,"-",IF(F7=0,"-",F14/F7))*100</f>
        <v>6.815415821501008</v>
      </c>
      <c r="G77" s="102">
        <f>IF(G14=0,"-",IF(G7=0,"-",G14/G7))*100</f>
        <v>2.1351029958955</v>
      </c>
      <c r="H77" s="67">
        <f>IF(H14=0,"-",IF(H7=0,"-",H14/H7)*100)</f>
        <v>7.536203049725019</v>
      </c>
      <c r="I77" s="67">
        <f>IF(I14=0,"-",IF(I7=0,"-",I14/I7)*100)</f>
        <v>11.063112687303901</v>
      </c>
      <c r="J77" s="67">
        <f>IF(J14=0,"-",IF(J7=0,"-",J14/J7)*100)</f>
        <v>14.033850493653036</v>
      </c>
    </row>
    <row r="78" spans="1:10" ht="15" customHeight="1">
      <c r="A78" s="163" t="s">
        <v>68</v>
      </c>
      <c r="B78" s="163"/>
      <c r="C78" s="17"/>
      <c r="D78" s="17"/>
      <c r="E78" s="103">
        <f aca="true" t="shared" si="14" ref="E78:J78">IF(E20=0,"-",IF(E7=0,"-",E20/E7)*100)</f>
        <v>-6.2435194785957755</v>
      </c>
      <c r="F78" s="67">
        <f t="shared" si="14"/>
        <v>3.189265095958803</v>
      </c>
      <c r="G78" s="103">
        <f t="shared" si="14"/>
        <v>-2.1865050443055054</v>
      </c>
      <c r="H78" s="67">
        <f t="shared" si="14"/>
        <v>3.897423508178557</v>
      </c>
      <c r="I78" s="67">
        <f t="shared" si="14"/>
        <v>5.461759509032725</v>
      </c>
      <c r="J78" s="67">
        <f t="shared" si="14"/>
        <v>11.706629055007054</v>
      </c>
    </row>
    <row r="79" spans="1:10" ht="15" customHeight="1">
      <c r="A79" s="163" t="s">
        <v>69</v>
      </c>
      <c r="B79" s="163"/>
      <c r="C79" s="39"/>
      <c r="D79" s="39"/>
      <c r="E79" s="103" t="s">
        <v>54</v>
      </c>
      <c r="F79" s="69" t="s">
        <v>54</v>
      </c>
      <c r="G79" s="103">
        <f>IF((G44=0),"-",(G24/((G44+H44)/2)*100))</f>
        <v>-8.65261813537679</v>
      </c>
      <c r="H79" s="67">
        <f>IF((H44=0),"-",(H24/((H44+I44)/2)*100))</f>
        <v>9.782065138487877</v>
      </c>
      <c r="I79" s="67" t="s">
        <v>33</v>
      </c>
      <c r="J79" s="69">
        <v>38.3</v>
      </c>
    </row>
    <row r="80" spans="1:10" ht="15" customHeight="1">
      <c r="A80" s="163" t="s">
        <v>70</v>
      </c>
      <c r="B80" s="163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2.273186413582894</v>
      </c>
      <c r="H80" s="69">
        <f>IF((H44=0),"-",((H17+H18)/((H44+H45+H46+H48+I44+I45+I46+I48)/2)*100))</f>
        <v>9.432246881691201</v>
      </c>
      <c r="I80" s="69" t="s">
        <v>54</v>
      </c>
      <c r="J80" s="69">
        <v>32.7</v>
      </c>
    </row>
    <row r="81" spans="1:10" ht="15" customHeight="1">
      <c r="A81" s="163" t="s">
        <v>71</v>
      </c>
      <c r="B81" s="163"/>
      <c r="C81" s="17"/>
      <c r="D81" s="17"/>
      <c r="E81" s="104">
        <f aca="true" t="shared" si="15" ref="E81:J81">IF(E44=0,"-",((E44+E45)/E52*100))</f>
        <v>23.35794307276115</v>
      </c>
      <c r="F81" s="105">
        <f t="shared" si="15"/>
        <v>25.035293459877277</v>
      </c>
      <c r="G81" s="104">
        <f t="shared" si="15"/>
        <v>25.114477965752318</v>
      </c>
      <c r="H81" s="71">
        <f t="shared" si="15"/>
        <v>24.548751746426</v>
      </c>
      <c r="I81" s="71">
        <f t="shared" si="15"/>
        <v>17.669756595059145</v>
      </c>
      <c r="J81" s="71">
        <f t="shared" si="15"/>
        <v>33.99209486166008</v>
      </c>
    </row>
    <row r="82" spans="1:10" ht="15" customHeight="1">
      <c r="A82" s="163" t="s">
        <v>72</v>
      </c>
      <c r="B82" s="163"/>
      <c r="C82" s="17"/>
      <c r="D82" s="17"/>
      <c r="E82" s="108">
        <f aca="true" t="shared" si="16" ref="E82:J82">IF((E48+E46-E40-E38-E34)=0,"-",(E48+E46-E40-E38-E34))</f>
        <v>67.21100000000001</v>
      </c>
      <c r="F82" s="109">
        <f t="shared" si="16"/>
        <v>71.778</v>
      </c>
      <c r="G82" s="108">
        <f t="shared" si="16"/>
        <v>68.539</v>
      </c>
      <c r="H82" s="145">
        <f t="shared" si="16"/>
        <v>74.17100000000002</v>
      </c>
      <c r="I82" s="145">
        <f t="shared" si="16"/>
        <v>80.71100000000001</v>
      </c>
      <c r="J82" s="145">
        <f t="shared" si="16"/>
        <v>26.400000000000002</v>
      </c>
    </row>
    <row r="83" spans="1:10" ht="15" customHeight="1">
      <c r="A83" s="163" t="s">
        <v>73</v>
      </c>
      <c r="B83" s="163"/>
      <c r="C83" s="20"/>
      <c r="D83" s="20"/>
      <c r="E83" s="103">
        <f aca="true" t="shared" si="17" ref="E83:J83">IF((E44=0),"-",((E48+E46)/(E44+E45)))</f>
        <v>2.54888021094089</v>
      </c>
      <c r="F83" s="122">
        <f t="shared" si="17"/>
        <v>2.217464128189381</v>
      </c>
      <c r="G83" s="103">
        <f t="shared" si="17"/>
        <v>2.277774520724629</v>
      </c>
      <c r="H83" s="75">
        <f t="shared" si="17"/>
        <v>2.3308421960333434</v>
      </c>
      <c r="I83" s="75">
        <f t="shared" si="17"/>
        <v>3.3933678908863647</v>
      </c>
      <c r="J83" s="75">
        <f t="shared" si="17"/>
        <v>0.9767441860465115</v>
      </c>
    </row>
    <row r="84" spans="1:10" ht="15" customHeight="1">
      <c r="A84" s="164" t="s">
        <v>74</v>
      </c>
      <c r="B84" s="164"/>
      <c r="C84" s="24"/>
      <c r="D84" s="24"/>
      <c r="E84" s="110" t="s">
        <v>54</v>
      </c>
      <c r="F84" s="77" t="s">
        <v>54</v>
      </c>
      <c r="G84" s="110">
        <v>626</v>
      </c>
      <c r="H84" s="77">
        <v>623</v>
      </c>
      <c r="I84" s="77">
        <v>641</v>
      </c>
      <c r="J84" s="77">
        <v>527</v>
      </c>
    </row>
    <row r="85" spans="1:10" ht="15" customHeight="1">
      <c r="A85" s="78" t="s">
        <v>106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4.25">
      <c r="A86" s="80"/>
      <c r="B86" s="80"/>
      <c r="C86" s="80"/>
      <c r="D86" s="80"/>
      <c r="E86" s="116"/>
      <c r="F86" s="116"/>
      <c r="G86" s="116"/>
      <c r="H86" s="116"/>
      <c r="I86" s="116"/>
      <c r="J86" s="80"/>
    </row>
    <row r="87" spans="1:10" ht="14.25">
      <c r="A87" s="80"/>
      <c r="B87" s="80"/>
      <c r="C87" s="80"/>
      <c r="D87" s="80"/>
      <c r="E87" s="116"/>
      <c r="F87" s="116"/>
      <c r="G87" s="116"/>
      <c r="H87" s="116"/>
      <c r="I87" s="116"/>
      <c r="J87" s="80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Ratos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mgg</dc:creator>
  <cp:keywords/>
  <dc:description/>
  <cp:lastModifiedBy>hjn</cp:lastModifiedBy>
  <dcterms:created xsi:type="dcterms:W3CDTF">2011-05-04T16:13:13Z</dcterms:created>
  <dcterms:modified xsi:type="dcterms:W3CDTF">2011-05-04T16:34:51Z</dcterms:modified>
  <cp:category/>
  <cp:version/>
  <cp:contentType/>
  <cp:contentStatus/>
</cp:coreProperties>
</file>