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4505" yWindow="-15" windowWidth="14310" windowHeight="12855" tabRatio="596"/>
  </bookViews>
  <sheets>
    <sheet name="AH Industries " sheetId="39" r:id="rId1"/>
    <sheet name="Aibel" sheetId="43" r:id="rId2"/>
    <sheet name="Arcus-Gruppen" sheetId="11" r:id="rId3"/>
    <sheet name="Biolin Scientific" sheetId="40" r:id="rId4"/>
    <sheet name="Bisnode" sheetId="12" r:id="rId5"/>
    <sheet name="DIAB" sheetId="15" r:id="rId6"/>
    <sheet name="Euromaint" sheetId="16" r:id="rId7"/>
    <sheet name="GS-Hydro" sheetId="17" r:id="rId8"/>
    <sheet name="Hafa Bathroom Group" sheetId="19" r:id="rId9"/>
    <sheet name="HENT" sheetId="46" r:id="rId10"/>
    <sheet name="HL Display " sheetId="38" r:id="rId11"/>
    <sheet name="Inwido" sheetId="21" r:id="rId12"/>
    <sheet name="Jøtul" sheetId="22" r:id="rId13"/>
    <sheet name="KVD " sheetId="41" r:id="rId14"/>
    <sheet name="Mobile Climate Control" sheetId="24" r:id="rId15"/>
    <sheet name="Nebula" sheetId="44" r:id="rId16"/>
    <sheet name="Nordic Cinema Group" sheetId="45" r:id="rId17"/>
    <sheet name="SB Seating" sheetId="26" r:id="rId18"/>
  </sheets>
  <definedNames>
    <definedName name="_xlnm.Print_Area" localSheetId="0">'AH Industries '!$A$1:$L$90</definedName>
    <definedName name="_xlnm.Print_Area" localSheetId="1">Aibel!$A$1:$M$94</definedName>
    <definedName name="_xlnm.Print_Area" localSheetId="2">'Arcus-Gruppen'!$A$1:$L$91</definedName>
    <definedName name="_xlnm.Print_Area" localSheetId="3">'Biolin Scientific'!$A$1:$M$92</definedName>
    <definedName name="_xlnm.Print_Area" localSheetId="4">Bisnode!$A$1:$M$96</definedName>
    <definedName name="_xlnm.Print_Area" localSheetId="5">DIAB!$A$1:$L$90</definedName>
    <definedName name="_xlnm.Print_Area" localSheetId="6">Euromaint!$A$1:$M$92</definedName>
    <definedName name="_xlnm.Print_Area" localSheetId="7">'GS-Hydro'!$A$1:$L$90</definedName>
    <definedName name="_xlnm.Print_Area" localSheetId="8">'Hafa Bathroom Group'!$A$1:$L$88</definedName>
    <definedName name="_xlnm.Print_Area" localSheetId="9">HENT!$A$1:$M$91</definedName>
    <definedName name="_xlnm.Print_Area" localSheetId="10">'HL Display '!$A$1:$L$90</definedName>
    <definedName name="_xlnm.Print_Area" localSheetId="11">Inwido!$A$1:$M$92</definedName>
    <definedName name="_xlnm.Print_Area" localSheetId="12">Jøtul!$A$1:$L$91</definedName>
    <definedName name="_xlnm.Print_Area" localSheetId="13">'KVD '!$A$1:$L$92</definedName>
    <definedName name="_xlnm.Print_Area" localSheetId="14">'Mobile Climate Control'!$A$1:$L$90</definedName>
    <definedName name="_xlnm.Print_Area" localSheetId="15">Nebula!$A$1:$M$90</definedName>
    <definedName name="_xlnm.Print_Area" localSheetId="16">'Nordic Cinema Group'!$A$1:$L$92</definedName>
    <definedName name="_xlnm.Print_Area" localSheetId="17">'SB Seating'!$A$1:$L$91</definedName>
  </definedNames>
  <calcPr calcId="145621"/>
</workbook>
</file>

<file path=xl/calcChain.xml><?xml version="1.0" encoding="utf-8"?>
<calcChain xmlns="http://schemas.openxmlformats.org/spreadsheetml/2006/main">
  <c r="I38" i="12" l="1"/>
  <c r="H38" i="12"/>
  <c r="I42" i="12"/>
  <c r="H42" i="12"/>
  <c r="H52" i="12" l="1"/>
  <c r="H47" i="12"/>
  <c r="I52" i="12"/>
  <c r="I47" i="12"/>
  <c r="E73" i="43" l="1"/>
  <c r="G73" i="43"/>
  <c r="E73" i="16"/>
  <c r="E63" i="16"/>
  <c r="E66" i="16" s="1"/>
  <c r="E68" i="16" s="1"/>
  <c r="E74" i="16" l="1"/>
  <c r="F73" i="12"/>
  <c r="F66" i="12"/>
  <c r="F68" i="12" s="1"/>
  <c r="F63" i="12"/>
  <c r="F74" i="12" l="1"/>
  <c r="E63" i="43"/>
  <c r="E66" i="43" s="1"/>
  <c r="E68" i="43" s="1"/>
  <c r="E74" i="43" s="1"/>
  <c r="E73" i="45" l="1"/>
  <c r="E63" i="45"/>
  <c r="E66" i="45" s="1"/>
  <c r="E68" i="45" s="1"/>
  <c r="H55" i="45"/>
  <c r="H45" i="45"/>
  <c r="H39" i="45"/>
  <c r="E74" i="45" l="1"/>
  <c r="H46" i="45"/>
  <c r="H77" i="11"/>
  <c r="H77" i="40"/>
  <c r="H77" i="12"/>
  <c r="H77" i="15"/>
  <c r="H77" i="16"/>
  <c r="H77" i="17"/>
  <c r="H77" i="19"/>
  <c r="H77" i="46"/>
  <c r="H77" i="38"/>
  <c r="H77" i="21"/>
  <c r="H77" i="22"/>
  <c r="H77" i="41"/>
  <c r="H77" i="24"/>
  <c r="H77" i="44"/>
  <c r="H77" i="45"/>
  <c r="H77" i="26"/>
  <c r="H77" i="39"/>
  <c r="G77" i="11"/>
  <c r="G77" i="40"/>
  <c r="G77" i="12"/>
  <c r="G77" i="15"/>
  <c r="G77" i="16"/>
  <c r="G77" i="17"/>
  <c r="G77" i="19"/>
  <c r="G77" i="46"/>
  <c r="G77" i="38"/>
  <c r="G77" i="21"/>
  <c r="G77" i="22"/>
  <c r="G77" i="41"/>
  <c r="G77" i="24"/>
  <c r="G77" i="44"/>
  <c r="G77" i="45"/>
  <c r="G77" i="26"/>
  <c r="G77" i="39"/>
  <c r="H58" i="43"/>
  <c r="H58" i="11"/>
  <c r="H58" i="40"/>
  <c r="H58" i="12"/>
  <c r="H58" i="15"/>
  <c r="H58" i="16"/>
  <c r="H58" i="17"/>
  <c r="H58" i="19"/>
  <c r="H58" i="46"/>
  <c r="H58" i="38"/>
  <c r="H58" i="21"/>
  <c r="H58" i="22"/>
  <c r="H58" i="41"/>
  <c r="H58" i="24"/>
  <c r="H58" i="44"/>
  <c r="H58" i="45"/>
  <c r="H58" i="26"/>
  <c r="H58" i="39"/>
  <c r="G58" i="43"/>
  <c r="G58" i="11"/>
  <c r="G58" i="40"/>
  <c r="G58" i="12"/>
  <c r="G58" i="15"/>
  <c r="G58" i="16"/>
  <c r="G58" i="17"/>
  <c r="G58" i="19"/>
  <c r="G58" i="46"/>
  <c r="G58" i="38"/>
  <c r="G58" i="21"/>
  <c r="G58" i="22"/>
  <c r="G58" i="41"/>
  <c r="G58" i="24"/>
  <c r="G58" i="44"/>
  <c r="G58" i="45"/>
  <c r="G58" i="26"/>
  <c r="G58" i="39"/>
  <c r="H31" i="43"/>
  <c r="H31" i="11"/>
  <c r="H31" i="40"/>
  <c r="H31" i="12"/>
  <c r="H31" i="15"/>
  <c r="H31" i="16"/>
  <c r="H31" i="17"/>
  <c r="H31" i="19"/>
  <c r="H31" i="46"/>
  <c r="H31" i="38"/>
  <c r="H31" i="21"/>
  <c r="H31" i="22"/>
  <c r="H31" i="41"/>
  <c r="H31" i="24"/>
  <c r="H31" i="44"/>
  <c r="H31" i="45"/>
  <c r="H31" i="26"/>
  <c r="H31" i="39"/>
  <c r="G31" i="43"/>
  <c r="G31" i="11"/>
  <c r="G31" i="40"/>
  <c r="G31" i="12"/>
  <c r="G31" i="15"/>
  <c r="G31" i="16"/>
  <c r="G31" i="17"/>
  <c r="G31" i="19"/>
  <c r="G31" i="46"/>
  <c r="G31" i="38"/>
  <c r="G31" i="21"/>
  <c r="G31" i="22"/>
  <c r="G31" i="41"/>
  <c r="G31" i="24"/>
  <c r="G31" i="44"/>
  <c r="G31" i="45"/>
  <c r="G31" i="26"/>
  <c r="G31" i="39"/>
  <c r="K63" i="21" l="1"/>
  <c r="K73" i="21" l="1"/>
  <c r="J73" i="21"/>
  <c r="I73" i="21"/>
  <c r="H73" i="21"/>
  <c r="G73" i="21"/>
  <c r="F73" i="21"/>
  <c r="E73" i="21"/>
  <c r="K66" i="21"/>
  <c r="K68" i="21" s="1"/>
  <c r="J63" i="21"/>
  <c r="J66" i="21" s="1"/>
  <c r="J68" i="21" s="1"/>
  <c r="I63" i="21"/>
  <c r="I66" i="21" s="1"/>
  <c r="I68" i="21" s="1"/>
  <c r="H63" i="21"/>
  <c r="H66" i="21" s="1"/>
  <c r="H68" i="21" s="1"/>
  <c r="G63" i="21"/>
  <c r="G66" i="21" s="1"/>
  <c r="G68" i="21" s="1"/>
  <c r="F63" i="21"/>
  <c r="F66" i="21" s="1"/>
  <c r="F68" i="21" s="1"/>
  <c r="E63" i="21"/>
  <c r="E66" i="21" s="1"/>
  <c r="E68" i="21" s="1"/>
  <c r="H74" i="21" l="1"/>
  <c r="K74" i="21"/>
  <c r="F74" i="21"/>
  <c r="J74" i="21"/>
  <c r="G74" i="21"/>
  <c r="E74" i="21"/>
  <c r="I74" i="21"/>
  <c r="I55" i="21"/>
  <c r="H55" i="21"/>
  <c r="G55" i="21"/>
  <c r="I45" i="21"/>
  <c r="H45" i="21"/>
  <c r="G45" i="21"/>
  <c r="I39" i="21"/>
  <c r="H39" i="21"/>
  <c r="G39" i="21"/>
  <c r="K85" i="21"/>
  <c r="H46" i="21" l="1"/>
  <c r="I46" i="21"/>
  <c r="G46" i="21"/>
  <c r="E73" i="46"/>
  <c r="E63" i="46"/>
  <c r="E66" i="46" s="1"/>
  <c r="E68" i="46" s="1"/>
  <c r="E74" i="46" l="1"/>
  <c r="E73" i="44"/>
  <c r="E63" i="44"/>
  <c r="E66" i="44" s="1"/>
  <c r="E68" i="44" s="1"/>
  <c r="E74" i="44" l="1"/>
  <c r="J12" i="21" l="1"/>
  <c r="J14" i="21" s="1"/>
  <c r="J80" i="21" s="1"/>
  <c r="J28" i="21" l="1"/>
  <c r="J17" i="21"/>
  <c r="J20" i="21" l="1"/>
  <c r="G73" i="44"/>
  <c r="G63" i="44"/>
  <c r="G66" i="44" s="1"/>
  <c r="G68" i="44" s="1"/>
  <c r="G74" i="44" l="1"/>
  <c r="J23" i="21"/>
  <c r="J24" i="21" s="1"/>
  <c r="J81" i="21"/>
  <c r="J30" i="40"/>
  <c r="J57" i="40"/>
  <c r="J76" i="40"/>
  <c r="J39" i="40"/>
  <c r="J45" i="40"/>
  <c r="J55" i="40"/>
  <c r="J84" i="40" s="1"/>
  <c r="J12" i="40"/>
  <c r="J14" i="40" s="1"/>
  <c r="J86" i="40"/>
  <c r="J85" i="40"/>
  <c r="J46" i="40" l="1"/>
  <c r="J80" i="40"/>
  <c r="J17" i="40"/>
  <c r="J28" i="40"/>
  <c r="G73" i="45"/>
  <c r="G63" i="45"/>
  <c r="G66" i="45" s="1"/>
  <c r="G68" i="45" s="1"/>
  <c r="J20" i="40" l="1"/>
  <c r="J83" i="40"/>
  <c r="G74" i="45"/>
  <c r="J81" i="40" l="1"/>
  <c r="J23" i="40"/>
  <c r="J24" i="40" s="1"/>
  <c r="J82" i="40" s="1"/>
  <c r="G73" i="16"/>
  <c r="G63" i="16"/>
  <c r="G66" i="16" s="1"/>
  <c r="G68" i="16" l="1"/>
  <c r="G74" i="16" s="1"/>
  <c r="G63" i="43" l="1"/>
  <c r="G66" i="43" s="1"/>
  <c r="G68" i="43" s="1"/>
  <c r="G74" i="43" l="1"/>
  <c r="G55" i="44" l="1"/>
  <c r="K55" i="21"/>
  <c r="K84" i="21" s="1"/>
  <c r="K45" i="21"/>
  <c r="K39" i="21"/>
  <c r="K46" i="21" l="1"/>
  <c r="I79" i="43" l="1"/>
  <c r="I57" i="43"/>
  <c r="I55" i="43"/>
  <c r="I87" i="43" s="1"/>
  <c r="I45" i="43"/>
  <c r="I39" i="43"/>
  <c r="I30" i="43"/>
  <c r="I12" i="43"/>
  <c r="I14" i="43" s="1"/>
  <c r="I86" i="11"/>
  <c r="I85" i="11"/>
  <c r="I76" i="11"/>
  <c r="I73" i="11"/>
  <c r="I66" i="11"/>
  <c r="I68" i="11" s="1"/>
  <c r="I63" i="11"/>
  <c r="I57" i="11"/>
  <c r="I55" i="11"/>
  <c r="I84" i="11" s="1"/>
  <c r="I45" i="11"/>
  <c r="I39" i="11"/>
  <c r="I30" i="11"/>
  <c r="I12" i="11"/>
  <c r="I14" i="11" s="1"/>
  <c r="I86" i="40"/>
  <c r="I85" i="40"/>
  <c r="I76" i="40"/>
  <c r="I57" i="40"/>
  <c r="I55" i="40"/>
  <c r="I84" i="40" s="1"/>
  <c r="I45" i="40"/>
  <c r="I39" i="40"/>
  <c r="I30" i="40"/>
  <c r="I12" i="40"/>
  <c r="I14" i="40" s="1"/>
  <c r="I86" i="12"/>
  <c r="I85" i="12"/>
  <c r="I76" i="12"/>
  <c r="I73" i="12"/>
  <c r="I63" i="12"/>
  <c r="I66" i="12" s="1"/>
  <c r="I68" i="12" s="1"/>
  <c r="I57" i="12"/>
  <c r="I55" i="12"/>
  <c r="I84" i="12" s="1"/>
  <c r="I45" i="12"/>
  <c r="I39" i="12"/>
  <c r="I30" i="12"/>
  <c r="I12" i="12"/>
  <c r="I14" i="12" s="1"/>
  <c r="I86" i="15"/>
  <c r="I85" i="15"/>
  <c r="I76" i="15"/>
  <c r="I73" i="15"/>
  <c r="I63" i="15"/>
  <c r="I66" i="15" s="1"/>
  <c r="I68" i="15" s="1"/>
  <c r="I57" i="15"/>
  <c r="I55" i="15"/>
  <c r="I84" i="15" s="1"/>
  <c r="I45" i="15"/>
  <c r="I39" i="15"/>
  <c r="I30" i="15"/>
  <c r="I12" i="15"/>
  <c r="I14" i="15" s="1"/>
  <c r="I86" i="16"/>
  <c r="I85" i="16"/>
  <c r="I76" i="16"/>
  <c r="I57" i="16"/>
  <c r="I55" i="16"/>
  <c r="I84" i="16" s="1"/>
  <c r="I45" i="16"/>
  <c r="I39" i="16"/>
  <c r="I30" i="16"/>
  <c r="I12" i="16"/>
  <c r="I14" i="16" s="1"/>
  <c r="I86" i="17"/>
  <c r="I85" i="17"/>
  <c r="I76" i="17"/>
  <c r="I73" i="17"/>
  <c r="I63" i="17"/>
  <c r="I66" i="17" s="1"/>
  <c r="I68" i="17" s="1"/>
  <c r="I57" i="17"/>
  <c r="I55" i="17"/>
  <c r="I84" i="17" s="1"/>
  <c r="I45" i="17"/>
  <c r="I39" i="17"/>
  <c r="I30" i="17"/>
  <c r="I12" i="17"/>
  <c r="I14" i="17" s="1"/>
  <c r="I86" i="19"/>
  <c r="I85" i="19"/>
  <c r="I76" i="19"/>
  <c r="I73" i="19"/>
  <c r="I63" i="19"/>
  <c r="I66" i="19" s="1"/>
  <c r="I68" i="19" s="1"/>
  <c r="I57" i="19"/>
  <c r="I55" i="19"/>
  <c r="I84" i="19" s="1"/>
  <c r="I45" i="19"/>
  <c r="I39" i="19"/>
  <c r="I30" i="19"/>
  <c r="I12" i="19"/>
  <c r="I14" i="19" s="1"/>
  <c r="I86" i="46"/>
  <c r="I85" i="46"/>
  <c r="I76" i="46"/>
  <c r="I73" i="46"/>
  <c r="I63" i="46"/>
  <c r="I66" i="46" s="1"/>
  <c r="I68" i="46" s="1"/>
  <c r="I57" i="46"/>
  <c r="I55" i="46"/>
  <c r="I84" i="46" s="1"/>
  <c r="I45" i="46"/>
  <c r="I39" i="46"/>
  <c r="I30" i="46"/>
  <c r="I12" i="46"/>
  <c r="I14" i="46" s="1"/>
  <c r="I86" i="38"/>
  <c r="I85" i="38"/>
  <c r="I76" i="38"/>
  <c r="I73" i="38"/>
  <c r="I63" i="38"/>
  <c r="I66" i="38" s="1"/>
  <c r="I68" i="38" s="1"/>
  <c r="I57" i="38"/>
  <c r="I55" i="38"/>
  <c r="I84" i="38" s="1"/>
  <c r="I45" i="38"/>
  <c r="I39" i="38"/>
  <c r="I30" i="38"/>
  <c r="I12" i="38"/>
  <c r="I14" i="38" s="1"/>
  <c r="I86" i="21"/>
  <c r="I85" i="21"/>
  <c r="I76" i="21"/>
  <c r="I57" i="21"/>
  <c r="I84" i="21"/>
  <c r="I30" i="21"/>
  <c r="I12" i="21"/>
  <c r="I14" i="21" s="1"/>
  <c r="I80" i="21" s="1"/>
  <c r="I86" i="22"/>
  <c r="I85" i="22"/>
  <c r="I76" i="22"/>
  <c r="I73" i="22"/>
  <c r="I63" i="22"/>
  <c r="I66" i="22" s="1"/>
  <c r="I68" i="22" s="1"/>
  <c r="I57" i="22"/>
  <c r="I55" i="22"/>
  <c r="I84" i="22" s="1"/>
  <c r="I45" i="22"/>
  <c r="I39" i="22"/>
  <c r="I30" i="22"/>
  <c r="I12" i="22"/>
  <c r="I14" i="22" s="1"/>
  <c r="I86" i="41"/>
  <c r="I85" i="41"/>
  <c r="I76" i="41"/>
  <c r="I73" i="41"/>
  <c r="I63" i="41"/>
  <c r="I66" i="41" s="1"/>
  <c r="I68" i="41" s="1"/>
  <c r="I57" i="41"/>
  <c r="I55" i="41"/>
  <c r="I84" i="41" s="1"/>
  <c r="I45" i="41"/>
  <c r="I39" i="41"/>
  <c r="I30" i="41"/>
  <c r="I12" i="41"/>
  <c r="I14" i="41" s="1"/>
  <c r="I86" i="24"/>
  <c r="I85" i="24"/>
  <c r="I76" i="24"/>
  <c r="I73" i="24"/>
  <c r="I63" i="24"/>
  <c r="I66" i="24" s="1"/>
  <c r="I68" i="24" s="1"/>
  <c r="I57" i="24"/>
  <c r="I55" i="24"/>
  <c r="I84" i="24" s="1"/>
  <c r="I45" i="24"/>
  <c r="I39" i="24"/>
  <c r="I30" i="24"/>
  <c r="I12" i="24"/>
  <c r="I14" i="24" s="1"/>
  <c r="I80" i="24" s="1"/>
  <c r="I86" i="44"/>
  <c r="I85" i="44"/>
  <c r="I76" i="44"/>
  <c r="I57" i="44"/>
  <c r="I55" i="44"/>
  <c r="I84" i="44" s="1"/>
  <c r="I45" i="44"/>
  <c r="I39" i="44"/>
  <c r="I30" i="44"/>
  <c r="I12" i="44"/>
  <c r="I14" i="44" s="1"/>
  <c r="I86" i="45"/>
  <c r="I85" i="45"/>
  <c r="I76" i="45"/>
  <c r="I57" i="45"/>
  <c r="I55" i="45"/>
  <c r="I84" i="45" s="1"/>
  <c r="I45" i="45"/>
  <c r="I39" i="45"/>
  <c r="I30" i="45"/>
  <c r="I12" i="45"/>
  <c r="I14" i="45" s="1"/>
  <c r="I86" i="26"/>
  <c r="I85" i="26"/>
  <c r="I76" i="26"/>
  <c r="I73" i="26"/>
  <c r="I63" i="26"/>
  <c r="I66" i="26" s="1"/>
  <c r="I68" i="26" s="1"/>
  <c r="I57" i="26"/>
  <c r="I55" i="26"/>
  <c r="I84" i="26" s="1"/>
  <c r="I45" i="26"/>
  <c r="I39" i="26"/>
  <c r="I30" i="26"/>
  <c r="I12" i="26"/>
  <c r="I14" i="26" s="1"/>
  <c r="I86" i="39"/>
  <c r="I85" i="39"/>
  <c r="I76" i="39"/>
  <c r="I73" i="39"/>
  <c r="I63" i="39"/>
  <c r="I66" i="39" s="1"/>
  <c r="I68" i="39" s="1"/>
  <c r="I57" i="39"/>
  <c r="I55" i="39"/>
  <c r="I84" i="39" s="1"/>
  <c r="I45" i="39"/>
  <c r="I39" i="39"/>
  <c r="I30" i="39"/>
  <c r="I12" i="39"/>
  <c r="I14" i="39" s="1"/>
  <c r="I80" i="39" s="1"/>
  <c r="J87" i="43"/>
  <c r="J86" i="43"/>
  <c r="J85" i="43"/>
  <c r="J79" i="43"/>
  <c r="J57" i="43"/>
  <c r="J30" i="43"/>
  <c r="J12" i="43"/>
  <c r="J14" i="43" s="1"/>
  <c r="J86" i="11"/>
  <c r="J85" i="11"/>
  <c r="J76" i="11"/>
  <c r="J73" i="11"/>
  <c r="J63" i="11"/>
  <c r="J66" i="11" s="1"/>
  <c r="J68" i="11" s="1"/>
  <c r="J57" i="11"/>
  <c r="J55" i="11"/>
  <c r="J84" i="11" s="1"/>
  <c r="J45" i="11"/>
  <c r="J39" i="11"/>
  <c r="J30" i="11"/>
  <c r="J12" i="11"/>
  <c r="J14" i="11" s="1"/>
  <c r="J80" i="11" s="1"/>
  <c r="K86" i="40"/>
  <c r="K85" i="40"/>
  <c r="K76" i="40"/>
  <c r="K73" i="40"/>
  <c r="K63" i="40"/>
  <c r="K66" i="40" s="1"/>
  <c r="K68" i="40" s="1"/>
  <c r="K57" i="40"/>
  <c r="K55" i="40"/>
  <c r="K84" i="40" s="1"/>
  <c r="K45" i="40"/>
  <c r="K39" i="40"/>
  <c r="K30" i="40"/>
  <c r="K12" i="40"/>
  <c r="K14" i="40" s="1"/>
  <c r="J86" i="12"/>
  <c r="J85" i="12"/>
  <c r="J84" i="12"/>
  <c r="J83" i="12"/>
  <c r="J82" i="12"/>
  <c r="J76" i="12"/>
  <c r="J73" i="12"/>
  <c r="J63" i="12"/>
  <c r="J66" i="12" s="1"/>
  <c r="J68" i="12" s="1"/>
  <c r="J57" i="12"/>
  <c r="J55" i="12"/>
  <c r="J45" i="12"/>
  <c r="J39" i="12"/>
  <c r="J30" i="12"/>
  <c r="J12" i="12"/>
  <c r="J14" i="12" s="1"/>
  <c r="J80" i="12" s="1"/>
  <c r="J86" i="15"/>
  <c r="J85" i="15"/>
  <c r="J76" i="15"/>
  <c r="J73" i="15"/>
  <c r="J63" i="15"/>
  <c r="J66" i="15" s="1"/>
  <c r="J68" i="15" s="1"/>
  <c r="J57" i="15"/>
  <c r="J55" i="15"/>
  <c r="J84" i="15" s="1"/>
  <c r="J45" i="15"/>
  <c r="J39" i="15"/>
  <c r="J30" i="15"/>
  <c r="J12" i="15"/>
  <c r="J14" i="15" s="1"/>
  <c r="J86" i="16"/>
  <c r="J85" i="16"/>
  <c r="J84" i="16"/>
  <c r="J83" i="16"/>
  <c r="J82" i="16"/>
  <c r="J76" i="16"/>
  <c r="J57" i="16"/>
  <c r="J30" i="16"/>
  <c r="J12" i="16"/>
  <c r="J14" i="16" s="1"/>
  <c r="J86" i="17"/>
  <c r="J85" i="17"/>
  <c r="J76" i="17"/>
  <c r="J73" i="17"/>
  <c r="J63" i="17"/>
  <c r="J66" i="17" s="1"/>
  <c r="J68" i="17" s="1"/>
  <c r="J57" i="17"/>
  <c r="J55" i="17"/>
  <c r="J84" i="17" s="1"/>
  <c r="J45" i="17"/>
  <c r="J39" i="17"/>
  <c r="J30" i="17"/>
  <c r="J12" i="17"/>
  <c r="J14" i="17" s="1"/>
  <c r="J80" i="17" s="1"/>
  <c r="J86" i="19"/>
  <c r="J85" i="19"/>
  <c r="J76" i="19"/>
  <c r="J73" i="19"/>
  <c r="J63" i="19"/>
  <c r="J66" i="19" s="1"/>
  <c r="J68" i="19" s="1"/>
  <c r="J57" i="19"/>
  <c r="J55" i="19"/>
  <c r="J84" i="19" s="1"/>
  <c r="J45" i="19"/>
  <c r="J39" i="19"/>
  <c r="J30" i="19"/>
  <c r="J12" i="19"/>
  <c r="J14" i="19" s="1"/>
  <c r="J86" i="46"/>
  <c r="J85" i="46"/>
  <c r="J83" i="46"/>
  <c r="J82" i="46"/>
  <c r="J76" i="46"/>
  <c r="J57" i="46"/>
  <c r="J30" i="46"/>
  <c r="J12" i="46"/>
  <c r="J14" i="46" s="1"/>
  <c r="J86" i="38"/>
  <c r="J85" i="38"/>
  <c r="J76" i="38"/>
  <c r="J73" i="38"/>
  <c r="J63" i="38"/>
  <c r="J66" i="38" s="1"/>
  <c r="J68" i="38" s="1"/>
  <c r="J57" i="38"/>
  <c r="J55" i="38"/>
  <c r="J84" i="38" s="1"/>
  <c r="J45" i="38"/>
  <c r="J39" i="38"/>
  <c r="J46" i="38" s="1"/>
  <c r="J30" i="38"/>
  <c r="J12" i="38"/>
  <c r="J14" i="38" s="1"/>
  <c r="J80" i="38" s="1"/>
  <c r="K86" i="21"/>
  <c r="K76" i="21"/>
  <c r="K57" i="21"/>
  <c r="K30" i="21"/>
  <c r="K12" i="21"/>
  <c r="K14" i="21" s="1"/>
  <c r="J86" i="22"/>
  <c r="J85" i="22"/>
  <c r="J76" i="22"/>
  <c r="J73" i="22"/>
  <c r="J63" i="22"/>
  <c r="J66" i="22" s="1"/>
  <c r="J68" i="22" s="1"/>
  <c r="J57" i="22"/>
  <c r="J55" i="22"/>
  <c r="J84" i="22" s="1"/>
  <c r="J45" i="22"/>
  <c r="J39" i="22"/>
  <c r="J30" i="22"/>
  <c r="J12" i="22"/>
  <c r="J14" i="22" s="1"/>
  <c r="J80" i="22" s="1"/>
  <c r="J86" i="41"/>
  <c r="J85" i="41"/>
  <c r="J76" i="41"/>
  <c r="J73" i="41"/>
  <c r="J63" i="41"/>
  <c r="J66" i="41" s="1"/>
  <c r="J68" i="41" s="1"/>
  <c r="J57" i="41"/>
  <c r="J55" i="41"/>
  <c r="J84" i="41" s="1"/>
  <c r="J45" i="41"/>
  <c r="J39" i="41"/>
  <c r="J30" i="41"/>
  <c r="J12" i="41"/>
  <c r="J14" i="41" s="1"/>
  <c r="J86" i="24"/>
  <c r="J85" i="24"/>
  <c r="J76" i="24"/>
  <c r="J73" i="24"/>
  <c r="J63" i="24"/>
  <c r="J66" i="24" s="1"/>
  <c r="J68" i="24" s="1"/>
  <c r="J57" i="24"/>
  <c r="J55" i="24"/>
  <c r="J84" i="24" s="1"/>
  <c r="J45" i="24"/>
  <c r="J39" i="24"/>
  <c r="J30" i="24"/>
  <c r="J12" i="24"/>
  <c r="J14" i="24" s="1"/>
  <c r="J80" i="24" s="1"/>
  <c r="J86" i="44"/>
  <c r="J85" i="44"/>
  <c r="J84" i="44"/>
  <c r="J83" i="44"/>
  <c r="J82" i="44"/>
  <c r="J76" i="44"/>
  <c r="J57" i="44"/>
  <c r="J30" i="44"/>
  <c r="J12" i="44"/>
  <c r="J14" i="44" s="1"/>
  <c r="J86" i="45"/>
  <c r="J85" i="45"/>
  <c r="J84" i="45"/>
  <c r="J83" i="45"/>
  <c r="J82" i="45"/>
  <c r="J76" i="45"/>
  <c r="J57" i="45"/>
  <c r="J30" i="45"/>
  <c r="J12" i="45"/>
  <c r="J14" i="45" s="1"/>
  <c r="J86" i="26"/>
  <c r="J85" i="26"/>
  <c r="J76" i="26"/>
  <c r="J73" i="26"/>
  <c r="J63" i="26"/>
  <c r="J66" i="26" s="1"/>
  <c r="J68" i="26" s="1"/>
  <c r="J57" i="26"/>
  <c r="J55" i="26"/>
  <c r="J84" i="26" s="1"/>
  <c r="J45" i="26"/>
  <c r="J39" i="26"/>
  <c r="J30" i="26"/>
  <c r="J12" i="26"/>
  <c r="J14" i="26" s="1"/>
  <c r="J17" i="26" s="1"/>
  <c r="J83" i="26" s="1"/>
  <c r="J86" i="39"/>
  <c r="J85" i="39"/>
  <c r="J76" i="39"/>
  <c r="J73" i="39"/>
  <c r="J63" i="39"/>
  <c r="J66" i="39" s="1"/>
  <c r="J68" i="39" s="1"/>
  <c r="J57" i="39"/>
  <c r="J55" i="39"/>
  <c r="J84" i="39" s="1"/>
  <c r="J45" i="39"/>
  <c r="J39" i="39"/>
  <c r="J46" i="39" s="1"/>
  <c r="J30" i="39"/>
  <c r="J12" i="39"/>
  <c r="J14" i="39" s="1"/>
  <c r="I46" i="24" l="1"/>
  <c r="J46" i="22"/>
  <c r="J28" i="24"/>
  <c r="J46" i="24"/>
  <c r="I46" i="39"/>
  <c r="J46" i="26"/>
  <c r="J46" i="17"/>
  <c r="J46" i="15"/>
  <c r="J46" i="12"/>
  <c r="J46" i="11"/>
  <c r="I46" i="15"/>
  <c r="J74" i="38"/>
  <c r="J74" i="19"/>
  <c r="J74" i="39"/>
  <c r="I74" i="39"/>
  <c r="I74" i="46"/>
  <c r="I74" i="19"/>
  <c r="I46" i="41"/>
  <c r="J28" i="11"/>
  <c r="I46" i="38"/>
  <c r="I74" i="15"/>
  <c r="I46" i="43"/>
  <c r="I46" i="44"/>
  <c r="I80" i="45"/>
  <c r="I17" i="45"/>
  <c r="I20" i="45" s="1"/>
  <c r="I23" i="45" s="1"/>
  <c r="I24" i="45" s="1"/>
  <c r="I46" i="45"/>
  <c r="J17" i="22"/>
  <c r="I74" i="22"/>
  <c r="J28" i="22"/>
  <c r="I46" i="22"/>
  <c r="I46" i="17"/>
  <c r="I46" i="16"/>
  <c r="I28" i="15"/>
  <c r="I80" i="15"/>
  <c r="I17" i="15"/>
  <c r="I20" i="15" s="1"/>
  <c r="I81" i="15" s="1"/>
  <c r="I74" i="11"/>
  <c r="J17" i="11"/>
  <c r="I46" i="11"/>
  <c r="I28" i="39"/>
  <c r="J80" i="26"/>
  <c r="J28" i="26"/>
  <c r="I74" i="26"/>
  <c r="I46" i="26"/>
  <c r="I80" i="44"/>
  <c r="I28" i="44"/>
  <c r="I17" i="44"/>
  <c r="I20" i="44" s="1"/>
  <c r="I81" i="44" s="1"/>
  <c r="J46" i="41"/>
  <c r="I74" i="41"/>
  <c r="I74" i="38"/>
  <c r="I46" i="46"/>
  <c r="J46" i="19"/>
  <c r="I46" i="19"/>
  <c r="I46" i="40"/>
  <c r="I28" i="26"/>
  <c r="I17" i="26"/>
  <c r="I80" i="26"/>
  <c r="I74" i="24"/>
  <c r="I28" i="38"/>
  <c r="I17" i="38"/>
  <c r="I80" i="38"/>
  <c r="I28" i="19"/>
  <c r="I80" i="19"/>
  <c r="I17" i="19"/>
  <c r="I74" i="17"/>
  <c r="I80" i="12"/>
  <c r="I28" i="12"/>
  <c r="I17" i="12"/>
  <c r="I20" i="12" s="1"/>
  <c r="I46" i="12"/>
  <c r="I74" i="12"/>
  <c r="I17" i="39"/>
  <c r="I28" i="45"/>
  <c r="I28" i="24"/>
  <c r="I17" i="24"/>
  <c r="I28" i="22"/>
  <c r="I17" i="22"/>
  <c r="I80" i="22"/>
  <c r="I80" i="46"/>
  <c r="I28" i="46"/>
  <c r="I17" i="46"/>
  <c r="I20" i="46" s="1"/>
  <c r="I28" i="11"/>
  <c r="I17" i="11"/>
  <c r="I80" i="11"/>
  <c r="I80" i="41"/>
  <c r="I28" i="41"/>
  <c r="I17" i="41"/>
  <c r="I80" i="16"/>
  <c r="I28" i="16"/>
  <c r="I17" i="16"/>
  <c r="I20" i="16" s="1"/>
  <c r="I28" i="21"/>
  <c r="I17" i="21"/>
  <c r="I83" i="21" s="1"/>
  <c r="I28" i="17"/>
  <c r="I17" i="17"/>
  <c r="I80" i="17"/>
  <c r="I80" i="40"/>
  <c r="I28" i="40"/>
  <c r="I17" i="40"/>
  <c r="I17" i="43"/>
  <c r="I20" i="43" s="1"/>
  <c r="I83" i="43"/>
  <c r="I28" i="43"/>
  <c r="J17" i="39"/>
  <c r="J80" i="39"/>
  <c r="J28" i="39"/>
  <c r="J20" i="26"/>
  <c r="J80" i="45"/>
  <c r="J28" i="45"/>
  <c r="J17" i="45"/>
  <c r="J20" i="45" s="1"/>
  <c r="J28" i="38"/>
  <c r="J17" i="38"/>
  <c r="J83" i="38" s="1"/>
  <c r="J80" i="46"/>
  <c r="J28" i="46"/>
  <c r="J17" i="46"/>
  <c r="J20" i="46" s="1"/>
  <c r="J28" i="17"/>
  <c r="J17" i="17"/>
  <c r="J83" i="17" s="1"/>
  <c r="J28" i="41"/>
  <c r="J17" i="41"/>
  <c r="J83" i="41" s="1"/>
  <c r="J80" i="41"/>
  <c r="J74" i="26"/>
  <c r="J80" i="44"/>
  <c r="J28" i="44"/>
  <c r="J17" i="44"/>
  <c r="J20" i="44" s="1"/>
  <c r="J17" i="24"/>
  <c r="J83" i="24" s="1"/>
  <c r="K80" i="21"/>
  <c r="K28" i="21"/>
  <c r="K17" i="21"/>
  <c r="K83" i="21" s="1"/>
  <c r="J80" i="19"/>
  <c r="J28" i="19"/>
  <c r="J17" i="19"/>
  <c r="J83" i="19" s="1"/>
  <c r="J28" i="15"/>
  <c r="J17" i="15"/>
  <c r="J80" i="15"/>
  <c r="J74" i="15"/>
  <c r="J74" i="12"/>
  <c r="J83" i="43"/>
  <c r="J28" i="43"/>
  <c r="J17" i="43"/>
  <c r="J20" i="43" s="1"/>
  <c r="J74" i="24"/>
  <c r="J17" i="16"/>
  <c r="J20" i="16" s="1"/>
  <c r="J80" i="16"/>
  <c r="J28" i="16"/>
  <c r="J17" i="12"/>
  <c r="J20" i="12" s="1"/>
  <c r="J74" i="41"/>
  <c r="J74" i="22"/>
  <c r="J74" i="17"/>
  <c r="J28" i="12"/>
  <c r="K28" i="40"/>
  <c r="K17" i="40"/>
  <c r="K80" i="40"/>
  <c r="K46" i="40"/>
  <c r="K74" i="40"/>
  <c r="J74" i="11"/>
  <c r="I83" i="15" l="1"/>
  <c r="I23" i="15"/>
  <c r="I24" i="15" s="1"/>
  <c r="I82" i="15" s="1"/>
  <c r="I23" i="44"/>
  <c r="I24" i="44" s="1"/>
  <c r="J20" i="22"/>
  <c r="J83" i="22"/>
  <c r="J20" i="11"/>
  <c r="J83" i="11"/>
  <c r="K20" i="21"/>
  <c r="K81" i="21" s="1"/>
  <c r="I81" i="45"/>
  <c r="I23" i="16"/>
  <c r="I24" i="16" s="1"/>
  <c r="I81" i="16"/>
  <c r="I83" i="22"/>
  <c r="I20" i="22"/>
  <c r="I81" i="12"/>
  <c r="I23" i="12"/>
  <c r="I24" i="12" s="1"/>
  <c r="I20" i="21"/>
  <c r="I81" i="21" s="1"/>
  <c r="I20" i="39"/>
  <c r="I83" i="39"/>
  <c r="I23" i="43"/>
  <c r="I24" i="43" s="1"/>
  <c r="I84" i="43"/>
  <c r="I83" i="24"/>
  <c r="I20" i="24"/>
  <c r="I83" i="19"/>
  <c r="I20" i="19"/>
  <c r="I83" i="38"/>
  <c r="I20" i="38"/>
  <c r="I83" i="26"/>
  <c r="I20" i="26"/>
  <c r="I20" i="40"/>
  <c r="I83" i="40"/>
  <c r="I83" i="17"/>
  <c r="I20" i="17"/>
  <c r="I83" i="41"/>
  <c r="I20" i="41"/>
  <c r="I81" i="46"/>
  <c r="I23" i="46"/>
  <c r="I24" i="46" s="1"/>
  <c r="I83" i="11"/>
  <c r="I20" i="11"/>
  <c r="J81" i="16"/>
  <c r="J23" i="16"/>
  <c r="J24" i="16" s="1"/>
  <c r="J23" i="44"/>
  <c r="J24" i="44" s="1"/>
  <c r="J81" i="44"/>
  <c r="J20" i="38"/>
  <c r="J81" i="26"/>
  <c r="J23" i="26"/>
  <c r="J24" i="26" s="1"/>
  <c r="J82" i="26" s="1"/>
  <c r="J83" i="39"/>
  <c r="J20" i="39"/>
  <c r="J81" i="12"/>
  <c r="J23" i="12"/>
  <c r="J24" i="12" s="1"/>
  <c r="J84" i="43"/>
  <c r="J23" i="43"/>
  <c r="J24" i="43" s="1"/>
  <c r="J20" i="19"/>
  <c r="J20" i="41"/>
  <c r="J81" i="46"/>
  <c r="J23" i="46"/>
  <c r="J24" i="46" s="1"/>
  <c r="J81" i="45"/>
  <c r="J23" i="45"/>
  <c r="J24" i="45" s="1"/>
  <c r="K20" i="40"/>
  <c r="J20" i="15"/>
  <c r="J20" i="24"/>
  <c r="J20" i="17"/>
  <c r="G86" i="44"/>
  <c r="J23" i="11" l="1"/>
  <c r="J24" i="11" s="1"/>
  <c r="J82" i="11" s="1"/>
  <c r="J81" i="11"/>
  <c r="J23" i="22"/>
  <c r="J24" i="22" s="1"/>
  <c r="J82" i="22" s="1"/>
  <c r="J81" i="22"/>
  <c r="K23" i="21"/>
  <c r="K24" i="21" s="1"/>
  <c r="K82" i="21" s="1"/>
  <c r="I81" i="11"/>
  <c r="I23" i="11"/>
  <c r="I24" i="11" s="1"/>
  <c r="I82" i="11" s="1"/>
  <c r="I81" i="41"/>
  <c r="I23" i="41"/>
  <c r="I24" i="41" s="1"/>
  <c r="I82" i="41" s="1"/>
  <c r="I81" i="38"/>
  <c r="I23" i="38"/>
  <c r="I24" i="38" s="1"/>
  <c r="I82" i="38" s="1"/>
  <c r="I81" i="24"/>
  <c r="I23" i="24"/>
  <c r="I24" i="24" s="1"/>
  <c r="I82" i="24" s="1"/>
  <c r="I81" i="40"/>
  <c r="I23" i="40"/>
  <c r="I24" i="40" s="1"/>
  <c r="I82" i="40" s="1"/>
  <c r="I81" i="39"/>
  <c r="I23" i="39"/>
  <c r="I24" i="39" s="1"/>
  <c r="I82" i="39" s="1"/>
  <c r="I23" i="17"/>
  <c r="I24" i="17" s="1"/>
  <c r="I82" i="17" s="1"/>
  <c r="I81" i="17"/>
  <c r="I81" i="26"/>
  <c r="I23" i="26"/>
  <c r="I24" i="26" s="1"/>
  <c r="I82" i="26" s="1"/>
  <c r="I81" i="19"/>
  <c r="I23" i="19"/>
  <c r="I24" i="19" s="1"/>
  <c r="I82" i="19" s="1"/>
  <c r="I23" i="21"/>
  <c r="I24" i="21" s="1"/>
  <c r="I82" i="21" s="1"/>
  <c r="I23" i="22"/>
  <c r="I24" i="22" s="1"/>
  <c r="I82" i="22" s="1"/>
  <c r="I81" i="22"/>
  <c r="K23" i="40"/>
  <c r="K24" i="40" s="1"/>
  <c r="K81" i="40"/>
  <c r="J81" i="24"/>
  <c r="J23" i="24"/>
  <c r="J24" i="24" s="1"/>
  <c r="J82" i="24" s="1"/>
  <c r="J81" i="19"/>
  <c r="J23" i="19"/>
  <c r="J24" i="19" s="1"/>
  <c r="J82" i="19" s="1"/>
  <c r="J81" i="17"/>
  <c r="J23" i="17"/>
  <c r="J24" i="17" s="1"/>
  <c r="J82" i="17" s="1"/>
  <c r="J81" i="15"/>
  <c r="J23" i="15"/>
  <c r="J24" i="15" s="1"/>
  <c r="J81" i="41"/>
  <c r="J23" i="41"/>
  <c r="J24" i="41" s="1"/>
  <c r="J82" i="41" s="1"/>
  <c r="J81" i="39"/>
  <c r="J23" i="39"/>
  <c r="J24" i="39" s="1"/>
  <c r="J82" i="39" s="1"/>
  <c r="J81" i="38"/>
  <c r="J23" i="38"/>
  <c r="J24" i="38" s="1"/>
  <c r="J82" i="38" s="1"/>
  <c r="G12" i="26" l="1"/>
  <c r="G14" i="26" s="1"/>
  <c r="H12" i="26"/>
  <c r="H14" i="26" s="1"/>
  <c r="H17" i="26" s="1"/>
  <c r="G30" i="26"/>
  <c r="H30" i="26"/>
  <c r="G39" i="26"/>
  <c r="H39" i="26"/>
  <c r="G45" i="26"/>
  <c r="H45" i="26"/>
  <c r="G55" i="26"/>
  <c r="G84" i="26" s="1"/>
  <c r="H55" i="26"/>
  <c r="H84" i="26" s="1"/>
  <c r="G57" i="26"/>
  <c r="H57" i="26"/>
  <c r="G63" i="26"/>
  <c r="G66" i="26" s="1"/>
  <c r="G68" i="26" s="1"/>
  <c r="H63" i="26"/>
  <c r="H66" i="26" s="1"/>
  <c r="H68" i="26" s="1"/>
  <c r="G73" i="26"/>
  <c r="H73" i="26"/>
  <c r="G76" i="26"/>
  <c r="H76" i="26"/>
  <c r="G85" i="26"/>
  <c r="H85" i="26"/>
  <c r="G86" i="26"/>
  <c r="H86" i="26"/>
  <c r="H20" i="26" l="1"/>
  <c r="H81" i="26" s="1"/>
  <c r="G74" i="26"/>
  <c r="G46" i="26"/>
  <c r="H74" i="26"/>
  <c r="H46" i="26"/>
  <c r="H80" i="26"/>
  <c r="G80" i="26"/>
  <c r="G17" i="26"/>
  <c r="G28" i="26"/>
  <c r="H28" i="26"/>
  <c r="H23" i="26" l="1"/>
  <c r="H24" i="26" s="1"/>
  <c r="G20" i="26"/>
  <c r="G81" i="26" s="1"/>
  <c r="G23" i="26"/>
  <c r="G24" i="26" s="1"/>
  <c r="L73" i="44"/>
  <c r="K73" i="44" l="1"/>
  <c r="K63" i="44"/>
  <c r="K66" i="44" s="1"/>
  <c r="K68" i="44" s="1"/>
  <c r="K74" i="44" l="1"/>
  <c r="K86" i="44"/>
  <c r="K85" i="44"/>
  <c r="K76" i="44"/>
  <c r="K57" i="44"/>
  <c r="K30" i="44"/>
  <c r="K55" i="44"/>
  <c r="K84" i="44" s="1"/>
  <c r="K45" i="44"/>
  <c r="K39" i="44"/>
  <c r="K12" i="44"/>
  <c r="K14" i="44" s="1"/>
  <c r="K46" i="44" l="1"/>
  <c r="K80" i="44"/>
  <c r="K28" i="44"/>
  <c r="K17" i="44"/>
  <c r="K88" i="43"/>
  <c r="K89" i="43"/>
  <c r="K73" i="43"/>
  <c r="K63" i="43"/>
  <c r="K66" i="43" s="1"/>
  <c r="K68" i="43" s="1"/>
  <c r="K55" i="43"/>
  <c r="K87" i="43" s="1"/>
  <c r="K45" i="43"/>
  <c r="K39" i="43"/>
  <c r="K46" i="43" s="1"/>
  <c r="K12" i="43"/>
  <c r="K14" i="43" s="1"/>
  <c r="K74" i="43" l="1"/>
  <c r="K77" i="43" s="1"/>
  <c r="K83" i="43"/>
  <c r="K28" i="43"/>
  <c r="K17" i="43"/>
  <c r="K20" i="43" s="1"/>
  <c r="K83" i="44"/>
  <c r="K20" i="44"/>
  <c r="K86" i="16"/>
  <c r="K85" i="16"/>
  <c r="K76" i="16"/>
  <c r="K73" i="16"/>
  <c r="K63" i="16"/>
  <c r="K66" i="16" s="1"/>
  <c r="K68" i="16" s="1"/>
  <c r="K57" i="16"/>
  <c r="K55" i="16"/>
  <c r="K84" i="16" s="1"/>
  <c r="K45" i="16"/>
  <c r="K39" i="16"/>
  <c r="K30" i="16"/>
  <c r="K12" i="16"/>
  <c r="K14" i="16" s="1"/>
  <c r="K74" i="16" l="1"/>
  <c r="K23" i="43"/>
  <c r="K24" i="43" s="1"/>
  <c r="K84" i="43"/>
  <c r="K23" i="44"/>
  <c r="K24" i="44" s="1"/>
  <c r="K82" i="44" s="1"/>
  <c r="K81" i="44"/>
  <c r="K46" i="16"/>
  <c r="K80" i="16"/>
  <c r="K28" i="16"/>
  <c r="K17" i="16"/>
  <c r="K83" i="16" s="1"/>
  <c r="K20" i="16" l="1"/>
  <c r="K81" i="16" l="1"/>
  <c r="K23" i="16"/>
  <c r="K24" i="16" s="1"/>
  <c r="K82" i="16" s="1"/>
  <c r="G45" i="44" l="1"/>
  <c r="L45" i="44"/>
  <c r="G39" i="44"/>
  <c r="G84" i="44"/>
  <c r="G46" i="44" l="1"/>
  <c r="K76" i="46" l="1"/>
  <c r="K30" i="46" l="1"/>
  <c r="K57" i="46"/>
  <c r="K12" i="46"/>
  <c r="K14" i="46" s="1"/>
  <c r="K55" i="46"/>
  <c r="K84" i="46" s="1"/>
  <c r="K45" i="46"/>
  <c r="K39" i="46"/>
  <c r="K73" i="46"/>
  <c r="K63" i="46"/>
  <c r="K66" i="46" s="1"/>
  <c r="K68" i="46" s="1"/>
  <c r="K86" i="46"/>
  <c r="K85" i="46"/>
  <c r="K46" i="46" l="1"/>
  <c r="K74" i="46"/>
  <c r="K80" i="46"/>
  <c r="K17" i="46"/>
  <c r="K28" i="46"/>
  <c r="K20" i="46" l="1"/>
  <c r="K83" i="46"/>
  <c r="M86" i="46"/>
  <c r="L86" i="46"/>
  <c r="H86" i="46"/>
  <c r="G86" i="46"/>
  <c r="F86" i="46"/>
  <c r="E86" i="46"/>
  <c r="M85" i="46"/>
  <c r="L85" i="46"/>
  <c r="H85" i="46"/>
  <c r="G85" i="46"/>
  <c r="F85" i="46"/>
  <c r="E85" i="46"/>
  <c r="F84" i="46"/>
  <c r="E84" i="46"/>
  <c r="L77" i="46"/>
  <c r="F77" i="46"/>
  <c r="E77" i="46"/>
  <c r="M76" i="46"/>
  <c r="L76" i="46"/>
  <c r="H76" i="46"/>
  <c r="G76" i="46"/>
  <c r="F76" i="46"/>
  <c r="E76" i="46"/>
  <c r="M73" i="46"/>
  <c r="L73" i="46"/>
  <c r="G73" i="46"/>
  <c r="M63" i="46"/>
  <c r="M66" i="46" s="1"/>
  <c r="M68" i="46" s="1"/>
  <c r="L63" i="46"/>
  <c r="L66" i="46" s="1"/>
  <c r="L68" i="46" s="1"/>
  <c r="G63" i="46"/>
  <c r="G66" i="46" s="1"/>
  <c r="G68" i="46" s="1"/>
  <c r="L59" i="46"/>
  <c r="L58" i="46"/>
  <c r="F58" i="46"/>
  <c r="E58" i="46"/>
  <c r="M57" i="46"/>
  <c r="L57" i="46"/>
  <c r="H57" i="46"/>
  <c r="G57" i="46"/>
  <c r="F57" i="46"/>
  <c r="E57" i="46"/>
  <c r="M55" i="46"/>
  <c r="M84" i="46" s="1"/>
  <c r="L55" i="46"/>
  <c r="L84" i="46" s="1"/>
  <c r="G55" i="46"/>
  <c r="G84" i="46" s="1"/>
  <c r="M45" i="46"/>
  <c r="L45" i="46"/>
  <c r="G45" i="46"/>
  <c r="M39" i="46"/>
  <c r="L39" i="46"/>
  <c r="G39" i="46"/>
  <c r="L32" i="46"/>
  <c r="L31" i="46"/>
  <c r="F31" i="46"/>
  <c r="E31" i="46"/>
  <c r="M30" i="46"/>
  <c r="L30" i="46"/>
  <c r="H30" i="46"/>
  <c r="G30" i="46"/>
  <c r="F30" i="46"/>
  <c r="E30" i="46"/>
  <c r="M12" i="46"/>
  <c r="M14" i="46" s="1"/>
  <c r="M80" i="46" s="1"/>
  <c r="L12" i="46"/>
  <c r="L14" i="46" s="1"/>
  <c r="L28" i="46" s="1"/>
  <c r="H12" i="46"/>
  <c r="H14" i="46" s="1"/>
  <c r="G12" i="46"/>
  <c r="G14" i="46" s="1"/>
  <c r="G80" i="46" s="1"/>
  <c r="F12" i="46"/>
  <c r="F14" i="46" s="1"/>
  <c r="F28" i="46" s="1"/>
  <c r="E12" i="46"/>
  <c r="E14" i="46" s="1"/>
  <c r="K81" i="46" l="1"/>
  <c r="K23" i="46"/>
  <c r="K24" i="46" s="1"/>
  <c r="K82" i="46" s="1"/>
  <c r="L74" i="46"/>
  <c r="G74" i="46"/>
  <c r="M74" i="46"/>
  <c r="L46" i="46"/>
  <c r="M46" i="46"/>
  <c r="M28" i="46"/>
  <c r="G28" i="46"/>
  <c r="G46" i="46"/>
  <c r="E80" i="46"/>
  <c r="E28" i="46"/>
  <c r="E17" i="46"/>
  <c r="E20" i="46" s="1"/>
  <c r="H17" i="46"/>
  <c r="H20" i="46" s="1"/>
  <c r="H28" i="46"/>
  <c r="H80" i="46"/>
  <c r="G17" i="46"/>
  <c r="G20" i="46" s="1"/>
  <c r="M17" i="46"/>
  <c r="F80" i="46"/>
  <c r="L80" i="46"/>
  <c r="F17" i="46"/>
  <c r="F20" i="46" s="1"/>
  <c r="L17" i="46"/>
  <c r="H23" i="46" l="1"/>
  <c r="H24" i="46" s="1"/>
  <c r="H81" i="46"/>
  <c r="L83" i="46"/>
  <c r="L20" i="46"/>
  <c r="M20" i="46"/>
  <c r="E23" i="46"/>
  <c r="E24" i="46" s="1"/>
  <c r="E81" i="46"/>
  <c r="F81" i="46"/>
  <c r="F23" i="46"/>
  <c r="F24" i="46" s="1"/>
  <c r="G23" i="46"/>
  <c r="G24" i="46" s="1"/>
  <c r="G81" i="46"/>
  <c r="M81" i="46" l="1"/>
  <c r="M23" i="46"/>
  <c r="M24" i="46" s="1"/>
  <c r="L81" i="46"/>
  <c r="L23" i="46"/>
  <c r="L24" i="46" s="1"/>
  <c r="L82" i="46" s="1"/>
  <c r="G39" i="45" l="1"/>
  <c r="H86" i="45"/>
  <c r="G86" i="45"/>
  <c r="H85" i="45"/>
  <c r="G85" i="45"/>
  <c r="K77" i="45"/>
  <c r="F77" i="45"/>
  <c r="E77" i="45"/>
  <c r="L76" i="45"/>
  <c r="K76" i="45"/>
  <c r="H76" i="45"/>
  <c r="G76" i="45"/>
  <c r="F76" i="45"/>
  <c r="E76" i="45"/>
  <c r="K58" i="45"/>
  <c r="F58" i="45"/>
  <c r="E58" i="45"/>
  <c r="L57" i="45"/>
  <c r="K57" i="45"/>
  <c r="H57" i="45"/>
  <c r="G57" i="45"/>
  <c r="F57" i="45"/>
  <c r="E57" i="45"/>
  <c r="H84" i="45"/>
  <c r="G55" i="45"/>
  <c r="G84" i="45" s="1"/>
  <c r="G45" i="45"/>
  <c r="K31" i="45"/>
  <c r="F31" i="45"/>
  <c r="E31" i="45"/>
  <c r="L30" i="45"/>
  <c r="K30" i="45"/>
  <c r="H30" i="45"/>
  <c r="G30" i="45"/>
  <c r="F30" i="45"/>
  <c r="E30" i="45"/>
  <c r="H12" i="45"/>
  <c r="H14" i="45" s="1"/>
  <c r="H28" i="45" s="1"/>
  <c r="G12" i="45"/>
  <c r="G14" i="45" s="1"/>
  <c r="F12" i="45"/>
  <c r="F14" i="45" s="1"/>
  <c r="E12" i="45"/>
  <c r="E14" i="45" s="1"/>
  <c r="E28" i="45" s="1"/>
  <c r="G46" i="45" l="1"/>
  <c r="F80" i="45"/>
  <c r="F17" i="45"/>
  <c r="F20" i="45" s="1"/>
  <c r="F28" i="45"/>
  <c r="G80" i="45"/>
  <c r="G17" i="45"/>
  <c r="G20" i="45" s="1"/>
  <c r="G28" i="45"/>
  <c r="H17" i="45"/>
  <c r="H20" i="45" s="1"/>
  <c r="H80" i="45"/>
  <c r="E17" i="45"/>
  <c r="E20" i="45" s="1"/>
  <c r="E80" i="45"/>
  <c r="H23" i="45" l="1"/>
  <c r="H24" i="45" s="1"/>
  <c r="H81" i="45"/>
  <c r="G81" i="45"/>
  <c r="G23" i="45"/>
  <c r="G24" i="45" s="1"/>
  <c r="E23" i="45"/>
  <c r="E24" i="45" s="1"/>
  <c r="E81" i="45"/>
  <c r="F23" i="45"/>
  <c r="F24" i="45" s="1"/>
  <c r="F81" i="45"/>
  <c r="L86" i="44" l="1"/>
  <c r="H86" i="44"/>
  <c r="L85" i="44"/>
  <c r="H85" i="44"/>
  <c r="G85" i="44"/>
  <c r="L77" i="44"/>
  <c r="F77" i="44"/>
  <c r="E77" i="44"/>
  <c r="M76" i="44"/>
  <c r="L76" i="44"/>
  <c r="H76" i="44"/>
  <c r="G76" i="44"/>
  <c r="F76" i="44"/>
  <c r="E76" i="44"/>
  <c r="L63" i="44"/>
  <c r="L66" i="44" s="1"/>
  <c r="L68" i="44" s="1"/>
  <c r="L74" i="44" s="1"/>
  <c r="L59" i="44"/>
  <c r="L58" i="44"/>
  <c r="F58" i="44"/>
  <c r="E58" i="44"/>
  <c r="M57" i="44"/>
  <c r="L57" i="44"/>
  <c r="H57" i="44"/>
  <c r="G57" i="44"/>
  <c r="F57" i="44"/>
  <c r="E57" i="44"/>
  <c r="L55" i="44"/>
  <c r="L84" i="44" s="1"/>
  <c r="H84" i="44"/>
  <c r="L39" i="44"/>
  <c r="L46" i="44" s="1"/>
  <c r="M32" i="44"/>
  <c r="L32" i="44"/>
  <c r="L31" i="44"/>
  <c r="F31" i="44"/>
  <c r="E31" i="44"/>
  <c r="M30" i="44"/>
  <c r="L30" i="44"/>
  <c r="H30" i="44"/>
  <c r="G30" i="44"/>
  <c r="F30" i="44"/>
  <c r="E30" i="44"/>
  <c r="L12" i="44"/>
  <c r="L14" i="44" s="1"/>
  <c r="L28" i="44" s="1"/>
  <c r="H12" i="44"/>
  <c r="H14" i="44" s="1"/>
  <c r="H17" i="44" s="1"/>
  <c r="H20" i="44" s="1"/>
  <c r="G12" i="44"/>
  <c r="G14" i="44" s="1"/>
  <c r="F12" i="44"/>
  <c r="F14" i="44" s="1"/>
  <c r="F28" i="44" s="1"/>
  <c r="E12" i="44"/>
  <c r="E14" i="44" s="1"/>
  <c r="G80" i="44" l="1"/>
  <c r="G17" i="44"/>
  <c r="G20" i="44" s="1"/>
  <c r="G28" i="44"/>
  <c r="E28" i="44"/>
  <c r="E80" i="44"/>
  <c r="E17" i="44"/>
  <c r="E20" i="44" s="1"/>
  <c r="H23" i="44"/>
  <c r="H24" i="44" s="1"/>
  <c r="H81" i="44"/>
  <c r="H80" i="44"/>
  <c r="F17" i="44"/>
  <c r="F20" i="44" s="1"/>
  <c r="L17" i="44"/>
  <c r="H28" i="44"/>
  <c r="F80" i="44"/>
  <c r="L80" i="44"/>
  <c r="M73" i="43"/>
  <c r="M63" i="43"/>
  <c r="M66" i="43" s="1"/>
  <c r="M68" i="43" s="1"/>
  <c r="M74" i="43" l="1"/>
  <c r="M77" i="43" s="1"/>
  <c r="L20" i="44"/>
  <c r="G23" i="44"/>
  <c r="G24" i="44" s="1"/>
  <c r="G81" i="44"/>
  <c r="F81" i="44"/>
  <c r="F23" i="44"/>
  <c r="F24" i="44" s="1"/>
  <c r="E23" i="44"/>
  <c r="E24" i="44" s="1"/>
  <c r="E81" i="44"/>
  <c r="L89" i="43"/>
  <c r="I89" i="43"/>
  <c r="H89" i="43"/>
  <c r="G89" i="43"/>
  <c r="L88" i="43"/>
  <c r="I88" i="43"/>
  <c r="H88" i="43"/>
  <c r="G88" i="43"/>
  <c r="F80" i="43"/>
  <c r="E80" i="43"/>
  <c r="M79" i="43"/>
  <c r="L79" i="43"/>
  <c r="H79" i="43"/>
  <c r="G79" i="43"/>
  <c r="F79" i="43"/>
  <c r="E79" i="43"/>
  <c r="L73" i="43"/>
  <c r="L63" i="43"/>
  <c r="L66" i="43" s="1"/>
  <c r="L68" i="43" s="1"/>
  <c r="F58" i="43"/>
  <c r="E58" i="43"/>
  <c r="M57" i="43"/>
  <c r="L57" i="43"/>
  <c r="H57" i="43"/>
  <c r="G57" i="43"/>
  <c r="F57" i="43"/>
  <c r="E57" i="43"/>
  <c r="M55" i="43"/>
  <c r="L55" i="43"/>
  <c r="L87" i="43" s="1"/>
  <c r="H55" i="43"/>
  <c r="H87" i="43" s="1"/>
  <c r="G55" i="43"/>
  <c r="G87" i="43" s="1"/>
  <c r="M45" i="43"/>
  <c r="L45" i="43"/>
  <c r="H45" i="43"/>
  <c r="G45" i="43"/>
  <c r="M39" i="43"/>
  <c r="L39" i="43"/>
  <c r="H39" i="43"/>
  <c r="G39" i="43"/>
  <c r="F31" i="43"/>
  <c r="E31" i="43"/>
  <c r="M30" i="43"/>
  <c r="L30" i="43"/>
  <c r="H30" i="43"/>
  <c r="G30" i="43"/>
  <c r="F30" i="43"/>
  <c r="E30" i="43"/>
  <c r="M12" i="43"/>
  <c r="M14" i="43" s="1"/>
  <c r="M83" i="43" s="1"/>
  <c r="L12" i="43"/>
  <c r="L14" i="43" s="1"/>
  <c r="H12" i="43"/>
  <c r="H14" i="43" s="1"/>
  <c r="G12" i="43"/>
  <c r="G14" i="43" s="1"/>
  <c r="G83" i="43" s="1"/>
  <c r="F12" i="43"/>
  <c r="F14" i="43" s="1"/>
  <c r="E12" i="43"/>
  <c r="E14" i="43" s="1"/>
  <c r="E17" i="43" s="1"/>
  <c r="E20" i="43" s="1"/>
  <c r="L46" i="43" l="1"/>
  <c r="G46" i="43"/>
  <c r="M46" i="43"/>
  <c r="L74" i="43"/>
  <c r="L77" i="43" s="1"/>
  <c r="L81" i="44"/>
  <c r="L23" i="44"/>
  <c r="L24" i="44" s="1"/>
  <c r="H17" i="43"/>
  <c r="H20" i="43" s="1"/>
  <c r="H23" i="43" s="1"/>
  <c r="H24" i="43" s="1"/>
  <c r="H83" i="43"/>
  <c r="H28" i="43"/>
  <c r="E28" i="43"/>
  <c r="H46" i="43"/>
  <c r="E83" i="43"/>
  <c r="F17" i="43"/>
  <c r="F20" i="43" s="1"/>
  <c r="F83" i="43"/>
  <c r="F28" i="43"/>
  <c r="L17" i="43"/>
  <c r="L83" i="43"/>
  <c r="L28" i="43"/>
  <c r="E84" i="43"/>
  <c r="E23" i="43"/>
  <c r="E24" i="43" s="1"/>
  <c r="G17" i="43"/>
  <c r="G20" i="43" s="1"/>
  <c r="M17" i="43"/>
  <c r="G28" i="43"/>
  <c r="M28" i="43"/>
  <c r="M20" i="43" l="1"/>
  <c r="M84" i="43" s="1"/>
  <c r="H84" i="43"/>
  <c r="G84" i="43"/>
  <c r="G23" i="43"/>
  <c r="G24" i="43" s="1"/>
  <c r="F84" i="43"/>
  <c r="F23" i="43"/>
  <c r="F24" i="43" s="1"/>
  <c r="L86" i="43"/>
  <c r="L20" i="43"/>
  <c r="M23" i="43" l="1"/>
  <c r="M24" i="43" s="1"/>
  <c r="L84" i="43"/>
  <c r="L23" i="43"/>
  <c r="L24" i="43" s="1"/>
  <c r="L85" i="43" s="1"/>
  <c r="K76" i="12"/>
  <c r="K57" i="12"/>
  <c r="K73" i="12"/>
  <c r="K63" i="12"/>
  <c r="K66" i="12" s="1"/>
  <c r="K68" i="12" s="1"/>
  <c r="K55" i="12"/>
  <c r="K84" i="12" s="1"/>
  <c r="K45" i="12"/>
  <c r="K39" i="12"/>
  <c r="K12" i="12"/>
  <c r="K14" i="12" s="1"/>
  <c r="K85" i="12"/>
  <c r="K86" i="12"/>
  <c r="K46" i="12" l="1"/>
  <c r="K74" i="12"/>
  <c r="K80" i="12"/>
  <c r="K17" i="12"/>
  <c r="K83" i="12" s="1"/>
  <c r="K28" i="12"/>
  <c r="K20" i="12" l="1"/>
  <c r="K23" i="12" l="1"/>
  <c r="K24" i="12" s="1"/>
  <c r="K82" i="12" s="1"/>
  <c r="K81" i="12"/>
  <c r="H86" i="16" l="1"/>
  <c r="H63" i="19" l="1"/>
  <c r="H66" i="19" s="1"/>
  <c r="H68" i="19" s="1"/>
  <c r="H73" i="19"/>
  <c r="H74" i="19" l="1"/>
  <c r="H55" i="19" l="1"/>
  <c r="H45" i="19"/>
  <c r="H39" i="19"/>
  <c r="F73" i="19"/>
  <c r="E73" i="19"/>
  <c r="F63" i="19"/>
  <c r="F66" i="19" s="1"/>
  <c r="F68" i="19" s="1"/>
  <c r="E63" i="19"/>
  <c r="E66" i="19" s="1"/>
  <c r="E68" i="19" s="1"/>
  <c r="F74" i="19" l="1"/>
  <c r="H46" i="19"/>
  <c r="E74" i="19"/>
  <c r="G55" i="19" l="1"/>
  <c r="G45" i="19"/>
  <c r="K45" i="19"/>
  <c r="G39" i="19"/>
  <c r="G46" i="19" l="1"/>
  <c r="F86" i="26"/>
  <c r="E86" i="26"/>
  <c r="F85" i="26"/>
  <c r="E85" i="26"/>
  <c r="F86" i="24"/>
  <c r="E86" i="24"/>
  <c r="F85" i="24"/>
  <c r="E85" i="24"/>
  <c r="F86" i="41"/>
  <c r="E86" i="41"/>
  <c r="F85" i="41"/>
  <c r="E85" i="41"/>
  <c r="E86" i="19" l="1"/>
  <c r="E85" i="19"/>
  <c r="E86" i="38"/>
  <c r="E85" i="38"/>
  <c r="F86" i="38"/>
  <c r="F85" i="38"/>
  <c r="F84" i="26" l="1"/>
  <c r="E84" i="26"/>
  <c r="F84" i="24"/>
  <c r="E84" i="24"/>
  <c r="F73" i="38"/>
  <c r="F63" i="38"/>
  <c r="F66" i="38" s="1"/>
  <c r="F68" i="38" s="1"/>
  <c r="F84" i="38"/>
  <c r="E84" i="38"/>
  <c r="F74" i="38" l="1"/>
  <c r="E84" i="19"/>
  <c r="F73" i="41" l="1"/>
  <c r="F63" i="41"/>
  <c r="F66" i="41" s="1"/>
  <c r="F68" i="41" s="1"/>
  <c r="F84" i="41"/>
  <c r="E84" i="41"/>
  <c r="F74" i="41" l="1"/>
  <c r="F73" i="11" l="1"/>
  <c r="F63" i="11"/>
  <c r="F66" i="11" s="1"/>
  <c r="F68" i="11" s="1"/>
  <c r="F74" i="11" l="1"/>
  <c r="F73" i="39" l="1"/>
  <c r="F63" i="39"/>
  <c r="F66" i="39" s="1"/>
  <c r="F68" i="39" s="1"/>
  <c r="H86" i="24"/>
  <c r="G86" i="24"/>
  <c r="H85" i="24"/>
  <c r="G85" i="24"/>
  <c r="H86" i="41"/>
  <c r="G86" i="41"/>
  <c r="H85" i="41"/>
  <c r="G85" i="41"/>
  <c r="H86" i="22"/>
  <c r="G86" i="22"/>
  <c r="H85" i="22"/>
  <c r="G85" i="22"/>
  <c r="H86" i="21"/>
  <c r="G86" i="21"/>
  <c r="H85" i="21"/>
  <c r="G85" i="21"/>
  <c r="H86" i="38"/>
  <c r="G86" i="38"/>
  <c r="H85" i="38"/>
  <c r="G85" i="38"/>
  <c r="H86" i="19"/>
  <c r="G86" i="19"/>
  <c r="H85" i="19"/>
  <c r="G85" i="19"/>
  <c r="H86" i="17"/>
  <c r="G86" i="17"/>
  <c r="H85" i="17"/>
  <c r="G85" i="17"/>
  <c r="G86" i="16"/>
  <c r="H85" i="16"/>
  <c r="G85" i="16"/>
  <c r="H86" i="15"/>
  <c r="G86" i="15"/>
  <c r="H85" i="15"/>
  <c r="G85" i="15"/>
  <c r="H86" i="12"/>
  <c r="G86" i="12"/>
  <c r="H85" i="12"/>
  <c r="G85" i="12"/>
  <c r="H86" i="40"/>
  <c r="G86" i="40"/>
  <c r="H85" i="40"/>
  <c r="G85" i="40"/>
  <c r="H86" i="11"/>
  <c r="G86" i="11"/>
  <c r="H85" i="11"/>
  <c r="G85" i="11"/>
  <c r="G85" i="39"/>
  <c r="H85" i="39"/>
  <c r="G86" i="39"/>
  <c r="H86" i="39"/>
  <c r="H76" i="24"/>
  <c r="G76" i="24"/>
  <c r="H73" i="24"/>
  <c r="G73" i="24"/>
  <c r="H63" i="24"/>
  <c r="H66" i="24" s="1"/>
  <c r="H68" i="24" s="1"/>
  <c r="G63" i="24"/>
  <c r="G66" i="24" s="1"/>
  <c r="G68" i="24" s="1"/>
  <c r="H57" i="24"/>
  <c r="G57" i="24"/>
  <c r="H55" i="24"/>
  <c r="H84" i="24" s="1"/>
  <c r="G55" i="24"/>
  <c r="G84" i="24" s="1"/>
  <c r="H45" i="24"/>
  <c r="G45" i="24"/>
  <c r="H39" i="24"/>
  <c r="G39" i="24"/>
  <c r="H30" i="24"/>
  <c r="G30" i="24"/>
  <c r="H12" i="24"/>
  <c r="H14" i="24" s="1"/>
  <c r="H28" i="24" s="1"/>
  <c r="G12" i="24"/>
  <c r="G14" i="24" s="1"/>
  <c r="G28" i="24" s="1"/>
  <c r="H76" i="41"/>
  <c r="G76" i="41"/>
  <c r="H73" i="41"/>
  <c r="G73" i="41"/>
  <c r="H63" i="41"/>
  <c r="H66" i="41" s="1"/>
  <c r="H68" i="41" s="1"/>
  <c r="G63" i="41"/>
  <c r="G66" i="41" s="1"/>
  <c r="G68" i="41" s="1"/>
  <c r="H57" i="41"/>
  <c r="G57" i="41"/>
  <c r="H55" i="41"/>
  <c r="H84" i="41" s="1"/>
  <c r="G55" i="41"/>
  <c r="G84" i="41" s="1"/>
  <c r="H45" i="41"/>
  <c r="G45" i="41"/>
  <c r="H39" i="41"/>
  <c r="G39" i="41"/>
  <c r="H30" i="41"/>
  <c r="G30" i="41"/>
  <c r="H12" i="41"/>
  <c r="H14" i="41" s="1"/>
  <c r="H28" i="41" s="1"/>
  <c r="G12" i="41"/>
  <c r="G14" i="41" s="1"/>
  <c r="G28" i="41" s="1"/>
  <c r="H76" i="22"/>
  <c r="G76" i="22"/>
  <c r="H73" i="22"/>
  <c r="G73" i="22"/>
  <c r="H63" i="22"/>
  <c r="H66" i="22" s="1"/>
  <c r="H68" i="22" s="1"/>
  <c r="G63" i="22"/>
  <c r="G66" i="22" s="1"/>
  <c r="G68" i="22" s="1"/>
  <c r="H57" i="22"/>
  <c r="G57" i="22"/>
  <c r="H55" i="22"/>
  <c r="H84" i="22" s="1"/>
  <c r="G55" i="22"/>
  <c r="G84" i="22" s="1"/>
  <c r="H45" i="22"/>
  <c r="G45" i="22"/>
  <c r="H39" i="22"/>
  <c r="G39" i="22"/>
  <c r="H30" i="22"/>
  <c r="G30" i="22"/>
  <c r="H12" i="22"/>
  <c r="H14" i="22" s="1"/>
  <c r="H28" i="22" s="1"/>
  <c r="G12" i="22"/>
  <c r="G14" i="22" s="1"/>
  <c r="G28" i="22" s="1"/>
  <c r="H76" i="21"/>
  <c r="G76" i="21"/>
  <c r="H57" i="21"/>
  <c r="G57" i="21"/>
  <c r="H84" i="21"/>
  <c r="G84" i="21"/>
  <c r="H30" i="21"/>
  <c r="G30" i="21"/>
  <c r="H12" i="21"/>
  <c r="H14" i="21" s="1"/>
  <c r="H28" i="21" s="1"/>
  <c r="G12" i="21"/>
  <c r="G14" i="21" s="1"/>
  <c r="G28" i="21" s="1"/>
  <c r="H76" i="38"/>
  <c r="G76" i="38"/>
  <c r="H73" i="38"/>
  <c r="G73" i="38"/>
  <c r="H63" i="38"/>
  <c r="H66" i="38" s="1"/>
  <c r="H68" i="38" s="1"/>
  <c r="G63" i="38"/>
  <c r="G66" i="38" s="1"/>
  <c r="G68" i="38" s="1"/>
  <c r="H57" i="38"/>
  <c r="G57" i="38"/>
  <c r="H55" i="38"/>
  <c r="H84" i="38" s="1"/>
  <c r="G55" i="38"/>
  <c r="G84" i="38" s="1"/>
  <c r="H45" i="38"/>
  <c r="G45" i="38"/>
  <c r="H39" i="38"/>
  <c r="G39" i="38"/>
  <c r="H30" i="38"/>
  <c r="G30" i="38"/>
  <c r="H12" i="38"/>
  <c r="H14" i="38" s="1"/>
  <c r="H28" i="38" s="1"/>
  <c r="G12" i="38"/>
  <c r="G14" i="38" s="1"/>
  <c r="H76" i="19"/>
  <c r="G76" i="19"/>
  <c r="G73" i="19"/>
  <c r="G63" i="19"/>
  <c r="G66" i="19" s="1"/>
  <c r="G68" i="19" s="1"/>
  <c r="H57" i="19"/>
  <c r="G57" i="19"/>
  <c r="H84" i="19"/>
  <c r="G84" i="19"/>
  <c r="H30" i="19"/>
  <c r="G30" i="19"/>
  <c r="H12" i="19"/>
  <c r="H14" i="19" s="1"/>
  <c r="H28" i="19" s="1"/>
  <c r="G12" i="19"/>
  <c r="G14" i="19" s="1"/>
  <c r="G28" i="19" s="1"/>
  <c r="H76" i="17"/>
  <c r="G76" i="17"/>
  <c r="H73" i="17"/>
  <c r="G73" i="17"/>
  <c r="H63" i="17"/>
  <c r="H66" i="17" s="1"/>
  <c r="H68" i="17" s="1"/>
  <c r="G63" i="17"/>
  <c r="G66" i="17" s="1"/>
  <c r="G68" i="17" s="1"/>
  <c r="H57" i="17"/>
  <c r="G57" i="17"/>
  <c r="H55" i="17"/>
  <c r="H84" i="17" s="1"/>
  <c r="G55" i="17"/>
  <c r="G84" i="17" s="1"/>
  <c r="H45" i="17"/>
  <c r="G45" i="17"/>
  <c r="H39" i="17"/>
  <c r="G39" i="17"/>
  <c r="H30" i="17"/>
  <c r="G30" i="17"/>
  <c r="H12" i="17"/>
  <c r="H14" i="17" s="1"/>
  <c r="H28" i="17" s="1"/>
  <c r="G12" i="17"/>
  <c r="G14" i="17" s="1"/>
  <c r="G28" i="17" s="1"/>
  <c r="H76" i="16"/>
  <c r="G76" i="16"/>
  <c r="H57" i="16"/>
  <c r="G57" i="16"/>
  <c r="H55" i="16"/>
  <c r="H84" i="16" s="1"/>
  <c r="G55" i="16"/>
  <c r="G84" i="16" s="1"/>
  <c r="H45" i="16"/>
  <c r="G45" i="16"/>
  <c r="H39" i="16"/>
  <c r="G39" i="16"/>
  <c r="H30" i="16"/>
  <c r="G30" i="16"/>
  <c r="H12" i="16"/>
  <c r="H14" i="16" s="1"/>
  <c r="H28" i="16" s="1"/>
  <c r="G12" i="16"/>
  <c r="G14" i="16" s="1"/>
  <c r="G28" i="16" s="1"/>
  <c r="H76" i="15"/>
  <c r="G76" i="15"/>
  <c r="H73" i="15"/>
  <c r="G73" i="15"/>
  <c r="H63" i="15"/>
  <c r="H66" i="15" s="1"/>
  <c r="H68" i="15" s="1"/>
  <c r="G63" i="15"/>
  <c r="G66" i="15" s="1"/>
  <c r="G68" i="15" s="1"/>
  <c r="H57" i="15"/>
  <c r="G57" i="15"/>
  <c r="H55" i="15"/>
  <c r="H84" i="15" s="1"/>
  <c r="G55" i="15"/>
  <c r="G84" i="15" s="1"/>
  <c r="H45" i="15"/>
  <c r="G45" i="15"/>
  <c r="H39" i="15"/>
  <c r="G39" i="15"/>
  <c r="H30" i="15"/>
  <c r="G30" i="15"/>
  <c r="H12" i="15"/>
  <c r="H14" i="15" s="1"/>
  <c r="H28" i="15" s="1"/>
  <c r="G12" i="15"/>
  <c r="G14" i="15" s="1"/>
  <c r="G28" i="15" s="1"/>
  <c r="H76" i="12"/>
  <c r="G76" i="12"/>
  <c r="H73" i="12"/>
  <c r="G73" i="12"/>
  <c r="H63" i="12"/>
  <c r="H66" i="12" s="1"/>
  <c r="H68" i="12" s="1"/>
  <c r="G63" i="12"/>
  <c r="G66" i="12" s="1"/>
  <c r="G68" i="12" s="1"/>
  <c r="H57" i="12"/>
  <c r="G57" i="12"/>
  <c r="H55" i="12"/>
  <c r="H84" i="12" s="1"/>
  <c r="G55" i="12"/>
  <c r="G84" i="12" s="1"/>
  <c r="H45" i="12"/>
  <c r="G45" i="12"/>
  <c r="H39" i="12"/>
  <c r="G39" i="12"/>
  <c r="H30" i="12"/>
  <c r="G30" i="12"/>
  <c r="H12" i="12"/>
  <c r="H14" i="12" s="1"/>
  <c r="H28" i="12" s="1"/>
  <c r="G12" i="12"/>
  <c r="G14" i="12" s="1"/>
  <c r="H76" i="40"/>
  <c r="G76" i="40"/>
  <c r="H57" i="40"/>
  <c r="G57" i="40"/>
  <c r="H55" i="40"/>
  <c r="H84" i="40" s="1"/>
  <c r="G55" i="40"/>
  <c r="G84" i="40" s="1"/>
  <c r="H45" i="40"/>
  <c r="G45" i="40"/>
  <c r="H39" i="40"/>
  <c r="G39" i="40"/>
  <c r="H30" i="40"/>
  <c r="G30" i="40"/>
  <c r="H12" i="40"/>
  <c r="H14" i="40" s="1"/>
  <c r="H28" i="40" s="1"/>
  <c r="G12" i="40"/>
  <c r="G14" i="40" s="1"/>
  <c r="G28" i="40" s="1"/>
  <c r="H76" i="11"/>
  <c r="G76" i="11"/>
  <c r="H73" i="11"/>
  <c r="G73" i="11"/>
  <c r="H63" i="11"/>
  <c r="H66" i="11" s="1"/>
  <c r="H68" i="11" s="1"/>
  <c r="G63" i="11"/>
  <c r="G66" i="11" s="1"/>
  <c r="G68" i="11" s="1"/>
  <c r="H57" i="11"/>
  <c r="G57" i="11"/>
  <c r="H55" i="11"/>
  <c r="H84" i="11" s="1"/>
  <c r="G55" i="11"/>
  <c r="G84" i="11" s="1"/>
  <c r="H45" i="11"/>
  <c r="G45" i="11"/>
  <c r="H39" i="11"/>
  <c r="G39" i="11"/>
  <c r="H30" i="11"/>
  <c r="G30" i="11"/>
  <c r="H12" i="11"/>
  <c r="H14" i="11" s="1"/>
  <c r="H28" i="11" s="1"/>
  <c r="G12" i="11"/>
  <c r="G14" i="11" s="1"/>
  <c r="G28" i="11" s="1"/>
  <c r="G55" i="39"/>
  <c r="G84" i="39" s="1"/>
  <c r="G39" i="39"/>
  <c r="G45" i="39"/>
  <c r="H55" i="39"/>
  <c r="H84" i="39" s="1"/>
  <c r="H45" i="39"/>
  <c r="H39" i="39"/>
  <c r="H76" i="39"/>
  <c r="H73" i="39"/>
  <c r="H63" i="39"/>
  <c r="H66" i="39" s="1"/>
  <c r="H68" i="39" s="1"/>
  <c r="H57" i="39"/>
  <c r="H30" i="39"/>
  <c r="H12" i="39"/>
  <c r="H14" i="39" s="1"/>
  <c r="H28" i="39" s="1"/>
  <c r="G76" i="39"/>
  <c r="G73" i="39"/>
  <c r="G63" i="39"/>
  <c r="G66" i="39" s="1"/>
  <c r="G68" i="39" s="1"/>
  <c r="G57" i="39"/>
  <c r="G30" i="39"/>
  <c r="G12" i="39"/>
  <c r="G14" i="39" s="1"/>
  <c r="G28" i="39" s="1"/>
  <c r="F74" i="39" l="1"/>
  <c r="G80" i="11"/>
  <c r="H74" i="12"/>
  <c r="G28" i="12"/>
  <c r="G80" i="12"/>
  <c r="H46" i="15"/>
  <c r="G80" i="40"/>
  <c r="G80" i="38"/>
  <c r="G28" i="38"/>
  <c r="G17" i="24"/>
  <c r="G80" i="24"/>
  <c r="G46" i="24"/>
  <c r="G17" i="41"/>
  <c r="G80" i="41"/>
  <c r="G17" i="22"/>
  <c r="G46" i="22"/>
  <c r="G80" i="22"/>
  <c r="G17" i="21"/>
  <c r="G80" i="21"/>
  <c r="G17" i="19"/>
  <c r="G80" i="19"/>
  <c r="G17" i="17"/>
  <c r="G80" i="17"/>
  <c r="H17" i="17"/>
  <c r="G17" i="16"/>
  <c r="G20" i="16" s="1"/>
  <c r="G81" i="16" s="1"/>
  <c r="G80" i="16"/>
  <c r="G17" i="15"/>
  <c r="G80" i="15"/>
  <c r="G17" i="12"/>
  <c r="G20" i="12" s="1"/>
  <c r="G81" i="12" s="1"/>
  <c r="G17" i="40"/>
  <c r="G17" i="11"/>
  <c r="G17" i="39"/>
  <c r="G80" i="39"/>
  <c r="G17" i="38"/>
  <c r="G46" i="38"/>
  <c r="G74" i="39"/>
  <c r="H74" i="39"/>
  <c r="H74" i="24"/>
  <c r="H46" i="24"/>
  <c r="H46" i="11"/>
  <c r="G46" i="41"/>
  <c r="H46" i="41"/>
  <c r="H74" i="41"/>
  <c r="H46" i="22"/>
  <c r="H74" i="22"/>
  <c r="G46" i="17"/>
  <c r="H46" i="40"/>
  <c r="H46" i="39"/>
  <c r="H74" i="38"/>
  <c r="H46" i="38"/>
  <c r="G74" i="17"/>
  <c r="H46" i="17"/>
  <c r="H46" i="16"/>
  <c r="G46" i="16"/>
  <c r="G46" i="15"/>
  <c r="H74" i="15"/>
  <c r="H46" i="12"/>
  <c r="G46" i="12"/>
  <c r="G46" i="40"/>
  <c r="G46" i="11"/>
  <c r="H74" i="11"/>
  <c r="G74" i="24"/>
  <c r="H80" i="24"/>
  <c r="H17" i="24"/>
  <c r="H17" i="41"/>
  <c r="H80" i="41"/>
  <c r="G74" i="41"/>
  <c r="G74" i="22"/>
  <c r="H17" i="22"/>
  <c r="H80" i="22"/>
  <c r="H17" i="21"/>
  <c r="H20" i="21" s="1"/>
  <c r="H80" i="21"/>
  <c r="G74" i="38"/>
  <c r="H17" i="38"/>
  <c r="H80" i="38"/>
  <c r="G74" i="19"/>
  <c r="H17" i="19"/>
  <c r="H80" i="19"/>
  <c r="H74" i="17"/>
  <c r="H80" i="17"/>
  <c r="H17" i="16"/>
  <c r="H20" i="16" s="1"/>
  <c r="H80" i="16"/>
  <c r="G74" i="15"/>
  <c r="H80" i="15"/>
  <c r="H17" i="15"/>
  <c r="G74" i="12"/>
  <c r="H17" i="12"/>
  <c r="H80" i="12"/>
  <c r="H17" i="40"/>
  <c r="H80" i="40"/>
  <c r="G74" i="11"/>
  <c r="H80" i="11"/>
  <c r="H17" i="11"/>
  <c r="G46" i="39"/>
  <c r="H17" i="39"/>
  <c r="H80" i="39"/>
  <c r="H20" i="12" l="1"/>
  <c r="H23" i="12" s="1"/>
  <c r="H24" i="12" s="1"/>
  <c r="G20" i="24"/>
  <c r="G81" i="24" s="1"/>
  <c r="H20" i="24"/>
  <c r="H23" i="24" s="1"/>
  <c r="H24" i="24" s="1"/>
  <c r="H20" i="41"/>
  <c r="H23" i="41" s="1"/>
  <c r="H24" i="41" s="1"/>
  <c r="G20" i="41"/>
  <c r="G81" i="41" s="1"/>
  <c r="G20" i="38"/>
  <c r="G81" i="38" s="1"/>
  <c r="H20" i="38"/>
  <c r="H81" i="38" s="1"/>
  <c r="G20" i="19"/>
  <c r="G81" i="19" s="1"/>
  <c r="H20" i="19"/>
  <c r="H81" i="19" s="1"/>
  <c r="H20" i="40"/>
  <c r="H81" i="40" s="1"/>
  <c r="G20" i="40"/>
  <c r="G81" i="40" s="1"/>
  <c r="G20" i="21"/>
  <c r="G81" i="21" s="1"/>
  <c r="G20" i="22"/>
  <c r="G81" i="22" s="1"/>
  <c r="H20" i="22"/>
  <c r="H81" i="22" s="1"/>
  <c r="H20" i="17"/>
  <c r="H81" i="17" s="1"/>
  <c r="G20" i="17"/>
  <c r="G81" i="17" s="1"/>
  <c r="H20" i="15"/>
  <c r="H81" i="15" s="1"/>
  <c r="G20" i="15"/>
  <c r="G81" i="15" s="1"/>
  <c r="G20" i="11"/>
  <c r="G81" i="11" s="1"/>
  <c r="H20" i="11"/>
  <c r="H81" i="11" s="1"/>
  <c r="H20" i="39"/>
  <c r="H23" i="39" s="1"/>
  <c r="H24" i="39" s="1"/>
  <c r="G20" i="39"/>
  <c r="G81" i="39" s="1"/>
  <c r="G23" i="12"/>
  <c r="G24" i="12" s="1"/>
  <c r="G23" i="16"/>
  <c r="G24" i="16" s="1"/>
  <c r="H81" i="21"/>
  <c r="H23" i="21"/>
  <c r="H24" i="21" s="1"/>
  <c r="H81" i="16"/>
  <c r="H23" i="16"/>
  <c r="H24" i="16" s="1"/>
  <c r="H81" i="12"/>
  <c r="G23" i="21" l="1"/>
  <c r="G24" i="21" s="1"/>
  <c r="G23" i="24"/>
  <c r="G24" i="24" s="1"/>
  <c r="G23" i="38"/>
  <c r="G24" i="38" s="1"/>
  <c r="H81" i="24"/>
  <c r="H81" i="41"/>
  <c r="H23" i="22"/>
  <c r="H24" i="22" s="1"/>
  <c r="H23" i="17"/>
  <c r="H24" i="17" s="1"/>
  <c r="G23" i="17"/>
  <c r="G24" i="17" s="1"/>
  <c r="G23" i="15"/>
  <c r="G24" i="15" s="1"/>
  <c r="H23" i="11"/>
  <c r="H24" i="11" s="1"/>
  <c r="G23" i="39"/>
  <c r="G24" i="39" s="1"/>
  <c r="H23" i="38"/>
  <c r="H24" i="38" s="1"/>
  <c r="H23" i="40"/>
  <c r="H24" i="40" s="1"/>
  <c r="G23" i="40"/>
  <c r="G24" i="40" s="1"/>
  <c r="H23" i="15"/>
  <c r="H24" i="15" s="1"/>
  <c r="H23" i="19"/>
  <c r="H24" i="19" s="1"/>
  <c r="G23" i="41"/>
  <c r="G24" i="41" s="1"/>
  <c r="G23" i="11"/>
  <c r="G24" i="11" s="1"/>
  <c r="G23" i="22"/>
  <c r="G24" i="22" s="1"/>
  <c r="G23" i="19"/>
  <c r="G24" i="19" s="1"/>
  <c r="H81" i="39"/>
  <c r="L85" i="21" l="1"/>
  <c r="L84" i="38" l="1"/>
  <c r="L85" i="38"/>
  <c r="L86" i="38"/>
  <c r="E73" i="11" l="1"/>
  <c r="K73" i="11"/>
  <c r="E63" i="11"/>
  <c r="E66" i="11" s="1"/>
  <c r="E68" i="11" s="1"/>
  <c r="K63" i="11"/>
  <c r="K66" i="11" s="1"/>
  <c r="K68" i="11" s="1"/>
  <c r="E74" i="11" l="1"/>
  <c r="K74" i="11"/>
  <c r="K73" i="19" l="1"/>
  <c r="L73" i="19"/>
  <c r="K63" i="19"/>
  <c r="K66" i="19" s="1"/>
  <c r="K68" i="19" s="1"/>
  <c r="L63" i="19"/>
  <c r="L66" i="19" s="1"/>
  <c r="L68" i="19" s="1"/>
  <c r="L74" i="19" l="1"/>
  <c r="K74" i="19"/>
  <c r="L55" i="40"/>
  <c r="L84" i="40" s="1"/>
  <c r="L45" i="40"/>
  <c r="L39" i="40"/>
  <c r="L46" i="40" l="1"/>
  <c r="M87" i="40"/>
  <c r="F58" i="39" l="1"/>
  <c r="E58" i="39"/>
  <c r="F57" i="39"/>
  <c r="E57" i="39"/>
  <c r="E73" i="41"/>
  <c r="E63" i="41"/>
  <c r="E66" i="41" s="1"/>
  <c r="E68" i="41" s="1"/>
  <c r="L55" i="41"/>
  <c r="L45" i="41"/>
  <c r="L39" i="41"/>
  <c r="K73" i="38"/>
  <c r="E73" i="38"/>
  <c r="K63" i="38"/>
  <c r="K66" i="38" s="1"/>
  <c r="K68" i="38" s="1"/>
  <c r="E63" i="38"/>
  <c r="E66" i="38" s="1"/>
  <c r="E68" i="38" s="1"/>
  <c r="L55" i="39"/>
  <c r="L45" i="39"/>
  <c r="L39" i="39"/>
  <c r="E63" i="39"/>
  <c r="E66" i="39" s="1"/>
  <c r="E68" i="39" s="1"/>
  <c r="K63" i="39"/>
  <c r="K66" i="39" s="1"/>
  <c r="K68" i="39" s="1"/>
  <c r="K73" i="39"/>
  <c r="E73" i="39"/>
  <c r="E74" i="38" l="1"/>
  <c r="K74" i="38"/>
  <c r="L46" i="39"/>
  <c r="E74" i="41"/>
  <c r="L46" i="41"/>
  <c r="E74" i="39"/>
  <c r="K74" i="39"/>
  <c r="K85" i="41"/>
  <c r="F58" i="38" l="1"/>
  <c r="E58" i="38"/>
  <c r="F57" i="38"/>
  <c r="E57" i="38"/>
  <c r="L73" i="11" l="1"/>
  <c r="L63" i="11"/>
  <c r="L66" i="11" s="1"/>
  <c r="L68" i="11" s="1"/>
  <c r="L55" i="11"/>
  <c r="L45" i="11"/>
  <c r="L39" i="11"/>
  <c r="L46" i="11" l="1"/>
  <c r="L74" i="11"/>
  <c r="K57" i="39" l="1"/>
  <c r="K55" i="41" l="1"/>
  <c r="K45" i="41"/>
  <c r="K39" i="41"/>
  <c r="K46" i="41" l="1"/>
  <c r="M85" i="40"/>
  <c r="M85" i="16"/>
  <c r="L85" i="19"/>
  <c r="M85" i="21"/>
  <c r="L85" i="41"/>
  <c r="L85" i="24"/>
  <c r="L85" i="26"/>
  <c r="K85" i="11"/>
  <c r="L85" i="40"/>
  <c r="L85" i="12"/>
  <c r="K85" i="15"/>
  <c r="L85" i="16"/>
  <c r="K85" i="17"/>
  <c r="K85" i="19"/>
  <c r="K85" i="38"/>
  <c r="K85" i="22"/>
  <c r="K85" i="24"/>
  <c r="K85" i="26"/>
  <c r="L85" i="39"/>
  <c r="K85" i="39"/>
  <c r="K84" i="41" l="1"/>
  <c r="K86" i="41"/>
  <c r="L86" i="41" l="1"/>
  <c r="K77" i="41"/>
  <c r="F77" i="41"/>
  <c r="E77" i="41"/>
  <c r="L76" i="41"/>
  <c r="K76" i="41"/>
  <c r="F76" i="41"/>
  <c r="E76" i="41"/>
  <c r="K73" i="41"/>
  <c r="K63" i="41"/>
  <c r="K66" i="41" s="1"/>
  <c r="K68" i="41" s="1"/>
  <c r="K58" i="41"/>
  <c r="F58" i="41"/>
  <c r="E58" i="41"/>
  <c r="L57" i="41"/>
  <c r="K57" i="41"/>
  <c r="F57" i="41"/>
  <c r="E57" i="41"/>
  <c r="L84" i="41"/>
  <c r="K31" i="41"/>
  <c r="F31" i="41"/>
  <c r="E31" i="41"/>
  <c r="L30" i="41"/>
  <c r="K30" i="41"/>
  <c r="F30" i="41"/>
  <c r="E30" i="41"/>
  <c r="L12" i="41"/>
  <c r="L14" i="41" s="1"/>
  <c r="L28" i="41" s="1"/>
  <c r="K12" i="41"/>
  <c r="K14" i="41" s="1"/>
  <c r="K28" i="41" s="1"/>
  <c r="F12" i="41"/>
  <c r="F14" i="41" s="1"/>
  <c r="F28" i="41" s="1"/>
  <c r="E12" i="41"/>
  <c r="E14" i="41" s="1"/>
  <c r="E28" i="41" s="1"/>
  <c r="E17" i="41" l="1"/>
  <c r="E20" i="41" s="1"/>
  <c r="E23" i="41" s="1"/>
  <c r="E24" i="41" s="1"/>
  <c r="K80" i="41"/>
  <c r="E80" i="41"/>
  <c r="K17" i="41"/>
  <c r="L80" i="41"/>
  <c r="L17" i="41"/>
  <c r="F80" i="41"/>
  <c r="F17" i="41"/>
  <c r="F20" i="41" s="1"/>
  <c r="K74" i="41"/>
  <c r="M86" i="40"/>
  <c r="L86" i="40"/>
  <c r="L77" i="40"/>
  <c r="F77" i="40"/>
  <c r="E77" i="40"/>
  <c r="M76" i="40"/>
  <c r="L76" i="40"/>
  <c r="F76" i="40"/>
  <c r="E76" i="40"/>
  <c r="L58" i="40"/>
  <c r="F58" i="40"/>
  <c r="E58" i="40"/>
  <c r="M57" i="40"/>
  <c r="L57" i="40"/>
  <c r="F57" i="40"/>
  <c r="E57" i="40"/>
  <c r="M84" i="40"/>
  <c r="L31" i="40"/>
  <c r="F31" i="40"/>
  <c r="E31" i="40"/>
  <c r="M30" i="40"/>
  <c r="L30" i="40"/>
  <c r="F30" i="40"/>
  <c r="E30" i="40"/>
  <c r="M12" i="40"/>
  <c r="M14" i="40" s="1"/>
  <c r="M28" i="40" s="1"/>
  <c r="L12" i="40"/>
  <c r="L14" i="40" s="1"/>
  <c r="L28" i="40" s="1"/>
  <c r="F12" i="40"/>
  <c r="F14" i="40" s="1"/>
  <c r="F28" i="40" s="1"/>
  <c r="E12" i="40"/>
  <c r="E14" i="40" s="1"/>
  <c r="E28" i="40" s="1"/>
  <c r="E81" i="41" l="1"/>
  <c r="K20" i="41"/>
  <c r="K81" i="41" s="1"/>
  <c r="K83" i="41"/>
  <c r="L20" i="41"/>
  <c r="L23" i="41" s="1"/>
  <c r="L24" i="41" s="1"/>
  <c r="F23" i="41"/>
  <c r="F24" i="41" s="1"/>
  <c r="F81" i="41"/>
  <c r="E80" i="40"/>
  <c r="E17" i="40"/>
  <c r="E20" i="40" s="1"/>
  <c r="M80" i="40"/>
  <c r="M17" i="40"/>
  <c r="F80" i="40"/>
  <c r="F17" i="40"/>
  <c r="F20" i="40" s="1"/>
  <c r="L80" i="40"/>
  <c r="L17" i="40"/>
  <c r="L20" i="40" s="1"/>
  <c r="K77" i="11"/>
  <c r="L77" i="12"/>
  <c r="K77" i="15"/>
  <c r="L77" i="16"/>
  <c r="K77" i="17"/>
  <c r="K77" i="19"/>
  <c r="K77" i="38"/>
  <c r="L77" i="21"/>
  <c r="K77" i="22"/>
  <c r="K77" i="24"/>
  <c r="K77" i="26"/>
  <c r="K58" i="11"/>
  <c r="L58" i="12"/>
  <c r="K58" i="15"/>
  <c r="L58" i="16"/>
  <c r="K58" i="17"/>
  <c r="K58" i="19"/>
  <c r="K58" i="38"/>
  <c r="L58" i="21"/>
  <c r="K58" i="24"/>
  <c r="K58" i="26"/>
  <c r="K31" i="11"/>
  <c r="L31" i="12"/>
  <c r="K31" i="15"/>
  <c r="L31" i="16"/>
  <c r="K31" i="17"/>
  <c r="K31" i="19"/>
  <c r="K31" i="38"/>
  <c r="L31" i="21"/>
  <c r="K31" i="22"/>
  <c r="K31" i="24"/>
  <c r="K31" i="26"/>
  <c r="K23" i="41" l="1"/>
  <c r="K24" i="41" s="1"/>
  <c r="K82" i="41" s="1"/>
  <c r="L81" i="41"/>
  <c r="L81" i="40"/>
  <c r="L23" i="40"/>
  <c r="L24" i="40" s="1"/>
  <c r="F23" i="40"/>
  <c r="F24" i="40" s="1"/>
  <c r="F81" i="40"/>
  <c r="M83" i="40"/>
  <c r="M20" i="40"/>
  <c r="E81" i="40"/>
  <c r="E23" i="40"/>
  <c r="E24" i="40" s="1"/>
  <c r="M81" i="40" l="1"/>
  <c r="M23" i="40"/>
  <c r="M24" i="40" s="1"/>
  <c r="M82" i="40" s="1"/>
  <c r="L86" i="39" l="1"/>
  <c r="K86" i="39"/>
  <c r="L84" i="39"/>
  <c r="F77" i="39"/>
  <c r="E77" i="39"/>
  <c r="L76" i="39"/>
  <c r="K76" i="39"/>
  <c r="F76" i="39"/>
  <c r="E76" i="39"/>
  <c r="L57" i="39"/>
  <c r="K55" i="39"/>
  <c r="K84" i="39" s="1"/>
  <c r="K45" i="39"/>
  <c r="K39" i="39"/>
  <c r="F31" i="39"/>
  <c r="E31" i="39"/>
  <c r="L30" i="39"/>
  <c r="K30" i="39"/>
  <c r="F30" i="39"/>
  <c r="E30" i="39"/>
  <c r="L12" i="39"/>
  <c r="L14" i="39" s="1"/>
  <c r="L28" i="39" s="1"/>
  <c r="K12" i="39"/>
  <c r="K14" i="39" s="1"/>
  <c r="K28" i="39" s="1"/>
  <c r="F12" i="39"/>
  <c r="F14" i="39" s="1"/>
  <c r="F28" i="39" s="1"/>
  <c r="E12" i="39"/>
  <c r="E14" i="39" s="1"/>
  <c r="E28" i="39" s="1"/>
  <c r="E17" i="39" l="1"/>
  <c r="E20" i="39" s="1"/>
  <c r="E23" i="39" s="1"/>
  <c r="E24" i="39" s="1"/>
  <c r="E80" i="39"/>
  <c r="K46" i="39"/>
  <c r="K80" i="39"/>
  <c r="K17" i="39"/>
  <c r="K83" i="39" s="1"/>
  <c r="L80" i="39"/>
  <c r="L17" i="39"/>
  <c r="F80" i="39"/>
  <c r="F17" i="39"/>
  <c r="F20" i="39" s="1"/>
  <c r="K86" i="38"/>
  <c r="F77" i="38"/>
  <c r="E77" i="38"/>
  <c r="L76" i="38"/>
  <c r="K76" i="38"/>
  <c r="F76" i="38"/>
  <c r="E76" i="38"/>
  <c r="L57" i="38"/>
  <c r="K57" i="38"/>
  <c r="K55" i="38"/>
  <c r="K84" i="38" s="1"/>
  <c r="K45" i="38"/>
  <c r="K39" i="38"/>
  <c r="F31" i="38"/>
  <c r="E31" i="38"/>
  <c r="L30" i="38"/>
  <c r="K30" i="38"/>
  <c r="F30" i="38"/>
  <c r="E30" i="38"/>
  <c r="L12" i="38"/>
  <c r="L14" i="38" s="1"/>
  <c r="L28" i="38" s="1"/>
  <c r="K12" i="38"/>
  <c r="K14" i="38" s="1"/>
  <c r="K28" i="38" s="1"/>
  <c r="F12" i="38"/>
  <c r="F14" i="38" s="1"/>
  <c r="F28" i="38" s="1"/>
  <c r="E12" i="38"/>
  <c r="E14" i="38" s="1"/>
  <c r="E28" i="38" s="1"/>
  <c r="E81" i="39" l="1"/>
  <c r="L80" i="38"/>
  <c r="K20" i="39"/>
  <c r="K81" i="39" s="1"/>
  <c r="K46" i="38"/>
  <c r="L20" i="39"/>
  <c r="L81" i="39" s="1"/>
  <c r="F81" i="39"/>
  <c r="F23" i="39"/>
  <c r="F24" i="39" s="1"/>
  <c r="F80" i="38"/>
  <c r="F17" i="38"/>
  <c r="F20" i="38" s="1"/>
  <c r="E80" i="38"/>
  <c r="E17" i="38"/>
  <c r="E20" i="38" s="1"/>
  <c r="K80" i="38"/>
  <c r="K17" i="38"/>
  <c r="L17" i="38"/>
  <c r="K23" i="39" l="1"/>
  <c r="K24" i="39" s="1"/>
  <c r="K82" i="39" s="1"/>
  <c r="K20" i="38"/>
  <c r="K23" i="38" s="1"/>
  <c r="K24" i="38" s="1"/>
  <c r="K82" i="38" s="1"/>
  <c r="K83" i="38"/>
  <c r="L20" i="38"/>
  <c r="L81" i="38" s="1"/>
  <c r="L23" i="39"/>
  <c r="L24" i="39" s="1"/>
  <c r="E81" i="38"/>
  <c r="E23" i="38"/>
  <c r="E24" i="38" s="1"/>
  <c r="F81" i="38"/>
  <c r="F23" i="38"/>
  <c r="F24" i="38" s="1"/>
  <c r="K81" i="38" l="1"/>
  <c r="L23" i="38"/>
  <c r="L24" i="38" s="1"/>
  <c r="F73" i="17" l="1"/>
  <c r="F63" i="17"/>
  <c r="F66" i="17" s="1"/>
  <c r="F68" i="17" s="1"/>
  <c r="F74" i="17" l="1"/>
  <c r="L76" i="11" l="1"/>
  <c r="L57" i="11"/>
  <c r="L30" i="11"/>
  <c r="L12" i="11"/>
  <c r="L14" i="11" s="1"/>
  <c r="L28" i="11" s="1"/>
  <c r="L17" i="11" l="1"/>
  <c r="L80" i="11"/>
  <c r="L20" i="11" l="1"/>
  <c r="L23" i="11" s="1"/>
  <c r="L24" i="11" s="1"/>
  <c r="L81" i="11" l="1"/>
  <c r="K63" i="17" l="1"/>
  <c r="K66" i="17" s="1"/>
  <c r="K68" i="17" s="1"/>
  <c r="K73" i="17"/>
  <c r="K74" i="17" l="1"/>
  <c r="K86" i="11"/>
  <c r="L86" i="12"/>
  <c r="K86" i="15"/>
  <c r="L86" i="16"/>
  <c r="K86" i="17"/>
  <c r="K86" i="19"/>
  <c r="L86" i="21"/>
  <c r="K86" i="22"/>
  <c r="K86" i="24"/>
  <c r="K86" i="26"/>
  <c r="K55" i="11" l="1"/>
  <c r="K84" i="11" s="1"/>
  <c r="L55" i="12"/>
  <c r="L84" i="12" s="1"/>
  <c r="K55" i="15"/>
  <c r="K84" i="15" s="1"/>
  <c r="L55" i="16"/>
  <c r="L84" i="16" s="1"/>
  <c r="K55" i="17"/>
  <c r="K84" i="17" s="1"/>
  <c r="K55" i="19"/>
  <c r="K84" i="19" s="1"/>
  <c r="L55" i="21"/>
  <c r="L84" i="21" s="1"/>
  <c r="K55" i="22"/>
  <c r="K84" i="22" s="1"/>
  <c r="K55" i="24"/>
  <c r="K84" i="24" s="1"/>
  <c r="K55" i="26"/>
  <c r="K84" i="26" s="1"/>
  <c r="K45" i="11"/>
  <c r="L45" i="12"/>
  <c r="K45" i="15"/>
  <c r="L45" i="16"/>
  <c r="K45" i="17"/>
  <c r="L45" i="21"/>
  <c r="K45" i="22"/>
  <c r="K45" i="24"/>
  <c r="K45" i="26"/>
  <c r="K39" i="11"/>
  <c r="L39" i="12"/>
  <c r="K39" i="15"/>
  <c r="L39" i="16"/>
  <c r="K39" i="17"/>
  <c r="K39" i="19"/>
  <c r="K46" i="19" s="1"/>
  <c r="L39" i="21"/>
  <c r="K39" i="22"/>
  <c r="K39" i="24"/>
  <c r="K39" i="26"/>
  <c r="K76" i="11"/>
  <c r="K57" i="11"/>
  <c r="K30" i="11"/>
  <c r="K12" i="11"/>
  <c r="K14" i="11" s="1"/>
  <c r="L76" i="12"/>
  <c r="L73" i="12"/>
  <c r="L66" i="12"/>
  <c r="L68" i="12" s="1"/>
  <c r="L57" i="12"/>
  <c r="L30" i="12"/>
  <c r="L12" i="12"/>
  <c r="L14" i="12" s="1"/>
  <c r="K76" i="15"/>
  <c r="K73" i="15"/>
  <c r="K63" i="15"/>
  <c r="K66" i="15" s="1"/>
  <c r="K68" i="15" s="1"/>
  <c r="K57" i="15"/>
  <c r="K30" i="15"/>
  <c r="K12" i="15"/>
  <c r="K14" i="15" s="1"/>
  <c r="L76" i="16"/>
  <c r="L57" i="16"/>
  <c r="L30" i="16"/>
  <c r="L12" i="16"/>
  <c r="L14" i="16" s="1"/>
  <c r="K76" i="17"/>
  <c r="K59" i="17"/>
  <c r="K57" i="17"/>
  <c r="K32" i="17"/>
  <c r="K30" i="17"/>
  <c r="K12" i="17"/>
  <c r="K14" i="17" s="1"/>
  <c r="K28" i="17" s="1"/>
  <c r="K76" i="19"/>
  <c r="K57" i="19"/>
  <c r="K30" i="19"/>
  <c r="K12" i="19"/>
  <c r="K14" i="19" s="1"/>
  <c r="K28" i="19" s="1"/>
  <c r="L76" i="21"/>
  <c r="L73" i="21"/>
  <c r="L63" i="21"/>
  <c r="L66" i="21" s="1"/>
  <c r="L68" i="21" s="1"/>
  <c r="L57" i="21"/>
  <c r="L30" i="21"/>
  <c r="L12" i="21"/>
  <c r="L14" i="21" s="1"/>
  <c r="L28" i="21" s="1"/>
  <c r="K76" i="22"/>
  <c r="K73" i="22"/>
  <c r="K63" i="22"/>
  <c r="K66" i="22" s="1"/>
  <c r="K68" i="22" s="1"/>
  <c r="K57" i="22"/>
  <c r="K30" i="22"/>
  <c r="K12" i="22"/>
  <c r="K14" i="22" s="1"/>
  <c r="K28" i="22" s="1"/>
  <c r="K76" i="24"/>
  <c r="K73" i="24"/>
  <c r="K63" i="24"/>
  <c r="K66" i="24" s="1"/>
  <c r="K68" i="24" s="1"/>
  <c r="K57" i="24"/>
  <c r="K30" i="24"/>
  <c r="K12" i="24"/>
  <c r="K14" i="24" s="1"/>
  <c r="K28" i="24" s="1"/>
  <c r="K76" i="26"/>
  <c r="K73" i="26"/>
  <c r="K63" i="26"/>
  <c r="K66" i="26" s="1"/>
  <c r="K68" i="26" s="1"/>
  <c r="K59" i="26"/>
  <c r="K57" i="26"/>
  <c r="K32" i="26"/>
  <c r="K30" i="26"/>
  <c r="K12" i="26"/>
  <c r="K14" i="26" s="1"/>
  <c r="L80" i="12" l="1"/>
  <c r="L28" i="12"/>
  <c r="K80" i="26"/>
  <c r="K28" i="26"/>
  <c r="K80" i="15"/>
  <c r="K28" i="15"/>
  <c r="L80" i="16"/>
  <c r="L28" i="16"/>
  <c r="K80" i="11"/>
  <c r="K28" i="11"/>
  <c r="K46" i="15"/>
  <c r="L46" i="21"/>
  <c r="K46" i="17"/>
  <c r="K46" i="26"/>
  <c r="K46" i="24"/>
  <c r="K46" i="22"/>
  <c r="K46" i="11"/>
  <c r="L46" i="16"/>
  <c r="L46" i="12"/>
  <c r="K74" i="24"/>
  <c r="K74" i="22"/>
  <c r="L74" i="21"/>
  <c r="K74" i="15"/>
  <c r="L74" i="12"/>
  <c r="K80" i="24"/>
  <c r="K17" i="24"/>
  <c r="L80" i="21"/>
  <c r="L17" i="21"/>
  <c r="K74" i="26"/>
  <c r="K80" i="22"/>
  <c r="K17" i="22"/>
  <c r="K80" i="19"/>
  <c r="K17" i="19"/>
  <c r="K80" i="17"/>
  <c r="K17" i="17"/>
  <c r="K17" i="26"/>
  <c r="L17" i="16"/>
  <c r="L20" i="16" s="1"/>
  <c r="K17" i="15"/>
  <c r="L17" i="12"/>
  <c r="K17" i="11"/>
  <c r="K20" i="11" s="1"/>
  <c r="K20" i="26" l="1"/>
  <c r="K81" i="26" s="1"/>
  <c r="K83" i="26"/>
  <c r="K20" i="24"/>
  <c r="K81" i="24" s="1"/>
  <c r="K83" i="24"/>
  <c r="K20" i="22"/>
  <c r="K81" i="22" s="1"/>
  <c r="K83" i="22"/>
  <c r="K20" i="19"/>
  <c r="K23" i="19" s="1"/>
  <c r="K24" i="19" s="1"/>
  <c r="K82" i="19" s="1"/>
  <c r="K83" i="19"/>
  <c r="K20" i="17"/>
  <c r="K81" i="17" s="1"/>
  <c r="K83" i="17"/>
  <c r="K20" i="15"/>
  <c r="K23" i="15" s="1"/>
  <c r="K24" i="15" s="1"/>
  <c r="K82" i="15" s="1"/>
  <c r="K83" i="15"/>
  <c r="L20" i="21"/>
  <c r="L23" i="21" s="1"/>
  <c r="L24" i="21" s="1"/>
  <c r="L82" i="21" s="1"/>
  <c r="L83" i="21"/>
  <c r="L20" i="12"/>
  <c r="L23" i="12" s="1"/>
  <c r="L24" i="12" s="1"/>
  <c r="L82" i="12" s="1"/>
  <c r="L83" i="12"/>
  <c r="L23" i="16"/>
  <c r="L24" i="16" s="1"/>
  <c r="L81" i="16"/>
  <c r="K23" i="11"/>
  <c r="K24" i="11" s="1"/>
  <c r="K81" i="11"/>
  <c r="K81" i="15" l="1"/>
  <c r="K23" i="26"/>
  <c r="K24" i="26" s="1"/>
  <c r="K82" i="26" s="1"/>
  <c r="K23" i="24"/>
  <c r="K24" i="24" s="1"/>
  <c r="K82" i="24" s="1"/>
  <c r="K23" i="22"/>
  <c r="K24" i="22" s="1"/>
  <c r="K82" i="22" s="1"/>
  <c r="L81" i="21"/>
  <c r="K81" i="19"/>
  <c r="K23" i="17"/>
  <c r="K24" i="17" s="1"/>
  <c r="K82" i="17" s="1"/>
  <c r="L81" i="12"/>
  <c r="E32" i="17" l="1"/>
  <c r="E32" i="26"/>
  <c r="M39" i="12" l="1"/>
  <c r="L55" i="26" l="1"/>
  <c r="L84" i="26" s="1"/>
  <c r="L39" i="26"/>
  <c r="L12" i="26"/>
  <c r="L14" i="26" s="1"/>
  <c r="L55" i="22"/>
  <c r="L39" i="22"/>
  <c r="L12" i="22"/>
  <c r="L14" i="22" s="1"/>
  <c r="M55" i="12"/>
  <c r="M84" i="16"/>
  <c r="M12" i="16"/>
  <c r="M14" i="16" s="1"/>
  <c r="M12" i="12"/>
  <c r="M14" i="12" s="1"/>
  <c r="L55" i="24"/>
  <c r="L84" i="24" s="1"/>
  <c r="L39" i="24"/>
  <c r="L12" i="24"/>
  <c r="L14" i="24" s="1"/>
  <c r="L55" i="19"/>
  <c r="L84" i="19" s="1"/>
  <c r="L39" i="19"/>
  <c r="L12" i="19"/>
  <c r="L14" i="19" s="1"/>
  <c r="L55" i="15"/>
  <c r="L39" i="15"/>
  <c r="L12" i="15"/>
  <c r="L14" i="15" s="1"/>
  <c r="M55" i="21"/>
  <c r="M84" i="21" s="1"/>
  <c r="M39" i="21"/>
  <c r="M12" i="21"/>
  <c r="M14" i="21" s="1"/>
  <c r="L55" i="17"/>
  <c r="L39" i="17"/>
  <c r="L12" i="17"/>
  <c r="L14" i="17" s="1"/>
  <c r="L86" i="26"/>
  <c r="F77" i="26"/>
  <c r="E77" i="26"/>
  <c r="L76" i="26"/>
  <c r="F76" i="26"/>
  <c r="E76" i="26"/>
  <c r="L73" i="26"/>
  <c r="F73" i="26"/>
  <c r="E73" i="26"/>
  <c r="L63" i="26"/>
  <c r="L66" i="26" s="1"/>
  <c r="L68" i="26" s="1"/>
  <c r="F63" i="26"/>
  <c r="F66" i="26" s="1"/>
  <c r="F68" i="26" s="1"/>
  <c r="E63" i="26"/>
  <c r="E66" i="26" s="1"/>
  <c r="E68" i="26" s="1"/>
  <c r="E59" i="26"/>
  <c r="F58" i="26"/>
  <c r="E58" i="26"/>
  <c r="L57" i="26"/>
  <c r="F57" i="26"/>
  <c r="E57" i="26"/>
  <c r="L45" i="26"/>
  <c r="F31" i="26"/>
  <c r="E31" i="26"/>
  <c r="L30" i="26"/>
  <c r="F30" i="26"/>
  <c r="E30" i="26"/>
  <c r="F12" i="26"/>
  <c r="F14" i="26" s="1"/>
  <c r="F28" i="26" s="1"/>
  <c r="E12" i="26"/>
  <c r="E14" i="26" s="1"/>
  <c r="E28" i="26" s="1"/>
  <c r="L86" i="24"/>
  <c r="F77" i="24"/>
  <c r="E77" i="24"/>
  <c r="L76" i="24"/>
  <c r="F76" i="24"/>
  <c r="E76" i="24"/>
  <c r="L73" i="24"/>
  <c r="F73" i="24"/>
  <c r="E73" i="24"/>
  <c r="L63" i="24"/>
  <c r="L66" i="24" s="1"/>
  <c r="L68" i="24" s="1"/>
  <c r="F63" i="24"/>
  <c r="F66" i="24" s="1"/>
  <c r="F68" i="24" s="1"/>
  <c r="E63" i="24"/>
  <c r="E66" i="24" s="1"/>
  <c r="E68" i="24" s="1"/>
  <c r="F59" i="24"/>
  <c r="F58" i="24"/>
  <c r="E58" i="24"/>
  <c r="L57" i="24"/>
  <c r="F57" i="24"/>
  <c r="E57" i="24"/>
  <c r="L45" i="24"/>
  <c r="L32" i="24"/>
  <c r="F31" i="24"/>
  <c r="E31" i="24"/>
  <c r="L30" i="24"/>
  <c r="F30" i="24"/>
  <c r="E30" i="24"/>
  <c r="F12" i="24"/>
  <c r="F14" i="24" s="1"/>
  <c r="F28" i="24" s="1"/>
  <c r="E12" i="24"/>
  <c r="E14" i="24" s="1"/>
  <c r="E28" i="24" s="1"/>
  <c r="F77" i="22"/>
  <c r="E77" i="22"/>
  <c r="L76" i="22"/>
  <c r="F76" i="22"/>
  <c r="E76" i="22"/>
  <c r="L73" i="22"/>
  <c r="F73" i="22"/>
  <c r="E73" i="22"/>
  <c r="L63" i="22"/>
  <c r="L66" i="22" s="1"/>
  <c r="L68" i="22" s="1"/>
  <c r="F63" i="22"/>
  <c r="F66" i="22" s="1"/>
  <c r="F68" i="22" s="1"/>
  <c r="E63" i="22"/>
  <c r="E66" i="22" s="1"/>
  <c r="E68" i="22" s="1"/>
  <c r="F58" i="22"/>
  <c r="E58" i="22"/>
  <c r="L57" i="22"/>
  <c r="F57" i="22"/>
  <c r="E57" i="22"/>
  <c r="L45" i="22"/>
  <c r="F31" i="22"/>
  <c r="E31" i="22"/>
  <c r="L30" i="22"/>
  <c r="F30" i="22"/>
  <c r="E30" i="22"/>
  <c r="F12" i="22"/>
  <c r="F14" i="22" s="1"/>
  <c r="F28" i="22" s="1"/>
  <c r="E12" i="22"/>
  <c r="E14" i="22" s="1"/>
  <c r="E28" i="22" s="1"/>
  <c r="M86" i="21"/>
  <c r="F77" i="21"/>
  <c r="E77" i="21"/>
  <c r="M76" i="21"/>
  <c r="F76" i="21"/>
  <c r="E76" i="21"/>
  <c r="M73" i="21"/>
  <c r="M63" i="21"/>
  <c r="M66" i="21" s="1"/>
  <c r="M68" i="21" s="1"/>
  <c r="F58" i="21"/>
  <c r="E58" i="21"/>
  <c r="M57" i="21"/>
  <c r="F57" i="21"/>
  <c r="E57" i="21"/>
  <c r="M45" i="21"/>
  <c r="F31" i="21"/>
  <c r="E31" i="21"/>
  <c r="M30" i="21"/>
  <c r="F30" i="21"/>
  <c r="E30" i="21"/>
  <c r="F12" i="21"/>
  <c r="F14" i="21" s="1"/>
  <c r="F28" i="21" s="1"/>
  <c r="E12" i="21"/>
  <c r="E14" i="21" s="1"/>
  <c r="E28" i="21" s="1"/>
  <c r="L86" i="19"/>
  <c r="F77" i="19"/>
  <c r="E77" i="19"/>
  <c r="L76" i="19"/>
  <c r="F76" i="19"/>
  <c r="E76" i="19"/>
  <c r="F58" i="19"/>
  <c r="E58" i="19"/>
  <c r="L57" i="19"/>
  <c r="F57" i="19"/>
  <c r="E57" i="19"/>
  <c r="L45" i="19"/>
  <c r="F31" i="19"/>
  <c r="E31" i="19"/>
  <c r="L30" i="19"/>
  <c r="F30" i="19"/>
  <c r="E30" i="19"/>
  <c r="F12" i="19"/>
  <c r="F14" i="19" s="1"/>
  <c r="F28" i="19" s="1"/>
  <c r="E12" i="19"/>
  <c r="E14" i="19" s="1"/>
  <c r="E28" i="19" s="1"/>
  <c r="F77" i="17"/>
  <c r="E77" i="17"/>
  <c r="L76" i="17"/>
  <c r="F76" i="17"/>
  <c r="E76" i="17"/>
  <c r="L73" i="17"/>
  <c r="E73" i="17"/>
  <c r="L63" i="17"/>
  <c r="L66" i="17" s="1"/>
  <c r="L68" i="17" s="1"/>
  <c r="E63" i="17"/>
  <c r="E66" i="17" s="1"/>
  <c r="E68" i="17" s="1"/>
  <c r="E59" i="17"/>
  <c r="F58" i="17"/>
  <c r="E58" i="17"/>
  <c r="L57" i="17"/>
  <c r="F57" i="17"/>
  <c r="E57" i="17"/>
  <c r="L45" i="17"/>
  <c r="L32" i="17"/>
  <c r="F32" i="17"/>
  <c r="F31" i="17"/>
  <c r="E31" i="17"/>
  <c r="L30" i="17"/>
  <c r="F30" i="17"/>
  <c r="E30" i="17"/>
  <c r="F12" i="17"/>
  <c r="F14" i="17" s="1"/>
  <c r="F28" i="17" s="1"/>
  <c r="E12" i="17"/>
  <c r="E14" i="17" s="1"/>
  <c r="E28" i="17" s="1"/>
  <c r="M86" i="16"/>
  <c r="F77" i="16"/>
  <c r="E77" i="16"/>
  <c r="M76" i="16"/>
  <c r="F76" i="16"/>
  <c r="E76" i="16"/>
  <c r="F58" i="16"/>
  <c r="E58" i="16"/>
  <c r="M57" i="16"/>
  <c r="F57" i="16"/>
  <c r="E57" i="16"/>
  <c r="F31" i="16"/>
  <c r="E31" i="16"/>
  <c r="M30" i="16"/>
  <c r="F30" i="16"/>
  <c r="E30" i="16"/>
  <c r="F12" i="16"/>
  <c r="F14" i="16" s="1"/>
  <c r="F28" i="16" s="1"/>
  <c r="E12" i="16"/>
  <c r="E14" i="16" s="1"/>
  <c r="E28" i="16" s="1"/>
  <c r="F77" i="15"/>
  <c r="E77" i="15"/>
  <c r="L76" i="15"/>
  <c r="F76" i="15"/>
  <c r="E76" i="15"/>
  <c r="L73" i="15"/>
  <c r="F73" i="15"/>
  <c r="E73" i="15"/>
  <c r="L63" i="15"/>
  <c r="L66" i="15" s="1"/>
  <c r="L68" i="15" s="1"/>
  <c r="F63" i="15"/>
  <c r="F66" i="15" s="1"/>
  <c r="F68" i="15" s="1"/>
  <c r="E63" i="15"/>
  <c r="E66" i="15" s="1"/>
  <c r="E68" i="15" s="1"/>
  <c r="F59" i="15"/>
  <c r="F58" i="15"/>
  <c r="E58" i="15"/>
  <c r="L57" i="15"/>
  <c r="F57" i="15"/>
  <c r="E57" i="15"/>
  <c r="L45" i="15"/>
  <c r="L32" i="15"/>
  <c r="F32" i="15"/>
  <c r="F31" i="15"/>
  <c r="E31" i="15"/>
  <c r="L30" i="15"/>
  <c r="F30" i="15"/>
  <c r="E30" i="15"/>
  <c r="F12" i="15"/>
  <c r="F14" i="15" s="1"/>
  <c r="F28" i="15" s="1"/>
  <c r="E12" i="15"/>
  <c r="E14" i="15" s="1"/>
  <c r="E28" i="15" s="1"/>
  <c r="F77" i="12"/>
  <c r="E77" i="12"/>
  <c r="M76" i="12"/>
  <c r="F76" i="12"/>
  <c r="E76" i="12"/>
  <c r="M73" i="12"/>
  <c r="E73" i="12"/>
  <c r="M63" i="12"/>
  <c r="M66" i="12" s="1"/>
  <c r="M68" i="12" s="1"/>
  <c r="E63" i="12"/>
  <c r="E66" i="12" s="1"/>
  <c r="E68" i="12" s="1"/>
  <c r="F58" i="12"/>
  <c r="E58" i="12"/>
  <c r="M57" i="12"/>
  <c r="F57" i="12"/>
  <c r="E57" i="12"/>
  <c r="M45" i="12"/>
  <c r="M46" i="12" s="1"/>
  <c r="F31" i="12"/>
  <c r="E31" i="12"/>
  <c r="M30" i="12"/>
  <c r="F30" i="12"/>
  <c r="E30" i="12"/>
  <c r="F12" i="12"/>
  <c r="F14" i="12" s="1"/>
  <c r="F28" i="12" s="1"/>
  <c r="E12" i="12"/>
  <c r="E14" i="12" s="1"/>
  <c r="E28" i="12" s="1"/>
  <c r="F77" i="11"/>
  <c r="E77" i="11"/>
  <c r="F76" i="11"/>
  <c r="E76" i="11"/>
  <c r="F58" i="11"/>
  <c r="E58" i="11"/>
  <c r="F57" i="11"/>
  <c r="E57" i="11"/>
  <c r="F31" i="11"/>
  <c r="E31" i="11"/>
  <c r="F30" i="11"/>
  <c r="E30" i="11"/>
  <c r="F12" i="11"/>
  <c r="F14" i="11" s="1"/>
  <c r="F28" i="11" s="1"/>
  <c r="E12" i="11"/>
  <c r="E14" i="11" s="1"/>
  <c r="E28" i="11" s="1"/>
  <c r="M74" i="21" l="1"/>
  <c r="L80" i="19"/>
  <c r="L28" i="19"/>
  <c r="L28" i="17"/>
  <c r="M80" i="21"/>
  <c r="M28" i="21"/>
  <c r="M28" i="12"/>
  <c r="L28" i="22"/>
  <c r="L80" i="24"/>
  <c r="L28" i="24"/>
  <c r="M74" i="12"/>
  <c r="L28" i="15"/>
  <c r="L80" i="26"/>
  <c r="L28" i="26"/>
  <c r="M80" i="16"/>
  <c r="M28" i="16"/>
  <c r="F74" i="22"/>
  <c r="E80" i="26"/>
  <c r="E80" i="22"/>
  <c r="E80" i="21"/>
  <c r="E80" i="19"/>
  <c r="E80" i="17"/>
  <c r="E80" i="16"/>
  <c r="E80" i="15"/>
  <c r="E80" i="12"/>
  <c r="E80" i="11"/>
  <c r="F17" i="17"/>
  <c r="F20" i="17" s="1"/>
  <c r="F23" i="17" s="1"/>
  <c r="F24" i="17" s="1"/>
  <c r="L74" i="15"/>
  <c r="E74" i="15"/>
  <c r="F74" i="24"/>
  <c r="E74" i="12"/>
  <c r="L74" i="17"/>
  <c r="L46" i="22"/>
  <c r="L46" i="19"/>
  <c r="L46" i="24"/>
  <c r="E74" i="22"/>
  <c r="L74" i="22"/>
  <c r="L46" i="17"/>
  <c r="E74" i="17"/>
  <c r="L46" i="26"/>
  <c r="F74" i="26"/>
  <c r="M46" i="21"/>
  <c r="E74" i="26"/>
  <c r="L74" i="26"/>
  <c r="E17" i="17"/>
  <c r="E20" i="17" s="1"/>
  <c r="E81" i="17" s="1"/>
  <c r="L46" i="15"/>
  <c r="E17" i="24"/>
  <c r="E20" i="24" s="1"/>
  <c r="E81" i="24" s="1"/>
  <c r="E80" i="24"/>
  <c r="M17" i="16"/>
  <c r="F80" i="24"/>
  <c r="F17" i="24"/>
  <c r="F20" i="24" s="1"/>
  <c r="E74" i="24"/>
  <c r="L74" i="24"/>
  <c r="F17" i="21"/>
  <c r="F20" i="21" s="1"/>
  <c r="F23" i="21" s="1"/>
  <c r="F24" i="21" s="1"/>
  <c r="F80" i="21"/>
  <c r="E17" i="21"/>
  <c r="E20" i="21" s="1"/>
  <c r="F80" i="17"/>
  <c r="L17" i="24"/>
  <c r="L17" i="17"/>
  <c r="F80" i="16"/>
  <c r="F17" i="16"/>
  <c r="F20" i="16" s="1"/>
  <c r="F81" i="16" s="1"/>
  <c r="E17" i="16"/>
  <c r="E20" i="16" s="1"/>
  <c r="E81" i="16" s="1"/>
  <c r="F74" i="15"/>
  <c r="M17" i="12"/>
  <c r="E17" i="15"/>
  <c r="E20" i="15" s="1"/>
  <c r="E23" i="15" s="1"/>
  <c r="E24" i="15" s="1"/>
  <c r="F17" i="15"/>
  <c r="F20" i="15" s="1"/>
  <c r="F80" i="15"/>
  <c r="F17" i="11"/>
  <c r="F20" i="11" s="1"/>
  <c r="F23" i="11" s="1"/>
  <c r="F24" i="11" s="1"/>
  <c r="F80" i="11"/>
  <c r="E17" i="11"/>
  <c r="E20" i="11" s="1"/>
  <c r="E23" i="11" s="1"/>
  <c r="E24" i="11" s="1"/>
  <c r="F17" i="12"/>
  <c r="F20" i="12" s="1"/>
  <c r="F80" i="12"/>
  <c r="E17" i="19"/>
  <c r="E20" i="19" s="1"/>
  <c r="E17" i="12"/>
  <c r="E20" i="12" s="1"/>
  <c r="F17" i="19"/>
  <c r="F20" i="19" s="1"/>
  <c r="F80" i="19"/>
  <c r="E17" i="22"/>
  <c r="E20" i="22" s="1"/>
  <c r="F17" i="22"/>
  <c r="F20" i="22" s="1"/>
  <c r="F80" i="22"/>
  <c r="F17" i="26"/>
  <c r="F20" i="26" s="1"/>
  <c r="F80" i="26"/>
  <c r="M17" i="21"/>
  <c r="L17" i="19"/>
  <c r="E17" i="26"/>
  <c r="E20" i="26" s="1"/>
  <c r="L17" i="15"/>
  <c r="L17" i="22"/>
  <c r="L17" i="26"/>
  <c r="F81" i="17" l="1"/>
  <c r="E23" i="17"/>
  <c r="E24" i="17" s="1"/>
  <c r="L20" i="26"/>
  <c r="L81" i="26" s="1"/>
  <c r="L20" i="24"/>
  <c r="L81" i="24" s="1"/>
  <c r="L20" i="22"/>
  <c r="M20" i="21"/>
  <c r="M23" i="21" s="1"/>
  <c r="M24" i="21" s="1"/>
  <c r="L20" i="19"/>
  <c r="L23" i="19" s="1"/>
  <c r="L24" i="19" s="1"/>
  <c r="L20" i="17"/>
  <c r="M20" i="16"/>
  <c r="M23" i="16" s="1"/>
  <c r="M24" i="16" s="1"/>
  <c r="M82" i="16" s="1"/>
  <c r="M83" i="16"/>
  <c r="L20" i="15"/>
  <c r="L23" i="15" s="1"/>
  <c r="L24" i="15" s="1"/>
  <c r="M20" i="12"/>
  <c r="F23" i="16"/>
  <c r="F24" i="16" s="1"/>
  <c r="F81" i="11"/>
  <c r="E81" i="15"/>
  <c r="E23" i="24"/>
  <c r="E24" i="24" s="1"/>
  <c r="E23" i="16"/>
  <c r="E24" i="16" s="1"/>
  <c r="E81" i="11"/>
  <c r="F81" i="24"/>
  <c r="F23" i="24"/>
  <c r="F24" i="24" s="1"/>
  <c r="F81" i="21"/>
  <c r="E81" i="21"/>
  <c r="E23" i="21"/>
  <c r="E24" i="21" s="1"/>
  <c r="F23" i="15"/>
  <c r="F24" i="15" s="1"/>
  <c r="F81" i="15"/>
  <c r="F81" i="26"/>
  <c r="F23" i="26"/>
  <c r="F24" i="26" s="1"/>
  <c r="F81" i="22"/>
  <c r="F23" i="22"/>
  <c r="F24" i="22" s="1"/>
  <c r="E81" i="22"/>
  <c r="E23" i="22"/>
  <c r="E24" i="22" s="1"/>
  <c r="F81" i="19"/>
  <c r="F23" i="19"/>
  <c r="F24" i="19" s="1"/>
  <c r="E23" i="12"/>
  <c r="E24" i="12" s="1"/>
  <c r="E81" i="12"/>
  <c r="F23" i="12"/>
  <c r="F24" i="12" s="1"/>
  <c r="F81" i="12"/>
  <c r="E81" i="26"/>
  <c r="E23" i="26"/>
  <c r="E24" i="26" s="1"/>
  <c r="E23" i="19"/>
  <c r="E24" i="19" s="1"/>
  <c r="E81" i="19"/>
  <c r="L23" i="26" l="1"/>
  <c r="L24" i="26" s="1"/>
  <c r="L23" i="24"/>
  <c r="L24" i="24" s="1"/>
  <c r="L23" i="22"/>
  <c r="L24" i="22" s="1"/>
  <c r="M81" i="21"/>
  <c r="L23" i="17"/>
  <c r="L24" i="17" s="1"/>
  <c r="L81" i="19"/>
  <c r="M81" i="16"/>
  <c r="M23" i="12"/>
  <c r="M24" i="12" s="1"/>
</calcChain>
</file>

<file path=xl/sharedStrings.xml><?xml version="1.0" encoding="utf-8"?>
<sst xmlns="http://schemas.openxmlformats.org/spreadsheetml/2006/main" count="1918" uniqueCount="138">
  <si>
    <t>EBITDA</t>
  </si>
  <si>
    <t>EBITA</t>
  </si>
  <si>
    <t>EBIT</t>
  </si>
  <si>
    <t xml:space="preserve">EBT </t>
  </si>
  <si>
    <t>Goodwill</t>
  </si>
  <si>
    <t>Hafa Bathroom Group</t>
  </si>
  <si>
    <t>HL Display</t>
  </si>
  <si>
    <t>1)</t>
  </si>
  <si>
    <t>-</t>
  </si>
  <si>
    <t>RESULTATRÄKNING</t>
  </si>
  <si>
    <t>Nettoomsättning</t>
  </si>
  <si>
    <t>Rörelsens kostnader</t>
  </si>
  <si>
    <t>Övriga intäkter/kostnader</t>
  </si>
  <si>
    <t>Andelar i intresseföretags resultat</t>
  </si>
  <si>
    <t>Resultat från avyttringar</t>
  </si>
  <si>
    <t>Mkr</t>
  </si>
  <si>
    <t>Av- och nedskrivning av immateriella tillgångar</t>
  </si>
  <si>
    <t>Nedskrivning av goodwill</t>
  </si>
  <si>
    <t>Finansiella intäkter</t>
  </si>
  <si>
    <t>Finansiella kostnader</t>
  </si>
  <si>
    <t>Skatt</t>
  </si>
  <si>
    <t>Årets/periodens resultat</t>
  </si>
  <si>
    <t>Resultat hänförligt till moderbolagets ägare</t>
  </si>
  <si>
    <t>Övriga immateriella anläggningstillgångar</t>
  </si>
  <si>
    <t>Materiella anläggningstillgångar</t>
  </si>
  <si>
    <t>Finansiella tillgångar, räntebärande</t>
  </si>
  <si>
    <t>Finansiella tillgångar, ej räntebärande</t>
  </si>
  <si>
    <t>Summa anläggningstillgångar</t>
  </si>
  <si>
    <t>Lager</t>
  </si>
  <si>
    <t>Fordringar, räntebärande</t>
  </si>
  <si>
    <t>Fordringar, ej räntebärande</t>
  </si>
  <si>
    <t>Kassa, bank och övriga kortfristiga placeringar</t>
  </si>
  <si>
    <t>Tillgångar som innehas för försäljning</t>
  </si>
  <si>
    <t>Summa omsättningstillgångar</t>
  </si>
  <si>
    <t>SUMMA TILLGÅNGAR</t>
  </si>
  <si>
    <t>Eget kapital hänförligt till moderbolagets ägare</t>
  </si>
  <si>
    <t>Avsättningar, räntebärande</t>
  </si>
  <si>
    <t>Avsättningar, ej räntebärande</t>
  </si>
  <si>
    <t>Skulder, räntebärande</t>
  </si>
  <si>
    <t>Skulder, ej räntebärande</t>
  </si>
  <si>
    <t>Skulder hänförliga till Tillgångar som innehas för försäljning</t>
  </si>
  <si>
    <t>SUMMA EGET KAPITAL OCH SKULDER</t>
  </si>
  <si>
    <t>Kassaflöde från löpande verksamhet före förändring av rörelsekapital</t>
  </si>
  <si>
    <t>Förändring av rörelsekapital</t>
  </si>
  <si>
    <t>Kassaflöde från löpande verksamhet</t>
  </si>
  <si>
    <t>Investeringar i anläggningstillgångar</t>
  </si>
  <si>
    <t>Kassaflöde före förvärv och avyttring av företag</t>
  </si>
  <si>
    <t>Nettoinvesteringar i företag</t>
  </si>
  <si>
    <t>Kassaflöde efter investeringar</t>
  </si>
  <si>
    <t>Förändring av lån</t>
  </si>
  <si>
    <t>Nyemission</t>
  </si>
  <si>
    <t>Lämnad utdelning</t>
  </si>
  <si>
    <t>Övrigt</t>
  </si>
  <si>
    <t>Kassaflöde från finansieringsverksamheten</t>
  </si>
  <si>
    <t>Årets/periodens kassaflöde</t>
  </si>
  <si>
    <t>NYCKELTAL</t>
  </si>
  <si>
    <t>EBITA-marginal (%)</t>
  </si>
  <si>
    <t>EBT-marginal (%)</t>
  </si>
  <si>
    <t>Avkastning på EK (%)</t>
  </si>
  <si>
    <t>Avkastning på sysselsatt kapital (%)</t>
  </si>
  <si>
    <t>Soliditet (%)</t>
  </si>
  <si>
    <t>Räntebärande nettoskuld</t>
  </si>
  <si>
    <t>Skuldsättningsgrad</t>
  </si>
  <si>
    <t>Medelantal anställda</t>
  </si>
  <si>
    <t>NOT</t>
  </si>
  <si>
    <t>2)</t>
  </si>
  <si>
    <t>3)</t>
  </si>
  <si>
    <t>MDKK</t>
  </si>
  <si>
    <t>MNOK</t>
  </si>
  <si>
    <t>MEUR</t>
  </si>
  <si>
    <t>AH Industries</t>
  </si>
  <si>
    <t>Bisnode</t>
  </si>
  <si>
    <t>DIAB</t>
  </si>
  <si>
    <t>GS-Hydro</t>
  </si>
  <si>
    <t>Inwido</t>
  </si>
  <si>
    <r>
      <t>J</t>
    </r>
    <r>
      <rPr>
        <b/>
        <sz val="14"/>
        <color indexed="9"/>
        <rFont val="Arial"/>
        <family val="2"/>
      </rPr>
      <t>ø</t>
    </r>
    <r>
      <rPr>
        <b/>
        <sz val="14"/>
        <color indexed="9"/>
        <rFont val="Verdana"/>
        <family val="2"/>
      </rPr>
      <t>tul</t>
    </r>
  </si>
  <si>
    <t>Av- och nedskrivningar</t>
  </si>
  <si>
    <t>Finansiella skulder, övriga</t>
  </si>
  <si>
    <t>Avyttringar av anläggningstillgångar</t>
  </si>
  <si>
    <t xml:space="preserve"> -</t>
  </si>
  <si>
    <t>SB Seating</t>
  </si>
  <si>
    <t>RAPPORT ÖVER KASSAFLÖDEN</t>
  </si>
  <si>
    <t>RAPPORT ÖVER FINANSIELL STÄLLNING</t>
  </si>
  <si>
    <t>Resultat från avvecklade verksamheter</t>
  </si>
  <si>
    <t>Innehav utan bestämmande inflytande</t>
  </si>
  <si>
    <t>Resultat hänförligt till innehav utan bestämmande inflytande</t>
  </si>
  <si>
    <t>1)2)</t>
  </si>
  <si>
    <t>Biolin Scientific</t>
  </si>
  <si>
    <t>Arcus-Gruppen</t>
  </si>
  <si>
    <t>Mobile Climate Control</t>
  </si>
  <si>
    <t>Euromaint</t>
  </si>
  <si>
    <t xml:space="preserve">    augusti 2011, ny finansiering samt avveckling av Farfield.</t>
  </si>
  <si>
    <t>1) Exklusive ränta på aktieägarlån.</t>
  </si>
  <si>
    <t xml:space="preserve">1) Resultatet och medelantal anställda för 2010 och 2011 är proformerat med hänsyn till avvecklad verksamhet (affärsområde Ombyggnad) och </t>
  </si>
  <si>
    <t xml:space="preserve">    avyttrad verksamhet (Euromaint Industry).</t>
  </si>
  <si>
    <t>Jämförelsestörande poster i EBITA</t>
  </si>
  <si>
    <t>Operativ EBITA</t>
  </si>
  <si>
    <t>2) Exklusive ränta på aktieägarlån.</t>
  </si>
  <si>
    <t>1) Finansiella kostnader exklusive ränta på aktieägarlån.</t>
  </si>
  <si>
    <t xml:space="preserve">1) Resultatet och medelantal anställda 2010 och 2011 är proformerat med hänsyn till ny koncernstruktur, förvärv av Sophion Bioscience i </t>
  </si>
  <si>
    <t>1) Resultatet 2011 är proformerat med hänsyn till ny finansiering.</t>
  </si>
  <si>
    <t xml:space="preserve">   </t>
  </si>
  <si>
    <t>Aibel</t>
  </si>
  <si>
    <t>Avvecklad verksamhet</t>
  </si>
  <si>
    <t>Nebula</t>
  </si>
  <si>
    <t>Nordic Cinema Group</t>
  </si>
  <si>
    <t>1) Resultatet 2013 och 2012 är proformerat med hänsyn till Ratos förvärv och ny finansiering.</t>
  </si>
  <si>
    <t>1) Resultatet för 2010 och 2011 är proformerat med hänsyn till avvecklad verksamhet i Danmark.</t>
  </si>
  <si>
    <t>HENT</t>
  </si>
  <si>
    <t>KVD</t>
  </si>
  <si>
    <t>1) Resultatet 2010 är proformerat med hänsyn till Ratos förvärv.</t>
  </si>
  <si>
    <t>2) Resultatet 2010 är justerat avseende återlagda goodwillavskrivningar.</t>
  </si>
  <si>
    <t>1) Resultatet och medelantal anställda för 2012 är proformerat med hänsyn till den avvecklad verksamheten Product Information.</t>
  </si>
  <si>
    <t>1) Resultatet och medelantal anställda 2010 är proformerat med hänsyn till förvärv av RM Group.</t>
  </si>
  <si>
    <t>1) Resultatet 2010 är proformerat med hänsyn till ny koncern- och kapitalstruktur.</t>
  </si>
  <si>
    <t>2)3)</t>
  </si>
  <si>
    <t>3) Resultatet 2013 och 2014 är proformerat med hänsyn till den avvecklade verksamheten Osstell</t>
  </si>
  <si>
    <t>2) Resultatet 2013 är proformerat med hänsyn till den avvecklade verksamheten Farfield.</t>
  </si>
  <si>
    <t>3)1)</t>
  </si>
  <si>
    <t>3) Finansiella kostnader exklusive ränta på aktieägarlån.</t>
  </si>
  <si>
    <t>2) Finansiella kostnader exklusive ränta på aktieägarlån.</t>
  </si>
  <si>
    <t xml:space="preserve">1) Resultatet 2012 är proformerat med hänsyn till Ratos förvärv, ny finansiering samt avskrivning av immateriella tillgångar </t>
  </si>
  <si>
    <t xml:space="preserve">    enligt slutlig förvärvsanalys.</t>
  </si>
  <si>
    <t xml:space="preserve">2) Resultatet 2013 är proformerat med hänsyn till Ratos förvärv, ny finansiering, avskrivning av immateriella tillgångar </t>
  </si>
  <si>
    <t xml:space="preserve">    enligt slutlig förvärvsanalys samt avsättningar</t>
  </si>
  <si>
    <t>Q2</t>
  </si>
  <si>
    <t>Q1-2</t>
  </si>
  <si>
    <t xml:space="preserve">2) Resultatet och medelantal anställda 2012 är proformerat med hänsyn till avyttring av Home Improvement. </t>
  </si>
  <si>
    <t>1) 2)</t>
  </si>
  <si>
    <t>3) I eget kapital per 2014-06-30 ingår aktieägarlån med 44 MNOK.</t>
  </si>
  <si>
    <t>2) I eget kapital ingår per 2014-06-30 aktieägarlån med 201 Mkr.</t>
  </si>
  <si>
    <t>3) I eget kapital ingår per 2014-06-30 aktieägarlån med 1 482 Mkr.</t>
  </si>
  <si>
    <t xml:space="preserve">2) Resultatet för 2012, 2013 och 2014 är proformerat med hänsyn till avvecklad verksamhet i Tyskland och Belgien. </t>
  </si>
  <si>
    <t>2) I eget kapital per 2014-06-30 ingår aktieägarlån med 113 MNOK.</t>
  </si>
  <si>
    <t>2) Profomering av 2013 har även skett avseende ändrad definition av nettoomsättning/övriga intäkter.</t>
  </si>
  <si>
    <t>1) EBITA (rörelsens kostnader) har justerats för historiska icke kassaflödespåverkande bokföringsfel för 2013 och 2012 i Norge med -5,1 Mkr respektive -11,6 Mkr</t>
  </si>
  <si>
    <t>(-4,6 MNOK respektive -10,0 MNOK).</t>
  </si>
  <si>
    <t>Årets/periodens kassaflöde justerat för avvecklad verksamhet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</si>
</sst>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k_r_-;\-* #,##0\ _k_r_-;_-* &quot;-&quot;\ _k_r_-;_-@_-"/>
    <numFmt numFmtId="43" formatCode="_-* #,##0.00\ _k_r_-;\-* #,##0.00\ _k_r_-;_-* &quot;-&quot;??\ _k_r_-;_-@_-"/>
    <numFmt numFmtId="164" formatCode="0.0"/>
    <numFmt numFmtId="165" formatCode="#,##0.0"/>
    <numFmt numFmtId="166" formatCode="_-* #,##0.0\ _k_r_-;\-* #,##0.0\ _k_r_-;_-* &quot;-&quot;\ _k_r_-;_-@_-"/>
    <numFmt numFmtId="167" formatCode="#,##0.0_ ;\-#,##0.0\ "/>
    <numFmt numFmtId="168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10"/>
      <color indexed="8"/>
      <name val="Verdana"/>
      <family val="2"/>
    </font>
    <font>
      <sz val="10"/>
      <name val="Arial"/>
      <family val="2"/>
    </font>
    <font>
      <b/>
      <sz val="14"/>
      <color indexed="9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b/>
      <sz val="7"/>
      <color indexed="9"/>
      <name val="Verdana"/>
      <family val="2"/>
    </font>
    <font>
      <sz val="7"/>
      <color indexed="8"/>
      <name val="Calibri"/>
      <family val="2"/>
    </font>
    <font>
      <b/>
      <sz val="14"/>
      <color indexed="9"/>
      <name val="Arial"/>
      <family val="2"/>
    </font>
    <font>
      <sz val="8"/>
      <color theme="1"/>
      <name val="Verdana"/>
      <family val="2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7"/>
      <color rgb="FFFF0000"/>
      <name val="Calibri"/>
      <family val="2"/>
    </font>
    <font>
      <b/>
      <sz val="8"/>
      <color theme="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75B73"/>
        <bgColor indexed="64"/>
      </patternFill>
    </fill>
    <fill>
      <patternFill patternType="solid">
        <fgColor rgb="FFE5E0EC"/>
        <bgColor indexed="46"/>
      </patternFill>
    </fill>
    <fill>
      <patternFill patternType="solid">
        <fgColor rgb="FFE5E0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4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216">
    <xf numFmtId="0" fontId="0" fillId="0" borderId="0" xfId="0"/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/>
    <xf numFmtId="3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left"/>
    </xf>
    <xf numFmtId="0" fontId="0" fillId="0" borderId="0" xfId="0" applyFill="1"/>
    <xf numFmtId="3" fontId="7" fillId="0" borderId="0" xfId="0" applyNumberFormat="1" applyFont="1" applyFill="1" applyBorder="1"/>
    <xf numFmtId="0" fontId="10" fillId="0" borderId="0" xfId="0" applyFont="1"/>
    <xf numFmtId="0" fontId="10" fillId="0" borderId="0" xfId="0" applyFont="1" applyAlignment="1">
      <alignment vertical="top"/>
    </xf>
    <xf numFmtId="3" fontId="2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0" fontId="7" fillId="0" borderId="2" xfId="0" applyFont="1" applyFill="1" applyBorder="1"/>
    <xf numFmtId="0" fontId="0" fillId="0" borderId="0" xfId="0" applyAlignment="1"/>
    <xf numFmtId="0" fontId="2" fillId="0" borderId="1" xfId="0" applyFont="1" applyFill="1" applyBorder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/>
    <xf numFmtId="0" fontId="2" fillId="0" borderId="1" xfId="0" applyNumberFormat="1" applyFont="1" applyFill="1" applyBorder="1"/>
    <xf numFmtId="0" fontId="7" fillId="0" borderId="0" xfId="0" applyNumberFormat="1" applyFont="1" applyFill="1"/>
    <xf numFmtId="0" fontId="7" fillId="0" borderId="2" xfId="0" applyNumberFormat="1" applyFont="1" applyFill="1" applyBorder="1"/>
    <xf numFmtId="0" fontId="7" fillId="0" borderId="0" xfId="0" applyNumberFormat="1" applyFont="1" applyFill="1" applyBorder="1"/>
    <xf numFmtId="49" fontId="7" fillId="0" borderId="2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165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3" fillId="0" borderId="0" xfId="0" applyFont="1"/>
    <xf numFmtId="0" fontId="12" fillId="0" borderId="0" xfId="0" applyFont="1" applyFill="1"/>
    <xf numFmtId="0" fontId="12" fillId="0" borderId="0" xfId="0" applyFont="1" applyAlignment="1"/>
    <xf numFmtId="0" fontId="3" fillId="0" borderId="0" xfId="0" applyFont="1" applyAlignment="1">
      <alignment vertical="top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wrapText="1"/>
    </xf>
    <xf numFmtId="3" fontId="7" fillId="0" borderId="2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0" xfId="3" applyNumberFormat="1" applyFont="1" applyFill="1" applyBorder="1" applyAlignment="1">
      <alignment horizontal="right" vertic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right" vertical="center"/>
    </xf>
    <xf numFmtId="1" fontId="8" fillId="3" borderId="0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left"/>
    </xf>
    <xf numFmtId="1" fontId="9" fillId="3" borderId="0" xfId="0" applyNumberFormat="1" applyFont="1" applyFill="1" applyBorder="1" applyAlignment="1">
      <alignment horizontal="right" vertical="top" wrapText="1"/>
    </xf>
    <xf numFmtId="0" fontId="9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top"/>
    </xf>
    <xf numFmtId="0" fontId="9" fillId="3" borderId="0" xfId="0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 applyAlignment="1">
      <alignment horizontal="right" vertical="center"/>
    </xf>
    <xf numFmtId="165" fontId="2" fillId="4" borderId="0" xfId="0" applyNumberFormat="1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/>
    </xf>
    <xf numFmtId="1" fontId="2" fillId="4" borderId="0" xfId="0" applyNumberFormat="1" applyFont="1" applyFill="1" applyBorder="1" applyAlignment="1">
      <alignment horizontal="right" vertical="center"/>
    </xf>
    <xf numFmtId="3" fontId="2" fillId="4" borderId="0" xfId="0" applyNumberFormat="1" applyFont="1" applyFill="1" applyBorder="1" applyAlignment="1">
      <alignment horizontal="right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2" fillId="4" borderId="0" xfId="0" applyNumberFormat="1" applyFont="1" applyFill="1" applyBorder="1" applyAlignment="1">
      <alignment horizontal="right" vertical="center" wrapText="1"/>
    </xf>
    <xf numFmtId="3" fontId="7" fillId="4" borderId="0" xfId="0" applyNumberFormat="1" applyFont="1" applyFill="1" applyBorder="1" applyAlignment="1">
      <alignment horizontal="right" vertical="center" wrapText="1"/>
    </xf>
    <xf numFmtId="3" fontId="7" fillId="4" borderId="2" xfId="0" applyNumberFormat="1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top" wrapText="1"/>
    </xf>
    <xf numFmtId="3" fontId="12" fillId="0" borderId="0" xfId="0" applyNumberFormat="1" applyFont="1"/>
    <xf numFmtId="3" fontId="7" fillId="4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165" fontId="7" fillId="4" borderId="0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2" fillId="4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right" vertical="center" wrapText="1"/>
    </xf>
    <xf numFmtId="165" fontId="2" fillId="4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4" borderId="0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wrapText="1"/>
    </xf>
    <xf numFmtId="165" fontId="7" fillId="4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4" borderId="2" xfId="0" applyNumberFormat="1" applyFont="1" applyFill="1" applyBorder="1" applyAlignment="1">
      <alignment horizontal="right" vertical="center" wrapText="1"/>
    </xf>
    <xf numFmtId="165" fontId="7" fillId="0" borderId="2" xfId="0" applyNumberFormat="1" applyFont="1" applyFill="1" applyBorder="1" applyAlignment="1">
      <alignment horizontal="right" vertical="center" wrapText="1"/>
    </xf>
    <xf numFmtId="1" fontId="2" fillId="0" borderId="0" xfId="3" applyNumberFormat="1" applyFont="1" applyFill="1" applyBorder="1" applyAlignment="1">
      <alignment horizontal="right" vertical="center"/>
    </xf>
    <xf numFmtId="41" fontId="7" fillId="4" borderId="0" xfId="0" applyNumberFormat="1" applyFont="1" applyFill="1" applyBorder="1" applyAlignment="1">
      <alignment horizontal="right" vertical="center" wrapText="1"/>
    </xf>
    <xf numFmtId="41" fontId="7" fillId="0" borderId="0" xfId="0" applyNumberFormat="1" applyFont="1" applyFill="1" applyBorder="1" applyAlignment="1">
      <alignment horizontal="right" vertical="center" wrapText="1"/>
    </xf>
    <xf numFmtId="41" fontId="7" fillId="4" borderId="1" xfId="0" applyNumberFormat="1" applyFont="1" applyFill="1" applyBorder="1" applyAlignment="1">
      <alignment horizontal="right" vertical="center" wrapText="1"/>
    </xf>
    <xf numFmtId="41" fontId="7" fillId="0" borderId="1" xfId="0" applyNumberFormat="1" applyFont="1" applyFill="1" applyBorder="1" applyAlignment="1">
      <alignment horizontal="right" vertical="center" wrapText="1"/>
    </xf>
    <xf numFmtId="164" fontId="2" fillId="5" borderId="0" xfId="0" applyNumberFormat="1" applyFont="1" applyFill="1" applyBorder="1" applyAlignment="1">
      <alignment horizontal="right" vertical="center"/>
    </xf>
    <xf numFmtId="0" fontId="0" fillId="6" borderId="0" xfId="0" applyFill="1"/>
    <xf numFmtId="164" fontId="2" fillId="7" borderId="0" xfId="0" applyNumberFormat="1" applyFont="1" applyFill="1" applyBorder="1" applyAlignment="1">
      <alignment horizontal="right" vertical="center"/>
    </xf>
    <xf numFmtId="3" fontId="7" fillId="7" borderId="0" xfId="0" applyNumberFormat="1" applyFont="1" applyFill="1" applyBorder="1" applyAlignment="1">
      <alignment horizontal="right" vertical="center" wrapText="1"/>
    </xf>
    <xf numFmtId="1" fontId="2" fillId="7" borderId="0" xfId="0" applyNumberFormat="1" applyFont="1" applyFill="1" applyBorder="1" applyAlignment="1">
      <alignment horizontal="right" vertical="center"/>
    </xf>
    <xf numFmtId="3" fontId="2" fillId="7" borderId="0" xfId="0" applyNumberFormat="1" applyFont="1" applyFill="1" applyBorder="1" applyAlignment="1">
      <alignment horizontal="right" vertical="center"/>
    </xf>
    <xf numFmtId="165" fontId="2" fillId="7" borderId="0" xfId="0" applyNumberFormat="1" applyFont="1" applyFill="1" applyBorder="1" applyAlignment="1">
      <alignment horizontal="right" vertical="center"/>
    </xf>
    <xf numFmtId="3" fontId="7" fillId="8" borderId="0" xfId="0" applyNumberFormat="1" applyFont="1" applyFill="1" applyBorder="1" applyAlignment="1">
      <alignment horizontal="right" vertical="center" wrapText="1"/>
    </xf>
    <xf numFmtId="3" fontId="2" fillId="8" borderId="0" xfId="0" applyNumberFormat="1" applyFont="1" applyFill="1" applyBorder="1" applyAlignment="1">
      <alignment horizontal="right" vertical="center" wrapText="1"/>
    </xf>
    <xf numFmtId="3" fontId="2" fillId="8" borderId="1" xfId="0" applyNumberFormat="1" applyFont="1" applyFill="1" applyBorder="1" applyAlignment="1">
      <alignment horizontal="right" vertical="center" wrapText="1"/>
    </xf>
    <xf numFmtId="3" fontId="7" fillId="8" borderId="1" xfId="0" applyNumberFormat="1" applyFont="1" applyFill="1" applyBorder="1" applyAlignment="1">
      <alignment horizontal="right" vertical="center" wrapText="1"/>
    </xf>
    <xf numFmtId="164" fontId="2" fillId="8" borderId="0" xfId="0" applyNumberFormat="1" applyFont="1" applyFill="1" applyBorder="1" applyAlignment="1">
      <alignment horizontal="right" vertical="center"/>
    </xf>
    <xf numFmtId="164" fontId="2" fillId="8" borderId="0" xfId="3" applyNumberFormat="1" applyFont="1" applyFill="1" applyBorder="1" applyAlignment="1">
      <alignment horizontal="right" vertical="center"/>
    </xf>
    <xf numFmtId="1" fontId="2" fillId="8" borderId="0" xfId="3" applyNumberFormat="1" applyFont="1" applyFill="1" applyBorder="1" applyAlignment="1">
      <alignment horizontal="right" vertical="center"/>
    </xf>
    <xf numFmtId="3" fontId="2" fillId="8" borderId="0" xfId="0" applyNumberFormat="1" applyFont="1" applyFill="1" applyBorder="1" applyAlignment="1">
      <alignment horizontal="right" vertical="center"/>
    </xf>
    <xf numFmtId="164" fontId="2" fillId="8" borderId="0" xfId="1" applyNumberFormat="1" applyFont="1" applyFill="1" applyBorder="1" applyAlignment="1">
      <alignment horizontal="right" vertical="center"/>
    </xf>
    <xf numFmtId="3" fontId="2" fillId="8" borderId="1" xfId="0" applyNumberFormat="1" applyFont="1" applyFill="1" applyBorder="1" applyAlignment="1">
      <alignment horizontal="right" vertical="center"/>
    </xf>
    <xf numFmtId="3" fontId="7" fillId="7" borderId="1" xfId="0" applyNumberFormat="1" applyFont="1" applyFill="1" applyBorder="1" applyAlignment="1">
      <alignment horizontal="right" vertical="center" wrapText="1"/>
    </xf>
    <xf numFmtId="165" fontId="7" fillId="7" borderId="0" xfId="0" applyNumberFormat="1" applyFont="1" applyFill="1" applyBorder="1" applyAlignment="1">
      <alignment horizontal="right" vertical="center" wrapText="1"/>
    </xf>
    <xf numFmtId="165" fontId="7" fillId="7" borderId="1" xfId="0" applyNumberFormat="1" applyFont="1" applyFill="1" applyBorder="1" applyAlignment="1">
      <alignment horizontal="right" vertical="center" wrapText="1"/>
    </xf>
    <xf numFmtId="3" fontId="2" fillId="6" borderId="0" xfId="0" applyNumberFormat="1" applyFont="1" applyFill="1" applyBorder="1" applyAlignment="1">
      <alignment horizontal="right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165" fontId="7" fillId="7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41" fontId="7" fillId="0" borderId="2" xfId="0" applyNumberFormat="1" applyFont="1" applyFill="1" applyBorder="1" applyAlignment="1">
      <alignment horizontal="right" vertical="center" wrapText="1"/>
    </xf>
    <xf numFmtId="41" fontId="7" fillId="7" borderId="0" xfId="0" applyNumberFormat="1" applyFont="1" applyFill="1" applyBorder="1" applyAlignment="1">
      <alignment horizontal="right" vertical="center" wrapText="1"/>
    </xf>
    <xf numFmtId="41" fontId="7" fillId="7" borderId="1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/>
    </xf>
    <xf numFmtId="3" fontId="7" fillId="6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6" borderId="3" xfId="0" applyFont="1" applyFill="1" applyBorder="1" applyAlignment="1"/>
    <xf numFmtId="0" fontId="2" fillId="6" borderId="0" xfId="0" applyFont="1" applyFill="1" applyBorder="1" applyAlignment="1"/>
    <xf numFmtId="0" fontId="12" fillId="0" borderId="0" xfId="0" quotePrefix="1" applyFont="1"/>
    <xf numFmtId="3" fontId="2" fillId="5" borderId="0" xfId="0" applyNumberFormat="1" applyFont="1" applyFill="1" applyBorder="1" applyAlignment="1">
      <alignment horizontal="right" wrapText="1"/>
    </xf>
    <xf numFmtId="3" fontId="2" fillId="5" borderId="1" xfId="0" applyNumberFormat="1" applyFont="1" applyFill="1" applyBorder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2" fillId="7" borderId="0" xfId="0" applyNumberFormat="1" applyFont="1" applyFill="1" applyBorder="1" applyAlignment="1">
      <alignment horizontal="right" wrapText="1"/>
    </xf>
    <xf numFmtId="3" fontId="2" fillId="7" borderId="1" xfId="0" applyNumberFormat="1" applyFont="1" applyFill="1" applyBorder="1" applyAlignment="1">
      <alignment horizontal="right" vertical="center" wrapText="1"/>
    </xf>
    <xf numFmtId="3" fontId="2" fillId="7" borderId="0" xfId="0" applyNumberFormat="1" applyFont="1" applyFill="1" applyBorder="1" applyAlignment="1">
      <alignment horizontal="right" vertical="center" wrapText="1"/>
    </xf>
    <xf numFmtId="41" fontId="7" fillId="6" borderId="0" xfId="0" applyNumberFormat="1" applyFont="1" applyFill="1" applyBorder="1" applyAlignment="1">
      <alignment horizontal="right" vertical="center" wrapText="1"/>
    </xf>
    <xf numFmtId="3" fontId="7" fillId="7" borderId="2" xfId="0" applyNumberFormat="1" applyFont="1" applyFill="1" applyBorder="1" applyAlignment="1">
      <alignment horizontal="right" vertical="center" wrapText="1"/>
    </xf>
    <xf numFmtId="3" fontId="0" fillId="6" borderId="0" xfId="0" applyNumberFormat="1" applyFill="1"/>
    <xf numFmtId="3" fontId="2" fillId="6" borderId="0" xfId="0" applyNumberFormat="1" applyFont="1" applyFill="1" applyBorder="1" applyAlignment="1">
      <alignment horizontal="right" wrapText="1"/>
    </xf>
    <xf numFmtId="3" fontId="7" fillId="6" borderId="2" xfId="0" applyNumberFormat="1" applyFont="1" applyFill="1" applyBorder="1" applyAlignment="1">
      <alignment horizontal="right" vertical="center" wrapText="1"/>
    </xf>
    <xf numFmtId="165" fontId="2" fillId="7" borderId="0" xfId="0" applyNumberFormat="1" applyFont="1" applyFill="1" applyBorder="1" applyAlignment="1">
      <alignment horizontal="right" vertical="center" wrapText="1"/>
    </xf>
    <xf numFmtId="165" fontId="2" fillId="7" borderId="1" xfId="0" applyNumberFormat="1" applyFont="1" applyFill="1" applyBorder="1" applyAlignment="1">
      <alignment horizontal="right" vertical="center" wrapText="1"/>
    </xf>
    <xf numFmtId="165" fontId="2" fillId="7" borderId="0" xfId="0" applyNumberFormat="1" applyFont="1" applyFill="1" applyBorder="1" applyAlignment="1">
      <alignment horizontal="right" wrapText="1"/>
    </xf>
    <xf numFmtId="164" fontId="2" fillId="6" borderId="0" xfId="0" applyNumberFormat="1" applyFont="1" applyFill="1" applyBorder="1" applyAlignment="1">
      <alignment horizontal="right" vertical="center"/>
    </xf>
    <xf numFmtId="3" fontId="2" fillId="7" borderId="1" xfId="0" applyNumberFormat="1" applyFont="1" applyFill="1" applyBorder="1" applyAlignment="1">
      <alignment horizontal="right" vertical="center"/>
    </xf>
    <xf numFmtId="3" fontId="7" fillId="6" borderId="1" xfId="0" applyNumberFormat="1" applyFont="1" applyFill="1" applyBorder="1" applyAlignment="1">
      <alignment horizontal="right" vertical="center" wrapText="1"/>
    </xf>
    <xf numFmtId="41" fontId="7" fillId="6" borderId="2" xfId="0" applyNumberFormat="1" applyFont="1" applyFill="1" applyBorder="1" applyAlignment="1">
      <alignment horizontal="right" vertical="center" wrapText="1"/>
    </xf>
    <xf numFmtId="164" fontId="2" fillId="6" borderId="0" xfId="3" applyNumberFormat="1" applyFont="1" applyFill="1" applyBorder="1" applyAlignment="1">
      <alignment horizontal="right" vertical="center"/>
    </xf>
    <xf numFmtId="1" fontId="2" fillId="6" borderId="0" xfId="3" applyNumberFormat="1" applyFont="1" applyFill="1" applyBorder="1" applyAlignment="1">
      <alignment horizontal="right" vertical="center"/>
    </xf>
    <xf numFmtId="3" fontId="2" fillId="6" borderId="0" xfId="0" applyNumberFormat="1" applyFont="1" applyFill="1" applyBorder="1" applyAlignment="1">
      <alignment horizontal="right" vertical="center"/>
    </xf>
    <xf numFmtId="164" fontId="2" fillId="6" borderId="0" xfId="1" applyNumberFormat="1" applyFont="1" applyFill="1" applyBorder="1" applyAlignment="1">
      <alignment horizontal="right" vertical="center"/>
    </xf>
    <xf numFmtId="3" fontId="2" fillId="6" borderId="1" xfId="0" applyNumberFormat="1" applyFont="1" applyFill="1" applyBorder="1" applyAlignment="1">
      <alignment horizontal="right" vertical="center"/>
    </xf>
    <xf numFmtId="3" fontId="0" fillId="6" borderId="0" xfId="0" applyNumberFormat="1" applyFill="1" applyAlignment="1">
      <alignment horizontal="right"/>
    </xf>
    <xf numFmtId="41" fontId="7" fillId="7" borderId="2" xfId="0" applyNumberFormat="1" applyFont="1" applyFill="1" applyBorder="1" applyAlignment="1">
      <alignment horizontal="right" vertical="center" wrapText="1"/>
    </xf>
    <xf numFmtId="165" fontId="7" fillId="5" borderId="0" xfId="0" applyNumberFormat="1" applyFont="1" applyFill="1" applyBorder="1" applyAlignment="1">
      <alignment horizontal="right" vertical="center" wrapText="1"/>
    </xf>
    <xf numFmtId="165" fontId="7" fillId="6" borderId="0" xfId="0" applyNumberFormat="1" applyFont="1" applyFill="1" applyBorder="1" applyAlignment="1">
      <alignment horizontal="right" vertical="center" wrapText="1"/>
    </xf>
    <xf numFmtId="0" fontId="2" fillId="6" borderId="0" xfId="0" applyFont="1" applyFill="1" applyBorder="1"/>
    <xf numFmtId="0" fontId="2" fillId="0" borderId="4" xfId="0" applyNumberFormat="1" applyFont="1" applyFill="1" applyBorder="1"/>
    <xf numFmtId="0" fontId="2" fillId="0" borderId="4" xfId="0" applyFont="1" applyFill="1" applyBorder="1"/>
    <xf numFmtId="3" fontId="2" fillId="4" borderId="4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3" fontId="2" fillId="7" borderId="4" xfId="0" applyNumberFormat="1" applyFont="1" applyFill="1" applyBorder="1" applyAlignment="1">
      <alignment horizontal="right" vertical="center" wrapText="1"/>
    </xf>
    <xf numFmtId="0" fontId="7" fillId="0" borderId="5" xfId="0" applyNumberFormat="1" applyFont="1" applyFill="1" applyBorder="1"/>
    <xf numFmtId="0" fontId="2" fillId="0" borderId="5" xfId="0" applyFont="1" applyFill="1" applyBorder="1"/>
    <xf numFmtId="3" fontId="7" fillId="4" borderId="5" xfId="0" applyNumberFormat="1" applyFont="1" applyFill="1" applyBorder="1" applyAlignment="1">
      <alignment horizontal="right"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3" fontId="7" fillId="7" borderId="5" xfId="0" applyNumberFormat="1" applyFont="1" applyFill="1" applyBorder="1" applyAlignment="1">
      <alignment horizontal="right" vertical="center" wrapText="1"/>
    </xf>
    <xf numFmtId="165" fontId="2" fillId="4" borderId="4" xfId="0" applyNumberFormat="1" applyFont="1" applyFill="1" applyBorder="1" applyAlignment="1">
      <alignment horizontal="right" vertical="center" wrapText="1"/>
    </xf>
    <xf numFmtId="165" fontId="2" fillId="7" borderId="4" xfId="0" applyNumberFormat="1" applyFont="1" applyFill="1" applyBorder="1" applyAlignment="1">
      <alignment horizontal="right" vertical="center" wrapText="1"/>
    </xf>
    <xf numFmtId="165" fontId="7" fillId="4" borderId="5" xfId="0" applyNumberFormat="1" applyFont="1" applyFill="1" applyBorder="1" applyAlignment="1">
      <alignment horizontal="right" vertical="center" wrapText="1"/>
    </xf>
    <xf numFmtId="165" fontId="7" fillId="7" borderId="5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165" fontId="7" fillId="0" borderId="5" xfId="0" applyNumberFormat="1" applyFont="1" applyFill="1" applyBorder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center"/>
    </xf>
    <xf numFmtId="41" fontId="7" fillId="9" borderId="0" xfId="0" applyNumberFormat="1" applyFont="1" applyFill="1" applyBorder="1" applyAlignment="1">
      <alignment horizontal="right" vertical="center" wrapText="1"/>
    </xf>
    <xf numFmtId="41" fontId="7" fillId="9" borderId="1" xfId="0" applyNumberFormat="1" applyFont="1" applyFill="1" applyBorder="1" applyAlignment="1">
      <alignment horizontal="right" vertical="center" wrapText="1"/>
    </xf>
    <xf numFmtId="41" fontId="7" fillId="9" borderId="2" xfId="0" applyNumberFormat="1" applyFont="1" applyFill="1" applyBorder="1" applyAlignment="1">
      <alignment horizontal="right" vertical="center" wrapText="1"/>
    </xf>
    <xf numFmtId="41" fontId="7" fillId="4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3" fontId="7" fillId="5" borderId="1" xfId="0" applyNumberFormat="1" applyFont="1" applyFill="1" applyBorder="1" applyAlignment="1">
      <alignment horizontal="right" vertical="center" wrapText="1"/>
    </xf>
    <xf numFmtId="41" fontId="7" fillId="6" borderId="1" xfId="0" applyNumberFormat="1" applyFont="1" applyFill="1" applyBorder="1" applyAlignment="1">
      <alignment horizontal="right" vertical="center" wrapText="1"/>
    </xf>
    <xf numFmtId="166" fontId="7" fillId="0" borderId="0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4" fontId="2" fillId="9" borderId="0" xfId="0" applyNumberFormat="1" applyFont="1" applyFill="1" applyBorder="1" applyAlignment="1">
      <alignment horizontal="right" vertical="center"/>
    </xf>
    <xf numFmtId="0" fontId="2" fillId="6" borderId="1" xfId="0" applyFont="1" applyFill="1" applyBorder="1"/>
    <xf numFmtId="3" fontId="12" fillId="0" borderId="0" xfId="0" applyNumberFormat="1" applyFont="1" applyFill="1"/>
    <xf numFmtId="0" fontId="12" fillId="8" borderId="0" xfId="0" applyFont="1" applyFill="1"/>
    <xf numFmtId="3" fontId="2" fillId="9" borderId="1" xfId="0" applyNumberFormat="1" applyFont="1" applyFill="1" applyBorder="1" applyAlignment="1">
      <alignment horizontal="right" vertical="center"/>
    </xf>
    <xf numFmtId="167" fontId="7" fillId="4" borderId="0" xfId="0" applyNumberFormat="1" applyFont="1" applyFill="1" applyBorder="1" applyAlignment="1">
      <alignment horizontal="right" vertical="center" wrapText="1"/>
    </xf>
    <xf numFmtId="165" fontId="7" fillId="8" borderId="0" xfId="0" applyNumberFormat="1" applyFont="1" applyFill="1" applyBorder="1" applyAlignment="1">
      <alignment horizontal="right" vertical="center" wrapText="1"/>
    </xf>
    <xf numFmtId="168" fontId="7" fillId="4" borderId="0" xfId="0" applyNumberFormat="1" applyFont="1" applyFill="1" applyBorder="1" applyAlignment="1">
      <alignment horizontal="right" vertical="center" wrapText="1"/>
    </xf>
    <xf numFmtId="168" fontId="7" fillId="4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/>
    <xf numFmtId="41" fontId="7" fillId="5" borderId="0" xfId="0" applyNumberFormat="1" applyFont="1" applyFill="1" applyBorder="1" applyAlignment="1">
      <alignment horizontal="right" vertical="center" wrapText="1"/>
    </xf>
    <xf numFmtId="41" fontId="7" fillId="5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right"/>
    </xf>
    <xf numFmtId="0" fontId="16" fillId="0" borderId="0" xfId="0" applyFont="1" applyAlignment="1">
      <alignment vertical="top"/>
    </xf>
    <xf numFmtId="0" fontId="13" fillId="0" borderId="0" xfId="0" applyFont="1"/>
    <xf numFmtId="3" fontId="14" fillId="0" borderId="0" xfId="0" applyNumberFormat="1" applyFont="1" applyFill="1" applyBorder="1" applyAlignment="1">
      <alignment horizontal="right" vertical="center" wrapText="1"/>
    </xf>
    <xf numFmtId="1" fontId="17" fillId="3" borderId="0" xfId="0" applyNumberFormat="1" applyFont="1" applyFill="1" applyBorder="1" applyAlignment="1">
      <alignment horizontal="right" vertical="center" wrapText="1"/>
    </xf>
    <xf numFmtId="3" fontId="17" fillId="3" borderId="0" xfId="0" applyNumberFormat="1" applyFont="1" applyFill="1" applyBorder="1" applyAlignment="1">
      <alignment horizontal="right" vertical="center" wrapText="1"/>
    </xf>
    <xf numFmtId="41" fontId="7" fillId="5" borderId="2" xfId="0" applyNumberFormat="1" applyFont="1" applyFill="1" applyBorder="1" applyAlignment="1">
      <alignment horizontal="right" vertical="center" wrapText="1"/>
    </xf>
    <xf numFmtId="3" fontId="8" fillId="6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3" fontId="6" fillId="3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2" fontId="7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/>
    <xf numFmtId="0" fontId="7" fillId="0" borderId="0" xfId="0" applyFont="1" applyFill="1" applyAlignment="1">
      <alignment horizontal="left" wrapText="1"/>
    </xf>
  </cellXfs>
  <cellStyles count="4">
    <cellStyle name="Normal" xfId="0" builtinId="0"/>
    <cellStyle name="Normal 2" xfId="2"/>
    <cellStyle name="Procent" xfId="3" builtinId="5"/>
    <cellStyle name="Tusental" xfId="1" builtinId="3"/>
  </cellStyles>
  <dxfs count="0"/>
  <tableStyles count="0" defaultTableStyle="TableStyleMedium9" defaultPivotStyle="PivotStyleLight16"/>
  <colors>
    <mruColors>
      <color rgb="FFE5E0EC"/>
      <color rgb="FF475B73"/>
      <color rgb="FFFFCC99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102"/>
  <sheetViews>
    <sheetView showGridLines="0" tabSelected="1" zoomScaleNormal="100" zoomScaleSheetLayoutView="85" workbookViewId="0">
      <selection sqref="A1:L1"/>
    </sheetView>
  </sheetViews>
  <sheetFormatPr defaultRowHeight="10.5" x14ac:dyDescent="0.15"/>
  <cols>
    <col min="1" max="1" width="26" style="39" customWidth="1"/>
    <col min="2" max="2" width="16" style="39" customWidth="1"/>
    <col min="3" max="3" width="8.28515625" style="39" customWidth="1"/>
    <col min="4" max="4" width="4.85546875" style="39" customWidth="1"/>
    <col min="5" max="12" width="9.7109375" style="39" customWidth="1"/>
    <col min="13" max="13" width="4.5703125" style="39" customWidth="1"/>
    <col min="14" max="14" width="9.140625" style="39"/>
    <col min="15" max="15" width="9.140625" style="39" customWidth="1"/>
    <col min="16" max="16384" width="9.140625" style="39"/>
  </cols>
  <sheetData>
    <row r="1" spans="1:12" ht="18" customHeight="1" x14ac:dyDescent="0.25">
      <c r="A1" s="210" t="s">
        <v>70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15">
      <c r="A2" s="29" t="s">
        <v>67</v>
      </c>
      <c r="B2" s="12"/>
      <c r="C2" s="12"/>
      <c r="D2" s="12"/>
      <c r="E2" s="41"/>
      <c r="F2" s="41"/>
      <c r="G2" s="41"/>
      <c r="H2" s="41"/>
      <c r="I2" s="41"/>
      <c r="J2" s="41"/>
      <c r="K2" s="41"/>
      <c r="L2" s="41"/>
    </row>
    <row r="3" spans="1:12" ht="12.75" customHeight="1" x14ac:dyDescent="0.15">
      <c r="A3" s="52"/>
      <c r="B3" s="52"/>
      <c r="C3" s="53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15">
      <c r="A4" s="56"/>
      <c r="B4" s="56"/>
      <c r="C4" s="53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</row>
    <row r="5" spans="1:12" s="40" customFormat="1" ht="12.75" customHeight="1" x14ac:dyDescent="0.15">
      <c r="A5" s="53" t="s">
        <v>9</v>
      </c>
      <c r="B5" s="56"/>
      <c r="C5" s="53"/>
      <c r="D5" s="57" t="s">
        <v>64</v>
      </c>
      <c r="E5" s="58"/>
      <c r="F5" s="58"/>
      <c r="G5" s="58" t="s">
        <v>65</v>
      </c>
      <c r="H5" s="58" t="s">
        <v>65</v>
      </c>
      <c r="I5" s="58" t="s">
        <v>65</v>
      </c>
      <c r="J5" s="58"/>
      <c r="K5" s="58"/>
      <c r="L5" s="58" t="s">
        <v>7</v>
      </c>
    </row>
    <row r="6" spans="1:12" ht="1.5" customHeight="1" x14ac:dyDescent="0.15"/>
    <row r="7" spans="1:12" ht="15" customHeight="1" x14ac:dyDescent="0.15">
      <c r="A7" s="27" t="s">
        <v>10</v>
      </c>
      <c r="B7" s="6"/>
      <c r="C7" s="6"/>
      <c r="D7" s="6"/>
      <c r="E7" s="71">
        <v>217.66800000000001</v>
      </c>
      <c r="F7" s="49">
        <v>225.14899999999997</v>
      </c>
      <c r="G7" s="71">
        <v>398.14100000000002</v>
      </c>
      <c r="H7" s="100">
        <v>448.09</v>
      </c>
      <c r="I7" s="104">
        <v>877.42100000000005</v>
      </c>
      <c r="J7" s="49">
        <v>907.88699999999994</v>
      </c>
      <c r="K7" s="49">
        <v>762.87699999999995</v>
      </c>
      <c r="L7" s="127">
        <v>763.29600000000005</v>
      </c>
    </row>
    <row r="8" spans="1:12" ht="15" customHeight="1" x14ac:dyDescent="0.15">
      <c r="A8" s="27" t="s">
        <v>11</v>
      </c>
      <c r="B8" s="3"/>
      <c r="C8" s="3"/>
      <c r="D8" s="3"/>
      <c r="E8" s="70">
        <v>-200.01300000000001</v>
      </c>
      <c r="F8" s="44">
        <v>-210.57699999999997</v>
      </c>
      <c r="G8" s="70">
        <v>-372.46199999999999</v>
      </c>
      <c r="H8" s="138">
        <v>-415.43399999999997</v>
      </c>
      <c r="I8" s="105">
        <v>-858.42700000000002</v>
      </c>
      <c r="J8" s="44">
        <v>-897.71999999999991</v>
      </c>
      <c r="K8" s="44">
        <v>-715.87900000000002</v>
      </c>
      <c r="L8" s="117">
        <v>-677.68400000000008</v>
      </c>
    </row>
    <row r="9" spans="1:12" ht="15" customHeight="1" x14ac:dyDescent="0.15">
      <c r="A9" s="27" t="s">
        <v>12</v>
      </c>
      <c r="B9" s="3"/>
      <c r="C9" s="3"/>
      <c r="D9" s="3"/>
      <c r="E9" s="70">
        <v>1.64</v>
      </c>
      <c r="F9" s="44">
        <v>-2.799999999999999E-2</v>
      </c>
      <c r="G9" s="70">
        <v>1.909</v>
      </c>
      <c r="H9" s="138">
        <v>8.0000000000000002E-3</v>
      </c>
      <c r="I9" s="105">
        <v>1.0229999999999999</v>
      </c>
      <c r="J9" s="44">
        <v>0.127</v>
      </c>
      <c r="K9" s="44">
        <v>18.823</v>
      </c>
      <c r="L9" s="117">
        <v>1.6050000000000002</v>
      </c>
    </row>
    <row r="10" spans="1:12" ht="15" customHeight="1" x14ac:dyDescent="0.15">
      <c r="A10" s="27" t="s">
        <v>13</v>
      </c>
      <c r="B10" s="3"/>
      <c r="C10" s="3"/>
      <c r="D10" s="3"/>
      <c r="E10" s="70"/>
      <c r="F10" s="44"/>
      <c r="G10" s="70"/>
      <c r="H10" s="138"/>
      <c r="I10" s="105"/>
      <c r="J10" s="44"/>
      <c r="K10" s="44"/>
      <c r="L10" s="117"/>
    </row>
    <row r="11" spans="1:12" ht="15" customHeight="1" x14ac:dyDescent="0.15">
      <c r="A11" s="28" t="s">
        <v>14</v>
      </c>
      <c r="B11" s="21"/>
      <c r="C11" s="21"/>
      <c r="D11" s="21"/>
      <c r="E11" s="69"/>
      <c r="F11" s="46"/>
      <c r="G11" s="69"/>
      <c r="H11" s="137"/>
      <c r="I11" s="106"/>
      <c r="J11" s="46"/>
      <c r="K11" s="46"/>
      <c r="L11" s="118"/>
    </row>
    <row r="12" spans="1:12" ht="15" customHeight="1" x14ac:dyDescent="0.15">
      <c r="A12" s="10" t="s">
        <v>0</v>
      </c>
      <c r="B12" s="10"/>
      <c r="C12" s="10"/>
      <c r="D12" s="10"/>
      <c r="E12" s="71">
        <f>SUM(E7:E11)</f>
        <v>19.295000000000002</v>
      </c>
      <c r="F12" s="49">
        <f t="shared" ref="F12:K12" si="0">SUM(F7:F11)</f>
        <v>14.544000000000002</v>
      </c>
      <c r="G12" s="71">
        <f>SUM(G7:G11)</f>
        <v>27.588000000000029</v>
      </c>
      <c r="H12" s="100">
        <f>SUM(H7:H11)</f>
        <v>32.664000000000009</v>
      </c>
      <c r="I12" s="104">
        <f>SUM(I7:I11)</f>
        <v>20.017000000000028</v>
      </c>
      <c r="J12" s="49">
        <f t="shared" ref="J12" si="1">SUM(J7:J11)</f>
        <v>10.294000000000031</v>
      </c>
      <c r="K12" s="49">
        <f t="shared" si="0"/>
        <v>65.820999999999941</v>
      </c>
      <c r="L12" s="127">
        <f>SUM(L7:L11)</f>
        <v>87.21699999999997</v>
      </c>
    </row>
    <row r="13" spans="1:12" ht="15" customHeight="1" x14ac:dyDescent="0.15">
      <c r="A13" s="28" t="s">
        <v>76</v>
      </c>
      <c r="B13" s="21"/>
      <c r="C13" s="21"/>
      <c r="D13" s="21"/>
      <c r="E13" s="69">
        <v>-8.9050000000000011</v>
      </c>
      <c r="F13" s="46">
        <v>-11.514999999999997</v>
      </c>
      <c r="G13" s="69">
        <v>-18.382999999999999</v>
      </c>
      <c r="H13" s="137">
        <v>-23.933999999999997</v>
      </c>
      <c r="I13" s="106">
        <v>-53.219000000000001</v>
      </c>
      <c r="J13" s="46">
        <v>-48.518000000000001</v>
      </c>
      <c r="K13" s="46">
        <v>-45.771000000000001</v>
      </c>
      <c r="L13" s="118">
        <v>-44.531999999999996</v>
      </c>
    </row>
    <row r="14" spans="1:12" ht="15" customHeight="1" x14ac:dyDescent="0.15">
      <c r="A14" s="10" t="s">
        <v>1</v>
      </c>
      <c r="B14" s="10"/>
      <c r="C14" s="10"/>
      <c r="D14" s="10"/>
      <c r="E14" s="71">
        <f>SUM(E12:E13)</f>
        <v>10.39</v>
      </c>
      <c r="F14" s="49">
        <f t="shared" ref="F14:K14" si="2">SUM(F12:F13)</f>
        <v>3.0290000000000052</v>
      </c>
      <c r="G14" s="71">
        <f>SUM(G12:G13)</f>
        <v>9.2050000000000303</v>
      </c>
      <c r="H14" s="100">
        <f>SUM(H12:H13)</f>
        <v>8.7300000000000111</v>
      </c>
      <c r="I14" s="104">
        <f>SUM(I12:I13)</f>
        <v>-33.20199999999997</v>
      </c>
      <c r="J14" s="49">
        <f t="shared" ref="J14" si="3">SUM(J12:J13)</f>
        <v>-38.223999999999968</v>
      </c>
      <c r="K14" s="49">
        <f t="shared" si="2"/>
        <v>20.04999999999994</v>
      </c>
      <c r="L14" s="127">
        <f>SUM(L12:L13)</f>
        <v>42.684999999999974</v>
      </c>
    </row>
    <row r="15" spans="1:12" ht="15" customHeight="1" x14ac:dyDescent="0.15">
      <c r="A15" s="27" t="s">
        <v>16</v>
      </c>
      <c r="B15" s="4"/>
      <c r="C15" s="4"/>
      <c r="D15" s="4"/>
      <c r="E15" s="70"/>
      <c r="F15" s="44"/>
      <c r="G15" s="70"/>
      <c r="H15" s="138"/>
      <c r="I15" s="105"/>
      <c r="J15" s="44"/>
      <c r="K15" s="44"/>
      <c r="L15" s="117"/>
    </row>
    <row r="16" spans="1:12" ht="15" customHeight="1" x14ac:dyDescent="0.15">
      <c r="A16" s="28" t="s">
        <v>17</v>
      </c>
      <c r="B16" s="21"/>
      <c r="C16" s="21"/>
      <c r="D16" s="21"/>
      <c r="E16" s="69"/>
      <c r="F16" s="46"/>
      <c r="G16" s="69"/>
      <c r="H16" s="137"/>
      <c r="I16" s="106"/>
      <c r="J16" s="46"/>
      <c r="K16" s="46"/>
      <c r="L16" s="118"/>
    </row>
    <row r="17" spans="1:12" ht="15" customHeight="1" x14ac:dyDescent="0.15">
      <c r="A17" s="10" t="s">
        <v>2</v>
      </c>
      <c r="B17" s="10"/>
      <c r="C17" s="10"/>
      <c r="D17" s="10"/>
      <c r="E17" s="71">
        <f>SUM(E14:E16)</f>
        <v>10.39</v>
      </c>
      <c r="F17" s="49">
        <f t="shared" ref="F17:K17" si="4">SUM(F14:F16)</f>
        <v>3.0290000000000052</v>
      </c>
      <c r="G17" s="71">
        <f>SUM(G14:G16)</f>
        <v>9.2050000000000303</v>
      </c>
      <c r="H17" s="100">
        <f>SUM(H14:H16)</f>
        <v>8.7300000000000111</v>
      </c>
      <c r="I17" s="104">
        <f>SUM(I14:I16)</f>
        <v>-33.20199999999997</v>
      </c>
      <c r="J17" s="49">
        <f t="shared" ref="J17" si="5">SUM(J14:J16)</f>
        <v>-38.223999999999968</v>
      </c>
      <c r="K17" s="49">
        <f t="shared" si="4"/>
        <v>20.04999999999994</v>
      </c>
      <c r="L17" s="127">
        <f>SUM(L14:L16)</f>
        <v>42.684999999999974</v>
      </c>
    </row>
    <row r="18" spans="1:12" ht="15" customHeight="1" x14ac:dyDescent="0.15">
      <c r="A18" s="27" t="s">
        <v>18</v>
      </c>
      <c r="B18" s="3"/>
      <c r="C18" s="3"/>
      <c r="D18" s="3"/>
      <c r="E18" s="70">
        <v>1.9159999999999999</v>
      </c>
      <c r="F18" s="44">
        <v>1.2030000000000001</v>
      </c>
      <c r="G18" s="70">
        <v>3.0579999999999998</v>
      </c>
      <c r="H18" s="138">
        <v>2.3370000000000002</v>
      </c>
      <c r="I18" s="105">
        <v>5.4430000000000005</v>
      </c>
      <c r="J18" s="44">
        <v>6.1660000000000004</v>
      </c>
      <c r="K18" s="44">
        <v>6.3220000000000001</v>
      </c>
      <c r="L18" s="117">
        <v>2.6870000000000003</v>
      </c>
    </row>
    <row r="19" spans="1:12" ht="15" customHeight="1" x14ac:dyDescent="0.15">
      <c r="A19" s="28" t="s">
        <v>19</v>
      </c>
      <c r="B19" s="21"/>
      <c r="C19" s="21"/>
      <c r="D19" s="21"/>
      <c r="E19" s="69">
        <v>-6.610999999999998</v>
      </c>
      <c r="F19" s="46">
        <v>-7.5899999999999981</v>
      </c>
      <c r="G19" s="69">
        <v>-11.404999999999999</v>
      </c>
      <c r="H19" s="137">
        <v>-13.984999999999999</v>
      </c>
      <c r="I19" s="106">
        <v>-37.662000000000006</v>
      </c>
      <c r="J19" s="46">
        <v>-29.722000000000001</v>
      </c>
      <c r="K19" s="46">
        <v>-31.018999999999998</v>
      </c>
      <c r="L19" s="118">
        <v>-25.088000000000005</v>
      </c>
    </row>
    <row r="20" spans="1:12" ht="15" customHeight="1" x14ac:dyDescent="0.15">
      <c r="A20" s="10" t="s">
        <v>3</v>
      </c>
      <c r="B20" s="10"/>
      <c r="C20" s="10"/>
      <c r="D20" s="10"/>
      <c r="E20" s="71">
        <f>SUM(E17:E19)</f>
        <v>5.6950000000000029</v>
      </c>
      <c r="F20" s="49">
        <f t="shared" ref="F20:K20" si="6">SUM(F17:F19)</f>
        <v>-3.3579999999999925</v>
      </c>
      <c r="G20" s="71">
        <f>SUM(G17:G19)</f>
        <v>0.85800000000003074</v>
      </c>
      <c r="H20" s="100">
        <f>SUM(H17:H19)</f>
        <v>-2.9179999999999886</v>
      </c>
      <c r="I20" s="104">
        <f>SUM(I17:I19)</f>
        <v>-65.420999999999978</v>
      </c>
      <c r="J20" s="49">
        <f t="shared" ref="J20" si="7">SUM(J17:J19)</f>
        <v>-61.779999999999966</v>
      </c>
      <c r="K20" s="49">
        <f t="shared" si="6"/>
        <v>-4.6470000000000589</v>
      </c>
      <c r="L20" s="127">
        <f>SUM(L17:L19)</f>
        <v>20.283999999999967</v>
      </c>
    </row>
    <row r="21" spans="1:12" ht="15" customHeight="1" x14ac:dyDescent="0.15">
      <c r="A21" s="27" t="s">
        <v>20</v>
      </c>
      <c r="B21" s="3"/>
      <c r="C21" s="3"/>
      <c r="D21" s="3"/>
      <c r="E21" s="70">
        <v>-1.6760000000000002</v>
      </c>
      <c r="F21" s="44">
        <v>0.13700000000000001</v>
      </c>
      <c r="G21" s="70">
        <v>-0.43100000000000005</v>
      </c>
      <c r="H21" s="138">
        <v>-0.11599999999999999</v>
      </c>
      <c r="I21" s="105">
        <v>16.268000000000001</v>
      </c>
      <c r="J21" s="44">
        <v>17.555</v>
      </c>
      <c r="K21" s="44">
        <v>1.837</v>
      </c>
      <c r="L21" s="117">
        <v>-3.6270000000000007</v>
      </c>
    </row>
    <row r="22" spans="1:12" ht="15" customHeight="1" x14ac:dyDescent="0.15">
      <c r="A22" s="28" t="s">
        <v>83</v>
      </c>
      <c r="B22" s="23"/>
      <c r="C22" s="23"/>
      <c r="D22" s="23"/>
      <c r="E22" s="69"/>
      <c r="F22" s="46"/>
      <c r="G22" s="69"/>
      <c r="H22" s="137"/>
      <c r="I22" s="106"/>
      <c r="J22" s="46"/>
      <c r="K22" s="46"/>
      <c r="L22" s="118"/>
    </row>
    <row r="23" spans="1:12" ht="15" customHeight="1" x14ac:dyDescent="0.15">
      <c r="A23" s="31" t="s">
        <v>21</v>
      </c>
      <c r="B23" s="11"/>
      <c r="C23" s="11"/>
      <c r="D23" s="11"/>
      <c r="E23" s="71">
        <f>SUM(E20:E22)</f>
        <v>4.0190000000000028</v>
      </c>
      <c r="F23" s="49">
        <f t="shared" ref="F23:K23" si="8">SUM(F20:F22)</f>
        <v>-3.2209999999999925</v>
      </c>
      <c r="G23" s="71">
        <f>SUM(G20:G22)</f>
        <v>0.42700000000003069</v>
      </c>
      <c r="H23" s="100">
        <f>SUM(H20:H22)</f>
        <v>-3.0339999999999887</v>
      </c>
      <c r="I23" s="104">
        <f>SUM(I20:I22)</f>
        <v>-49.152999999999977</v>
      </c>
      <c r="J23" s="49">
        <f t="shared" ref="J23" si="9">SUM(J20:J22)</f>
        <v>-44.224999999999966</v>
      </c>
      <c r="K23" s="49">
        <f t="shared" si="8"/>
        <v>-2.8100000000000591</v>
      </c>
      <c r="L23" s="127">
        <f>SUM(L20:L22)</f>
        <v>16.656999999999968</v>
      </c>
    </row>
    <row r="24" spans="1:12" ht="15" customHeight="1" x14ac:dyDescent="0.15">
      <c r="A24" s="27" t="s">
        <v>22</v>
      </c>
      <c r="B24" s="3"/>
      <c r="C24" s="3"/>
      <c r="D24" s="3"/>
      <c r="E24" s="70">
        <f t="shared" ref="E24:K24" si="10">E23-E25</f>
        <v>4.0190000000000028</v>
      </c>
      <c r="F24" s="44">
        <f t="shared" si="10"/>
        <v>-3.2209999999999925</v>
      </c>
      <c r="G24" s="70">
        <f t="shared" ref="G24:H24" si="11">G23-G25</f>
        <v>0.42700000000003069</v>
      </c>
      <c r="H24" s="138">
        <f t="shared" si="11"/>
        <v>-3.0339999999999887</v>
      </c>
      <c r="I24" s="105">
        <f t="shared" ref="I24" si="12">I23-I25</f>
        <v>-49.152999999999977</v>
      </c>
      <c r="J24" s="44">
        <f t="shared" ref="J24" si="13">J23-J25</f>
        <v>-44.224999999999966</v>
      </c>
      <c r="K24" s="44">
        <f t="shared" si="10"/>
        <v>-2.8100000000000591</v>
      </c>
      <c r="L24" s="117">
        <f>L23-L25</f>
        <v>16.656999999999968</v>
      </c>
    </row>
    <row r="25" spans="1:12" ht="15" customHeight="1" x14ac:dyDescent="0.15">
      <c r="A25" s="27" t="s">
        <v>85</v>
      </c>
      <c r="B25" s="3"/>
      <c r="C25" s="3"/>
      <c r="D25" s="3"/>
      <c r="E25" s="70"/>
      <c r="F25" s="44"/>
      <c r="G25" s="70"/>
      <c r="H25" s="138"/>
      <c r="I25" s="105"/>
      <c r="J25" s="44"/>
      <c r="K25" s="44"/>
      <c r="L25" s="117"/>
    </row>
    <row r="26" spans="1:12" ht="10.5" customHeight="1" x14ac:dyDescent="0.1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15">
      <c r="A27" s="161" t="s">
        <v>95</v>
      </c>
      <c r="B27" s="162"/>
      <c r="C27" s="162"/>
      <c r="D27" s="162"/>
      <c r="E27" s="163">
        <v>1.5</v>
      </c>
      <c r="F27" s="164"/>
      <c r="G27" s="163">
        <v>1.5</v>
      </c>
      <c r="H27" s="165"/>
      <c r="I27" s="163">
        <v>-44.947000000000003</v>
      </c>
      <c r="J27" s="164">
        <v>-32.6</v>
      </c>
      <c r="K27" s="164">
        <v>6.7</v>
      </c>
      <c r="L27" s="164">
        <v>-9.1999999999999993</v>
      </c>
    </row>
    <row r="28" spans="1:12" ht="15" customHeight="1" x14ac:dyDescent="0.15">
      <c r="A28" s="166" t="s">
        <v>96</v>
      </c>
      <c r="B28" s="167"/>
      <c r="C28" s="167"/>
      <c r="D28" s="167"/>
      <c r="E28" s="168">
        <f>E14-E27</f>
        <v>8.89</v>
      </c>
      <c r="F28" s="169">
        <f t="shared" ref="F28:L28" si="14">F14-F27</f>
        <v>3.0290000000000052</v>
      </c>
      <c r="G28" s="168">
        <f t="shared" si="14"/>
        <v>7.7050000000000303</v>
      </c>
      <c r="H28" s="170">
        <f t="shared" si="14"/>
        <v>8.7300000000000111</v>
      </c>
      <c r="I28" s="168">
        <f t="shared" ref="I28" si="15">I14-I27</f>
        <v>11.745000000000033</v>
      </c>
      <c r="J28" s="169">
        <f t="shared" ref="J28" si="16">J14-J27</f>
        <v>-5.6239999999999668</v>
      </c>
      <c r="K28" s="169">
        <f t="shared" si="14"/>
        <v>13.349999999999941</v>
      </c>
      <c r="L28" s="169">
        <f t="shared" si="14"/>
        <v>51.884999999999977</v>
      </c>
    </row>
    <row r="29" spans="1:12" x14ac:dyDescent="0.1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15">
      <c r="A30" s="52"/>
      <c r="B30" s="52"/>
      <c r="C30" s="53"/>
      <c r="D30" s="54"/>
      <c r="E30" s="55">
        <f>E$3</f>
        <v>2014</v>
      </c>
      <c r="F30" s="55">
        <f t="shared" ref="F30:L30" si="17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17"/>
        <v>2012</v>
      </c>
      <c r="K30" s="55">
        <f t="shared" si="17"/>
        <v>2011</v>
      </c>
      <c r="L30" s="55">
        <f t="shared" si="17"/>
        <v>2010</v>
      </c>
    </row>
    <row r="31" spans="1:12" ht="12.75" customHeight="1" x14ac:dyDescent="0.15">
      <c r="A31" s="56"/>
      <c r="B31" s="56"/>
      <c r="C31" s="53"/>
      <c r="D31" s="54"/>
      <c r="E31" s="74" t="str">
        <f>E$4</f>
        <v>Q2</v>
      </c>
      <c r="F31" s="74" t="str">
        <f t="shared" ref="F31:H31" si="18">F$4</f>
        <v>Q2</v>
      </c>
      <c r="G31" s="74" t="str">
        <f t="shared" si="18"/>
        <v>Q1-2</v>
      </c>
      <c r="H31" s="74" t="str">
        <f t="shared" si="18"/>
        <v>Q1-2</v>
      </c>
      <c r="I31" s="74"/>
      <c r="J31" s="74"/>
      <c r="K31" s="74"/>
      <c r="L31" s="74"/>
    </row>
    <row r="32" spans="1:12" s="43" customFormat="1" ht="15" customHeight="1" x14ac:dyDescent="0.15">
      <c r="A32" s="53" t="s">
        <v>82</v>
      </c>
      <c r="B32" s="60"/>
      <c r="C32" s="53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15">
      <c r="E33" s="76"/>
      <c r="F33" s="76"/>
      <c r="G33" s="76"/>
      <c r="H33" s="76"/>
      <c r="I33" s="76"/>
      <c r="J33" s="76"/>
      <c r="K33" s="76"/>
      <c r="L33" s="76"/>
    </row>
    <row r="34" spans="1:12" ht="15" customHeight="1" x14ac:dyDescent="0.15">
      <c r="A34" s="27" t="s">
        <v>4</v>
      </c>
      <c r="B34" s="7"/>
      <c r="C34" s="7"/>
      <c r="D34" s="7"/>
      <c r="E34" s="70"/>
      <c r="F34" s="44"/>
      <c r="G34" s="70">
        <v>671.54</v>
      </c>
      <c r="H34" s="138">
        <v>671.54</v>
      </c>
      <c r="I34" s="105">
        <v>671.54</v>
      </c>
      <c r="J34" s="44">
        <v>671.54</v>
      </c>
      <c r="K34" s="44">
        <v>671.54</v>
      </c>
      <c r="L34" s="117">
        <v>669.93200000000002</v>
      </c>
    </row>
    <row r="35" spans="1:12" ht="15" customHeight="1" x14ac:dyDescent="0.15">
      <c r="A35" s="27" t="s">
        <v>23</v>
      </c>
      <c r="B35" s="6"/>
      <c r="C35" s="6"/>
      <c r="D35" s="6"/>
      <c r="E35" s="70"/>
      <c r="F35" s="44"/>
      <c r="G35" s="70">
        <v>1.407</v>
      </c>
      <c r="H35" s="138">
        <v>2.2579999999999996</v>
      </c>
      <c r="I35" s="105">
        <v>1.5680000000000001</v>
      </c>
      <c r="J35" s="44">
        <v>2.4379999999999997</v>
      </c>
      <c r="K35" s="44">
        <v>3.343</v>
      </c>
      <c r="L35" s="117">
        <v>2.0910000000000002</v>
      </c>
    </row>
    <row r="36" spans="1:12" ht="15" customHeight="1" x14ac:dyDescent="0.15">
      <c r="A36" s="27" t="s">
        <v>24</v>
      </c>
      <c r="B36" s="6"/>
      <c r="C36" s="6"/>
      <c r="D36" s="6"/>
      <c r="E36" s="70"/>
      <c r="F36" s="44"/>
      <c r="G36" s="70">
        <v>163.52500000000006</v>
      </c>
      <c r="H36" s="138">
        <v>199.405</v>
      </c>
      <c r="I36" s="105">
        <v>178.72900000000001</v>
      </c>
      <c r="J36" s="44">
        <v>216.45099999999999</v>
      </c>
      <c r="K36" s="44">
        <v>219.63500000000005</v>
      </c>
      <c r="L36" s="117">
        <v>225.03800000000001</v>
      </c>
    </row>
    <row r="37" spans="1:12" ht="15" customHeight="1" x14ac:dyDescent="0.15">
      <c r="A37" s="27" t="s">
        <v>25</v>
      </c>
      <c r="B37" s="6"/>
      <c r="C37" s="6"/>
      <c r="D37" s="6"/>
      <c r="E37" s="70"/>
      <c r="F37" s="44"/>
      <c r="G37" s="70"/>
      <c r="H37" s="138"/>
      <c r="I37" s="105"/>
      <c r="J37" s="44"/>
      <c r="K37" s="44"/>
      <c r="L37" s="117"/>
    </row>
    <row r="38" spans="1:12" ht="15" customHeight="1" x14ac:dyDescent="0.15">
      <c r="A38" s="28" t="s">
        <v>26</v>
      </c>
      <c r="B38" s="21"/>
      <c r="C38" s="21"/>
      <c r="D38" s="21"/>
      <c r="E38" s="69"/>
      <c r="F38" s="46"/>
      <c r="G38" s="69">
        <v>18.023</v>
      </c>
      <c r="H38" s="137">
        <v>12.431999999999999</v>
      </c>
      <c r="I38" s="106">
        <v>16.969000000000001</v>
      </c>
      <c r="J38" s="46">
        <v>11.393000000000001</v>
      </c>
      <c r="K38" s="46">
        <v>5.484</v>
      </c>
      <c r="L38" s="118">
        <v>25.742000000000001</v>
      </c>
    </row>
    <row r="39" spans="1:12" ht="15" customHeight="1" x14ac:dyDescent="0.15">
      <c r="A39" s="29" t="s">
        <v>27</v>
      </c>
      <c r="B39" s="10"/>
      <c r="C39" s="10"/>
      <c r="D39" s="10"/>
      <c r="E39" s="93"/>
      <c r="F39" s="94"/>
      <c r="G39" s="93">
        <f>SUM(G34:G38)</f>
        <v>854.49500000000012</v>
      </c>
      <c r="H39" s="124">
        <f>SUM(H34:H38)</f>
        <v>885.63499999999999</v>
      </c>
      <c r="I39" s="104">
        <f>SUM(I34:I38)</f>
        <v>868.80600000000004</v>
      </c>
      <c r="J39" s="49">
        <f t="shared" ref="J39" si="19">SUM(J34:J38)</f>
        <v>901.822</v>
      </c>
      <c r="K39" s="49">
        <f t="shared" ref="K39:L39" si="20">SUM(K34:K38)</f>
        <v>900.00200000000007</v>
      </c>
      <c r="L39" s="127">
        <f t="shared" si="20"/>
        <v>922.803</v>
      </c>
    </row>
    <row r="40" spans="1:12" ht="15" customHeight="1" x14ac:dyDescent="0.15">
      <c r="A40" s="27" t="s">
        <v>28</v>
      </c>
      <c r="B40" s="3"/>
      <c r="C40" s="3"/>
      <c r="D40" s="3"/>
      <c r="E40" s="70"/>
      <c r="F40" s="44"/>
      <c r="G40" s="70">
        <v>110.325</v>
      </c>
      <c r="H40" s="138">
        <v>124.18199999999999</v>
      </c>
      <c r="I40" s="105">
        <v>100.017</v>
      </c>
      <c r="J40" s="44">
        <v>128.48000000000002</v>
      </c>
      <c r="K40" s="44">
        <v>135.786</v>
      </c>
      <c r="L40" s="117">
        <v>105.02600000000001</v>
      </c>
    </row>
    <row r="41" spans="1:12" ht="15" customHeight="1" x14ac:dyDescent="0.15">
      <c r="A41" s="27" t="s">
        <v>29</v>
      </c>
      <c r="B41" s="3"/>
      <c r="C41" s="3"/>
      <c r="D41" s="3"/>
      <c r="E41" s="70"/>
      <c r="F41" s="44"/>
      <c r="G41" s="70"/>
      <c r="H41" s="138"/>
      <c r="I41" s="105"/>
      <c r="J41" s="44"/>
      <c r="K41" s="44"/>
      <c r="L41" s="117"/>
    </row>
    <row r="42" spans="1:12" ht="15" customHeight="1" x14ac:dyDescent="0.15">
      <c r="A42" s="27" t="s">
        <v>30</v>
      </c>
      <c r="B42" s="3"/>
      <c r="C42" s="3"/>
      <c r="D42" s="3"/>
      <c r="E42" s="70"/>
      <c r="F42" s="44"/>
      <c r="G42" s="70">
        <v>187.62699999999998</v>
      </c>
      <c r="H42" s="138">
        <v>228.083</v>
      </c>
      <c r="I42" s="105">
        <v>208.51199999999997</v>
      </c>
      <c r="J42" s="44">
        <v>156.59900000000002</v>
      </c>
      <c r="K42" s="44">
        <v>206.547</v>
      </c>
      <c r="L42" s="117">
        <v>149.09799999999998</v>
      </c>
    </row>
    <row r="43" spans="1:12" ht="15" customHeight="1" x14ac:dyDescent="0.15">
      <c r="A43" s="27" t="s">
        <v>31</v>
      </c>
      <c r="B43" s="3"/>
      <c r="C43" s="3"/>
      <c r="D43" s="3"/>
      <c r="E43" s="70"/>
      <c r="F43" s="44"/>
      <c r="G43" s="70">
        <v>23.427</v>
      </c>
      <c r="H43" s="138"/>
      <c r="I43" s="105"/>
      <c r="J43" s="44"/>
      <c r="K43" s="44">
        <v>43.435000000000002</v>
      </c>
      <c r="L43" s="117">
        <v>54.834000000000003</v>
      </c>
    </row>
    <row r="44" spans="1:12" ht="15" customHeight="1" x14ac:dyDescent="0.15">
      <c r="A44" s="28" t="s">
        <v>32</v>
      </c>
      <c r="B44" s="21"/>
      <c r="C44" s="21"/>
      <c r="D44" s="21"/>
      <c r="E44" s="69"/>
      <c r="F44" s="46"/>
      <c r="G44" s="69"/>
      <c r="H44" s="137"/>
      <c r="I44" s="106"/>
      <c r="J44" s="46"/>
      <c r="K44" s="46"/>
      <c r="L44" s="118"/>
    </row>
    <row r="45" spans="1:12" ht="15" customHeight="1" x14ac:dyDescent="0.15">
      <c r="A45" s="30" t="s">
        <v>33</v>
      </c>
      <c r="B45" s="18"/>
      <c r="C45" s="18"/>
      <c r="D45" s="18"/>
      <c r="E45" s="95"/>
      <c r="F45" s="96"/>
      <c r="G45" s="95">
        <f>SUM(G40:G44)</f>
        <v>321.37900000000002</v>
      </c>
      <c r="H45" s="125">
        <f>SUM(H40:H44)</f>
        <v>352.26499999999999</v>
      </c>
      <c r="I45" s="107">
        <f>SUM(I40:I44)</f>
        <v>308.529</v>
      </c>
      <c r="J45" s="78">
        <f t="shared" ref="J45" si="21">SUM(J40:J44)</f>
        <v>285.07900000000006</v>
      </c>
      <c r="K45" s="78">
        <f t="shared" ref="K45:L45" si="22">SUM(K40:K44)</f>
        <v>385.76799999999997</v>
      </c>
      <c r="L45" s="149">
        <f t="shared" si="22"/>
        <v>308.95799999999997</v>
      </c>
    </row>
    <row r="46" spans="1:12" ht="15" customHeight="1" x14ac:dyDescent="0.15">
      <c r="A46" s="29" t="s">
        <v>34</v>
      </c>
      <c r="B46" s="9"/>
      <c r="C46" s="9"/>
      <c r="D46" s="9"/>
      <c r="E46" s="93"/>
      <c r="F46" s="94"/>
      <c r="G46" s="93">
        <f>G45+G39</f>
        <v>1175.8740000000003</v>
      </c>
      <c r="H46" s="124">
        <f>H45+H39</f>
        <v>1237.9000000000001</v>
      </c>
      <c r="I46" s="104">
        <f>I45+I39</f>
        <v>1177.335</v>
      </c>
      <c r="J46" s="49">
        <f t="shared" ref="J46" si="23">J39+J45</f>
        <v>1186.9010000000001</v>
      </c>
      <c r="K46" s="49">
        <f t="shared" ref="K46:L46" si="24">K39+K45</f>
        <v>1285.77</v>
      </c>
      <c r="L46" s="127">
        <f t="shared" si="24"/>
        <v>1231.761</v>
      </c>
    </row>
    <row r="47" spans="1:12" ht="15" customHeight="1" x14ac:dyDescent="0.15">
      <c r="A47" s="27" t="s">
        <v>35</v>
      </c>
      <c r="B47" s="3"/>
      <c r="C47" s="3"/>
      <c r="D47" s="3"/>
      <c r="E47" s="70"/>
      <c r="F47" s="44"/>
      <c r="G47" s="70">
        <v>725.78099999999995</v>
      </c>
      <c r="H47" s="138">
        <v>746.21199999999999</v>
      </c>
      <c r="I47" s="105">
        <v>704.89099999999996</v>
      </c>
      <c r="J47" s="44">
        <v>720.03</v>
      </c>
      <c r="K47" s="44">
        <v>730.072</v>
      </c>
      <c r="L47" s="117">
        <v>733.95</v>
      </c>
    </row>
    <row r="48" spans="1:12" ht="15" customHeight="1" x14ac:dyDescent="0.15">
      <c r="A48" s="27" t="s">
        <v>84</v>
      </c>
      <c r="B48" s="3"/>
      <c r="C48" s="3"/>
      <c r="D48" s="3"/>
      <c r="E48" s="70"/>
      <c r="F48" s="44"/>
      <c r="G48" s="70"/>
      <c r="H48" s="138"/>
      <c r="I48" s="105"/>
      <c r="J48" s="44"/>
      <c r="K48" s="44"/>
      <c r="L48" s="117"/>
    </row>
    <row r="49" spans="1:14" ht="15" customHeight="1" x14ac:dyDescent="0.15">
      <c r="A49" s="27" t="s">
        <v>36</v>
      </c>
      <c r="B49" s="3"/>
      <c r="C49" s="3"/>
      <c r="D49" s="3"/>
      <c r="E49" s="70"/>
      <c r="F49" s="44"/>
      <c r="G49" s="70"/>
      <c r="H49" s="138"/>
      <c r="I49" s="105"/>
      <c r="J49" s="44"/>
      <c r="K49" s="44"/>
      <c r="L49" s="117"/>
    </row>
    <row r="50" spans="1:14" ht="15" customHeight="1" x14ac:dyDescent="0.15">
      <c r="A50" s="27" t="s">
        <v>37</v>
      </c>
      <c r="B50" s="3"/>
      <c r="C50" s="3"/>
      <c r="D50" s="3"/>
      <c r="E50" s="70"/>
      <c r="F50" s="44"/>
      <c r="G50" s="70">
        <v>6.25</v>
      </c>
      <c r="H50" s="138">
        <v>12.013999999999999</v>
      </c>
      <c r="I50" s="105">
        <v>6.25</v>
      </c>
      <c r="J50" s="44">
        <v>12.013999999999999</v>
      </c>
      <c r="K50" s="44">
        <v>13.241</v>
      </c>
      <c r="L50" s="117">
        <v>30.98</v>
      </c>
    </row>
    <row r="51" spans="1:14" ht="15" customHeight="1" x14ac:dyDescent="0.15">
      <c r="A51" s="27" t="s">
        <v>38</v>
      </c>
      <c r="B51" s="3"/>
      <c r="C51" s="3"/>
      <c r="D51" s="3"/>
      <c r="E51" s="70"/>
      <c r="F51" s="44"/>
      <c r="G51" s="70">
        <v>254.19099999999997</v>
      </c>
      <c r="H51" s="138">
        <v>325.44</v>
      </c>
      <c r="I51" s="105">
        <v>297.31400000000008</v>
      </c>
      <c r="J51" s="44">
        <v>341.37700000000001</v>
      </c>
      <c r="K51" s="44">
        <v>352.03800000000001</v>
      </c>
      <c r="L51" s="117">
        <v>354.96600000000001</v>
      </c>
    </row>
    <row r="52" spans="1:14" ht="15" customHeight="1" x14ac:dyDescent="0.15">
      <c r="A52" s="27" t="s">
        <v>39</v>
      </c>
      <c r="B52" s="3"/>
      <c r="C52" s="3"/>
      <c r="D52" s="3"/>
      <c r="E52" s="70"/>
      <c r="F52" s="44"/>
      <c r="G52" s="70">
        <v>189.65200000000002</v>
      </c>
      <c r="H52" s="138">
        <v>154.23400000000001</v>
      </c>
      <c r="I52" s="105">
        <v>168.88</v>
      </c>
      <c r="J52" s="44">
        <v>113.47999999999999</v>
      </c>
      <c r="K52" s="44">
        <v>190.41899999999998</v>
      </c>
      <c r="L52" s="117">
        <v>111.86500000000001</v>
      </c>
    </row>
    <row r="53" spans="1:14" ht="15" customHeight="1" x14ac:dyDescent="0.15">
      <c r="A53" s="27" t="s">
        <v>77</v>
      </c>
      <c r="B53" s="3"/>
      <c r="C53" s="3"/>
      <c r="D53" s="3"/>
      <c r="E53" s="70"/>
      <c r="F53" s="44"/>
      <c r="G53" s="70"/>
      <c r="H53" s="138"/>
      <c r="I53" s="105"/>
      <c r="J53" s="44"/>
      <c r="K53" s="44"/>
      <c r="L53" s="117"/>
    </row>
    <row r="54" spans="1:14" ht="15" customHeight="1" x14ac:dyDescent="0.15">
      <c r="A54" s="28" t="s">
        <v>40</v>
      </c>
      <c r="B54" s="21"/>
      <c r="C54" s="21"/>
      <c r="D54" s="21"/>
      <c r="E54" s="69"/>
      <c r="F54" s="46"/>
      <c r="G54" s="69"/>
      <c r="H54" s="137"/>
      <c r="I54" s="106"/>
      <c r="J54" s="46"/>
      <c r="K54" s="46"/>
      <c r="L54" s="118"/>
    </row>
    <row r="55" spans="1:14" ht="15" customHeight="1" x14ac:dyDescent="0.15">
      <c r="A55" s="29" t="s">
        <v>41</v>
      </c>
      <c r="B55" s="9"/>
      <c r="C55" s="9"/>
      <c r="D55" s="9"/>
      <c r="E55" s="93"/>
      <c r="F55" s="94"/>
      <c r="G55" s="93">
        <f>SUM(G47:G54)</f>
        <v>1175.874</v>
      </c>
      <c r="H55" s="124">
        <f>SUM(H47:H54)</f>
        <v>1237.8999999999999</v>
      </c>
      <c r="I55" s="104">
        <f>SUM(I47:I54)</f>
        <v>1177.335</v>
      </c>
      <c r="J55" s="49">
        <f t="shared" ref="J55" si="25">SUM(J47:J54)</f>
        <v>1186.9010000000001</v>
      </c>
      <c r="K55" s="49">
        <f t="shared" ref="K55:L55" si="26">SUM(K47:K54)</f>
        <v>1285.77</v>
      </c>
      <c r="L55" s="127">
        <f t="shared" si="26"/>
        <v>1231.7610000000002</v>
      </c>
    </row>
    <row r="56" spans="1:14" ht="15" customHeight="1" x14ac:dyDescent="0.1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4" ht="12.75" customHeight="1" x14ac:dyDescent="0.15">
      <c r="A57" s="62"/>
      <c r="B57" s="52"/>
      <c r="C57" s="54"/>
      <c r="D57" s="54"/>
      <c r="E57" s="55">
        <f t="shared" ref="E57:L57" si="27">E$3</f>
        <v>2014</v>
      </c>
      <c r="F57" s="55">
        <f t="shared" si="27"/>
        <v>2013</v>
      </c>
      <c r="G57" s="55">
        <f t="shared" si="27"/>
        <v>2014</v>
      </c>
      <c r="H57" s="55">
        <f t="shared" si="27"/>
        <v>2013</v>
      </c>
      <c r="I57" s="55">
        <f t="shared" si="27"/>
        <v>2013</v>
      </c>
      <c r="J57" s="55">
        <f t="shared" si="27"/>
        <v>2012</v>
      </c>
      <c r="K57" s="55">
        <f t="shared" si="27"/>
        <v>2011</v>
      </c>
      <c r="L57" s="55">
        <f t="shared" si="27"/>
        <v>2010</v>
      </c>
    </row>
    <row r="58" spans="1:14" ht="12.75" customHeight="1" x14ac:dyDescent="0.15">
      <c r="A58" s="56"/>
      <c r="B58" s="56"/>
      <c r="C58" s="54"/>
      <c r="D58" s="54"/>
      <c r="E58" s="74" t="str">
        <f t="shared" ref="E58:H58" si="28">E$4</f>
        <v>Q2</v>
      </c>
      <c r="F58" s="74" t="str">
        <f t="shared" si="28"/>
        <v>Q2</v>
      </c>
      <c r="G58" s="74" t="str">
        <f t="shared" si="28"/>
        <v>Q1-2</v>
      </c>
      <c r="H58" s="74" t="str">
        <f t="shared" si="28"/>
        <v>Q1-2</v>
      </c>
      <c r="I58" s="74"/>
      <c r="J58" s="74"/>
      <c r="K58" s="74"/>
      <c r="L58" s="74"/>
    </row>
    <row r="59" spans="1:14" s="43" customFormat="1" ht="15" customHeight="1" x14ac:dyDescent="0.15">
      <c r="A59" s="62" t="s">
        <v>81</v>
      </c>
      <c r="B59" s="60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4" ht="1.5" customHeight="1" x14ac:dyDescent="0.15">
      <c r="E60" s="76"/>
      <c r="F60" s="76"/>
      <c r="G60" s="76"/>
      <c r="H60" s="76"/>
      <c r="I60" s="76"/>
      <c r="J60" s="76"/>
      <c r="K60" s="76"/>
      <c r="L60" s="76"/>
    </row>
    <row r="61" spans="1:14" ht="24.95" customHeight="1" x14ac:dyDescent="0.15">
      <c r="A61" s="209" t="s">
        <v>42</v>
      </c>
      <c r="B61" s="209"/>
      <c r="C61" s="8"/>
      <c r="D61" s="8"/>
      <c r="E61" s="68">
        <v>13.968</v>
      </c>
      <c r="F61" s="47">
        <v>7.9410000000000007</v>
      </c>
      <c r="G61" s="68">
        <v>17.201999999999998</v>
      </c>
      <c r="H61" s="136">
        <v>20.8</v>
      </c>
      <c r="I61" s="132">
        <v>-4.3559999999999945</v>
      </c>
      <c r="J61" s="47">
        <v>-11.311</v>
      </c>
      <c r="K61" s="47">
        <v>43.679000000000002</v>
      </c>
      <c r="L61" s="142"/>
    </row>
    <row r="62" spans="1:14" ht="15" customHeight="1" x14ac:dyDescent="0.15">
      <c r="A62" s="211" t="s">
        <v>43</v>
      </c>
      <c r="B62" s="211"/>
      <c r="C62" s="22"/>
      <c r="D62" s="22"/>
      <c r="E62" s="69">
        <v>43.386000000000003</v>
      </c>
      <c r="F62" s="46">
        <v>-6.242999999999995</v>
      </c>
      <c r="G62" s="69">
        <v>29.896000000000001</v>
      </c>
      <c r="H62" s="137">
        <v>-25.006999999999991</v>
      </c>
      <c r="I62" s="133">
        <v>24.038</v>
      </c>
      <c r="J62" s="46">
        <v>-12.830999999999989</v>
      </c>
      <c r="K62" s="46">
        <v>-13.119</v>
      </c>
      <c r="L62" s="118"/>
    </row>
    <row r="63" spans="1:14" ht="16.5" customHeight="1" x14ac:dyDescent="0.15">
      <c r="A63" s="212" t="s">
        <v>44</v>
      </c>
      <c r="B63" s="212"/>
      <c r="C63" s="24"/>
      <c r="D63" s="24"/>
      <c r="E63" s="73">
        <f t="shared" ref="E63:K63" si="29">SUM(E61:E62)</f>
        <v>57.353999999999999</v>
      </c>
      <c r="F63" s="127">
        <f>SUM(F61:F62)</f>
        <v>1.6980000000000057</v>
      </c>
      <c r="G63" s="73">
        <f t="shared" ref="G63:H63" si="30">SUM(G61:G62)</f>
        <v>47.097999999999999</v>
      </c>
      <c r="H63" s="127">
        <f t="shared" si="30"/>
        <v>-4.2069999999999901</v>
      </c>
      <c r="I63" s="73">
        <f t="shared" ref="I63" si="31">SUM(I61:I62)</f>
        <v>19.682000000000006</v>
      </c>
      <c r="J63" s="49">
        <f t="shared" ref="J63" si="32">SUM(J61:J62)</f>
        <v>-24.141999999999989</v>
      </c>
      <c r="K63" s="49">
        <f t="shared" si="29"/>
        <v>30.560000000000002</v>
      </c>
      <c r="L63" s="139" t="s">
        <v>79</v>
      </c>
      <c r="N63" s="131"/>
    </row>
    <row r="64" spans="1:14" ht="15" customHeight="1" x14ac:dyDescent="0.15">
      <c r="A64" s="209" t="s">
        <v>45</v>
      </c>
      <c r="B64" s="209"/>
      <c r="C64" s="3"/>
      <c r="D64" s="3"/>
      <c r="E64" s="70">
        <v>1.5259999999999989</v>
      </c>
      <c r="F64" s="44">
        <v>-3.3230000000000004</v>
      </c>
      <c r="G64" s="70">
        <v>-6.8730000000000002</v>
      </c>
      <c r="H64" s="138">
        <v>-6.53</v>
      </c>
      <c r="I64" s="134">
        <v>-17.507999999999999</v>
      </c>
      <c r="J64" s="44">
        <v>-43.026000000000003</v>
      </c>
      <c r="K64" s="44">
        <v>-41.901000000000003</v>
      </c>
      <c r="L64" s="117"/>
    </row>
    <row r="65" spans="1:14" ht="15" customHeight="1" x14ac:dyDescent="0.15">
      <c r="A65" s="211" t="s">
        <v>78</v>
      </c>
      <c r="B65" s="211"/>
      <c r="C65" s="21"/>
      <c r="D65" s="21"/>
      <c r="E65" s="69">
        <v>1.8999999999999684E-2</v>
      </c>
      <c r="F65" s="46"/>
      <c r="G65" s="69">
        <v>3.2679999999999998</v>
      </c>
      <c r="H65" s="137"/>
      <c r="I65" s="133">
        <v>2.3959999999999999</v>
      </c>
      <c r="J65" s="46"/>
      <c r="K65" s="46">
        <v>2.1320000000000001</v>
      </c>
      <c r="L65" s="118"/>
    </row>
    <row r="66" spans="1:14" ht="16.5" customHeight="1" x14ac:dyDescent="0.15">
      <c r="A66" s="126" t="s">
        <v>46</v>
      </c>
      <c r="B66" s="126"/>
      <c r="C66" s="25"/>
      <c r="D66" s="25"/>
      <c r="E66" s="73">
        <f t="shared" ref="E66:K66" si="33">SUM(E63:E65)</f>
        <v>58.898999999999994</v>
      </c>
      <c r="F66" s="127">
        <f>SUM(F63:F65)</f>
        <v>-1.6249999999999947</v>
      </c>
      <c r="G66" s="73">
        <f t="shared" ref="G66:H66" si="34">SUM(G63:G65)</f>
        <v>43.493000000000002</v>
      </c>
      <c r="H66" s="127">
        <f t="shared" si="34"/>
        <v>-10.736999999999991</v>
      </c>
      <c r="I66" s="73">
        <f t="shared" ref="I66" si="35">SUM(I63:I65)</f>
        <v>4.5700000000000065</v>
      </c>
      <c r="J66" s="49">
        <f t="shared" ref="J66" si="36">SUM(J63:J65)</f>
        <v>-67.167999999999992</v>
      </c>
      <c r="K66" s="49">
        <f t="shared" si="33"/>
        <v>-9.2090000000000014</v>
      </c>
      <c r="L66" s="139" t="s">
        <v>79</v>
      </c>
      <c r="N66" s="131"/>
    </row>
    <row r="67" spans="1:14" ht="15" customHeight="1" x14ac:dyDescent="0.15">
      <c r="A67" s="211" t="s">
        <v>47</v>
      </c>
      <c r="B67" s="211"/>
      <c r="C67" s="26"/>
      <c r="D67" s="26"/>
      <c r="E67" s="69"/>
      <c r="F67" s="46"/>
      <c r="G67" s="69"/>
      <c r="H67" s="137"/>
      <c r="I67" s="133"/>
      <c r="J67" s="46"/>
      <c r="K67" s="46"/>
      <c r="L67" s="118"/>
    </row>
    <row r="68" spans="1:14" ht="16.5" customHeight="1" x14ac:dyDescent="0.15">
      <c r="A68" s="212" t="s">
        <v>48</v>
      </c>
      <c r="B68" s="212"/>
      <c r="C68" s="9"/>
      <c r="D68" s="9"/>
      <c r="E68" s="73">
        <f>SUM(E66:E67)</f>
        <v>58.898999999999994</v>
      </c>
      <c r="F68" s="127">
        <f>SUM(F66:F67)</f>
        <v>-1.6249999999999947</v>
      </c>
      <c r="G68" s="73">
        <f>SUM(G66:G67)</f>
        <v>43.493000000000002</v>
      </c>
      <c r="H68" s="127">
        <f>SUM(H66:H67)</f>
        <v>-10.736999999999991</v>
      </c>
      <c r="I68" s="73">
        <f t="shared" ref="I68" si="37">SUM(I66:I67)</f>
        <v>4.5700000000000065</v>
      </c>
      <c r="J68" s="49">
        <f t="shared" ref="J68" si="38">SUM(J66:J67)</f>
        <v>-67.167999999999992</v>
      </c>
      <c r="K68" s="49">
        <f t="shared" ref="K68" si="39">SUM(K66:K67)</f>
        <v>-9.2090000000000014</v>
      </c>
      <c r="L68" s="139" t="s">
        <v>79</v>
      </c>
      <c r="N68" s="131"/>
    </row>
    <row r="69" spans="1:14" ht="15" customHeight="1" x14ac:dyDescent="0.15">
      <c r="A69" s="209" t="s">
        <v>49</v>
      </c>
      <c r="B69" s="209"/>
      <c r="C69" s="3"/>
      <c r="D69" s="3"/>
      <c r="E69" s="70">
        <v>-58.110999999999997</v>
      </c>
      <c r="F69" s="44">
        <v>-27.141000000000002</v>
      </c>
      <c r="G69" s="70">
        <v>-42.073999999999998</v>
      </c>
      <c r="H69" s="138">
        <v>-17.513000000000002</v>
      </c>
      <c r="I69" s="134">
        <v>-40.257999999999996</v>
      </c>
      <c r="J69" s="44">
        <v>-11.041</v>
      </c>
      <c r="K69" s="44">
        <v>-2.1900000000000013</v>
      </c>
      <c r="L69" s="117"/>
    </row>
    <row r="70" spans="1:14" ht="15" customHeight="1" x14ac:dyDescent="0.15">
      <c r="A70" s="209" t="s">
        <v>50</v>
      </c>
      <c r="B70" s="209"/>
      <c r="C70" s="3"/>
      <c r="D70" s="3"/>
      <c r="E70" s="70">
        <v>57.546999999999997</v>
      </c>
      <c r="F70" s="44"/>
      <c r="G70" s="70">
        <v>57.546999999999997</v>
      </c>
      <c r="H70" s="138"/>
      <c r="I70" s="134"/>
      <c r="J70" s="44">
        <v>35</v>
      </c>
      <c r="K70" s="44"/>
      <c r="L70" s="117"/>
    </row>
    <row r="71" spans="1:14" ht="15" customHeight="1" x14ac:dyDescent="0.15">
      <c r="A71" s="209" t="s">
        <v>51</v>
      </c>
      <c r="B71" s="209"/>
      <c r="C71" s="3"/>
      <c r="D71" s="3"/>
      <c r="E71" s="70"/>
      <c r="F71" s="44"/>
      <c r="G71" s="70"/>
      <c r="H71" s="138"/>
      <c r="I71" s="134"/>
      <c r="J71" s="44"/>
      <c r="K71" s="44"/>
      <c r="L71" s="117"/>
    </row>
    <row r="72" spans="1:14" ht="15" customHeight="1" x14ac:dyDescent="0.15">
      <c r="A72" s="211" t="s">
        <v>52</v>
      </c>
      <c r="B72" s="211"/>
      <c r="C72" s="21"/>
      <c r="D72" s="21"/>
      <c r="E72" s="69">
        <v>-36.545999999999999</v>
      </c>
      <c r="F72" s="46">
        <v>28.25</v>
      </c>
      <c r="G72" s="69">
        <v>-36.545999999999999</v>
      </c>
      <c r="H72" s="137">
        <v>28.25</v>
      </c>
      <c r="I72" s="133">
        <v>35.634999999999998</v>
      </c>
      <c r="J72" s="46"/>
      <c r="K72" s="46"/>
      <c r="L72" s="118"/>
    </row>
    <row r="73" spans="1:14" ht="16.5" customHeight="1" x14ac:dyDescent="0.15">
      <c r="A73" s="32" t="s">
        <v>53</v>
      </c>
      <c r="B73" s="32"/>
      <c r="C73" s="19"/>
      <c r="D73" s="19"/>
      <c r="E73" s="77">
        <f t="shared" ref="E73:G73" si="40">SUM(E69:E72)</f>
        <v>-37.11</v>
      </c>
      <c r="F73" s="143">
        <f>SUM(F69:F72)</f>
        <v>1.1089999999999982</v>
      </c>
      <c r="G73" s="77">
        <f t="shared" si="40"/>
        <v>-21.073</v>
      </c>
      <c r="H73" s="114">
        <f t="shared" ref="H73" si="41">SUM(H69:H72)</f>
        <v>10.736999999999998</v>
      </c>
      <c r="I73" s="77">
        <f t="shared" ref="I73" si="42">SUM(I69:I72)</f>
        <v>-4.6229999999999976</v>
      </c>
      <c r="J73" s="78">
        <f t="shared" ref="J73" si="43">SUM(J69:J72)</f>
        <v>23.959</v>
      </c>
      <c r="K73" s="78">
        <f t="shared" ref="K73" si="44">SUM(K69:K72)</f>
        <v>-2.1900000000000013</v>
      </c>
      <c r="L73" s="150" t="s">
        <v>79</v>
      </c>
      <c r="N73" s="131"/>
    </row>
    <row r="74" spans="1:14" ht="16.5" customHeight="1" x14ac:dyDescent="0.15">
      <c r="A74" s="212" t="s">
        <v>54</v>
      </c>
      <c r="B74" s="212"/>
      <c r="C74" s="9"/>
      <c r="D74" s="9"/>
      <c r="E74" s="73">
        <f t="shared" ref="E74:G74" si="45">SUM(E73+E68)</f>
        <v>21.788999999999994</v>
      </c>
      <c r="F74" s="127">
        <f>F73+F68</f>
        <v>-0.51599999999999646</v>
      </c>
      <c r="G74" s="73">
        <f t="shared" si="45"/>
        <v>22.42</v>
      </c>
      <c r="H74" s="127">
        <f t="shared" ref="H74:I74" si="46">SUM(H73+H68)</f>
        <v>7.1054273576010019E-15</v>
      </c>
      <c r="I74" s="73">
        <f t="shared" si="46"/>
        <v>-5.2999999999991054E-2</v>
      </c>
      <c r="J74" s="49">
        <f t="shared" ref="J74" si="47">SUM(J73+J68)</f>
        <v>-43.208999999999989</v>
      </c>
      <c r="K74" s="49">
        <f t="shared" ref="K74" si="48">SUM(K73+K68)</f>
        <v>-11.399000000000003</v>
      </c>
      <c r="L74" s="139" t="s">
        <v>79</v>
      </c>
      <c r="N74" s="131"/>
    </row>
    <row r="75" spans="1:14" ht="15" customHeight="1" x14ac:dyDescent="0.15">
      <c r="A75" s="9"/>
      <c r="B75" s="9"/>
      <c r="C75" s="9"/>
      <c r="D75" s="9"/>
      <c r="E75" s="45"/>
      <c r="F75" s="45"/>
      <c r="G75" s="45"/>
      <c r="H75" s="45"/>
      <c r="I75" s="45"/>
      <c r="J75" s="45"/>
      <c r="K75" s="45"/>
      <c r="L75" s="45"/>
    </row>
    <row r="76" spans="1:14" ht="12.75" customHeight="1" x14ac:dyDescent="0.15">
      <c r="A76" s="62"/>
      <c r="B76" s="52"/>
      <c r="C76" s="54"/>
      <c r="D76" s="54"/>
      <c r="E76" s="55">
        <f>E$3</f>
        <v>2014</v>
      </c>
      <c r="F76" s="55">
        <f t="shared" ref="F76:L76" si="4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49"/>
        <v>2012</v>
      </c>
      <c r="K76" s="55">
        <f t="shared" si="49"/>
        <v>2011</v>
      </c>
      <c r="L76" s="55">
        <f t="shared" si="49"/>
        <v>2010</v>
      </c>
    </row>
    <row r="77" spans="1:14" ht="12.75" customHeight="1" x14ac:dyDescent="0.15">
      <c r="A77" s="56"/>
      <c r="B77" s="56"/>
      <c r="C77" s="54"/>
      <c r="D77" s="54"/>
      <c r="E77" s="55" t="str">
        <f>E$4</f>
        <v>Q2</v>
      </c>
      <c r="F77" s="55" t="str">
        <f t="shared" ref="F77:H77" si="50">F$4</f>
        <v>Q2</v>
      </c>
      <c r="G77" s="74" t="str">
        <f t="shared" si="50"/>
        <v>Q1-2</v>
      </c>
      <c r="H77" s="74" t="str">
        <f t="shared" si="50"/>
        <v>Q1-2</v>
      </c>
      <c r="I77" s="55"/>
      <c r="J77" s="55"/>
      <c r="K77" s="55"/>
      <c r="L77" s="55"/>
    </row>
    <row r="78" spans="1:14" s="43" customFormat="1" ht="15" customHeight="1" x14ac:dyDescent="0.15">
      <c r="A78" s="62" t="s">
        <v>55</v>
      </c>
      <c r="B78" s="60"/>
      <c r="C78" s="53"/>
      <c r="D78" s="57"/>
      <c r="E78" s="58"/>
      <c r="F78" s="58"/>
      <c r="G78" s="58"/>
      <c r="H78" s="58"/>
      <c r="I78" s="58"/>
      <c r="J78" s="58"/>
      <c r="K78" s="58"/>
      <c r="L78" s="58"/>
    </row>
    <row r="79" spans="1:14" ht="1.5" customHeight="1" x14ac:dyDescent="0.15"/>
    <row r="80" spans="1:14" ht="15" customHeight="1" x14ac:dyDescent="0.15">
      <c r="A80" s="209" t="s">
        <v>56</v>
      </c>
      <c r="B80" s="209"/>
      <c r="C80" s="6"/>
      <c r="D80" s="6"/>
      <c r="E80" s="63">
        <f>IF(E7=0,"",IF(E14=0,"",(E14/E7))*100)</f>
        <v>4.7733245125604133</v>
      </c>
      <c r="F80" s="50">
        <f>IF(F14=0,"-",IF(F7=0,"-",F14/F7))*100</f>
        <v>1.345331313929889</v>
      </c>
      <c r="G80" s="108">
        <f>IF(G14=0,"-",IF(G7=0,"-",G14/G7))*100</f>
        <v>2.3119949967473912</v>
      </c>
      <c r="H80" s="99">
        <f>IF(H7=0,"",IF(H14=0,"",(H14/H7))*100)</f>
        <v>1.9482693208953585</v>
      </c>
      <c r="I80" s="108">
        <f>IF(I14=0,"-",IF(I7=0,"-",I14/I7))*100</f>
        <v>-3.7840443755050273</v>
      </c>
      <c r="J80" s="50">
        <f>IF(J14=0,"-",IF(J7=0,"-",J14/J7))*100</f>
        <v>-4.2102155885038526</v>
      </c>
      <c r="K80" s="50">
        <f>IF(K14=0,"-",IF(K7=0,"-",K14/K7))*100</f>
        <v>2.6282087413829416</v>
      </c>
      <c r="L80" s="147">
        <f>IF(L14=0,"-",IF(L7=0,"-",L14/L7))*100</f>
        <v>5.592194902108746</v>
      </c>
    </row>
    <row r="81" spans="1:13" ht="15" customHeight="1" x14ac:dyDescent="0.15">
      <c r="A81" s="209" t="s">
        <v>57</v>
      </c>
      <c r="B81" s="209"/>
      <c r="C81" s="6"/>
      <c r="D81" s="6"/>
      <c r="E81" s="63">
        <f t="shared" ref="E81:L81" si="51">IF(E20=0,"-",IF(E7=0,"-",E20/E7)*100)</f>
        <v>2.6163698844111227</v>
      </c>
      <c r="F81" s="50">
        <f>IF(F20=0,"-",IF(F7=0,"-",F20/F7)*100)</f>
        <v>-1.4914567686287716</v>
      </c>
      <c r="G81" s="108">
        <f>IF(G20=0,"-",IF(G7=0,"-",G20/G7)*100)</f>
        <v>0.21550154342306638</v>
      </c>
      <c r="H81" s="99">
        <f t="shared" ref="H81" si="52">IF(H20=0,"-",IF(H7=0,"-",H20/H7)*100)</f>
        <v>-0.6512084625856388</v>
      </c>
      <c r="I81" s="108">
        <f>IF(I20=0,"-",IF(I7=0,"-",I20/I7)*100)</f>
        <v>-7.4560558728364121</v>
      </c>
      <c r="J81" s="50">
        <f>IF(J20=0,"-",IF(J7=0,"-",J20/J7)*100)</f>
        <v>-6.8048116120177919</v>
      </c>
      <c r="K81" s="50">
        <f>IF(K20=0,"-",IF(K7=0,"-",K20/K7)*100)</f>
        <v>-0.60914144744173171</v>
      </c>
      <c r="L81" s="147">
        <f t="shared" si="51"/>
        <v>2.6574225464302139</v>
      </c>
      <c r="M81" s="41"/>
    </row>
    <row r="82" spans="1:13" ht="15" customHeight="1" x14ac:dyDescent="0.1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109" t="s">
        <v>8</v>
      </c>
      <c r="H82" s="51" t="s">
        <v>8</v>
      </c>
      <c r="I82" s="109">
        <f>IF((I47=0),"-",(I24/((I47+J47)/2)*100))</f>
        <v>-6.8990491402681249</v>
      </c>
      <c r="J82" s="51">
        <f t="shared" ref="J82" si="53">IF((J47=0),"-",(J24/((J47+L47)/2)*100))</f>
        <v>-6.0833023838016986</v>
      </c>
      <c r="K82" s="51">
        <f>IF((K47=0),"-",(K24/((K47+L47)/2)*100))</f>
        <v>-0.38387401282221978</v>
      </c>
      <c r="L82" s="151" t="s">
        <v>79</v>
      </c>
      <c r="M82" s="41"/>
    </row>
    <row r="83" spans="1:13" ht="15" customHeight="1" x14ac:dyDescent="0.1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109" t="s">
        <v>8</v>
      </c>
      <c r="H83" s="51" t="s">
        <v>8</v>
      </c>
      <c r="I83" s="109">
        <f>IF((I47=0),"-",((I17+I18)/((I47+I48+I49+I51+J47+J48+J49+J51)/2)*100))</f>
        <v>-2.6903313219733138</v>
      </c>
      <c r="J83" s="51">
        <f t="shared" ref="J83" si="54">IF((J47=0),"-",((J17+J18)/((J47+J48+J49+J51+L47+L48+L49+L51)/2)*100))</f>
        <v>-2.9816915877289101</v>
      </c>
      <c r="K83" s="51">
        <f>IF((K47=0),"-",((K17+K18)/((K47+K48+K49+K51+L47+L48+L49+L51)/2)*100))</f>
        <v>2.4294504073189298</v>
      </c>
      <c r="L83" s="151" t="s">
        <v>79</v>
      </c>
      <c r="M83" s="41"/>
    </row>
    <row r="84" spans="1:13" ht="15" customHeight="1" x14ac:dyDescent="0.15">
      <c r="A84" s="209" t="s">
        <v>60</v>
      </c>
      <c r="B84" s="209"/>
      <c r="C84" s="6"/>
      <c r="D84" s="6"/>
      <c r="E84" s="67" t="s">
        <v>8</v>
      </c>
      <c r="F84" s="92" t="s">
        <v>8</v>
      </c>
      <c r="G84" s="110">
        <f t="shared" ref="G84:H84" si="55">IF(G47=0,"-",((G47+G48)/G55*100))</f>
        <v>61.722684573347145</v>
      </c>
      <c r="H84" s="152">
        <f t="shared" si="55"/>
        <v>60.280474997980463</v>
      </c>
      <c r="I84" s="110">
        <f t="shared" ref="I84" si="56">IF(I47=0,"-",((I47+I48)/I55*100))</f>
        <v>59.871744235922655</v>
      </c>
      <c r="J84" s="92">
        <f>IF(J47=0,"-",((J47+J48)/J55*100))</f>
        <v>60.664705817924144</v>
      </c>
      <c r="K84" s="92">
        <f>IF(K47=0,"-",((K47+K48)/K55*100))</f>
        <v>56.780917271362682</v>
      </c>
      <c r="L84" s="152">
        <f t="shared" ref="L84" si="57">IF(L47=0,"-",((L47+L48)/L55*100))</f>
        <v>59.585422821472669</v>
      </c>
      <c r="M84" s="41"/>
    </row>
    <row r="85" spans="1:13" ht="15" customHeight="1" x14ac:dyDescent="0.15">
      <c r="A85" s="209" t="s">
        <v>61</v>
      </c>
      <c r="B85" s="209"/>
      <c r="C85" s="6"/>
      <c r="D85" s="6"/>
      <c r="E85" s="64" t="s">
        <v>8</v>
      </c>
      <c r="F85" s="1" t="s">
        <v>8</v>
      </c>
      <c r="G85" s="111">
        <f t="shared" ref="G85:H85" si="58">IF((G51+G49-G43-G41-G37)=0,"-",(G51+G49-G43-G41-G37))</f>
        <v>230.76399999999998</v>
      </c>
      <c r="H85" s="153">
        <f t="shared" si="58"/>
        <v>325.44</v>
      </c>
      <c r="I85" s="111">
        <f t="shared" ref="I85" si="59">IF((I51+I49-I43-I41-I37)=0,"-",(I51+I49-I43-I41-I37))</f>
        <v>297.31400000000008</v>
      </c>
      <c r="J85" s="1">
        <f>IF((J51+J49-J43-J41-J37)=0,"-",(J51+J49-J43-J41-J37))</f>
        <v>341.37700000000001</v>
      </c>
      <c r="K85" s="1">
        <f>IF((K51+K49-K43-K41-K37)=0,"-",(K51+K49-K43-K41-K37))</f>
        <v>308.60300000000001</v>
      </c>
      <c r="L85" s="153">
        <f t="shared" ref="L85" si="60">IF((L51+L49-L43-L41-L37)=0,"-",(L51+L49-L43-L41-L37))</f>
        <v>300.13200000000001</v>
      </c>
      <c r="M85" s="41"/>
    </row>
    <row r="86" spans="1:13" ht="15" customHeight="1" x14ac:dyDescent="0.15">
      <c r="A86" s="209" t="s">
        <v>62</v>
      </c>
      <c r="B86" s="209"/>
      <c r="C86" s="3"/>
      <c r="D86" s="3"/>
      <c r="E86" s="65" t="s">
        <v>8</v>
      </c>
      <c r="F86" s="2" t="s">
        <v>8</v>
      </c>
      <c r="G86" s="112">
        <f t="shared" ref="G86:H86" si="61">IF((G47=0),"-",((G51+G49)/(G47+G48)))</f>
        <v>0.35023099254458301</v>
      </c>
      <c r="H86" s="154">
        <f t="shared" si="61"/>
        <v>0.43612271043617634</v>
      </c>
      <c r="I86" s="112">
        <f t="shared" ref="I86" si="62">IF((I47=0),"-",((I51+I49)/(I47+I48)))</f>
        <v>0.42178719830441885</v>
      </c>
      <c r="J86" s="2">
        <f>IF((J47=0),"-",((J51+J49)/(J47+J48)))</f>
        <v>0.47411496743191262</v>
      </c>
      <c r="K86" s="2">
        <f>IF((K47=0),"-",((K51+K49)/(K47+K48)))</f>
        <v>0.48219627653162977</v>
      </c>
      <c r="L86" s="154">
        <f t="shared" ref="L86" si="63">IF((L47=0),"-",((L51+L49)/(L47+L48)))</f>
        <v>0.48363784998978132</v>
      </c>
    </row>
    <row r="87" spans="1:13" ht="15" customHeight="1" x14ac:dyDescent="0.1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113" t="s">
        <v>8</v>
      </c>
      <c r="H87" s="155" t="s">
        <v>8</v>
      </c>
      <c r="I87" s="113">
        <v>419</v>
      </c>
      <c r="J87" s="17">
        <v>456</v>
      </c>
      <c r="K87" s="17">
        <v>457</v>
      </c>
      <c r="L87" s="155">
        <v>420</v>
      </c>
    </row>
    <row r="88" spans="1:13" ht="15" customHeight="1" x14ac:dyDescent="0.15">
      <c r="A88" s="4" t="s">
        <v>113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3" ht="15" customHeight="1" x14ac:dyDescent="0.15">
      <c r="A89" s="4" t="s">
        <v>97</v>
      </c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</row>
    <row r="90" spans="1:13" ht="15" customHeight="1" x14ac:dyDescent="0.15">
      <c r="A90" s="4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</row>
    <row r="91" spans="1:13" x14ac:dyDescent="0.1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13" x14ac:dyDescent="0.1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</row>
    <row r="93" spans="1:13" x14ac:dyDescent="0.1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</row>
    <row r="94" spans="1:13" x14ac:dyDescent="0.1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</row>
    <row r="95" spans="1:13" x14ac:dyDescent="0.1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</row>
    <row r="96" spans="1:13" x14ac:dyDescent="0.1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</row>
    <row r="97" spans="1:12" x14ac:dyDescent="0.1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</row>
    <row r="98" spans="1:12" x14ac:dyDescent="0.1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</row>
    <row r="99" spans="1:12" x14ac:dyDescent="0.1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</row>
    <row r="100" spans="1:12" x14ac:dyDescent="0.1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</row>
    <row r="101" spans="1:12" x14ac:dyDescent="0.1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12" x14ac:dyDescent="0.1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</row>
  </sheetData>
  <mergeCells count="21">
    <mergeCell ref="A87:B87"/>
    <mergeCell ref="A70:B70"/>
    <mergeCell ref="A71:B71"/>
    <mergeCell ref="A72:B72"/>
    <mergeCell ref="A74:B74"/>
    <mergeCell ref="A80:B80"/>
    <mergeCell ref="A81:B81"/>
    <mergeCell ref="A82:B82"/>
    <mergeCell ref="A83:B83"/>
    <mergeCell ref="A84:B84"/>
    <mergeCell ref="A85:B85"/>
    <mergeCell ref="A86:B86"/>
    <mergeCell ref="A69:B69"/>
    <mergeCell ref="A1:L1"/>
    <mergeCell ref="A61:B61"/>
    <mergeCell ref="A62:B62"/>
    <mergeCell ref="A63:B63"/>
    <mergeCell ref="A64:B64"/>
    <mergeCell ref="A65:B65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39" customWidth="1"/>
    <col min="12" max="13" width="9.7109375" customWidth="1"/>
    <col min="15" max="17" width="9.140625" customWidth="1"/>
  </cols>
  <sheetData>
    <row r="1" spans="1:13" ht="18" customHeight="1" x14ac:dyDescent="0.25">
      <c r="A1" s="210" t="s">
        <v>108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" customHeight="1" x14ac:dyDescent="0.25">
      <c r="A2" s="29" t="s">
        <v>68</v>
      </c>
      <c r="B2" s="12"/>
      <c r="C2" s="12"/>
      <c r="D2" s="12"/>
      <c r="E2" s="13"/>
      <c r="F2" s="13"/>
      <c r="G2" s="41"/>
      <c r="H2" s="41"/>
      <c r="I2" s="41"/>
      <c r="J2" s="41"/>
      <c r="K2" s="41"/>
      <c r="L2" s="13"/>
      <c r="M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3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  <c r="M4" s="55"/>
    </row>
    <row r="5" spans="1:13" s="15" customFormat="1" ht="12.75" customHeight="1" x14ac:dyDescent="0.15">
      <c r="A5" s="53" t="s">
        <v>9</v>
      </c>
      <c r="B5" s="59"/>
      <c r="C5" s="57"/>
      <c r="D5" s="57" t="s">
        <v>64</v>
      </c>
      <c r="E5" s="58" t="s">
        <v>65</v>
      </c>
      <c r="F5" s="58" t="s">
        <v>86</v>
      </c>
      <c r="G5" s="58" t="s">
        <v>65</v>
      </c>
      <c r="H5" s="58" t="s">
        <v>86</v>
      </c>
      <c r="I5" s="58" t="s">
        <v>86</v>
      </c>
      <c r="J5" s="58" t="s">
        <v>7</v>
      </c>
      <c r="K5" s="58"/>
      <c r="L5" s="58"/>
      <c r="M5" s="58"/>
    </row>
    <row r="6" spans="1:13" ht="1.5" customHeight="1" x14ac:dyDescent="0.25"/>
    <row r="7" spans="1:13" ht="15" customHeight="1" x14ac:dyDescent="0.25">
      <c r="A7" s="27" t="s">
        <v>10</v>
      </c>
      <c r="B7" s="6"/>
      <c r="C7" s="6"/>
      <c r="D7" s="6"/>
      <c r="E7" s="71">
        <v>1159.222</v>
      </c>
      <c r="F7" s="49">
        <v>944.29500000000007</v>
      </c>
      <c r="G7" s="71">
        <v>2313.212</v>
      </c>
      <c r="H7" s="100">
        <v>1775.623</v>
      </c>
      <c r="I7" s="71">
        <v>3797.154</v>
      </c>
      <c r="J7" s="49">
        <v>2886.0439999999999</v>
      </c>
      <c r="K7" s="49">
        <v>2886.0439999999999</v>
      </c>
      <c r="L7" s="49">
        <v>3089.538</v>
      </c>
      <c r="M7" s="100">
        <v>2057.7420000000002</v>
      </c>
    </row>
    <row r="8" spans="1:13" ht="15" customHeight="1" x14ac:dyDescent="0.25">
      <c r="A8" s="27" t="s">
        <v>11</v>
      </c>
      <c r="B8" s="3"/>
      <c r="C8" s="3"/>
      <c r="D8" s="3"/>
      <c r="E8" s="70">
        <v>-1107.5510000000002</v>
      </c>
      <c r="F8" s="44">
        <v>-888.55400000000009</v>
      </c>
      <c r="G8" s="70">
        <v>-2204.3350000000005</v>
      </c>
      <c r="H8" s="138">
        <v>-1668.1960000000001</v>
      </c>
      <c r="I8" s="70">
        <v>-3623.4250000000002</v>
      </c>
      <c r="J8" s="44">
        <v>-2731.259</v>
      </c>
      <c r="K8" s="44">
        <v>-2731.259</v>
      </c>
      <c r="L8" s="44">
        <v>-2953.2239999999993</v>
      </c>
      <c r="M8" s="138">
        <v>-1934.962</v>
      </c>
    </row>
    <row r="9" spans="1:13" ht="15" customHeight="1" x14ac:dyDescent="0.25">
      <c r="A9" s="27" t="s">
        <v>12</v>
      </c>
      <c r="B9" s="3"/>
      <c r="C9" s="3"/>
      <c r="D9" s="3"/>
      <c r="E9" s="70">
        <v>-15.470000000000002</v>
      </c>
      <c r="F9" s="44">
        <v>-12.701999999999998</v>
      </c>
      <c r="G9" s="70">
        <v>-31.381</v>
      </c>
      <c r="H9" s="138">
        <v>-28.125999999999998</v>
      </c>
      <c r="I9" s="70">
        <v>-61.86</v>
      </c>
      <c r="J9" s="44">
        <v>-53.204999999999998</v>
      </c>
      <c r="K9" s="44">
        <v>-53.204999999999998</v>
      </c>
      <c r="L9" s="44">
        <v>-49.23</v>
      </c>
      <c r="M9" s="138">
        <v>-49.124000000000002</v>
      </c>
    </row>
    <row r="10" spans="1:13" ht="15" customHeight="1" x14ac:dyDescent="0.25">
      <c r="A10" s="27" t="s">
        <v>13</v>
      </c>
      <c r="B10" s="3"/>
      <c r="C10" s="3"/>
      <c r="D10" s="3"/>
      <c r="E10" s="70">
        <v>-1.4000000000000002E-2</v>
      </c>
      <c r="F10" s="44"/>
      <c r="G10" s="70">
        <v>-2.1000000000000001E-2</v>
      </c>
      <c r="H10" s="138"/>
      <c r="I10" s="70">
        <v>0.153</v>
      </c>
      <c r="J10" s="44">
        <v>-0.183</v>
      </c>
      <c r="K10" s="44">
        <v>-0.183</v>
      </c>
      <c r="L10" s="44">
        <v>5.5E-2</v>
      </c>
      <c r="M10" s="138">
        <v>-0.153</v>
      </c>
    </row>
    <row r="11" spans="1:13" ht="15" customHeight="1" x14ac:dyDescent="0.25">
      <c r="A11" s="28" t="s">
        <v>14</v>
      </c>
      <c r="B11" s="21"/>
      <c r="C11" s="21"/>
      <c r="D11" s="21"/>
      <c r="E11" s="69"/>
      <c r="F11" s="46"/>
      <c r="G11" s="69">
        <v>9.9979999999999993</v>
      </c>
      <c r="H11" s="137"/>
      <c r="I11" s="69"/>
      <c r="J11" s="46"/>
      <c r="K11" s="46"/>
      <c r="L11" s="46"/>
      <c r="M11" s="137"/>
    </row>
    <row r="12" spans="1:13" ht="15" customHeight="1" x14ac:dyDescent="0.25">
      <c r="A12" s="10" t="s">
        <v>0</v>
      </c>
      <c r="B12" s="10"/>
      <c r="C12" s="10"/>
      <c r="D12" s="10"/>
      <c r="E12" s="71">
        <f>SUM(E7:E11)</f>
        <v>36.18699999999982</v>
      </c>
      <c r="F12" s="49">
        <f t="shared" ref="F12" si="0">SUM(F7:F11)</f>
        <v>43.038999999999987</v>
      </c>
      <c r="G12" s="71">
        <f>SUM(G7:G11)</f>
        <v>87.472999999999502</v>
      </c>
      <c r="H12" s="100">
        <f>SUM(H7:H11)</f>
        <v>79.300999999999902</v>
      </c>
      <c r="I12" s="71">
        <f>SUM(I7:I11)</f>
        <v>112.02199999999982</v>
      </c>
      <c r="J12" s="49">
        <f t="shared" ref="J12" si="1">SUM(J7:J11)</f>
        <v>101.39699999999985</v>
      </c>
      <c r="K12" s="49">
        <f t="shared" ref="K12:L12" si="2">SUM(K7:K11)</f>
        <v>101.39699999999985</v>
      </c>
      <c r="L12" s="49">
        <f t="shared" si="2"/>
        <v>87.139000000000777</v>
      </c>
      <c r="M12" s="100">
        <f>SUM(M7:M11)</f>
        <v>73.503000000000199</v>
      </c>
    </row>
    <row r="13" spans="1:13" ht="15" customHeight="1" x14ac:dyDescent="0.25">
      <c r="A13" s="28" t="s">
        <v>76</v>
      </c>
      <c r="B13" s="21"/>
      <c r="C13" s="21"/>
      <c r="D13" s="21"/>
      <c r="E13" s="69">
        <v>-1.1020000000000003</v>
      </c>
      <c r="F13" s="46">
        <v>-1.702</v>
      </c>
      <c r="G13" s="69">
        <v>-2.1539999999999999</v>
      </c>
      <c r="H13" s="137">
        <v>-2.3969999999999998</v>
      </c>
      <c r="I13" s="69">
        <v>-4.1459999999999999</v>
      </c>
      <c r="J13" s="46">
        <v>-4.0739999999999998</v>
      </c>
      <c r="K13" s="46">
        <v>-4.0739999999999998</v>
      </c>
      <c r="L13" s="46">
        <v>-9.17</v>
      </c>
      <c r="M13" s="137">
        <v>-7.3359999999999994</v>
      </c>
    </row>
    <row r="14" spans="1:13" ht="15" customHeight="1" x14ac:dyDescent="0.25">
      <c r="A14" s="10" t="s">
        <v>1</v>
      </c>
      <c r="B14" s="10"/>
      <c r="C14" s="10"/>
      <c r="D14" s="10"/>
      <c r="E14" s="71">
        <f>SUM(E12:E13)</f>
        <v>35.084999999999823</v>
      </c>
      <c r="F14" s="49">
        <f t="shared" ref="F14" si="3">SUM(F12:F13)</f>
        <v>41.336999999999989</v>
      </c>
      <c r="G14" s="71">
        <f>SUM(G12:G13)</f>
        <v>85.318999999999505</v>
      </c>
      <c r="H14" s="100">
        <f>SUM(H12:H13)</f>
        <v>76.903999999999897</v>
      </c>
      <c r="I14" s="71">
        <f>SUM(I12:I13)</f>
        <v>107.87599999999982</v>
      </c>
      <c r="J14" s="49">
        <f t="shared" ref="J14" si="4">SUM(J12:J13)</f>
        <v>97.322999999999851</v>
      </c>
      <c r="K14" s="49">
        <f t="shared" ref="K14:L14" si="5">SUM(K12:K13)</f>
        <v>97.322999999999851</v>
      </c>
      <c r="L14" s="49">
        <f t="shared" si="5"/>
        <v>77.969000000000776</v>
      </c>
      <c r="M14" s="100">
        <f>SUM(M12:M13)</f>
        <v>66.167000000000201</v>
      </c>
    </row>
    <row r="15" spans="1:13" ht="15" customHeight="1" x14ac:dyDescent="0.25">
      <c r="A15" s="27" t="s">
        <v>16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44"/>
      <c r="M15" s="138"/>
    </row>
    <row r="16" spans="1:13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46"/>
      <c r="M16" s="137"/>
    </row>
    <row r="17" spans="1:13" ht="15" customHeight="1" x14ac:dyDescent="0.25">
      <c r="A17" s="10" t="s">
        <v>2</v>
      </c>
      <c r="B17" s="10"/>
      <c r="C17" s="10"/>
      <c r="D17" s="10"/>
      <c r="E17" s="71">
        <f>SUM(E14:E16)</f>
        <v>35.084999999999823</v>
      </c>
      <c r="F17" s="49">
        <f t="shared" ref="F17" si="6">SUM(F14:F16)</f>
        <v>41.336999999999989</v>
      </c>
      <c r="G17" s="71">
        <f>SUM(G14:G16)</f>
        <v>85.318999999999505</v>
      </c>
      <c r="H17" s="100">
        <f>SUM(H14:H16)</f>
        <v>76.903999999999897</v>
      </c>
      <c r="I17" s="71">
        <f>SUM(I14:I16)</f>
        <v>107.87599999999982</v>
      </c>
      <c r="J17" s="49">
        <f t="shared" ref="J17" si="7">SUM(J14:J16)</f>
        <v>97.322999999999851</v>
      </c>
      <c r="K17" s="49">
        <f t="shared" ref="K17:L17" si="8">SUM(K14:K16)</f>
        <v>97.322999999999851</v>
      </c>
      <c r="L17" s="49">
        <f t="shared" si="8"/>
        <v>77.969000000000776</v>
      </c>
      <c r="M17" s="100">
        <f>SUM(M14:M16)</f>
        <v>66.167000000000201</v>
      </c>
    </row>
    <row r="18" spans="1:13" ht="15" customHeight="1" x14ac:dyDescent="0.25">
      <c r="A18" s="27" t="s">
        <v>18</v>
      </c>
      <c r="B18" s="3"/>
      <c r="C18" s="3"/>
      <c r="D18" s="3"/>
      <c r="E18" s="70">
        <v>5.3199999999999994</v>
      </c>
      <c r="F18" s="44">
        <v>4.82</v>
      </c>
      <c r="G18" s="70">
        <v>10.481000000000002</v>
      </c>
      <c r="H18" s="138">
        <v>8.0090000000000003</v>
      </c>
      <c r="I18" s="70">
        <v>22.048000000000002</v>
      </c>
      <c r="J18" s="44">
        <v>9.64</v>
      </c>
      <c r="K18" s="44">
        <v>9.64</v>
      </c>
      <c r="L18" s="44">
        <v>12.752000000000001</v>
      </c>
      <c r="M18" s="138">
        <v>7.4780000000000006</v>
      </c>
    </row>
    <row r="19" spans="1:13" ht="15" customHeight="1" x14ac:dyDescent="0.25">
      <c r="A19" s="28" t="s">
        <v>19</v>
      </c>
      <c r="B19" s="21"/>
      <c r="C19" s="21"/>
      <c r="D19" s="21"/>
      <c r="E19" s="69">
        <v>-8.2149999999999999</v>
      </c>
      <c r="F19" s="46">
        <v>-6.9950000000000001</v>
      </c>
      <c r="G19" s="69">
        <v>-18.119</v>
      </c>
      <c r="H19" s="137">
        <v>-14.004000000000001</v>
      </c>
      <c r="I19" s="69">
        <v>-31.477</v>
      </c>
      <c r="J19" s="46">
        <v>-26.385000000000002</v>
      </c>
      <c r="K19" s="46">
        <v>-12.417</v>
      </c>
      <c r="L19" s="46">
        <v>-14.763999999999999</v>
      </c>
      <c r="M19" s="137">
        <v>-15.606999999999999</v>
      </c>
    </row>
    <row r="20" spans="1:13" ht="15" customHeight="1" x14ac:dyDescent="0.25">
      <c r="A20" s="10" t="s">
        <v>3</v>
      </c>
      <c r="B20" s="10"/>
      <c r="C20" s="10"/>
      <c r="D20" s="10"/>
      <c r="E20" s="71">
        <f>SUM(E17:E19)</f>
        <v>32.189999999999827</v>
      </c>
      <c r="F20" s="49">
        <f t="shared" ref="F20" si="9">SUM(F17:F19)</f>
        <v>39.161999999999992</v>
      </c>
      <c r="G20" s="71">
        <f>SUM(G17:G19)</f>
        <v>77.6809999999995</v>
      </c>
      <c r="H20" s="100">
        <f>SUM(H17:H19)</f>
        <v>70.908999999999892</v>
      </c>
      <c r="I20" s="71">
        <f>SUM(I17:I19)</f>
        <v>98.446999999999804</v>
      </c>
      <c r="J20" s="49">
        <f t="shared" ref="J20" si="10">SUM(J17:J19)</f>
        <v>80.577999999999847</v>
      </c>
      <c r="K20" s="49">
        <f t="shared" ref="K20:L20" si="11">SUM(K17:K19)</f>
        <v>94.54599999999985</v>
      </c>
      <c r="L20" s="49">
        <f t="shared" si="11"/>
        <v>75.957000000000775</v>
      </c>
      <c r="M20" s="100">
        <f>SUM(M17:M19)</f>
        <v>58.038000000000196</v>
      </c>
    </row>
    <row r="21" spans="1:13" ht="15" customHeight="1" x14ac:dyDescent="0.25">
      <c r="A21" s="27" t="s">
        <v>20</v>
      </c>
      <c r="B21" s="3"/>
      <c r="C21" s="3"/>
      <c r="D21" s="3"/>
      <c r="E21" s="70">
        <v>-8.4080000000000013</v>
      </c>
      <c r="F21" s="44">
        <v>-11.177000000000001</v>
      </c>
      <c r="G21" s="70">
        <v>-20.411000000000001</v>
      </c>
      <c r="H21" s="138">
        <v>-19.638000000000002</v>
      </c>
      <c r="I21" s="70">
        <v>-25.265000000000001</v>
      </c>
      <c r="J21" s="44">
        <v>-26.935000000000002</v>
      </c>
      <c r="K21" s="44">
        <v>-26.935000000000002</v>
      </c>
      <c r="L21" s="44">
        <v>-22.914999999999999</v>
      </c>
      <c r="M21" s="138">
        <v>-16.956000000000003</v>
      </c>
    </row>
    <row r="22" spans="1:13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46"/>
      <c r="M22" s="137"/>
    </row>
    <row r="23" spans="1:13" ht="15" customHeight="1" x14ac:dyDescent="0.25">
      <c r="A23" s="31" t="s">
        <v>21</v>
      </c>
      <c r="B23" s="11"/>
      <c r="C23" s="11"/>
      <c r="D23" s="11"/>
      <c r="E23" s="71">
        <f>SUM(E20:E22)</f>
        <v>23.781999999999826</v>
      </c>
      <c r="F23" s="49">
        <f t="shared" ref="F23" si="12">SUM(F20:F22)</f>
        <v>27.984999999999992</v>
      </c>
      <c r="G23" s="71">
        <f>SUM(G20:G22)</f>
        <v>57.269999999999499</v>
      </c>
      <c r="H23" s="100">
        <f>SUM(H20:H22)</f>
        <v>51.270999999999887</v>
      </c>
      <c r="I23" s="71">
        <f>SUM(I20:I22)</f>
        <v>73.181999999999803</v>
      </c>
      <c r="J23" s="49">
        <f t="shared" ref="J23" si="13">SUM(J20:J22)</f>
        <v>53.642999999999844</v>
      </c>
      <c r="K23" s="49">
        <f t="shared" ref="K23:L23" si="14">SUM(K20:K22)</f>
        <v>67.610999999999848</v>
      </c>
      <c r="L23" s="49">
        <f t="shared" si="14"/>
        <v>53.042000000000776</v>
      </c>
      <c r="M23" s="100">
        <f>SUM(M20:M22)</f>
        <v>41.082000000000193</v>
      </c>
    </row>
    <row r="24" spans="1:13" ht="15" customHeight="1" x14ac:dyDescent="0.25">
      <c r="A24" s="27" t="s">
        <v>22</v>
      </c>
      <c r="B24" s="3"/>
      <c r="C24" s="3"/>
      <c r="D24" s="3"/>
      <c r="E24" s="70">
        <f t="shared" ref="E24:L24" si="15">E23-E25</f>
        <v>23.756999999999827</v>
      </c>
      <c r="F24" s="44">
        <f t="shared" si="15"/>
        <v>28.012999999999991</v>
      </c>
      <c r="G24" s="70">
        <f t="shared" si="15"/>
        <v>57.222999999999502</v>
      </c>
      <c r="H24" s="138">
        <f t="shared" si="15"/>
        <v>51.270999999999887</v>
      </c>
      <c r="I24" s="70">
        <f t="shared" ref="I24" si="16">I23-I25</f>
        <v>73.204999999999799</v>
      </c>
      <c r="J24" s="44">
        <f t="shared" ref="J24" si="17">J23-J25</f>
        <v>53.582999999999842</v>
      </c>
      <c r="K24" s="44">
        <f t="shared" si="15"/>
        <v>67.550999999999846</v>
      </c>
      <c r="L24" s="44">
        <f t="shared" si="15"/>
        <v>52.939000000000775</v>
      </c>
      <c r="M24" s="138">
        <f>M23-M25</f>
        <v>41.158000000000193</v>
      </c>
    </row>
    <row r="25" spans="1:13" ht="15" customHeight="1" x14ac:dyDescent="0.25">
      <c r="A25" s="27" t="s">
        <v>85</v>
      </c>
      <c r="B25" s="3"/>
      <c r="C25" s="3"/>
      <c r="D25" s="3"/>
      <c r="E25" s="70">
        <v>2.5000000000000001E-2</v>
      </c>
      <c r="F25" s="44">
        <v>-2.8000000000000001E-2</v>
      </c>
      <c r="G25" s="70">
        <v>4.7E-2</v>
      </c>
      <c r="H25" s="138"/>
      <c r="I25" s="70">
        <v>-2.3E-2</v>
      </c>
      <c r="J25" s="44">
        <v>0.06</v>
      </c>
      <c r="K25" s="44">
        <v>0.06</v>
      </c>
      <c r="L25" s="44">
        <v>0.10299999999999999</v>
      </c>
      <c r="M25" s="138">
        <v>-7.5999999999999998E-2</v>
      </c>
    </row>
    <row r="26" spans="1:13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  <c r="M26" s="44"/>
    </row>
    <row r="27" spans="1:13" ht="15" customHeight="1" x14ac:dyDescent="0.25">
      <c r="A27" s="161" t="s">
        <v>95</v>
      </c>
      <c r="B27" s="162"/>
      <c r="C27" s="162"/>
      <c r="D27" s="162"/>
      <c r="E27" s="163">
        <v>-0.26800000000000068</v>
      </c>
      <c r="F27" s="164"/>
      <c r="G27" s="163">
        <v>9.7299999999999986</v>
      </c>
      <c r="H27" s="165"/>
      <c r="I27" s="163">
        <v>-13.05</v>
      </c>
      <c r="J27" s="164"/>
      <c r="K27" s="164"/>
      <c r="L27" s="164"/>
      <c r="M27" s="164"/>
    </row>
    <row r="28" spans="1:13" ht="15" customHeight="1" x14ac:dyDescent="0.25">
      <c r="A28" s="166" t="s">
        <v>96</v>
      </c>
      <c r="B28" s="167"/>
      <c r="C28" s="167"/>
      <c r="D28" s="167"/>
      <c r="E28" s="168">
        <f>E14-E27</f>
        <v>35.352999999999824</v>
      </c>
      <c r="F28" s="169">
        <f t="shared" ref="F28:M28" si="18">F14-F27</f>
        <v>41.336999999999989</v>
      </c>
      <c r="G28" s="168">
        <f t="shared" si="18"/>
        <v>75.588999999999501</v>
      </c>
      <c r="H28" s="170">
        <f t="shared" si="18"/>
        <v>76.903999999999897</v>
      </c>
      <c r="I28" s="168">
        <f t="shared" ref="I28" si="19">I14-I27</f>
        <v>120.92599999999982</v>
      </c>
      <c r="J28" s="169">
        <f t="shared" ref="J28" si="20">J14-J27</f>
        <v>97.322999999999851</v>
      </c>
      <c r="K28" s="169">
        <f t="shared" si="18"/>
        <v>97.322999999999851</v>
      </c>
      <c r="L28" s="169">
        <f t="shared" si="18"/>
        <v>77.969000000000776</v>
      </c>
      <c r="M28" s="169">
        <f t="shared" si="18"/>
        <v>66.167000000000201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21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1"/>
        <v>2012</v>
      </c>
      <c r="K30" s="55">
        <f t="shared" si="21"/>
        <v>2012</v>
      </c>
      <c r="L30" s="55">
        <f t="shared" si="21"/>
        <v>2011</v>
      </c>
      <c r="M30" s="55">
        <f t="shared" si="21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2">F$4</f>
        <v>Q2</v>
      </c>
      <c r="G31" s="74" t="str">
        <f t="shared" si="22"/>
        <v>Q1-2</v>
      </c>
      <c r="H31" s="74" t="str">
        <f t="shared" si="22"/>
        <v>Q1-2</v>
      </c>
      <c r="I31" s="74"/>
      <c r="J31" s="74"/>
      <c r="K31" s="74"/>
      <c r="L31" s="74" t="str">
        <f>IF(L$4="","",L$4)</f>
        <v/>
      </c>
      <c r="M31" s="74"/>
    </row>
    <row r="32" spans="1:13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 t="str">
        <f t="shared" ref="L32" si="23">IF(L$5=0,"",L$5)</f>
        <v/>
      </c>
      <c r="M32" s="75"/>
    </row>
    <row r="33" spans="1:13" ht="1.5" customHeight="1" x14ac:dyDescent="0.25">
      <c r="E33" s="36"/>
      <c r="F33" s="36"/>
      <c r="G33" s="76"/>
      <c r="H33" s="76"/>
      <c r="I33" s="76"/>
      <c r="J33" s="76"/>
      <c r="K33" s="76"/>
      <c r="L33" s="36"/>
      <c r="M33" s="36"/>
    </row>
    <row r="34" spans="1:13" ht="15" customHeight="1" x14ac:dyDescent="0.25">
      <c r="A34" s="27" t="s">
        <v>4</v>
      </c>
      <c r="B34" s="7"/>
      <c r="C34" s="7"/>
      <c r="D34" s="7"/>
      <c r="E34" s="70"/>
      <c r="F34" s="44"/>
      <c r="G34" s="70">
        <v>870.27</v>
      </c>
      <c r="H34" s="138"/>
      <c r="I34" s="70">
        <v>870.27</v>
      </c>
      <c r="J34" s="44"/>
      <c r="K34" s="44">
        <v>486.22699999999998</v>
      </c>
      <c r="L34" s="44">
        <v>486.22699999999998</v>
      </c>
      <c r="M34" s="138">
        <v>486.22699999999998</v>
      </c>
    </row>
    <row r="35" spans="1:13" ht="15" customHeight="1" x14ac:dyDescent="0.25">
      <c r="A35" s="27" t="s">
        <v>23</v>
      </c>
      <c r="B35" s="6"/>
      <c r="C35" s="6"/>
      <c r="D35" s="6"/>
      <c r="E35" s="70"/>
      <c r="F35" s="44"/>
      <c r="G35" s="70">
        <v>2.8089999999999997</v>
      </c>
      <c r="H35" s="138"/>
      <c r="I35" s="70">
        <v>2.6999999999999997</v>
      </c>
      <c r="J35" s="44"/>
      <c r="K35" s="44">
        <v>1.214</v>
      </c>
      <c r="L35" s="44">
        <v>0.88</v>
      </c>
      <c r="M35" s="138">
        <v>0.871</v>
      </c>
    </row>
    <row r="36" spans="1:13" ht="15" customHeight="1" x14ac:dyDescent="0.25">
      <c r="A36" s="27" t="s">
        <v>24</v>
      </c>
      <c r="B36" s="6"/>
      <c r="C36" s="6"/>
      <c r="D36" s="6"/>
      <c r="E36" s="70"/>
      <c r="F36" s="44"/>
      <c r="G36" s="70">
        <v>11.423999999999999</v>
      </c>
      <c r="H36" s="138"/>
      <c r="I36" s="70">
        <v>32.095999999999989</v>
      </c>
      <c r="J36" s="44"/>
      <c r="K36" s="44">
        <v>19.871000000000002</v>
      </c>
      <c r="L36" s="44">
        <v>20.77</v>
      </c>
      <c r="M36" s="138">
        <v>10.861000000000001</v>
      </c>
    </row>
    <row r="37" spans="1:13" ht="15" customHeight="1" x14ac:dyDescent="0.25">
      <c r="A37" s="27" t="s">
        <v>25</v>
      </c>
      <c r="B37" s="6"/>
      <c r="C37" s="6"/>
      <c r="D37" s="6"/>
      <c r="E37" s="70"/>
      <c r="F37" s="44"/>
      <c r="G37" s="70">
        <v>15.016999999999999</v>
      </c>
      <c r="H37" s="138"/>
      <c r="I37" s="70">
        <v>14.114000000000001</v>
      </c>
      <c r="J37" s="44"/>
      <c r="K37" s="44">
        <v>11.259</v>
      </c>
      <c r="L37" s="44">
        <v>12.004</v>
      </c>
      <c r="M37" s="138">
        <v>1.921</v>
      </c>
    </row>
    <row r="38" spans="1:13" ht="15" customHeight="1" x14ac:dyDescent="0.25">
      <c r="A38" s="28" t="s">
        <v>26</v>
      </c>
      <c r="B38" s="21"/>
      <c r="C38" s="21"/>
      <c r="D38" s="21"/>
      <c r="E38" s="69"/>
      <c r="F38" s="46"/>
      <c r="G38" s="69">
        <v>30.568999999999999</v>
      </c>
      <c r="H38" s="137"/>
      <c r="I38" s="69">
        <v>2.524</v>
      </c>
      <c r="J38" s="46"/>
      <c r="K38" s="46">
        <v>7.4380000000000006</v>
      </c>
      <c r="L38" s="46">
        <v>12.119</v>
      </c>
      <c r="M38" s="137">
        <v>32.316000000000003</v>
      </c>
    </row>
    <row r="39" spans="1:13" ht="15" customHeight="1" x14ac:dyDescent="0.25">
      <c r="A39" s="29" t="s">
        <v>27</v>
      </c>
      <c r="B39" s="10"/>
      <c r="C39" s="10"/>
      <c r="D39" s="10"/>
      <c r="E39" s="93"/>
      <c r="F39" s="124"/>
      <c r="G39" s="196">
        <f>SUM(G34:G38)</f>
        <v>930.08899999999994</v>
      </c>
      <c r="H39" s="124">
        <v>0</v>
      </c>
      <c r="I39" s="93">
        <f>SUM(I34:I38)</f>
        <v>921.70400000000006</v>
      </c>
      <c r="J39" s="94">
        <v>0</v>
      </c>
      <c r="K39" s="49">
        <f t="shared" ref="K39:L39" si="24">SUM(K34:K38)</f>
        <v>526.0089999999999</v>
      </c>
      <c r="L39" s="49">
        <f t="shared" si="24"/>
        <v>532</v>
      </c>
      <c r="M39" s="100">
        <f>SUM(M34:M38)</f>
        <v>532.19599999999991</v>
      </c>
    </row>
    <row r="40" spans="1:13" ht="15" customHeight="1" x14ac:dyDescent="0.25">
      <c r="A40" s="27" t="s">
        <v>28</v>
      </c>
      <c r="B40" s="3"/>
      <c r="C40" s="3"/>
      <c r="D40" s="3"/>
      <c r="E40" s="70"/>
      <c r="F40" s="44"/>
      <c r="G40" s="70"/>
      <c r="H40" s="138"/>
      <c r="I40" s="70"/>
      <c r="J40" s="44"/>
      <c r="K40" s="44"/>
      <c r="L40" s="44"/>
      <c r="M40" s="138"/>
    </row>
    <row r="41" spans="1:13" ht="15" customHeight="1" x14ac:dyDescent="0.25">
      <c r="A41" s="27" t="s">
        <v>29</v>
      </c>
      <c r="B41" s="3"/>
      <c r="C41" s="3"/>
      <c r="D41" s="3"/>
      <c r="E41" s="70"/>
      <c r="F41" s="44"/>
      <c r="G41" s="70">
        <v>15.093999999999999</v>
      </c>
      <c r="H41" s="138"/>
      <c r="I41" s="70">
        <v>20.408999999999999</v>
      </c>
      <c r="J41" s="44"/>
      <c r="K41" s="44">
        <v>119.012</v>
      </c>
      <c r="L41" s="44">
        <v>108.749</v>
      </c>
      <c r="M41" s="138">
        <v>89.95</v>
      </c>
    </row>
    <row r="42" spans="1:13" ht="15" customHeight="1" x14ac:dyDescent="0.25">
      <c r="A42" s="27" t="s">
        <v>30</v>
      </c>
      <c r="B42" s="3"/>
      <c r="C42" s="3"/>
      <c r="D42" s="3"/>
      <c r="E42" s="70"/>
      <c r="F42" s="44"/>
      <c r="G42" s="70">
        <v>724.98</v>
      </c>
      <c r="H42" s="138"/>
      <c r="I42" s="70">
        <v>708</v>
      </c>
      <c r="J42" s="44"/>
      <c r="K42" s="44">
        <v>765.94900000000007</v>
      </c>
      <c r="L42" s="44">
        <v>583.08999999999992</v>
      </c>
      <c r="M42" s="138">
        <v>398.38099999999997</v>
      </c>
    </row>
    <row r="43" spans="1:13" ht="15" customHeight="1" x14ac:dyDescent="0.25">
      <c r="A43" s="27" t="s">
        <v>31</v>
      </c>
      <c r="B43" s="3"/>
      <c r="C43" s="3"/>
      <c r="D43" s="3"/>
      <c r="E43" s="70"/>
      <c r="F43" s="44"/>
      <c r="G43" s="70">
        <v>586.69399999999996</v>
      </c>
      <c r="H43" s="138"/>
      <c r="I43" s="70">
        <v>665.11199999999997</v>
      </c>
      <c r="J43" s="44"/>
      <c r="K43" s="44">
        <v>331.82400000000001</v>
      </c>
      <c r="L43" s="44">
        <v>184.52500000000001</v>
      </c>
      <c r="M43" s="138">
        <v>278.16399999999999</v>
      </c>
    </row>
    <row r="44" spans="1:13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46"/>
      <c r="M44" s="137"/>
    </row>
    <row r="45" spans="1:13" ht="15" customHeight="1" x14ac:dyDescent="0.25">
      <c r="A45" s="30" t="s">
        <v>33</v>
      </c>
      <c r="B45" s="18"/>
      <c r="C45" s="18"/>
      <c r="D45" s="18"/>
      <c r="E45" s="95"/>
      <c r="F45" s="125"/>
      <c r="G45" s="197">
        <f>SUM(G40:G44)</f>
        <v>1326.768</v>
      </c>
      <c r="H45" s="125">
        <v>0</v>
      </c>
      <c r="I45" s="95">
        <f>SUM(I40:I44)</f>
        <v>1393.521</v>
      </c>
      <c r="J45" s="96">
        <v>0</v>
      </c>
      <c r="K45" s="78">
        <f t="shared" ref="K45:L45" si="25">SUM(K40:K44)</f>
        <v>1216.7850000000001</v>
      </c>
      <c r="L45" s="78">
        <f t="shared" si="25"/>
        <v>876.36399999999992</v>
      </c>
      <c r="M45" s="114">
        <f>SUM(M40:M44)</f>
        <v>766.49499999999989</v>
      </c>
    </row>
    <row r="46" spans="1:13" ht="15" customHeight="1" x14ac:dyDescent="0.25">
      <c r="A46" s="29" t="s">
        <v>34</v>
      </c>
      <c r="B46" s="9"/>
      <c r="C46" s="9"/>
      <c r="D46" s="9"/>
      <c r="E46" s="93"/>
      <c r="F46" s="124"/>
      <c r="G46" s="196">
        <f>G45+G39</f>
        <v>2256.857</v>
      </c>
      <c r="H46" s="124">
        <v>0</v>
      </c>
      <c r="I46" s="93">
        <f>I45+I39</f>
        <v>2315.2249999999999</v>
      </c>
      <c r="J46" s="94">
        <v>0</v>
      </c>
      <c r="K46" s="49">
        <f t="shared" ref="K46:L46" si="26">K39+K45</f>
        <v>1742.7939999999999</v>
      </c>
      <c r="L46" s="49">
        <f t="shared" si="26"/>
        <v>1408.364</v>
      </c>
      <c r="M46" s="100">
        <f>M39+M45</f>
        <v>1298.6909999999998</v>
      </c>
    </row>
    <row r="47" spans="1:13" ht="15" customHeight="1" x14ac:dyDescent="0.25">
      <c r="A47" s="27" t="s">
        <v>35</v>
      </c>
      <c r="B47" s="3"/>
      <c r="C47" s="3"/>
      <c r="D47" s="3" t="s">
        <v>66</v>
      </c>
      <c r="E47" s="70"/>
      <c r="F47" s="44"/>
      <c r="G47" s="70">
        <v>485.53400000000005</v>
      </c>
      <c r="H47" s="138"/>
      <c r="I47" s="70">
        <v>428.34099999999995</v>
      </c>
      <c r="J47" s="44"/>
      <c r="K47" s="44">
        <v>435.267</v>
      </c>
      <c r="L47" s="44">
        <v>411.26</v>
      </c>
      <c r="M47" s="138">
        <v>387.02299999999997</v>
      </c>
    </row>
    <row r="48" spans="1:13" ht="15" customHeight="1" x14ac:dyDescent="0.25">
      <c r="A48" s="27" t="s">
        <v>84</v>
      </c>
      <c r="B48" s="3"/>
      <c r="C48" s="3"/>
      <c r="D48" s="3"/>
      <c r="E48" s="70"/>
      <c r="F48" s="44"/>
      <c r="G48" s="70">
        <v>0.42099999999999999</v>
      </c>
      <c r="H48" s="138"/>
      <c r="I48" s="70">
        <v>0.374</v>
      </c>
      <c r="J48" s="44"/>
      <c r="K48" s="44">
        <v>0.63</v>
      </c>
      <c r="L48" s="44">
        <v>0.57099999999999995</v>
      </c>
      <c r="M48" s="138">
        <v>5.2220000000000004</v>
      </c>
    </row>
    <row r="49" spans="1:14" ht="15" customHeight="1" x14ac:dyDescent="0.25">
      <c r="A49" s="27" t="s">
        <v>36</v>
      </c>
      <c r="B49" s="3"/>
      <c r="C49" s="3"/>
      <c r="D49" s="3"/>
      <c r="E49" s="70"/>
      <c r="F49" s="44"/>
      <c r="G49" s="70">
        <v>0.80800000000000005</v>
      </c>
      <c r="H49" s="138"/>
      <c r="I49" s="70">
        <v>0.49299999999999999</v>
      </c>
      <c r="J49" s="44"/>
      <c r="K49" s="44">
        <v>1.847</v>
      </c>
      <c r="L49" s="44">
        <v>2.1019999999999999</v>
      </c>
      <c r="M49" s="138">
        <v>2.6440000000000001</v>
      </c>
    </row>
    <row r="50" spans="1:14" ht="15" customHeight="1" x14ac:dyDescent="0.25">
      <c r="A50" s="27" t="s">
        <v>37</v>
      </c>
      <c r="B50" s="3"/>
      <c r="C50" s="3"/>
      <c r="D50" s="3"/>
      <c r="E50" s="70"/>
      <c r="F50" s="44"/>
      <c r="G50" s="70">
        <v>286.90600000000001</v>
      </c>
      <c r="H50" s="138"/>
      <c r="I50" s="70">
        <v>260.31200000000001</v>
      </c>
      <c r="J50" s="44"/>
      <c r="K50" s="44">
        <v>166.809</v>
      </c>
      <c r="L50" s="44">
        <v>122.74799999999999</v>
      </c>
      <c r="M50" s="138">
        <v>76.915999999999997</v>
      </c>
    </row>
    <row r="51" spans="1:14" ht="15" customHeight="1" x14ac:dyDescent="0.25">
      <c r="A51" s="27" t="s">
        <v>38</v>
      </c>
      <c r="B51" s="3"/>
      <c r="C51" s="3"/>
      <c r="D51" s="3"/>
      <c r="E51" s="70"/>
      <c r="F51" s="44"/>
      <c r="G51" s="70">
        <v>275.26100000000002</v>
      </c>
      <c r="H51" s="138"/>
      <c r="I51" s="70">
        <v>302.09500000000003</v>
      </c>
      <c r="J51" s="44"/>
      <c r="K51" s="44">
        <v>13.456</v>
      </c>
      <c r="L51" s="44">
        <v>28.333000000000002</v>
      </c>
      <c r="M51" s="138">
        <v>44.640999999999998</v>
      </c>
    </row>
    <row r="52" spans="1:14" ht="15" customHeight="1" x14ac:dyDescent="0.25">
      <c r="A52" s="27" t="s">
        <v>39</v>
      </c>
      <c r="B52" s="3"/>
      <c r="C52" s="3"/>
      <c r="D52" s="3"/>
      <c r="E52" s="70"/>
      <c r="F52" s="44"/>
      <c r="G52" s="70">
        <v>1207.9270000000001</v>
      </c>
      <c r="H52" s="138"/>
      <c r="I52" s="70">
        <v>1323.6100000000001</v>
      </c>
      <c r="J52" s="44"/>
      <c r="K52" s="44">
        <v>1124.7849999999999</v>
      </c>
      <c r="L52" s="44">
        <v>843.34999999999991</v>
      </c>
      <c r="M52" s="138">
        <v>782.245</v>
      </c>
    </row>
    <row r="53" spans="1:14" ht="15" customHeight="1" x14ac:dyDescent="0.25">
      <c r="A53" s="27" t="s">
        <v>77</v>
      </c>
      <c r="B53" s="3"/>
      <c r="C53" s="3"/>
      <c r="D53" s="3"/>
      <c r="E53" s="70"/>
      <c r="F53" s="44"/>
      <c r="G53" s="70"/>
      <c r="H53" s="138"/>
      <c r="I53" s="70"/>
      <c r="J53" s="44"/>
      <c r="K53" s="44"/>
      <c r="L53" s="44"/>
      <c r="M53" s="138"/>
    </row>
    <row r="54" spans="1:14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46"/>
      <c r="M54" s="137"/>
    </row>
    <row r="55" spans="1:14" ht="15" customHeight="1" x14ac:dyDescent="0.25">
      <c r="A55" s="29" t="s">
        <v>41</v>
      </c>
      <c r="B55" s="9"/>
      <c r="C55" s="9"/>
      <c r="D55" s="9"/>
      <c r="E55" s="93"/>
      <c r="F55" s="124"/>
      <c r="G55" s="196">
        <f>SUM(G47:G54)</f>
        <v>2256.857</v>
      </c>
      <c r="H55" s="124">
        <v>0</v>
      </c>
      <c r="I55" s="93">
        <f>SUM(I47:I54)</f>
        <v>2315.2250000000004</v>
      </c>
      <c r="J55" s="94">
        <v>0</v>
      </c>
      <c r="K55" s="49">
        <f t="shared" ref="K55:L55" si="27">SUM(K47:K54)</f>
        <v>1742.7939999999999</v>
      </c>
      <c r="L55" s="49">
        <f t="shared" si="27"/>
        <v>1408.364</v>
      </c>
      <c r="M55" s="100">
        <f>SUM(M47:M54)</f>
        <v>1298.6909999999998</v>
      </c>
    </row>
    <row r="56" spans="1:14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4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M57" si="28">F$3</f>
        <v>2013</v>
      </c>
      <c r="G57" s="55">
        <f t="shared" si="28"/>
        <v>2014</v>
      </c>
      <c r="H57" s="55">
        <f t="shared" si="28"/>
        <v>2013</v>
      </c>
      <c r="I57" s="55">
        <f t="shared" si="28"/>
        <v>2013</v>
      </c>
      <c r="J57" s="55">
        <f t="shared" si="28"/>
        <v>2012</v>
      </c>
      <c r="K57" s="55">
        <f t="shared" si="28"/>
        <v>2012</v>
      </c>
      <c r="L57" s="55">
        <f t="shared" si="28"/>
        <v>2011</v>
      </c>
      <c r="M57" s="55">
        <f t="shared" si="28"/>
        <v>2010</v>
      </c>
    </row>
    <row r="58" spans="1:14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29">F$4</f>
        <v>Q2</v>
      </c>
      <c r="G58" s="74" t="str">
        <f t="shared" si="29"/>
        <v>Q1-2</v>
      </c>
      <c r="H58" s="74" t="str">
        <f t="shared" si="29"/>
        <v>Q1-2</v>
      </c>
      <c r="I58" s="74"/>
      <c r="J58" s="74"/>
      <c r="K58" s="74"/>
      <c r="L58" s="74" t="str">
        <f>IF(L$4="","",L$4)</f>
        <v/>
      </c>
      <c r="M58" s="74"/>
    </row>
    <row r="59" spans="1:14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 t="str">
        <f t="shared" ref="L59" si="30">IF(L$5=0,"",L$5)</f>
        <v/>
      </c>
      <c r="M59" s="75"/>
    </row>
    <row r="60" spans="1:14" ht="1.5" customHeight="1" x14ac:dyDescent="0.25">
      <c r="E60" s="36"/>
      <c r="F60" s="36"/>
      <c r="G60" s="76"/>
      <c r="H60" s="76"/>
      <c r="I60" s="76"/>
      <c r="J60" s="76"/>
      <c r="K60" s="76"/>
      <c r="L60" s="36"/>
      <c r="M60" s="36"/>
    </row>
    <row r="61" spans="1:14" ht="24.95" customHeight="1" x14ac:dyDescent="0.25">
      <c r="A61" s="209" t="s">
        <v>42</v>
      </c>
      <c r="B61" s="209"/>
      <c r="C61" s="8"/>
      <c r="D61" s="8"/>
      <c r="E61" s="68">
        <v>13.802999999999997</v>
      </c>
      <c r="F61" s="47"/>
      <c r="G61" s="68">
        <v>67.626999999999995</v>
      </c>
      <c r="H61" s="136"/>
      <c r="I61" s="68"/>
      <c r="J61" s="47"/>
      <c r="K61" s="47"/>
      <c r="L61" s="47"/>
      <c r="M61" s="136"/>
    </row>
    <row r="62" spans="1:14" ht="15" customHeight="1" x14ac:dyDescent="0.25">
      <c r="A62" s="211" t="s">
        <v>43</v>
      </c>
      <c r="B62" s="211"/>
      <c r="C62" s="22"/>
      <c r="D62" s="22"/>
      <c r="E62" s="69">
        <v>-173.88</v>
      </c>
      <c r="F62" s="46"/>
      <c r="G62" s="69">
        <v>-109.60599999999999</v>
      </c>
      <c r="H62" s="137"/>
      <c r="I62" s="69"/>
      <c r="J62" s="46"/>
      <c r="K62" s="46"/>
      <c r="L62" s="46"/>
      <c r="M62" s="137"/>
    </row>
    <row r="63" spans="1:14" ht="16.5" customHeight="1" x14ac:dyDescent="0.25">
      <c r="A63" s="215" t="s">
        <v>44</v>
      </c>
      <c r="B63" s="215"/>
      <c r="C63" s="24"/>
      <c r="D63" s="24"/>
      <c r="E63" s="196">
        <f t="shared" ref="E63:I63" si="31">SUM(E61:E62)</f>
        <v>-160.077</v>
      </c>
      <c r="F63" s="124">
        <v>0</v>
      </c>
      <c r="G63" s="196">
        <f t="shared" si="31"/>
        <v>-41.978999999999999</v>
      </c>
      <c r="H63" s="124">
        <v>0</v>
      </c>
      <c r="I63" s="93">
        <f t="shared" si="31"/>
        <v>0</v>
      </c>
      <c r="J63" s="94">
        <v>0</v>
      </c>
      <c r="K63" s="124">
        <f t="shared" ref="K63:M63" si="32">SUM(K61:K62)</f>
        <v>0</v>
      </c>
      <c r="L63" s="124">
        <f t="shared" si="32"/>
        <v>0</v>
      </c>
      <c r="M63" s="124">
        <f t="shared" si="32"/>
        <v>0</v>
      </c>
      <c r="N63" s="128"/>
    </row>
    <row r="64" spans="1:14" ht="15" customHeight="1" x14ac:dyDescent="0.25">
      <c r="A64" s="209" t="s">
        <v>45</v>
      </c>
      <c r="B64" s="209"/>
      <c r="C64" s="3"/>
      <c r="D64" s="3"/>
      <c r="E64" s="70">
        <v>-0.35499999999999998</v>
      </c>
      <c r="F64" s="44"/>
      <c r="G64" s="70">
        <v>-3.64</v>
      </c>
      <c r="H64" s="138"/>
      <c r="I64" s="70"/>
      <c r="J64" s="44"/>
      <c r="K64" s="138"/>
      <c r="L64" s="138"/>
      <c r="M64" s="138"/>
    </row>
    <row r="65" spans="1:14" ht="15" customHeight="1" x14ac:dyDescent="0.25">
      <c r="A65" s="211" t="s">
        <v>78</v>
      </c>
      <c r="B65" s="211"/>
      <c r="C65" s="21"/>
      <c r="D65" s="21"/>
      <c r="E65" s="69"/>
      <c r="F65" s="46"/>
      <c r="G65" s="69">
        <v>0.51500000000000001</v>
      </c>
      <c r="H65" s="137"/>
      <c r="I65" s="69"/>
      <c r="J65" s="46"/>
      <c r="K65" s="137"/>
      <c r="L65" s="137"/>
      <c r="M65" s="137"/>
    </row>
    <row r="66" spans="1:14" s="39" customFormat="1" ht="16.5" customHeight="1" x14ac:dyDescent="0.15">
      <c r="A66" s="126" t="s">
        <v>46</v>
      </c>
      <c r="B66" s="126"/>
      <c r="C66" s="25"/>
      <c r="D66" s="25"/>
      <c r="E66" s="196">
        <f t="shared" ref="E66:I66" si="33">SUM(E63:E65)</f>
        <v>-160.43199999999999</v>
      </c>
      <c r="F66" s="124">
        <v>0</v>
      </c>
      <c r="G66" s="196">
        <f t="shared" si="33"/>
        <v>-45.103999999999999</v>
      </c>
      <c r="H66" s="124">
        <v>0</v>
      </c>
      <c r="I66" s="93">
        <f t="shared" si="33"/>
        <v>0</v>
      </c>
      <c r="J66" s="94">
        <v>0</v>
      </c>
      <c r="K66" s="124">
        <f t="shared" ref="K66:M66" si="34">SUM(K63:K65)</f>
        <v>0</v>
      </c>
      <c r="L66" s="124">
        <f t="shared" si="34"/>
        <v>0</v>
      </c>
      <c r="M66" s="124">
        <f t="shared" si="34"/>
        <v>0</v>
      </c>
      <c r="N66" s="49"/>
    </row>
    <row r="67" spans="1:14" ht="15" customHeight="1" x14ac:dyDescent="0.25">
      <c r="A67" s="211" t="s">
        <v>47</v>
      </c>
      <c r="B67" s="211"/>
      <c r="C67" s="26"/>
      <c r="D67" s="26"/>
      <c r="E67" s="69"/>
      <c r="F67" s="46"/>
      <c r="G67" s="69">
        <v>-0.81400000000000006</v>
      </c>
      <c r="H67" s="137"/>
      <c r="I67" s="69"/>
      <c r="J67" s="46"/>
      <c r="K67" s="137"/>
      <c r="L67" s="137"/>
      <c r="M67" s="137"/>
    </row>
    <row r="68" spans="1:14" ht="16.5" customHeight="1" x14ac:dyDescent="0.25">
      <c r="A68" s="215" t="s">
        <v>48</v>
      </c>
      <c r="B68" s="215"/>
      <c r="C68" s="9"/>
      <c r="D68" s="9"/>
      <c r="E68" s="196">
        <f t="shared" ref="E68:I68" si="35">SUM(E66:E67)</f>
        <v>-160.43199999999999</v>
      </c>
      <c r="F68" s="124">
        <v>0</v>
      </c>
      <c r="G68" s="196">
        <f t="shared" si="35"/>
        <v>-45.917999999999999</v>
      </c>
      <c r="H68" s="124">
        <v>0</v>
      </c>
      <c r="I68" s="93">
        <f t="shared" si="35"/>
        <v>0</v>
      </c>
      <c r="J68" s="94">
        <v>0</v>
      </c>
      <c r="K68" s="124">
        <f t="shared" ref="K68:M68" si="36">SUM(K66:K67)</f>
        <v>0</v>
      </c>
      <c r="L68" s="124">
        <f t="shared" si="36"/>
        <v>0</v>
      </c>
      <c r="M68" s="124">
        <f t="shared" si="36"/>
        <v>0</v>
      </c>
      <c r="N68" s="128"/>
    </row>
    <row r="69" spans="1:14" ht="15" customHeight="1" x14ac:dyDescent="0.25">
      <c r="A69" s="209" t="s">
        <v>49</v>
      </c>
      <c r="B69" s="209"/>
      <c r="C69" s="3"/>
      <c r="D69" s="3"/>
      <c r="E69" s="70">
        <v>-32.5</v>
      </c>
      <c r="F69" s="44"/>
      <c r="G69" s="70">
        <v>-32.5</v>
      </c>
      <c r="H69" s="138"/>
      <c r="I69" s="70"/>
      <c r="J69" s="44"/>
      <c r="K69" s="138"/>
      <c r="L69" s="138"/>
      <c r="M69" s="138"/>
    </row>
    <row r="70" spans="1:14" ht="15" customHeight="1" x14ac:dyDescent="0.25">
      <c r="A70" s="209" t="s">
        <v>50</v>
      </c>
      <c r="B70" s="209"/>
      <c r="C70" s="3"/>
      <c r="D70" s="3"/>
      <c r="E70" s="70"/>
      <c r="F70" s="44"/>
      <c r="G70" s="70"/>
      <c r="H70" s="138"/>
      <c r="I70" s="70"/>
      <c r="J70" s="44"/>
      <c r="K70" s="138"/>
      <c r="L70" s="138"/>
      <c r="M70" s="138"/>
    </row>
    <row r="71" spans="1:14" ht="15" customHeight="1" x14ac:dyDescent="0.25">
      <c r="A71" s="209" t="s">
        <v>51</v>
      </c>
      <c r="B71" s="209"/>
      <c r="C71" s="3"/>
      <c r="D71" s="3"/>
      <c r="E71" s="70"/>
      <c r="F71" s="44"/>
      <c r="G71" s="70"/>
      <c r="H71" s="138"/>
      <c r="I71" s="70"/>
      <c r="J71" s="44"/>
      <c r="K71" s="138"/>
      <c r="L71" s="138"/>
      <c r="M71" s="138"/>
    </row>
    <row r="72" spans="1:14" ht="15" customHeight="1" x14ac:dyDescent="0.25">
      <c r="A72" s="211" t="s">
        <v>52</v>
      </c>
      <c r="B72" s="211"/>
      <c r="C72" s="21"/>
      <c r="D72" s="21"/>
      <c r="E72" s="69"/>
      <c r="F72" s="46"/>
      <c r="G72" s="69"/>
      <c r="H72" s="137"/>
      <c r="I72" s="69"/>
      <c r="J72" s="46"/>
      <c r="K72" s="137"/>
      <c r="L72" s="137"/>
      <c r="M72" s="137"/>
    </row>
    <row r="73" spans="1:14" ht="16.5" customHeight="1" x14ac:dyDescent="0.25">
      <c r="A73" s="32" t="s">
        <v>53</v>
      </c>
      <c r="B73" s="32"/>
      <c r="C73" s="19"/>
      <c r="D73" s="19"/>
      <c r="E73" s="197">
        <f t="shared" ref="E73" si="37">SUM(E69:E72)</f>
        <v>-32.5</v>
      </c>
      <c r="F73" s="125">
        <v>0</v>
      </c>
      <c r="G73" s="197">
        <f t="shared" ref="G73:I73" si="38">SUM(G69:G72)</f>
        <v>-32.5</v>
      </c>
      <c r="H73" s="125">
        <v>0</v>
      </c>
      <c r="I73" s="95">
        <f t="shared" si="38"/>
        <v>0</v>
      </c>
      <c r="J73" s="96">
        <v>0</v>
      </c>
      <c r="K73" s="125">
        <f t="shared" ref="K73:M73" si="39">SUM(K69:K72)</f>
        <v>0</v>
      </c>
      <c r="L73" s="125">
        <f t="shared" si="39"/>
        <v>0</v>
      </c>
      <c r="M73" s="125">
        <f t="shared" si="39"/>
        <v>0</v>
      </c>
      <c r="N73" s="128"/>
    </row>
    <row r="74" spans="1:14" ht="16.5" customHeight="1" x14ac:dyDescent="0.25">
      <c r="A74" s="215" t="s">
        <v>54</v>
      </c>
      <c r="B74" s="215"/>
      <c r="C74" s="9"/>
      <c r="D74" s="9"/>
      <c r="E74" s="196">
        <f t="shared" ref="E74" si="40">SUM(E73+E68)</f>
        <v>-192.93199999999999</v>
      </c>
      <c r="F74" s="124">
        <v>0</v>
      </c>
      <c r="G74" s="196">
        <f t="shared" ref="G74:M74" si="41">SUM(G73+G68)</f>
        <v>-78.418000000000006</v>
      </c>
      <c r="H74" s="124">
        <v>0</v>
      </c>
      <c r="I74" s="93">
        <f t="shared" ref="I74" si="42">SUM(I73+I68)</f>
        <v>0</v>
      </c>
      <c r="J74" s="94">
        <v>0</v>
      </c>
      <c r="K74" s="124">
        <f t="shared" si="41"/>
        <v>0</v>
      </c>
      <c r="L74" s="124">
        <f t="shared" si="41"/>
        <v>0</v>
      </c>
      <c r="M74" s="124">
        <f t="shared" si="41"/>
        <v>0</v>
      </c>
      <c r="N74" s="128"/>
    </row>
    <row r="75" spans="1:14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4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43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43"/>
        <v>2012</v>
      </c>
      <c r="K76" s="55">
        <f t="shared" si="43"/>
        <v>2012</v>
      </c>
      <c r="L76" s="55">
        <f t="shared" si="43"/>
        <v>2011</v>
      </c>
      <c r="M76" s="55">
        <f t="shared" si="43"/>
        <v>2010</v>
      </c>
    </row>
    <row r="77" spans="1:14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44">F$4</f>
        <v>Q2</v>
      </c>
      <c r="G77" s="74" t="str">
        <f t="shared" si="44"/>
        <v>Q1-2</v>
      </c>
      <c r="H77" s="74" t="str">
        <f t="shared" si="44"/>
        <v>Q1-2</v>
      </c>
      <c r="I77" s="55"/>
      <c r="J77" s="55"/>
      <c r="K77" s="55"/>
      <c r="L77" s="55" t="str">
        <f>IF(L$4="","",L$4)</f>
        <v/>
      </c>
      <c r="M77" s="55"/>
    </row>
    <row r="78" spans="1:14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4" ht="1.5" customHeight="1" x14ac:dyDescent="0.25"/>
    <row r="80" spans="1:14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3.0265988740724228</v>
      </c>
      <c r="F80" s="50">
        <f>IF(F14=0,"-",IF(F7=0,"-",F14/F7))*100</f>
        <v>4.3775515066795849</v>
      </c>
      <c r="G80" s="63">
        <f>IF(G7=0,"",IF(G14=0,"",(G14/G7))*100)</f>
        <v>3.6883346619332555</v>
      </c>
      <c r="H80" s="99">
        <f>IF(H7=0,"",IF(H14=0,"",(H14/H7))*100)</f>
        <v>4.3310995633645151</v>
      </c>
      <c r="I80" s="97">
        <f>IF(I7=0,"",IF(I14=0,"",(I14/I7))*100)</f>
        <v>2.8409698421501952</v>
      </c>
      <c r="J80" s="50">
        <f>IF(J14=0,"-",IF(J7=0,"-",J14/J7))*100</f>
        <v>3.3721939097255573</v>
      </c>
      <c r="K80" s="50">
        <f>IF(K14=0,"-",IF(K7=0,"-",K14/K7))*100</f>
        <v>3.3721939097255573</v>
      </c>
      <c r="L80" s="50">
        <f>IF(L14=0,"-",IF(L7=0,"-",L14/L7))*100</f>
        <v>2.5236459302329592</v>
      </c>
      <c r="M80" s="147">
        <f>IF(M14=0,"-",IF(M7=0,"-",M14/M7))*100</f>
        <v>3.2155148701829575</v>
      </c>
    </row>
    <row r="81" spans="1:14" ht="15" customHeight="1" x14ac:dyDescent="0.25">
      <c r="A81" s="209" t="s">
        <v>57</v>
      </c>
      <c r="B81" s="209"/>
      <c r="C81" s="6"/>
      <c r="D81" s="6"/>
      <c r="E81" s="63">
        <f t="shared" ref="E81:M81" si="45">IF(E20=0,"-",IF(E7=0,"-",E20/E7)*100)</f>
        <v>2.7768624128941504</v>
      </c>
      <c r="F81" s="50">
        <f t="shared" si="45"/>
        <v>4.1472209426079765</v>
      </c>
      <c r="G81" s="63">
        <f t="shared" si="45"/>
        <v>3.3581444329356538</v>
      </c>
      <c r="H81" s="99">
        <f t="shared" si="45"/>
        <v>3.9934715871556001</v>
      </c>
      <c r="I81" s="63">
        <f t="shared" ref="I81" si="46">IF(I20=0,"-",IF(I7=0,"-",I20/I7)*100)</f>
        <v>2.5926522864229318</v>
      </c>
      <c r="J81" s="50">
        <f t="shared" ref="J81" si="47">IF(J20=0,"-",IF(J7=0,"-",J20/J7)*100)</f>
        <v>2.7919879253400106</v>
      </c>
      <c r="K81" s="50">
        <f t="shared" ref="K81" si="48">IF(K20=0,"-",IF(K7=0,"-",K20/K7)*100)</f>
        <v>3.2759722304995993</v>
      </c>
      <c r="L81" s="50">
        <f t="shared" si="45"/>
        <v>2.4585229247868376</v>
      </c>
      <c r="M81" s="99">
        <f t="shared" si="45"/>
        <v>2.8204702047195513</v>
      </c>
      <c r="N81" s="13"/>
    </row>
    <row r="82" spans="1:14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63" t="s">
        <v>8</v>
      </c>
      <c r="H82" s="99" t="s">
        <v>8</v>
      </c>
      <c r="I82" s="189" t="s">
        <v>8</v>
      </c>
      <c r="J82" s="50" t="str">
        <f>IF((J47=0),"-",(J24/((J47+M47)/2)*100))</f>
        <v>-</v>
      </c>
      <c r="K82" s="50">
        <f>IF((K47=0),"-",(K24/((K47+L47)/2)*100))</f>
        <v>15.959561833231509</v>
      </c>
      <c r="L82" s="50">
        <f>IF((L47=0),"-",(L24/((L47+M47)/2)*100))</f>
        <v>13.263216177721629</v>
      </c>
      <c r="M82" s="99">
        <v>10.741264143286498</v>
      </c>
      <c r="N82" s="13"/>
    </row>
    <row r="83" spans="1:14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63" t="s">
        <v>8</v>
      </c>
      <c r="H83" s="99" t="s">
        <v>8</v>
      </c>
      <c r="I83" s="189" t="s">
        <v>8</v>
      </c>
      <c r="J83" s="50" t="str">
        <f>IF((J47=0),"-",((J17+J18)/((J47+J48+J49+J51+M47+M48+M49+M51)/2)*100))</f>
        <v>-</v>
      </c>
      <c r="K83" s="50">
        <f>IF((K47=0),"-",((K17+K18)/((K47+K48+K49+K51+L47+L48+L49+L51)/2)*100))</f>
        <v>23.943384527223163</v>
      </c>
      <c r="L83" s="50">
        <f>IF((L47=0),"-",((L17+L18)/((L47+L48+L49+L51+M47+M48+M49+M51)/2)*100))</f>
        <v>20.576414499498927</v>
      </c>
      <c r="M83" s="99">
        <v>14.822903091082043</v>
      </c>
      <c r="N83" s="13"/>
    </row>
    <row r="84" spans="1:14" ht="15" customHeight="1" x14ac:dyDescent="0.25">
      <c r="A84" s="209" t="s">
        <v>60</v>
      </c>
      <c r="B84" s="209"/>
      <c r="C84" s="6"/>
      <c r="D84" s="6"/>
      <c r="E84" s="67" t="str">
        <f t="shared" ref="E84:M84" si="49">IF(E47=0,"-",((E47+E48)/E55*100))</f>
        <v>-</v>
      </c>
      <c r="F84" s="92" t="str">
        <f t="shared" si="49"/>
        <v>-</v>
      </c>
      <c r="G84" s="67">
        <f t="shared" si="49"/>
        <v>21.532378879122604</v>
      </c>
      <c r="H84" s="101" t="s">
        <v>79</v>
      </c>
      <c r="I84" s="67">
        <f t="shared" ref="I84" si="50">IF(I47=0,"-",((I47+I48)/I55*100))</f>
        <v>18.517206750963723</v>
      </c>
      <c r="J84" s="177" t="s">
        <v>79</v>
      </c>
      <c r="K84" s="177">
        <f t="shared" ref="K84" si="51">IF(K47=0,"-",((K47+K48)/K55*100))</f>
        <v>25.011389756907587</v>
      </c>
      <c r="L84" s="177">
        <f t="shared" si="49"/>
        <v>29.241801125277274</v>
      </c>
      <c r="M84" s="101">
        <f t="shared" si="49"/>
        <v>30.203104510618772</v>
      </c>
      <c r="N84" s="13"/>
    </row>
    <row r="85" spans="1:14" ht="15" customHeight="1" x14ac:dyDescent="0.25">
      <c r="A85" s="209" t="s">
        <v>61</v>
      </c>
      <c r="B85" s="209"/>
      <c r="C85" s="6"/>
      <c r="D85" s="6"/>
      <c r="E85" s="64" t="str">
        <f t="shared" ref="E85:H85" si="52">IF((E51+E49-E43-E41-E37)=0,"-",(E51+E49-E43-E41-E37))</f>
        <v>-</v>
      </c>
      <c r="F85" s="1" t="str">
        <f t="shared" si="52"/>
        <v>-</v>
      </c>
      <c r="G85" s="64">
        <f t="shared" si="52"/>
        <v>-340.73599999999993</v>
      </c>
      <c r="H85" s="102" t="str">
        <f t="shared" si="52"/>
        <v>-</v>
      </c>
      <c r="I85" s="64">
        <f t="shared" ref="I85" si="53">IF((I51+I49-I43-I41-I37)=0,"-",(I51+I49-I43-I41-I37))</f>
        <v>-397.04699999999991</v>
      </c>
      <c r="J85" s="1" t="str">
        <f>IF((J51+J49-J43-J41-J37)=0,"-",(J51+J49-J43-J41-J37))</f>
        <v>-</v>
      </c>
      <c r="K85" s="1">
        <f>IF((K51+K49-K43-K41-K37)=0,"-",(K51+K49-K43-K41-K37))</f>
        <v>-446.79200000000003</v>
      </c>
      <c r="L85" s="1">
        <f>IF((L51+L49-L43-L41-L37)=0,"-",(L51+L49-L43-L41-L37))</f>
        <v>-274.84300000000002</v>
      </c>
      <c r="M85" s="102">
        <f t="shared" ref="M85" si="54">IF((M51+M49-M43-M41-M37)=0,"-",(M51+M49-M43-M41-M37))</f>
        <v>-322.75</v>
      </c>
      <c r="N85" s="13"/>
    </row>
    <row r="86" spans="1:14" ht="15" customHeight="1" x14ac:dyDescent="0.25">
      <c r="A86" s="209" t="s">
        <v>62</v>
      </c>
      <c r="B86" s="209"/>
      <c r="C86" s="3"/>
      <c r="D86" s="3"/>
      <c r="E86" s="65" t="str">
        <f t="shared" ref="E86:M86" si="55">IF((E47=0),"-",((E51+E49)/(E47+E48)))</f>
        <v>-</v>
      </c>
      <c r="F86" s="2" t="str">
        <f t="shared" si="55"/>
        <v>-</v>
      </c>
      <c r="G86" s="65">
        <f t="shared" si="55"/>
        <v>0.5680958113405562</v>
      </c>
      <c r="H86" s="103" t="str">
        <f t="shared" si="55"/>
        <v>-</v>
      </c>
      <c r="I86" s="65">
        <f t="shared" ref="I86" si="56">IF((I47=0),"-",((I51+I49)/(I47+I48)))</f>
        <v>0.70580222292198791</v>
      </c>
      <c r="J86" s="33" t="str">
        <f t="shared" ref="J86" si="57">IF((J47=0),"-",((J51+J49)/(J47+J48)))</f>
        <v>-</v>
      </c>
      <c r="K86" s="33">
        <f t="shared" ref="K86" si="58">IF((K47=0),"-",((K51+K49)/(K47+K48)))</f>
        <v>3.5106917459858632E-2</v>
      </c>
      <c r="L86" s="33">
        <f t="shared" si="55"/>
        <v>7.3901673259176709E-2</v>
      </c>
      <c r="M86" s="103">
        <f t="shared" si="55"/>
        <v>0.12054965646470957</v>
      </c>
    </row>
    <row r="87" spans="1:14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79</v>
      </c>
      <c r="H87" s="148" t="s">
        <v>79</v>
      </c>
      <c r="I87" s="66">
        <v>468</v>
      </c>
      <c r="J87" s="17">
        <v>397</v>
      </c>
      <c r="K87" s="17">
        <v>397</v>
      </c>
      <c r="L87" s="17">
        <v>397</v>
      </c>
      <c r="M87" s="148">
        <v>392</v>
      </c>
    </row>
    <row r="88" spans="1:14" ht="15" customHeight="1" x14ac:dyDescent="0.25">
      <c r="A88" s="5" t="s">
        <v>106</v>
      </c>
      <c r="B88" s="5"/>
      <c r="C88" s="5"/>
      <c r="D88" s="5"/>
      <c r="E88" s="5"/>
      <c r="F88" s="5"/>
      <c r="G88" s="120"/>
      <c r="H88" s="120"/>
      <c r="I88" s="5"/>
      <c r="J88" s="5"/>
      <c r="K88" s="5"/>
      <c r="L88" s="5"/>
      <c r="M88" s="5"/>
    </row>
    <row r="89" spans="1:14" ht="15" customHeight="1" x14ac:dyDescent="0.25">
      <c r="A89" s="5" t="s">
        <v>120</v>
      </c>
      <c r="B89" s="5"/>
      <c r="C89" s="5"/>
      <c r="D89" s="5"/>
      <c r="E89" s="5"/>
      <c r="F89" s="5"/>
      <c r="G89" s="121"/>
      <c r="H89" s="121"/>
      <c r="I89" s="121"/>
      <c r="J89" s="121"/>
      <c r="K89" s="121"/>
      <c r="L89" s="5"/>
      <c r="M89" s="5"/>
    </row>
    <row r="90" spans="1:14" ht="15" customHeight="1" x14ac:dyDescent="0.25">
      <c r="A90" s="5" t="s">
        <v>129</v>
      </c>
      <c r="B90" s="5"/>
      <c r="C90" s="5"/>
      <c r="D90" s="5"/>
      <c r="E90" s="5"/>
      <c r="F90" s="5"/>
      <c r="G90" s="121"/>
      <c r="H90" s="121"/>
      <c r="I90" s="121"/>
      <c r="J90" s="121"/>
      <c r="K90" s="121"/>
      <c r="L90" s="5"/>
      <c r="M90" s="5"/>
    </row>
    <row r="91" spans="1:14" ht="15" customHeight="1" x14ac:dyDescent="0.25">
      <c r="A91" s="5"/>
      <c r="B91" s="5"/>
      <c r="C91" s="5"/>
      <c r="D91" s="5"/>
      <c r="E91" s="5"/>
      <c r="F91" s="5"/>
      <c r="G91" s="42"/>
      <c r="H91" s="42"/>
      <c r="I91" s="42"/>
      <c r="J91" s="42"/>
      <c r="K91" s="42"/>
      <c r="L91" s="5"/>
      <c r="M91" s="5"/>
    </row>
    <row r="92" spans="1:14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42"/>
      <c r="L92" s="20"/>
      <c r="M92" s="20"/>
    </row>
    <row r="93" spans="1:14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42"/>
      <c r="L93" s="20"/>
      <c r="M93" s="20"/>
    </row>
    <row r="94" spans="1:14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42"/>
      <c r="L94" s="20"/>
      <c r="M94" s="20"/>
    </row>
    <row r="95" spans="1:14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42"/>
      <c r="L95" s="20"/>
      <c r="M95" s="20"/>
    </row>
    <row r="96" spans="1:14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42"/>
      <c r="L96" s="20"/>
      <c r="M96" s="20"/>
    </row>
    <row r="97" spans="1:13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42"/>
      <c r="L97" s="20"/>
      <c r="M97" s="20"/>
    </row>
    <row r="98" spans="1:13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42"/>
      <c r="L98" s="20"/>
      <c r="M98" s="20"/>
    </row>
    <row r="99" spans="1:13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42"/>
      <c r="L99" s="20"/>
      <c r="M99" s="20"/>
    </row>
    <row r="100" spans="1:13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42"/>
      <c r="L100" s="20"/>
      <c r="M100" s="20"/>
    </row>
    <row r="101" spans="1:13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42"/>
      <c r="L101" s="20"/>
      <c r="M101" s="20"/>
    </row>
    <row r="102" spans="1:13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42"/>
      <c r="L102" s="20"/>
      <c r="M102" s="20"/>
    </row>
  </sheetData>
  <mergeCells count="21">
    <mergeCell ref="A1:M1"/>
    <mergeCell ref="A61:B61"/>
    <mergeCell ref="A62:B62"/>
    <mergeCell ref="A63:B63"/>
    <mergeCell ref="A64:B64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83:B83"/>
    <mergeCell ref="A84:B84"/>
    <mergeCell ref="A85:B85"/>
    <mergeCell ref="A86:B86"/>
    <mergeCell ref="A87:B87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N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  <col min="14" max="15" width="9.140625" customWidth="1"/>
  </cols>
  <sheetData>
    <row r="1" spans="1:12" ht="18" customHeight="1" x14ac:dyDescent="0.25">
      <c r="A1" s="210" t="s">
        <v>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25">
      <c r="A2" s="29" t="s">
        <v>15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2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</row>
    <row r="5" spans="1:12" s="15" customFormat="1" ht="12.75" customHeight="1" x14ac:dyDescent="0.15">
      <c r="A5" s="53" t="s">
        <v>9</v>
      </c>
      <c r="B5" s="59"/>
      <c r="C5" s="57"/>
      <c r="D5" s="57" t="s">
        <v>64</v>
      </c>
      <c r="E5" s="58"/>
      <c r="F5" s="58"/>
      <c r="G5" s="58"/>
      <c r="H5" s="58"/>
      <c r="I5" s="58"/>
      <c r="J5" s="58"/>
      <c r="K5" s="58"/>
      <c r="L5" s="58" t="s">
        <v>7</v>
      </c>
    </row>
    <row r="6" spans="1:12" ht="1.5" customHeight="1" x14ac:dyDescent="0.25"/>
    <row r="7" spans="1:12" ht="15" customHeight="1" x14ac:dyDescent="0.25">
      <c r="A7" s="27" t="s">
        <v>10</v>
      </c>
      <c r="B7" s="6"/>
      <c r="C7" s="6"/>
      <c r="D7" s="6"/>
      <c r="E7" s="71">
        <v>393.02799999999996</v>
      </c>
      <c r="F7" s="49">
        <v>414.48299999999995</v>
      </c>
      <c r="G7" s="71">
        <v>756.75699999999995</v>
      </c>
      <c r="H7" s="100">
        <v>788.08399999999995</v>
      </c>
      <c r="I7" s="71">
        <v>1595.847</v>
      </c>
      <c r="J7" s="49">
        <v>1656.875</v>
      </c>
      <c r="K7" s="49">
        <v>1643.317</v>
      </c>
      <c r="L7" s="100">
        <v>1617.289</v>
      </c>
    </row>
    <row r="8" spans="1:12" ht="15" customHeight="1" x14ac:dyDescent="0.25">
      <c r="A8" s="27" t="s">
        <v>11</v>
      </c>
      <c r="B8" s="3"/>
      <c r="C8" s="3"/>
      <c r="D8" s="3"/>
      <c r="E8" s="70">
        <v>-361.738</v>
      </c>
      <c r="F8" s="44">
        <v>-362.43700000000007</v>
      </c>
      <c r="G8" s="70">
        <v>-699.1</v>
      </c>
      <c r="H8" s="138">
        <v>-702.89599999999996</v>
      </c>
      <c r="I8" s="70">
        <v>-1421.742</v>
      </c>
      <c r="J8" s="44">
        <v>-1513.482</v>
      </c>
      <c r="K8" s="44">
        <v>-1515.2819999999999</v>
      </c>
      <c r="L8" s="138">
        <v>-1505.2010000000002</v>
      </c>
    </row>
    <row r="9" spans="1:12" ht="15" customHeight="1" x14ac:dyDescent="0.25">
      <c r="A9" s="27" t="s">
        <v>12</v>
      </c>
      <c r="B9" s="3"/>
      <c r="C9" s="3"/>
      <c r="D9" s="3"/>
      <c r="E9" s="70">
        <v>3.5819999999999994</v>
      </c>
      <c r="F9" s="44">
        <v>-1.583</v>
      </c>
      <c r="G9" s="70">
        <v>0.96300000000000008</v>
      </c>
      <c r="H9" s="138">
        <v>-1.3</v>
      </c>
      <c r="I9" s="70">
        <v>-8.3600000000000012</v>
      </c>
      <c r="J9" s="44">
        <v>-1.4670000000000007</v>
      </c>
      <c r="K9" s="44">
        <v>-27.853999999999999</v>
      </c>
      <c r="L9" s="138">
        <v>-8.2189999999999976</v>
      </c>
    </row>
    <row r="10" spans="1:12" ht="15" customHeight="1" x14ac:dyDescent="0.25">
      <c r="A10" s="27" t="s">
        <v>13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</row>
    <row r="11" spans="1:12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/>
      <c r="J11" s="46">
        <v>0.32400000000000001</v>
      </c>
      <c r="K11" s="46"/>
      <c r="L11" s="137">
        <v>0.47300000000000003</v>
      </c>
    </row>
    <row r="12" spans="1:12" ht="15" customHeight="1" x14ac:dyDescent="0.25">
      <c r="A12" s="10" t="s">
        <v>0</v>
      </c>
      <c r="B12" s="10"/>
      <c r="C12" s="10"/>
      <c r="D12" s="10"/>
      <c r="E12" s="71">
        <f>SUM(E7:E11)</f>
        <v>34.871999999999964</v>
      </c>
      <c r="F12" s="49">
        <f t="shared" ref="F12:K12" si="0">SUM(F7:F11)</f>
        <v>50.46299999999988</v>
      </c>
      <c r="G12" s="71">
        <f>SUM(G7:G11)</f>
        <v>58.619999999999926</v>
      </c>
      <c r="H12" s="100">
        <f>SUM(H7:H11)</f>
        <v>83.887999999999991</v>
      </c>
      <c r="I12" s="71">
        <f>SUM(I7:I11)</f>
        <v>165.745</v>
      </c>
      <c r="J12" s="49">
        <f t="shared" ref="J12" si="1">SUM(J7:J11)</f>
        <v>142.25000000000003</v>
      </c>
      <c r="K12" s="49">
        <f t="shared" si="0"/>
        <v>100.18100000000008</v>
      </c>
      <c r="L12" s="100">
        <f>SUM(L7:L11)</f>
        <v>104.34199999999974</v>
      </c>
    </row>
    <row r="13" spans="1:12" ht="15" customHeight="1" x14ac:dyDescent="0.25">
      <c r="A13" s="28" t="s">
        <v>76</v>
      </c>
      <c r="B13" s="21"/>
      <c r="C13" s="21"/>
      <c r="D13" s="21"/>
      <c r="E13" s="69">
        <v>-9.6529999999999987</v>
      </c>
      <c r="F13" s="46">
        <v>-9.5650000000000013</v>
      </c>
      <c r="G13" s="69">
        <v>-20.173999999999999</v>
      </c>
      <c r="H13" s="137">
        <v>-19.05</v>
      </c>
      <c r="I13" s="69">
        <v>-38.055999999999997</v>
      </c>
      <c r="J13" s="46">
        <v>-38.209999999999994</v>
      </c>
      <c r="K13" s="46">
        <v>-35.876000000000005</v>
      </c>
      <c r="L13" s="137">
        <v>-37.925000000000004</v>
      </c>
    </row>
    <row r="14" spans="1:12" ht="15" customHeight="1" x14ac:dyDescent="0.25">
      <c r="A14" s="10" t="s">
        <v>1</v>
      </c>
      <c r="B14" s="10"/>
      <c r="C14" s="10"/>
      <c r="D14" s="10"/>
      <c r="E14" s="71">
        <f>SUM(E12:E13)</f>
        <v>25.218999999999966</v>
      </c>
      <c r="F14" s="49">
        <f t="shared" ref="F14:K14" si="2">SUM(F12:F13)</f>
        <v>40.897999999999882</v>
      </c>
      <c r="G14" s="71">
        <f>SUM(G12:G13)</f>
        <v>38.445999999999927</v>
      </c>
      <c r="H14" s="100">
        <f>SUM(H12:H13)</f>
        <v>64.837999999999994</v>
      </c>
      <c r="I14" s="71">
        <f>SUM(I12:I13)</f>
        <v>127.68900000000001</v>
      </c>
      <c r="J14" s="49">
        <f t="shared" ref="J14" si="3">SUM(J12:J13)</f>
        <v>104.04000000000003</v>
      </c>
      <c r="K14" s="49">
        <f t="shared" si="2"/>
        <v>64.305000000000078</v>
      </c>
      <c r="L14" s="100">
        <f>SUM(L12:L13)</f>
        <v>66.416999999999746</v>
      </c>
    </row>
    <row r="15" spans="1:12" ht="15" customHeight="1" x14ac:dyDescent="0.25">
      <c r="A15" s="27" t="s">
        <v>16</v>
      </c>
      <c r="B15" s="4"/>
      <c r="C15" s="4"/>
      <c r="D15" s="4"/>
      <c r="E15" s="70">
        <v>-0.114</v>
      </c>
      <c r="F15" s="44">
        <v>-0.32100000000000001</v>
      </c>
      <c r="G15" s="70">
        <v>-0.192</v>
      </c>
      <c r="H15" s="138">
        <v>-0.63600000000000001</v>
      </c>
      <c r="I15" s="70">
        <v>-1.3009999999999999</v>
      </c>
      <c r="J15" s="44">
        <v>-1.345</v>
      </c>
      <c r="K15" s="44">
        <v>-1.6709999999999998</v>
      </c>
      <c r="L15" s="138">
        <v>-1.643</v>
      </c>
    </row>
    <row r="16" spans="1:12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</row>
    <row r="17" spans="1:12" ht="15" customHeight="1" x14ac:dyDescent="0.25">
      <c r="A17" s="10" t="s">
        <v>2</v>
      </c>
      <c r="B17" s="10"/>
      <c r="C17" s="10"/>
      <c r="D17" s="10"/>
      <c r="E17" s="71">
        <f>SUM(E14:E16)</f>
        <v>25.104999999999965</v>
      </c>
      <c r="F17" s="49">
        <f t="shared" ref="F17:K17" si="4">SUM(F14:F16)</f>
        <v>40.576999999999884</v>
      </c>
      <c r="G17" s="71">
        <f>SUM(G14:G16)</f>
        <v>38.253999999999927</v>
      </c>
      <c r="H17" s="100">
        <f>SUM(H14:H16)</f>
        <v>64.201999999999998</v>
      </c>
      <c r="I17" s="71">
        <f>SUM(I14:I16)</f>
        <v>126.38800000000001</v>
      </c>
      <c r="J17" s="49">
        <f t="shared" ref="J17" si="5">SUM(J14:J16)</f>
        <v>102.69500000000004</v>
      </c>
      <c r="K17" s="49">
        <f t="shared" si="4"/>
        <v>62.634000000000079</v>
      </c>
      <c r="L17" s="100">
        <f>SUM(L14:L16)</f>
        <v>64.773999999999745</v>
      </c>
    </row>
    <row r="18" spans="1:12" ht="15" customHeight="1" x14ac:dyDescent="0.25">
      <c r="A18" s="27" t="s">
        <v>18</v>
      </c>
      <c r="B18" s="3"/>
      <c r="C18" s="3"/>
      <c r="D18" s="3"/>
      <c r="E18" s="70">
        <v>-0.12900000000000006</v>
      </c>
      <c r="F18" s="44">
        <v>2.4240000000000004</v>
      </c>
      <c r="G18" s="70">
        <v>0.29199999999999998</v>
      </c>
      <c r="H18" s="138">
        <v>2.6680000000000001</v>
      </c>
      <c r="I18" s="70">
        <v>4.532</v>
      </c>
      <c r="J18" s="44">
        <v>1.9500000000000002</v>
      </c>
      <c r="K18" s="44">
        <v>2.5990000000000002</v>
      </c>
      <c r="L18" s="138">
        <v>7.9340000000000011</v>
      </c>
    </row>
    <row r="19" spans="1:12" ht="15" customHeight="1" x14ac:dyDescent="0.25">
      <c r="A19" s="28" t="s">
        <v>19</v>
      </c>
      <c r="B19" s="21"/>
      <c r="C19" s="21"/>
      <c r="D19" s="21"/>
      <c r="E19" s="69">
        <v>-15.319000000000001</v>
      </c>
      <c r="F19" s="46">
        <v>-5.823999999999999</v>
      </c>
      <c r="G19" s="69">
        <v>-25.093000000000004</v>
      </c>
      <c r="H19" s="137">
        <v>-13.171999999999999</v>
      </c>
      <c r="I19" s="69">
        <v>-24.934000000000001</v>
      </c>
      <c r="J19" s="46">
        <v>-35.076999999999998</v>
      </c>
      <c r="K19" s="46">
        <v>-41.010999999999996</v>
      </c>
      <c r="L19" s="137">
        <v>-43.998000000000005</v>
      </c>
    </row>
    <row r="20" spans="1:12" ht="15" customHeight="1" x14ac:dyDescent="0.25">
      <c r="A20" s="10" t="s">
        <v>3</v>
      </c>
      <c r="B20" s="10"/>
      <c r="C20" s="10"/>
      <c r="D20" s="10"/>
      <c r="E20" s="71">
        <f>SUM(E17:E19)</f>
        <v>9.6569999999999627</v>
      </c>
      <c r="F20" s="49">
        <f t="shared" ref="F20:K20" si="6">SUM(F17:F19)</f>
        <v>37.176999999999886</v>
      </c>
      <c r="G20" s="71">
        <f>SUM(G17:G19)</f>
        <v>13.452999999999925</v>
      </c>
      <c r="H20" s="100">
        <f>SUM(H17:H19)</f>
        <v>53.698000000000008</v>
      </c>
      <c r="I20" s="71">
        <f>SUM(I17:I19)</f>
        <v>105.98600000000002</v>
      </c>
      <c r="J20" s="49">
        <f t="shared" ref="J20" si="7">SUM(J17:J19)</f>
        <v>69.56800000000004</v>
      </c>
      <c r="K20" s="49">
        <f t="shared" si="6"/>
        <v>24.222000000000079</v>
      </c>
      <c r="L20" s="100">
        <f>SUM(L17:L19)</f>
        <v>28.709999999999738</v>
      </c>
    </row>
    <row r="21" spans="1:12" ht="15" customHeight="1" x14ac:dyDescent="0.25">
      <c r="A21" s="27" t="s">
        <v>20</v>
      </c>
      <c r="B21" s="3"/>
      <c r="C21" s="3"/>
      <c r="D21" s="3"/>
      <c r="E21" s="70">
        <v>-2.4140000000000006</v>
      </c>
      <c r="F21" s="44">
        <v>-8.8569999999999993</v>
      </c>
      <c r="G21" s="70">
        <v>-3.3630000000000004</v>
      </c>
      <c r="H21" s="138">
        <v>-12.887999999999998</v>
      </c>
      <c r="I21" s="70">
        <v>-27.627000000000002</v>
      </c>
      <c r="J21" s="44">
        <v>-27.955000000000002</v>
      </c>
      <c r="K21" s="44">
        <v>-5.844000000000003</v>
      </c>
      <c r="L21" s="138">
        <v>-10.537000000000001</v>
      </c>
    </row>
    <row r="22" spans="1:12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</row>
    <row r="23" spans="1:12" ht="15" customHeight="1" x14ac:dyDescent="0.25">
      <c r="A23" s="31" t="s">
        <v>21</v>
      </c>
      <c r="B23" s="11"/>
      <c r="C23" s="11"/>
      <c r="D23" s="11"/>
      <c r="E23" s="71">
        <f>SUM(E20:E22)</f>
        <v>7.2429999999999621</v>
      </c>
      <c r="F23" s="49">
        <f t="shared" ref="F23:K23" si="8">SUM(F20:F22)</f>
        <v>28.319999999999887</v>
      </c>
      <c r="G23" s="71">
        <f>SUM(G20:G22)</f>
        <v>10.089999999999925</v>
      </c>
      <c r="H23" s="100">
        <f>SUM(H20:H22)</f>
        <v>40.810000000000009</v>
      </c>
      <c r="I23" s="71">
        <f>SUM(I20:I22)</f>
        <v>78.359000000000009</v>
      </c>
      <c r="J23" s="49">
        <f t="shared" ref="J23" si="9">SUM(J20:J22)</f>
        <v>41.613000000000042</v>
      </c>
      <c r="K23" s="49">
        <f t="shared" si="8"/>
        <v>18.378000000000078</v>
      </c>
      <c r="L23" s="100">
        <f>SUM(L20:L22)</f>
        <v>18.172999999999739</v>
      </c>
    </row>
    <row r="24" spans="1:12" ht="15" customHeight="1" x14ac:dyDescent="0.25">
      <c r="A24" s="27" t="s">
        <v>22</v>
      </c>
      <c r="B24" s="3"/>
      <c r="C24" s="3"/>
      <c r="D24" s="3"/>
      <c r="E24" s="70">
        <f t="shared" ref="E24:K24" si="10">E23-E25</f>
        <v>7.2429999999999621</v>
      </c>
      <c r="F24" s="44">
        <f t="shared" si="10"/>
        <v>28.319999999999887</v>
      </c>
      <c r="G24" s="70">
        <f t="shared" si="10"/>
        <v>10.089999999999925</v>
      </c>
      <c r="H24" s="138">
        <f t="shared" si="10"/>
        <v>40.810000000000009</v>
      </c>
      <c r="I24" s="70">
        <f t="shared" ref="I24" si="11">I23-I25</f>
        <v>78.359000000000009</v>
      </c>
      <c r="J24" s="44">
        <f t="shared" ref="J24" si="12">J23-J25</f>
        <v>41.613000000000042</v>
      </c>
      <c r="K24" s="44">
        <f t="shared" si="10"/>
        <v>18.378000000000078</v>
      </c>
      <c r="L24" s="138">
        <f>L23-L25</f>
        <v>18.172999999999739</v>
      </c>
    </row>
    <row r="25" spans="1:12" ht="15" customHeight="1" x14ac:dyDescent="0.25">
      <c r="A25" s="27" t="s">
        <v>85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2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25">
      <c r="A27" s="161" t="s">
        <v>95</v>
      </c>
      <c r="B27" s="162"/>
      <c r="C27" s="162"/>
      <c r="D27" s="162"/>
      <c r="E27" s="163"/>
      <c r="F27" s="164">
        <v>0.86399999999999988</v>
      </c>
      <c r="G27" s="163">
        <v>-3.2</v>
      </c>
      <c r="H27" s="165">
        <v>-3.036</v>
      </c>
      <c r="I27" s="163">
        <v>-11.954000000000001</v>
      </c>
      <c r="J27" s="164">
        <v>-21.3</v>
      </c>
      <c r="K27" s="164">
        <v>-39</v>
      </c>
      <c r="L27" s="164">
        <v>-27</v>
      </c>
    </row>
    <row r="28" spans="1:12" ht="15" customHeight="1" x14ac:dyDescent="0.25">
      <c r="A28" s="166" t="s">
        <v>96</v>
      </c>
      <c r="B28" s="167"/>
      <c r="C28" s="167"/>
      <c r="D28" s="167"/>
      <c r="E28" s="168">
        <f>E14-E27</f>
        <v>25.218999999999966</v>
      </c>
      <c r="F28" s="169">
        <f t="shared" ref="F28:L28" si="13">F14-F27</f>
        <v>40.033999999999885</v>
      </c>
      <c r="G28" s="168">
        <f t="shared" si="13"/>
        <v>41.64599999999993</v>
      </c>
      <c r="H28" s="170">
        <f t="shared" si="13"/>
        <v>67.873999999999995</v>
      </c>
      <c r="I28" s="168">
        <f t="shared" ref="I28" si="14">I14-I27</f>
        <v>139.643</v>
      </c>
      <c r="J28" s="169">
        <f t="shared" ref="J28" si="15">J14-J27</f>
        <v>125.34000000000003</v>
      </c>
      <c r="K28" s="169">
        <f t="shared" si="13"/>
        <v>103.30500000000008</v>
      </c>
      <c r="L28" s="169">
        <f t="shared" si="13"/>
        <v>93.416999999999746</v>
      </c>
    </row>
    <row r="29" spans="1:12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16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16"/>
        <v>2012</v>
      </c>
      <c r="K30" s="55">
        <f t="shared" si="16"/>
        <v>2011</v>
      </c>
      <c r="L30" s="55">
        <f t="shared" si="16"/>
        <v>2010</v>
      </c>
    </row>
    <row r="31" spans="1:12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17">F$4</f>
        <v>Q2</v>
      </c>
      <c r="G31" s="74" t="str">
        <f t="shared" si="17"/>
        <v>Q1-2</v>
      </c>
      <c r="H31" s="74" t="str">
        <f t="shared" si="17"/>
        <v>Q1-2</v>
      </c>
      <c r="I31" s="74"/>
      <c r="J31" s="74"/>
      <c r="K31" s="74" t="str">
        <f>IF(K$4="","",K$4)</f>
        <v/>
      </c>
      <c r="L31" s="74"/>
    </row>
    <row r="32" spans="1:12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4</v>
      </c>
      <c r="B34" s="7"/>
      <c r="C34" s="7"/>
      <c r="D34" s="7"/>
      <c r="E34" s="70"/>
      <c r="F34" s="44"/>
      <c r="G34" s="70">
        <v>1168.9110000000001</v>
      </c>
      <c r="H34" s="138">
        <v>1150.3050000000001</v>
      </c>
      <c r="I34" s="70">
        <v>1157.711</v>
      </c>
      <c r="J34" s="44">
        <v>1153.934</v>
      </c>
      <c r="K34" s="44">
        <v>1157.309</v>
      </c>
      <c r="L34" s="138">
        <v>1180.3430000000001</v>
      </c>
    </row>
    <row r="35" spans="1:12" ht="15" customHeight="1" x14ac:dyDescent="0.25">
      <c r="A35" s="27" t="s">
        <v>23</v>
      </c>
      <c r="B35" s="6"/>
      <c r="C35" s="6"/>
      <c r="D35" s="6"/>
      <c r="E35" s="70"/>
      <c r="F35" s="44"/>
      <c r="G35" s="70">
        <v>54.146000000000001</v>
      </c>
      <c r="H35" s="138">
        <v>55.373000000000012</v>
      </c>
      <c r="I35" s="70">
        <v>55.242000000000012</v>
      </c>
      <c r="J35" s="44">
        <v>48.852999999999994</v>
      </c>
      <c r="K35" s="44">
        <v>9.6659999999999897</v>
      </c>
      <c r="L35" s="138">
        <v>7.1349999999999998</v>
      </c>
    </row>
    <row r="36" spans="1:12" ht="15" customHeight="1" x14ac:dyDescent="0.25">
      <c r="A36" s="27" t="s">
        <v>24</v>
      </c>
      <c r="B36" s="6"/>
      <c r="C36" s="6"/>
      <c r="D36" s="6"/>
      <c r="E36" s="70"/>
      <c r="F36" s="44"/>
      <c r="G36" s="70">
        <v>190.29400000000001</v>
      </c>
      <c r="H36" s="138">
        <v>185.70099999999999</v>
      </c>
      <c r="I36" s="70">
        <v>187.76300000000003</v>
      </c>
      <c r="J36" s="44">
        <v>195.77599999999995</v>
      </c>
      <c r="K36" s="44">
        <v>226.5149999999999</v>
      </c>
      <c r="L36" s="138">
        <v>213.62599999999998</v>
      </c>
    </row>
    <row r="37" spans="1:12" ht="15" customHeight="1" x14ac:dyDescent="0.25">
      <c r="A37" s="27" t="s">
        <v>25</v>
      </c>
      <c r="B37" s="6"/>
      <c r="C37" s="6"/>
      <c r="D37" s="6"/>
      <c r="E37" s="70"/>
      <c r="F37" s="44"/>
      <c r="G37" s="70">
        <v>2.343</v>
      </c>
      <c r="H37" s="138">
        <v>2.25</v>
      </c>
      <c r="I37" s="70">
        <v>2.1840000000000002</v>
      </c>
      <c r="J37" s="44">
        <v>2.218</v>
      </c>
      <c r="K37" s="44">
        <v>2.3289999999999997</v>
      </c>
      <c r="L37" s="138">
        <v>13.124000000000001</v>
      </c>
    </row>
    <row r="38" spans="1:12" ht="15" customHeight="1" x14ac:dyDescent="0.25">
      <c r="A38" s="28" t="s">
        <v>26</v>
      </c>
      <c r="B38" s="21"/>
      <c r="C38" s="21"/>
      <c r="D38" s="21"/>
      <c r="E38" s="69"/>
      <c r="F38" s="46"/>
      <c r="G38" s="69">
        <v>15.016000000000002</v>
      </c>
      <c r="H38" s="137">
        <v>23.150000000000002</v>
      </c>
      <c r="I38" s="69">
        <v>12.608000000000001</v>
      </c>
      <c r="J38" s="46">
        <v>22.725000000000001</v>
      </c>
      <c r="K38" s="46">
        <v>34.377000000000002</v>
      </c>
      <c r="L38" s="137">
        <v>23.839000000000002</v>
      </c>
    </row>
    <row r="39" spans="1:12" ht="15" customHeight="1" x14ac:dyDescent="0.25">
      <c r="A39" s="29" t="s">
        <v>27</v>
      </c>
      <c r="B39" s="10"/>
      <c r="C39" s="10"/>
      <c r="D39" s="10"/>
      <c r="E39" s="93"/>
      <c r="F39" s="94"/>
      <c r="G39" s="93">
        <f>SUM(G34:G38)</f>
        <v>1430.7100000000003</v>
      </c>
      <c r="H39" s="124">
        <f>SUM(H34:H38)</f>
        <v>1416.7790000000002</v>
      </c>
      <c r="I39" s="71">
        <f>SUM(I34:I38)</f>
        <v>1415.5079999999998</v>
      </c>
      <c r="J39" s="49">
        <f t="shared" ref="J39" si="18">SUM(J34:J38)</f>
        <v>1423.5060000000001</v>
      </c>
      <c r="K39" s="49">
        <f t="shared" ref="K39" si="19">SUM(K34:K38)</f>
        <v>1430.1959999999997</v>
      </c>
      <c r="L39" s="124">
        <v>1438.067</v>
      </c>
    </row>
    <row r="40" spans="1:12" ht="15" customHeight="1" x14ac:dyDescent="0.25">
      <c r="A40" s="27" t="s">
        <v>28</v>
      </c>
      <c r="B40" s="3"/>
      <c r="C40" s="3"/>
      <c r="D40" s="3"/>
      <c r="E40" s="70"/>
      <c r="F40" s="44"/>
      <c r="G40" s="70">
        <v>179.62700000000001</v>
      </c>
      <c r="H40" s="138">
        <v>150.184</v>
      </c>
      <c r="I40" s="70">
        <v>170.26599999999999</v>
      </c>
      <c r="J40" s="44">
        <v>155.22900000000001</v>
      </c>
      <c r="K40" s="44">
        <v>177.12</v>
      </c>
      <c r="L40" s="138">
        <v>194.93599999999998</v>
      </c>
    </row>
    <row r="41" spans="1:12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30</v>
      </c>
      <c r="B42" s="3"/>
      <c r="C42" s="3"/>
      <c r="D42" s="3"/>
      <c r="E42" s="70"/>
      <c r="F42" s="44"/>
      <c r="G42" s="70">
        <v>379.59700000000004</v>
      </c>
      <c r="H42" s="138">
        <v>361.24199999999996</v>
      </c>
      <c r="I42" s="70">
        <v>333.18399999999997</v>
      </c>
      <c r="J42" s="44">
        <v>318.029</v>
      </c>
      <c r="K42" s="44">
        <v>332.40600000000001</v>
      </c>
      <c r="L42" s="138">
        <v>381.41100000000006</v>
      </c>
    </row>
    <row r="43" spans="1:12" ht="15" customHeight="1" x14ac:dyDescent="0.25">
      <c r="A43" s="27" t="s">
        <v>31</v>
      </c>
      <c r="B43" s="3"/>
      <c r="C43" s="3"/>
      <c r="D43" s="3"/>
      <c r="E43" s="70"/>
      <c r="F43" s="44"/>
      <c r="G43" s="70">
        <v>89.346000000000004</v>
      </c>
      <c r="H43" s="138">
        <v>148.90899999999999</v>
      </c>
      <c r="I43" s="70">
        <v>201.84899999999999</v>
      </c>
      <c r="J43" s="44">
        <v>175.21100000000001</v>
      </c>
      <c r="K43" s="44">
        <v>163.21899999999999</v>
      </c>
      <c r="L43" s="138">
        <v>206.309</v>
      </c>
    </row>
    <row r="44" spans="1:12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33</v>
      </c>
      <c r="B45" s="18"/>
      <c r="C45" s="18"/>
      <c r="D45" s="18"/>
      <c r="E45" s="95"/>
      <c r="F45" s="96"/>
      <c r="G45" s="95">
        <f>SUM(G40:G44)</f>
        <v>648.57000000000005</v>
      </c>
      <c r="H45" s="125">
        <f>SUM(H40:H44)</f>
        <v>660.33499999999992</v>
      </c>
      <c r="I45" s="77">
        <f>SUM(I40:I44)</f>
        <v>705.29899999999998</v>
      </c>
      <c r="J45" s="78">
        <f t="shared" ref="J45" si="20">SUM(J40:J44)</f>
        <v>648.46900000000005</v>
      </c>
      <c r="K45" s="78">
        <f t="shared" ref="K45" si="21">SUM(K40:K44)</f>
        <v>672.745</v>
      </c>
      <c r="L45" s="125">
        <v>782.65599999999995</v>
      </c>
    </row>
    <row r="46" spans="1:12" ht="15" customHeight="1" x14ac:dyDescent="0.25">
      <c r="A46" s="29" t="s">
        <v>34</v>
      </c>
      <c r="B46" s="9"/>
      <c r="C46" s="9"/>
      <c r="D46" s="9"/>
      <c r="E46" s="93"/>
      <c r="F46" s="94"/>
      <c r="G46" s="93">
        <f>G45+G39</f>
        <v>2079.2800000000002</v>
      </c>
      <c r="H46" s="124">
        <f>H45+H39</f>
        <v>2077.114</v>
      </c>
      <c r="I46" s="71">
        <f>I45+I39</f>
        <v>2120.8069999999998</v>
      </c>
      <c r="J46" s="49">
        <f t="shared" ref="J46" si="22">J39+J45</f>
        <v>2071.9750000000004</v>
      </c>
      <c r="K46" s="49">
        <f t="shared" ref="K46" si="23">K39+K45</f>
        <v>2102.9409999999998</v>
      </c>
      <c r="L46" s="124">
        <v>2220.723</v>
      </c>
    </row>
    <row r="47" spans="1:12" ht="15" customHeight="1" x14ac:dyDescent="0.25">
      <c r="A47" s="27" t="s">
        <v>35</v>
      </c>
      <c r="B47" s="3"/>
      <c r="C47" s="3"/>
      <c r="D47" s="3"/>
      <c r="E47" s="70"/>
      <c r="F47" s="44"/>
      <c r="G47" s="70">
        <v>918.95099999999979</v>
      </c>
      <c r="H47" s="138">
        <v>1196.5979999999997</v>
      </c>
      <c r="I47" s="70">
        <v>1246.444</v>
      </c>
      <c r="J47" s="44">
        <v>1156.308</v>
      </c>
      <c r="K47" s="44">
        <v>1122.7779999999998</v>
      </c>
      <c r="L47" s="138">
        <v>1120.1029999999998</v>
      </c>
    </row>
    <row r="48" spans="1:12" ht="15" customHeight="1" x14ac:dyDescent="0.25">
      <c r="A48" s="27" t="s">
        <v>84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>
        <v>2.8850000000000002</v>
      </c>
    </row>
    <row r="49" spans="1:14" ht="15" customHeight="1" x14ac:dyDescent="0.25">
      <c r="A49" s="27" t="s">
        <v>36</v>
      </c>
      <c r="B49" s="3"/>
      <c r="C49" s="3"/>
      <c r="D49" s="3"/>
      <c r="E49" s="70"/>
      <c r="F49" s="44"/>
      <c r="G49" s="70">
        <v>3.9460000000000002</v>
      </c>
      <c r="H49" s="138">
        <v>3.8380000000000001</v>
      </c>
      <c r="I49" s="70">
        <v>3.53</v>
      </c>
      <c r="J49" s="44">
        <v>3.47</v>
      </c>
      <c r="K49" s="44">
        <v>2.7530000000000001</v>
      </c>
      <c r="L49" s="138">
        <v>4.444</v>
      </c>
    </row>
    <row r="50" spans="1:14" ht="15" customHeight="1" x14ac:dyDescent="0.25">
      <c r="A50" s="27" t="s">
        <v>37</v>
      </c>
      <c r="B50" s="3"/>
      <c r="C50" s="3"/>
      <c r="D50" s="3"/>
      <c r="E50" s="70"/>
      <c r="F50" s="44"/>
      <c r="G50" s="70">
        <v>8.5549999999999997</v>
      </c>
      <c r="H50" s="138">
        <v>13.098000000000001</v>
      </c>
      <c r="I50" s="70">
        <v>8.5</v>
      </c>
      <c r="J50" s="44">
        <v>11.704000000000001</v>
      </c>
      <c r="K50" s="44">
        <v>21.755000000000003</v>
      </c>
      <c r="L50" s="138">
        <v>23.872</v>
      </c>
    </row>
    <row r="51" spans="1:14" ht="15" customHeight="1" x14ac:dyDescent="0.25">
      <c r="A51" s="27" t="s">
        <v>38</v>
      </c>
      <c r="B51" s="3"/>
      <c r="C51" s="3"/>
      <c r="D51" s="3"/>
      <c r="E51" s="70"/>
      <c r="F51" s="44"/>
      <c r="G51" s="70">
        <v>778.84899999999993</v>
      </c>
      <c r="H51" s="138">
        <v>529.49</v>
      </c>
      <c r="I51" s="70">
        <v>496.1</v>
      </c>
      <c r="J51" s="44">
        <v>569.995</v>
      </c>
      <c r="K51" s="44">
        <v>632.053</v>
      </c>
      <c r="L51" s="138">
        <v>705.32499999999993</v>
      </c>
    </row>
    <row r="52" spans="1:14" ht="15" customHeight="1" x14ac:dyDescent="0.25">
      <c r="A52" s="27" t="s">
        <v>39</v>
      </c>
      <c r="B52" s="3"/>
      <c r="C52" s="3"/>
      <c r="D52" s="3"/>
      <c r="E52" s="70"/>
      <c r="F52" s="44"/>
      <c r="G52" s="70">
        <v>368.97899999999998</v>
      </c>
      <c r="H52" s="138">
        <v>334.09</v>
      </c>
      <c r="I52" s="70">
        <v>366.233</v>
      </c>
      <c r="J52" s="44">
        <v>330.49799999999999</v>
      </c>
      <c r="K52" s="44">
        <v>323.60199999999998</v>
      </c>
      <c r="L52" s="138">
        <v>364.09399999999999</v>
      </c>
    </row>
    <row r="53" spans="1:14" ht="15" customHeight="1" x14ac:dyDescent="0.25">
      <c r="A53" s="27" t="s">
        <v>77</v>
      </c>
      <c r="B53" s="3"/>
      <c r="C53" s="3"/>
      <c r="D53" s="3"/>
      <c r="E53" s="70"/>
      <c r="F53" s="44"/>
      <c r="G53" s="70"/>
      <c r="H53" s="138"/>
      <c r="I53" s="70"/>
      <c r="J53" s="44"/>
      <c r="K53" s="44"/>
      <c r="L53" s="138"/>
    </row>
    <row r="54" spans="1:14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4" ht="15" customHeight="1" x14ac:dyDescent="0.25">
      <c r="A55" s="29" t="s">
        <v>41</v>
      </c>
      <c r="B55" s="9"/>
      <c r="C55" s="9"/>
      <c r="D55" s="9"/>
      <c r="E55" s="93"/>
      <c r="F55" s="94"/>
      <c r="G55" s="93">
        <f>SUM(G47:G54)</f>
        <v>2079.2799999999997</v>
      </c>
      <c r="H55" s="124">
        <f>SUM(H47:H54)</f>
        <v>2077.1139999999996</v>
      </c>
      <c r="I55" s="71">
        <f>SUM(I47:I54)</f>
        <v>2120.8070000000002</v>
      </c>
      <c r="J55" s="49">
        <f t="shared" ref="J55" si="24">SUM(J47:J54)</f>
        <v>2071.9749999999999</v>
      </c>
      <c r="K55" s="49">
        <f t="shared" ref="K55" si="25">SUM(K47:K54)</f>
        <v>2102.9409999999998</v>
      </c>
      <c r="L55" s="124">
        <v>2220.723</v>
      </c>
    </row>
    <row r="56" spans="1:14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4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I57" si="26">F$3</f>
        <v>2013</v>
      </c>
      <c r="G57" s="55">
        <f t="shared" si="26"/>
        <v>2014</v>
      </c>
      <c r="H57" s="55">
        <f t="shared" si="26"/>
        <v>2013</v>
      </c>
      <c r="I57" s="55">
        <f t="shared" si="26"/>
        <v>2013</v>
      </c>
      <c r="J57" s="55">
        <f t="shared" ref="J57:L57" si="27">J$3</f>
        <v>2012</v>
      </c>
      <c r="K57" s="55">
        <f t="shared" si="27"/>
        <v>2011</v>
      </c>
      <c r="L57" s="55">
        <f t="shared" si="27"/>
        <v>2010</v>
      </c>
    </row>
    <row r="58" spans="1:14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28">F$4</f>
        <v>Q2</v>
      </c>
      <c r="G58" s="74" t="str">
        <f t="shared" si="28"/>
        <v>Q1-2</v>
      </c>
      <c r="H58" s="74" t="str">
        <f t="shared" si="28"/>
        <v>Q1-2</v>
      </c>
      <c r="I58" s="74"/>
      <c r="J58" s="74"/>
      <c r="K58" s="74" t="str">
        <f>IF(K$4="","",K$4)</f>
        <v/>
      </c>
      <c r="L58" s="74"/>
    </row>
    <row r="59" spans="1:14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4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4" ht="24.95" customHeight="1" x14ac:dyDescent="0.25">
      <c r="A61" s="209" t="s">
        <v>42</v>
      </c>
      <c r="B61" s="209"/>
      <c r="C61" s="8"/>
      <c r="D61" s="8"/>
      <c r="E61" s="68">
        <v>23.425000000000001</v>
      </c>
      <c r="F61" s="47">
        <v>36.371000000000002</v>
      </c>
      <c r="G61" s="68">
        <v>32.072000000000003</v>
      </c>
      <c r="H61" s="136">
        <v>56.704999999999998</v>
      </c>
      <c r="I61" s="68">
        <v>127.899</v>
      </c>
      <c r="J61" s="47">
        <v>94.891000000000005</v>
      </c>
      <c r="K61" s="47">
        <v>59.300999999999995</v>
      </c>
      <c r="L61" s="136"/>
    </row>
    <row r="62" spans="1:14" ht="15" customHeight="1" x14ac:dyDescent="0.25">
      <c r="A62" s="211" t="s">
        <v>43</v>
      </c>
      <c r="B62" s="211"/>
      <c r="C62" s="22"/>
      <c r="D62" s="22"/>
      <c r="E62" s="69">
        <v>5.9640000000000004</v>
      </c>
      <c r="F62" s="46">
        <v>17.847999999999995</v>
      </c>
      <c r="G62" s="69">
        <v>-39.061</v>
      </c>
      <c r="H62" s="137">
        <v>-29.946999999999996</v>
      </c>
      <c r="I62" s="69">
        <v>-0.57200000000000628</v>
      </c>
      <c r="J62" s="46">
        <v>25.286000000000001</v>
      </c>
      <c r="K62" s="46">
        <v>15.591999999999999</v>
      </c>
      <c r="L62" s="137"/>
    </row>
    <row r="63" spans="1:14" ht="16.5" customHeight="1" x14ac:dyDescent="0.25">
      <c r="A63" s="215" t="s">
        <v>44</v>
      </c>
      <c r="B63" s="215"/>
      <c r="C63" s="24"/>
      <c r="D63" s="24"/>
      <c r="E63" s="73">
        <f>SUM(E61:E62)</f>
        <v>29.389000000000003</v>
      </c>
      <c r="F63" s="49">
        <f>SUM(F61:F62)</f>
        <v>54.218999999999994</v>
      </c>
      <c r="G63" s="73">
        <f t="shared" ref="G63:H63" si="29">SUM(G61:G62)</f>
        <v>-6.9889999999999972</v>
      </c>
      <c r="H63" s="127">
        <f t="shared" si="29"/>
        <v>26.758000000000003</v>
      </c>
      <c r="I63" s="73">
        <f t="shared" ref="I63" si="30">SUM(I61:I62)</f>
        <v>127.327</v>
      </c>
      <c r="J63" s="49">
        <f>SUM(J61:J62)</f>
        <v>120.17700000000001</v>
      </c>
      <c r="K63" s="49">
        <f>SUM(K61:K62)</f>
        <v>74.893000000000001</v>
      </c>
      <c r="L63" s="124" t="s">
        <v>8</v>
      </c>
      <c r="N63" s="13"/>
    </row>
    <row r="64" spans="1:14" ht="15" customHeight="1" x14ac:dyDescent="0.25">
      <c r="A64" s="209" t="s">
        <v>45</v>
      </c>
      <c r="B64" s="209"/>
      <c r="C64" s="3"/>
      <c r="D64" s="3"/>
      <c r="E64" s="70">
        <v>-8.4670000000000005</v>
      </c>
      <c r="F64" s="44">
        <v>-11.257</v>
      </c>
      <c r="G64" s="70">
        <v>-16.154</v>
      </c>
      <c r="H64" s="138">
        <v>-19.682000000000002</v>
      </c>
      <c r="I64" s="70">
        <v>-36.271999999999998</v>
      </c>
      <c r="J64" s="44">
        <v>-50.597000000000001</v>
      </c>
      <c r="K64" s="44">
        <v>-52.816000000000003</v>
      </c>
      <c r="L64" s="138"/>
      <c r="N64" s="13"/>
    </row>
    <row r="65" spans="1:12" ht="15" customHeight="1" x14ac:dyDescent="0.25">
      <c r="A65" s="211" t="s">
        <v>78</v>
      </c>
      <c r="B65" s="211"/>
      <c r="C65" s="21"/>
      <c r="D65" s="21"/>
      <c r="E65" s="69"/>
      <c r="F65" s="46"/>
      <c r="G65" s="69"/>
      <c r="H65" s="137"/>
      <c r="I65" s="69"/>
      <c r="J65" s="46"/>
      <c r="K65" s="46"/>
      <c r="L65" s="137"/>
    </row>
    <row r="66" spans="1:12" s="39" customFormat="1" ht="16.5" customHeight="1" x14ac:dyDescent="0.15">
      <c r="A66" s="126" t="s">
        <v>46</v>
      </c>
      <c r="B66" s="126"/>
      <c r="C66" s="25"/>
      <c r="D66" s="25"/>
      <c r="E66" s="73">
        <f>SUM(E63:E65)</f>
        <v>20.922000000000004</v>
      </c>
      <c r="F66" s="49">
        <f>SUM(F63:F65)</f>
        <v>42.961999999999996</v>
      </c>
      <c r="G66" s="73">
        <f t="shared" ref="G66:H66" si="31">SUM(G63:G65)</f>
        <v>-23.142999999999997</v>
      </c>
      <c r="H66" s="127">
        <f t="shared" si="31"/>
        <v>7.0760000000000005</v>
      </c>
      <c r="I66" s="73">
        <f t="shared" ref="I66" si="32">SUM(I63:I65)</f>
        <v>91.055000000000007</v>
      </c>
      <c r="J66" s="49">
        <f>SUM(J63:J65)</f>
        <v>69.580000000000013</v>
      </c>
      <c r="K66" s="49">
        <f>SUM(K63:K65)</f>
        <v>22.076999999999998</v>
      </c>
      <c r="L66" s="139" t="s">
        <v>8</v>
      </c>
    </row>
    <row r="67" spans="1:12" ht="15" customHeight="1" x14ac:dyDescent="0.25">
      <c r="A67" s="211" t="s">
        <v>47</v>
      </c>
      <c r="B67" s="211"/>
      <c r="C67" s="26"/>
      <c r="D67" s="26"/>
      <c r="E67" s="69"/>
      <c r="F67" s="46"/>
      <c r="G67" s="69"/>
      <c r="H67" s="137"/>
      <c r="I67" s="69"/>
      <c r="J67" s="46"/>
      <c r="K67" s="46"/>
      <c r="L67" s="137"/>
    </row>
    <row r="68" spans="1:12" ht="16.5" customHeight="1" x14ac:dyDescent="0.25">
      <c r="A68" s="215" t="s">
        <v>48</v>
      </c>
      <c r="B68" s="215"/>
      <c r="C68" s="9"/>
      <c r="D68" s="9"/>
      <c r="E68" s="73">
        <f>SUM(E66:E67)</f>
        <v>20.922000000000004</v>
      </c>
      <c r="F68" s="49">
        <f>SUM(F66:F67)</f>
        <v>42.961999999999996</v>
      </c>
      <c r="G68" s="73">
        <f t="shared" ref="G68:H68" si="33">SUM(G66:G67)</f>
        <v>-23.142999999999997</v>
      </c>
      <c r="H68" s="127">
        <f t="shared" si="33"/>
        <v>7.0760000000000005</v>
      </c>
      <c r="I68" s="73">
        <f t="shared" ref="I68" si="34">SUM(I66:I67)</f>
        <v>91.055000000000007</v>
      </c>
      <c r="J68" s="49">
        <f>SUM(J66:J67)</f>
        <v>69.580000000000013</v>
      </c>
      <c r="K68" s="49">
        <f>SUM(K66:K67)</f>
        <v>22.076999999999998</v>
      </c>
      <c r="L68" s="124" t="s">
        <v>8</v>
      </c>
    </row>
    <row r="69" spans="1:12" ht="15" customHeight="1" x14ac:dyDescent="0.25">
      <c r="A69" s="209" t="s">
        <v>49</v>
      </c>
      <c r="B69" s="209"/>
      <c r="C69" s="3"/>
      <c r="D69" s="3"/>
      <c r="E69" s="70">
        <v>-21.088000000000022</v>
      </c>
      <c r="F69" s="44">
        <v>-35.932000000000002</v>
      </c>
      <c r="G69" s="70">
        <v>255.375</v>
      </c>
      <c r="H69" s="138">
        <v>-35.932000000000002</v>
      </c>
      <c r="I69" s="70">
        <v>-72.472999999999999</v>
      </c>
      <c r="J69" s="44">
        <v>-58.753999999999998</v>
      </c>
      <c r="K69" s="44">
        <v>-65.049000000000007</v>
      </c>
      <c r="L69" s="138"/>
    </row>
    <row r="70" spans="1:12" ht="15" customHeight="1" x14ac:dyDescent="0.25">
      <c r="A70" s="209" t="s">
        <v>50</v>
      </c>
      <c r="B70" s="209"/>
      <c r="C70" s="3"/>
      <c r="D70" s="3"/>
      <c r="E70" s="70"/>
      <c r="F70" s="44"/>
      <c r="G70" s="70"/>
      <c r="H70" s="138"/>
      <c r="I70" s="70"/>
      <c r="J70" s="44"/>
      <c r="K70" s="44"/>
      <c r="L70" s="138"/>
    </row>
    <row r="71" spans="1:12" ht="15" customHeight="1" x14ac:dyDescent="0.25">
      <c r="A71" s="209" t="s">
        <v>51</v>
      </c>
      <c r="B71" s="209"/>
      <c r="C71" s="3"/>
      <c r="D71" s="3"/>
      <c r="E71" s="70">
        <v>-0.70100000000002183</v>
      </c>
      <c r="F71" s="44"/>
      <c r="G71" s="70">
        <v>-348.76400000000001</v>
      </c>
      <c r="H71" s="138"/>
      <c r="I71" s="70"/>
      <c r="J71" s="44"/>
      <c r="K71" s="44"/>
      <c r="L71" s="138"/>
    </row>
    <row r="72" spans="1:12" ht="15" customHeight="1" x14ac:dyDescent="0.25">
      <c r="A72" s="211" t="s">
        <v>52</v>
      </c>
      <c r="B72" s="211"/>
      <c r="C72" s="21"/>
      <c r="D72" s="21"/>
      <c r="E72" s="69"/>
      <c r="F72" s="46"/>
      <c r="G72" s="69"/>
      <c r="H72" s="137"/>
      <c r="I72" s="69"/>
      <c r="J72" s="46"/>
      <c r="K72" s="46"/>
      <c r="L72" s="137"/>
    </row>
    <row r="73" spans="1:12" ht="16.5" customHeight="1" x14ac:dyDescent="0.25">
      <c r="A73" s="32" t="s">
        <v>53</v>
      </c>
      <c r="B73" s="32"/>
      <c r="C73" s="19"/>
      <c r="D73" s="19"/>
      <c r="E73" s="135">
        <f>SUM(E69:E72)</f>
        <v>-21.789000000000044</v>
      </c>
      <c r="F73" s="48">
        <f>SUM(F69:F72)</f>
        <v>-35.932000000000002</v>
      </c>
      <c r="G73" s="77">
        <f t="shared" ref="G73:H73" si="35">SUM(G69:G72)</f>
        <v>-93.38900000000001</v>
      </c>
      <c r="H73" s="114">
        <f t="shared" si="35"/>
        <v>-35.932000000000002</v>
      </c>
      <c r="I73" s="135">
        <f t="shared" ref="I73" si="36">SUM(I69:I72)</f>
        <v>-72.472999999999999</v>
      </c>
      <c r="J73" s="48">
        <f>SUM(J69:J72)</f>
        <v>-58.753999999999998</v>
      </c>
      <c r="K73" s="48">
        <f>SUM(K69:K72)</f>
        <v>-65.049000000000007</v>
      </c>
      <c r="L73" s="157" t="s">
        <v>8</v>
      </c>
    </row>
    <row r="74" spans="1:12" ht="16.5" customHeight="1" x14ac:dyDescent="0.25">
      <c r="A74" s="215" t="s">
        <v>54</v>
      </c>
      <c r="B74" s="215"/>
      <c r="C74" s="9"/>
      <c r="D74" s="9"/>
      <c r="E74" s="73">
        <f>+E68+E73</f>
        <v>-0.86700000000003996</v>
      </c>
      <c r="F74" s="49">
        <f>+F68+F73</f>
        <v>7.029999999999994</v>
      </c>
      <c r="G74" s="73">
        <f t="shared" ref="G74:H74" si="37">SUM(G73+G68)</f>
        <v>-116.53200000000001</v>
      </c>
      <c r="H74" s="127">
        <f t="shared" si="37"/>
        <v>-28.856000000000002</v>
      </c>
      <c r="I74" s="73">
        <f t="shared" ref="I74" si="38">SUM(I73+I68)</f>
        <v>18.582000000000008</v>
      </c>
      <c r="J74" s="49">
        <f>+J68+J73</f>
        <v>10.826000000000015</v>
      </c>
      <c r="K74" s="49">
        <f>+K68+K73</f>
        <v>-42.972000000000008</v>
      </c>
      <c r="L74" s="124" t="s">
        <v>8</v>
      </c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3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39"/>
        <v>2012</v>
      </c>
      <c r="K76" s="55">
        <f t="shared" si="39"/>
        <v>2011</v>
      </c>
      <c r="L76" s="55">
        <f t="shared" si="39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40">F$4</f>
        <v>Q2</v>
      </c>
      <c r="G77" s="74" t="str">
        <f t="shared" si="40"/>
        <v>Q1-2</v>
      </c>
      <c r="H77" s="74" t="str">
        <f t="shared" si="40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6.4165911843430914</v>
      </c>
      <c r="F80" s="50">
        <f>IF(F14=0,"-",IF(F7=0,"-",F14/F7))*100</f>
        <v>9.8672321904637545</v>
      </c>
      <c r="G80" s="63">
        <f>IF(G7=0,"",IF(G14=0,"",(G14/G7))*100)</f>
        <v>5.0803626527405665</v>
      </c>
      <c r="H80" s="99">
        <f>IF(H7=0,"",IF(H14=0,"",(H14/H7))*100)</f>
        <v>8.2272955674775794</v>
      </c>
      <c r="I80" s="63">
        <f>IF(I7=0,"",IF(I14=0,"",(I14/I7))*100)</f>
        <v>8.0013309546591866</v>
      </c>
      <c r="J80" s="50">
        <f>IF(J14=0,"-",IF(J7=0,"-",J14/J7))*100</f>
        <v>6.2792908336476829</v>
      </c>
      <c r="K80" s="50">
        <f>IF(K14=0,"-",IF(K7=0,"-",K14/K7))*100</f>
        <v>3.9131220573997636</v>
      </c>
      <c r="L80" s="99">
        <f t="shared" ref="L80" si="41">IF(L14=0,"-",IF(L7=0,"-",L14/L7))*100</f>
        <v>4.1066871783583352</v>
      </c>
    </row>
    <row r="81" spans="1:12" ht="15" customHeight="1" x14ac:dyDescent="0.25">
      <c r="A81" s="209" t="s">
        <v>57</v>
      </c>
      <c r="B81" s="209"/>
      <c r="C81" s="6"/>
      <c r="D81" s="6"/>
      <c r="E81" s="63">
        <f t="shared" ref="E81:K81" si="42">IF(E20=0,"-",IF(E7=0,"-",E20/E7)*100)</f>
        <v>2.4570768494865414</v>
      </c>
      <c r="F81" s="50">
        <f t="shared" si="42"/>
        <v>8.969487288984082</v>
      </c>
      <c r="G81" s="63">
        <f t="shared" ref="G81:I81" si="43">IF(G20=0,"-",IF(G7=0,"-",G20/G7)*100)</f>
        <v>1.7777172857337198</v>
      </c>
      <c r="H81" s="99">
        <f t="shared" si="42"/>
        <v>6.8137406672385188</v>
      </c>
      <c r="I81" s="63">
        <f t="shared" si="43"/>
        <v>6.6413634891064124</v>
      </c>
      <c r="J81" s="50">
        <f t="shared" ref="J81" si="44">IF(J20=0,"-",IF(J7=0,"-",J20/J7)*100)</f>
        <v>4.1987476423990966</v>
      </c>
      <c r="K81" s="50">
        <f t="shared" si="42"/>
        <v>1.4739700252598908</v>
      </c>
      <c r="L81" s="99">
        <f t="shared" ref="L81" si="45">IF(L20=0,"-",IF(L7=0,"-",L20/L7)*100)</f>
        <v>1.7751929308861765</v>
      </c>
    </row>
    <row r="82" spans="1:12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63" t="s">
        <v>79</v>
      </c>
      <c r="H82" s="99" t="s">
        <v>79</v>
      </c>
      <c r="I82" s="189">
        <f t="shared" ref="I82" si="46">IF((I47=0),"-",(I24/((I47+J47)/2)*100))</f>
        <v>6.5224376048797383</v>
      </c>
      <c r="J82" s="50">
        <f>IF((J47=0),"-",(J24/((J47+K47)/2)*100))</f>
        <v>3.6517270519848788</v>
      </c>
      <c r="K82" s="50">
        <f>IF((K47=0),"-",(K24/((K47+L47)/2)*100))</f>
        <v>1.6387851161073712</v>
      </c>
      <c r="L82" s="50" t="s">
        <v>8</v>
      </c>
    </row>
    <row r="83" spans="1:12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63" t="s">
        <v>79</v>
      </c>
      <c r="H83" s="99" t="s">
        <v>79</v>
      </c>
      <c r="I83" s="189">
        <f t="shared" ref="I83" si="47">IF((I47=0),"-",((I17+I18)/((I47+I48+I49+I51+J47+J48+J49+J51)/2)*100))</f>
        <v>7.5331278965961408</v>
      </c>
      <c r="J83" s="50">
        <f>IF((J47=0),"-",((J17+J18)/((J47+J48+J49+J51+K47+K48+K49+K51)/2)*100))</f>
        <v>6.0013930320297026</v>
      </c>
      <c r="K83" s="50">
        <f>IF((K47=0),"-",((K17+K18)/((K47+K48+K49+K51+L47+L48+L49+L51)/2)*100))</f>
        <v>3.6338052569379942</v>
      </c>
      <c r="L83" s="51" t="s">
        <v>8</v>
      </c>
    </row>
    <row r="84" spans="1:12" ht="15" customHeight="1" x14ac:dyDescent="0.25">
      <c r="A84" s="209" t="s">
        <v>60</v>
      </c>
      <c r="B84" s="209"/>
      <c r="C84" s="6"/>
      <c r="D84" s="6"/>
      <c r="E84" s="67" t="str">
        <f t="shared" ref="E84" si="48">IF(E47=0,"-",((E47+E48)/E55*100))</f>
        <v>-</v>
      </c>
      <c r="F84" s="92" t="str">
        <f t="shared" ref="F84" si="49">IF(F47=0,"-",((F47+F48)/F55*100))</f>
        <v>-</v>
      </c>
      <c r="G84" s="67">
        <f t="shared" ref="G84:K84" si="50">IF(G47=0,"-",((G47+G48)/G55*100))</f>
        <v>44.195635027509518</v>
      </c>
      <c r="H84" s="101">
        <f t="shared" si="50"/>
        <v>57.608682046339297</v>
      </c>
      <c r="I84" s="67">
        <f t="shared" ref="I84" si="51">IF(I47=0,"-",((I47+I48)/I55*100))</f>
        <v>58.772156070778713</v>
      </c>
      <c r="J84" s="177">
        <f t="shared" ref="J84" si="52">IF(J47=0,"-",((J47+J48)/J55*100))</f>
        <v>55.807044003909311</v>
      </c>
      <c r="K84" s="177">
        <f t="shared" si="50"/>
        <v>53.3908464383927</v>
      </c>
      <c r="L84" s="101">
        <f t="shared" ref="L84" si="53">IF(L47=0,"-",((L47+L48)/L55*100))</f>
        <v>50.568576089859022</v>
      </c>
    </row>
    <row r="85" spans="1:12" ht="15" customHeight="1" x14ac:dyDescent="0.25">
      <c r="A85" s="209" t="s">
        <v>61</v>
      </c>
      <c r="B85" s="209"/>
      <c r="C85" s="6"/>
      <c r="D85" s="6"/>
      <c r="E85" s="64" t="str">
        <f>IF((E51+E49-E43-E41-E37)=0,"-",(E51+E49-E43-E41-E37))</f>
        <v>-</v>
      </c>
      <c r="F85" s="1" t="str">
        <f>IF((F51+F49-F43-F41-F37)=0,"-",(F51+F49-F43-F41-F37))</f>
        <v>-</v>
      </c>
      <c r="G85" s="64">
        <f t="shared" ref="G85:H85" si="54">IF((G51+G49-G43-G41-G37)=0,"-",(G51+G49-G43-G41-G37))</f>
        <v>691.10599999999999</v>
      </c>
      <c r="H85" s="102">
        <f t="shared" si="54"/>
        <v>382.16899999999998</v>
      </c>
      <c r="I85" s="64">
        <f t="shared" ref="I85" si="55">IF((I51+I49-I43-I41-I37)=0,"-",(I51+I49-I43-I41-I37))</f>
        <v>295.59699999999998</v>
      </c>
      <c r="J85" s="1">
        <f>IF((J51+J49-J43-J41-J37)=0,"-",(J51+J49-J43-J41-J37))</f>
        <v>396.036</v>
      </c>
      <c r="K85" s="1">
        <f>IF((K51+K49-K43-K41-K37)=0,"-",(K51+K49-K43-K41-K37))</f>
        <v>469.25800000000004</v>
      </c>
      <c r="L85" s="102">
        <f t="shared" ref="L85" si="56">IF((L51+L49-L43-L41-L37)=0,"-",(L51+L49-L43-L41-L37))</f>
        <v>490.3359999999999</v>
      </c>
    </row>
    <row r="86" spans="1:12" ht="15" customHeight="1" x14ac:dyDescent="0.25">
      <c r="A86" s="209" t="s">
        <v>62</v>
      </c>
      <c r="B86" s="209"/>
      <c r="C86" s="3"/>
      <c r="D86" s="3"/>
      <c r="E86" s="65" t="str">
        <f t="shared" ref="E86" si="57">IF((E47=0),"-",((E51+E49)/(E47+E48)))</f>
        <v>-</v>
      </c>
      <c r="F86" s="2" t="str">
        <f t="shared" ref="F86" si="58">IF((F47=0),"-",((F51+F49)/(F47+F48)))</f>
        <v>-</v>
      </c>
      <c r="G86" s="65">
        <f t="shared" ref="G86:H86" si="59">IF((G47=0),"-",((G51+G49)/(G47+G48)))</f>
        <v>0.85183540798149204</v>
      </c>
      <c r="H86" s="103">
        <f t="shared" si="59"/>
        <v>0.4457035696198724</v>
      </c>
      <c r="I86" s="65">
        <f t="shared" ref="I86" si="60">IF((I47=0),"-",((I51+I49)/(I47+I48)))</f>
        <v>0.40084432192701797</v>
      </c>
      <c r="J86" s="33">
        <f t="shared" ref="J86" si="61">IF((J47=0),"-",((J51+J49)/(J47+J48)))</f>
        <v>0.49594485206363703</v>
      </c>
      <c r="K86" s="33">
        <f t="shared" ref="K86" si="62">IF((K47=0),"-",((K51+K49)/(K47+K48)))</f>
        <v>0.56538870551435827</v>
      </c>
      <c r="L86" s="103">
        <f t="shared" ref="L86" si="63">IF((L47=0),"-",((L51+L49)/(L47+L48)))</f>
        <v>0.63203613929979663</v>
      </c>
    </row>
    <row r="87" spans="1:12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79</v>
      </c>
      <c r="H87" s="148" t="s">
        <v>79</v>
      </c>
      <c r="I87" s="193">
        <v>1146</v>
      </c>
      <c r="J87" s="17">
        <v>1140</v>
      </c>
      <c r="K87" s="17">
        <v>1158</v>
      </c>
      <c r="L87" s="148">
        <v>1102</v>
      </c>
    </row>
    <row r="88" spans="1:12" ht="15" customHeight="1" x14ac:dyDescent="0.25">
      <c r="A88" s="129" t="s">
        <v>114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2" x14ac:dyDescent="0.25">
      <c r="A89" s="130"/>
      <c r="B89" s="121"/>
      <c r="C89" s="121"/>
      <c r="D89" s="121"/>
      <c r="E89" s="122"/>
      <c r="F89" s="122"/>
      <c r="G89" s="121"/>
      <c r="H89" s="121"/>
      <c r="I89" s="121"/>
      <c r="J89" s="121"/>
      <c r="K89" s="122"/>
      <c r="L89" s="122"/>
    </row>
    <row r="90" spans="1:12" x14ac:dyDescent="0.25">
      <c r="A90" s="130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2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20"/>
      <c r="L91" s="20"/>
    </row>
    <row r="92" spans="1:12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2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2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2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2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7:B87"/>
    <mergeCell ref="A70:B70"/>
    <mergeCell ref="A71:B71"/>
    <mergeCell ref="A72:B72"/>
    <mergeCell ref="A74:B74"/>
    <mergeCell ref="A80:B80"/>
    <mergeCell ref="A81:B81"/>
    <mergeCell ref="A82:B82"/>
    <mergeCell ref="A83:B83"/>
    <mergeCell ref="A84:B84"/>
    <mergeCell ref="A85:B85"/>
    <mergeCell ref="A86:B86"/>
    <mergeCell ref="A69:B69"/>
    <mergeCell ref="A1:L1"/>
    <mergeCell ref="A61:B61"/>
    <mergeCell ref="A62:B62"/>
    <mergeCell ref="A63:B63"/>
    <mergeCell ref="A64:B64"/>
    <mergeCell ref="A65:B65"/>
    <mergeCell ref="A67:B67"/>
    <mergeCell ref="A68:B6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103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39" customWidth="1"/>
    <col min="12" max="13" width="9.7109375" customWidth="1"/>
    <col min="15" max="15" width="9.140625" customWidth="1"/>
  </cols>
  <sheetData>
    <row r="1" spans="1:14" ht="18" customHeight="1" x14ac:dyDescent="0.25">
      <c r="A1" s="210" t="s">
        <v>74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4" ht="15" customHeight="1" x14ac:dyDescent="0.25">
      <c r="A2" s="29" t="s">
        <v>15</v>
      </c>
      <c r="B2" s="12"/>
      <c r="C2" s="12"/>
      <c r="D2" s="12"/>
      <c r="E2" s="13"/>
      <c r="F2" s="13"/>
      <c r="G2" s="41"/>
      <c r="H2" s="41"/>
      <c r="I2" s="201"/>
      <c r="J2" s="201"/>
      <c r="K2" s="201"/>
      <c r="L2" s="13"/>
      <c r="M2" s="13"/>
    </row>
    <row r="3" spans="1:14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4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  <c r="M4" s="55"/>
    </row>
    <row r="5" spans="1:14" s="15" customFormat="1" ht="12.75" customHeight="1" x14ac:dyDescent="0.15">
      <c r="A5" s="53" t="s">
        <v>9</v>
      </c>
      <c r="B5" s="59"/>
      <c r="C5" s="57"/>
      <c r="D5" s="57" t="s">
        <v>64</v>
      </c>
      <c r="E5" s="58" t="s">
        <v>7</v>
      </c>
      <c r="F5" s="58"/>
      <c r="G5" s="58" t="s">
        <v>7</v>
      </c>
      <c r="H5" s="58"/>
      <c r="I5" s="58" t="s">
        <v>7</v>
      </c>
      <c r="J5" s="58" t="s">
        <v>128</v>
      </c>
      <c r="K5" s="58" t="s">
        <v>7</v>
      </c>
      <c r="L5" s="58"/>
      <c r="M5" s="58"/>
    </row>
    <row r="6" spans="1:14" ht="1.5" customHeight="1" x14ac:dyDescent="0.25"/>
    <row r="7" spans="1:14" ht="15" customHeight="1" x14ac:dyDescent="0.25">
      <c r="A7" s="27" t="s">
        <v>10</v>
      </c>
      <c r="B7" s="6"/>
      <c r="C7" s="6"/>
      <c r="D7" s="6"/>
      <c r="E7" s="71">
        <v>1300.614</v>
      </c>
      <c r="F7" s="49">
        <v>1141.194</v>
      </c>
      <c r="G7" s="71">
        <v>2207.89</v>
      </c>
      <c r="H7" s="100">
        <v>1998.329</v>
      </c>
      <c r="I7" s="71">
        <v>4300.0069999999996</v>
      </c>
      <c r="J7" s="49">
        <v>4476.0789999999997</v>
      </c>
      <c r="K7" s="49">
        <v>4607.4229999999998</v>
      </c>
      <c r="L7" s="49">
        <v>5050.0590000000002</v>
      </c>
      <c r="M7" s="100">
        <v>5149.2650000000003</v>
      </c>
      <c r="N7" s="36"/>
    </row>
    <row r="8" spans="1:14" ht="15" customHeight="1" x14ac:dyDescent="0.25">
      <c r="A8" s="27" t="s">
        <v>11</v>
      </c>
      <c r="B8" s="3"/>
      <c r="C8" s="3"/>
      <c r="D8" s="3"/>
      <c r="E8" s="70">
        <v>-1147.702</v>
      </c>
      <c r="F8" s="44">
        <v>-1011.228</v>
      </c>
      <c r="G8" s="70">
        <v>-2081.873</v>
      </c>
      <c r="H8" s="138">
        <v>-1860.6640000000002</v>
      </c>
      <c r="I8" s="70">
        <v>-3900.8139999999999</v>
      </c>
      <c r="J8" s="44">
        <v>-4073.0880000000002</v>
      </c>
      <c r="K8" s="44">
        <v>-4193.5450000000001</v>
      </c>
      <c r="L8" s="44">
        <v>-4517.1469999999999</v>
      </c>
      <c r="M8" s="138">
        <v>-4531.8600000000006</v>
      </c>
      <c r="N8" s="36"/>
    </row>
    <row r="9" spans="1:14" ht="15" customHeight="1" x14ac:dyDescent="0.25">
      <c r="A9" s="27" t="s">
        <v>12</v>
      </c>
      <c r="B9" s="3"/>
      <c r="C9" s="3"/>
      <c r="D9" s="3"/>
      <c r="E9" s="70">
        <v>-0.12900000000000045</v>
      </c>
      <c r="F9" s="44">
        <v>0.60400000000000009</v>
      </c>
      <c r="G9" s="70">
        <v>0.10199999999999942</v>
      </c>
      <c r="H9" s="138">
        <v>0.66900000000000048</v>
      </c>
      <c r="I9" s="70">
        <v>2.5839999999999996</v>
      </c>
      <c r="J9" s="44">
        <v>24.951999999999998</v>
      </c>
      <c r="K9" s="44">
        <v>25.262999999999998</v>
      </c>
      <c r="L9" s="44">
        <v>5.4030000000000005</v>
      </c>
      <c r="M9" s="138">
        <v>5.9240000000000013</v>
      </c>
      <c r="N9" s="36"/>
    </row>
    <row r="10" spans="1:14" ht="15" customHeight="1" x14ac:dyDescent="0.25">
      <c r="A10" s="27" t="s">
        <v>13</v>
      </c>
      <c r="B10" s="3"/>
      <c r="C10" s="3"/>
      <c r="D10" s="3"/>
      <c r="E10" s="70">
        <v>0.66199999999999992</v>
      </c>
      <c r="F10" s="44"/>
      <c r="G10" s="70">
        <v>0.83799999999999997</v>
      </c>
      <c r="H10" s="138">
        <v>0.14000000000000001</v>
      </c>
      <c r="I10" s="70">
        <v>0.23499999999999999</v>
      </c>
      <c r="J10" s="44">
        <v>1.0069999999999999</v>
      </c>
      <c r="K10" s="44">
        <v>1.0069999999999999</v>
      </c>
      <c r="L10" s="44">
        <v>2.1880000000000002</v>
      </c>
      <c r="M10" s="138">
        <v>2.0340000000000003</v>
      </c>
      <c r="N10" s="36"/>
    </row>
    <row r="11" spans="1:14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/>
      <c r="J11" s="46"/>
      <c r="K11" s="46">
        <v>-51.325000000000003</v>
      </c>
      <c r="L11" s="46"/>
      <c r="M11" s="137"/>
      <c r="N11" s="36"/>
    </row>
    <row r="12" spans="1:14" ht="15" customHeight="1" x14ac:dyDescent="0.25">
      <c r="A12" s="10" t="s">
        <v>0</v>
      </c>
      <c r="B12" s="10"/>
      <c r="C12" s="10"/>
      <c r="D12" s="10"/>
      <c r="E12" s="71">
        <f>SUM(E7:E11)</f>
        <v>153.44500000000005</v>
      </c>
      <c r="F12" s="49">
        <f t="shared" ref="F12" si="0">SUM(F7:F11)</f>
        <v>130.57000000000002</v>
      </c>
      <c r="G12" s="71">
        <f>SUM(G7:G11)</f>
        <v>126.95699999999982</v>
      </c>
      <c r="H12" s="100">
        <f>SUM(H7:H11)</f>
        <v>138.47399999999973</v>
      </c>
      <c r="I12" s="71">
        <f>SUM(I7:I11)</f>
        <v>402.01199999999977</v>
      </c>
      <c r="J12" s="49">
        <f t="shared" ref="J12" si="1">SUM(J7:J11)</f>
        <v>428.94999999999953</v>
      </c>
      <c r="K12" s="49">
        <f t="shared" ref="K12" si="2">SUM(K7:K11)</f>
        <v>388.82299999999969</v>
      </c>
      <c r="L12" s="49">
        <f t="shared" ref="L12" si="3">SUM(L7:L11)</f>
        <v>540.50300000000027</v>
      </c>
      <c r="M12" s="100">
        <f>SUM(M7:M11)</f>
        <v>625.36299999999972</v>
      </c>
      <c r="N12" s="36"/>
    </row>
    <row r="13" spans="1:14" ht="15" customHeight="1" x14ac:dyDescent="0.25">
      <c r="A13" s="28" t="s">
        <v>76</v>
      </c>
      <c r="B13" s="21"/>
      <c r="C13" s="21"/>
      <c r="D13" s="21"/>
      <c r="E13" s="69">
        <v>-32.265999999999998</v>
      </c>
      <c r="F13" s="46">
        <v>-25.602</v>
      </c>
      <c r="G13" s="69">
        <v>-76.355999999999995</v>
      </c>
      <c r="H13" s="137">
        <v>-52.856999999999999</v>
      </c>
      <c r="I13" s="69">
        <v>-107.89400000000001</v>
      </c>
      <c r="J13" s="46">
        <v>-112.658</v>
      </c>
      <c r="K13" s="46">
        <v>-112.80199999999999</v>
      </c>
      <c r="L13" s="46">
        <v>-133.459</v>
      </c>
      <c r="M13" s="137">
        <v>-178.99100000000001</v>
      </c>
      <c r="N13" s="36"/>
    </row>
    <row r="14" spans="1:14" ht="15" customHeight="1" x14ac:dyDescent="0.25">
      <c r="A14" s="10" t="s">
        <v>1</v>
      </c>
      <c r="B14" s="10"/>
      <c r="C14" s="10"/>
      <c r="D14" s="10"/>
      <c r="E14" s="71">
        <f>SUM(E12:E13)</f>
        <v>121.17900000000006</v>
      </c>
      <c r="F14" s="49">
        <f t="shared" ref="F14" si="4">SUM(F12:F13)</f>
        <v>104.96800000000002</v>
      </c>
      <c r="G14" s="71">
        <f>SUM(G12:G13)</f>
        <v>50.600999999999829</v>
      </c>
      <c r="H14" s="100">
        <f>SUM(H12:H13)</f>
        <v>85.616999999999734</v>
      </c>
      <c r="I14" s="71">
        <f>SUM(I12:I13)</f>
        <v>294.11799999999977</v>
      </c>
      <c r="J14" s="49">
        <f t="shared" ref="J14" si="5">SUM(J12:J13)</f>
        <v>316.29199999999952</v>
      </c>
      <c r="K14" s="49">
        <f t="shared" ref="K14" si="6">SUM(K12:K13)</f>
        <v>276.02099999999973</v>
      </c>
      <c r="L14" s="49">
        <f t="shared" ref="L14" si="7">SUM(L12:L13)</f>
        <v>407.04400000000027</v>
      </c>
      <c r="M14" s="100">
        <f>SUM(M12:M13)</f>
        <v>446.37199999999973</v>
      </c>
      <c r="N14" s="36"/>
    </row>
    <row r="15" spans="1:14" ht="15" customHeight="1" x14ac:dyDescent="0.25">
      <c r="A15" s="27" t="s">
        <v>16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44">
        <v>-3.512</v>
      </c>
      <c r="M15" s="138">
        <v>-7.0270000000000001</v>
      </c>
      <c r="N15" s="36"/>
    </row>
    <row r="16" spans="1:14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46">
        <v>-8.2959999999999994</v>
      </c>
      <c r="M16" s="137"/>
      <c r="N16" s="36"/>
    </row>
    <row r="17" spans="1:14" ht="15" customHeight="1" x14ac:dyDescent="0.25">
      <c r="A17" s="10" t="s">
        <v>2</v>
      </c>
      <c r="B17" s="10"/>
      <c r="C17" s="10"/>
      <c r="D17" s="10"/>
      <c r="E17" s="71">
        <f>SUM(E14:E16)</f>
        <v>121.17900000000006</v>
      </c>
      <c r="F17" s="49">
        <f t="shared" ref="F17" si="8">SUM(F14:F16)</f>
        <v>104.96800000000002</v>
      </c>
      <c r="G17" s="71">
        <f>SUM(G14:G16)</f>
        <v>50.600999999999829</v>
      </c>
      <c r="H17" s="100">
        <f>SUM(H14:H16)</f>
        <v>85.616999999999734</v>
      </c>
      <c r="I17" s="71">
        <f>SUM(I14:I16)</f>
        <v>294.11799999999977</v>
      </c>
      <c r="J17" s="49">
        <f t="shared" ref="J17" si="9">SUM(J14:J16)</f>
        <v>316.29199999999952</v>
      </c>
      <c r="K17" s="49">
        <f t="shared" ref="K17" si="10">SUM(K14:K16)</f>
        <v>276.02099999999973</v>
      </c>
      <c r="L17" s="49">
        <f t="shared" ref="L17" si="11">SUM(L14:L16)</f>
        <v>395.23600000000027</v>
      </c>
      <c r="M17" s="100">
        <f>SUM(M14:M16)</f>
        <v>439.34499999999974</v>
      </c>
      <c r="N17" s="36"/>
    </row>
    <row r="18" spans="1:14" ht="15" customHeight="1" x14ac:dyDescent="0.25">
      <c r="A18" s="27" t="s">
        <v>18</v>
      </c>
      <c r="B18" s="3"/>
      <c r="C18" s="3"/>
      <c r="D18" s="3"/>
      <c r="E18" s="70">
        <v>0.11499999999999844</v>
      </c>
      <c r="F18" s="44">
        <v>2.738</v>
      </c>
      <c r="G18" s="70">
        <v>6.1519999999999992</v>
      </c>
      <c r="H18" s="138">
        <v>4.5739999999999998</v>
      </c>
      <c r="I18" s="70">
        <v>8.51</v>
      </c>
      <c r="J18" s="44">
        <v>33.909999999999997</v>
      </c>
      <c r="K18" s="44">
        <v>33.960999999999999</v>
      </c>
      <c r="L18" s="44">
        <v>17.633000000000003</v>
      </c>
      <c r="M18" s="138">
        <v>32.822000000000003</v>
      </c>
      <c r="N18" s="36"/>
    </row>
    <row r="19" spans="1:14" ht="15" customHeight="1" x14ac:dyDescent="0.25">
      <c r="A19" s="28" t="s">
        <v>19</v>
      </c>
      <c r="B19" s="21"/>
      <c r="C19" s="21"/>
      <c r="D19" s="21"/>
      <c r="E19" s="69">
        <v>-70.899000000000001</v>
      </c>
      <c r="F19" s="46">
        <v>-27.734999999999999</v>
      </c>
      <c r="G19" s="69">
        <v>-85.081999999999994</v>
      </c>
      <c r="H19" s="137">
        <v>-46.076000000000001</v>
      </c>
      <c r="I19" s="69">
        <v>-87.387999999999991</v>
      </c>
      <c r="J19" s="46">
        <v>-72.003</v>
      </c>
      <c r="K19" s="46">
        <v>-75.256999999999991</v>
      </c>
      <c r="L19" s="46">
        <v>-97.585999999999999</v>
      </c>
      <c r="M19" s="137">
        <v>-144.14699999999999</v>
      </c>
      <c r="N19" s="36"/>
    </row>
    <row r="20" spans="1:14" ht="15" customHeight="1" x14ac:dyDescent="0.25">
      <c r="A20" s="10" t="s">
        <v>3</v>
      </c>
      <c r="B20" s="10"/>
      <c r="C20" s="10"/>
      <c r="D20" s="10"/>
      <c r="E20" s="71">
        <f>SUM(E17:E19)</f>
        <v>50.395000000000053</v>
      </c>
      <c r="F20" s="49">
        <f t="shared" ref="F20" si="12">SUM(F17:F19)</f>
        <v>79.971000000000018</v>
      </c>
      <c r="G20" s="71">
        <f>SUM(G17:G19)</f>
        <v>-28.329000000000164</v>
      </c>
      <c r="H20" s="100">
        <f>SUM(H17:H19)</f>
        <v>44.114999999999732</v>
      </c>
      <c r="I20" s="71">
        <f>SUM(I17:I19)</f>
        <v>215.23999999999978</v>
      </c>
      <c r="J20" s="49">
        <f t="shared" ref="J20" si="13">SUM(J17:J19)</f>
        <v>278.19899999999956</v>
      </c>
      <c r="K20" s="49">
        <f t="shared" ref="K20" si="14">SUM(K17:K19)</f>
        <v>234.72499999999974</v>
      </c>
      <c r="L20" s="49">
        <f t="shared" ref="L20" si="15">SUM(L17:L19)</f>
        <v>315.28300000000024</v>
      </c>
      <c r="M20" s="100">
        <f>SUM(M17:M19)</f>
        <v>328.01999999999975</v>
      </c>
      <c r="N20" s="36"/>
    </row>
    <row r="21" spans="1:14" ht="15" customHeight="1" x14ac:dyDescent="0.25">
      <c r="A21" s="27" t="s">
        <v>20</v>
      </c>
      <c r="B21" s="3"/>
      <c r="C21" s="3"/>
      <c r="D21" s="3"/>
      <c r="E21" s="70">
        <v>-28.422000000000001</v>
      </c>
      <c r="F21" s="44">
        <v>-21.59</v>
      </c>
      <c r="G21" s="70">
        <v>-8.5050000000000008</v>
      </c>
      <c r="H21" s="138">
        <v>-15.420000000000002</v>
      </c>
      <c r="I21" s="70">
        <v>-69.256</v>
      </c>
      <c r="J21" s="44">
        <v>-68.646000000000001</v>
      </c>
      <c r="K21" s="44">
        <v>-70.712000000000003</v>
      </c>
      <c r="L21" s="44">
        <v>-107.004</v>
      </c>
      <c r="M21" s="138">
        <v>-120.72200000000001</v>
      </c>
      <c r="N21" s="36"/>
    </row>
    <row r="22" spans="1:14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46"/>
      <c r="M22" s="137"/>
      <c r="N22" s="36"/>
    </row>
    <row r="23" spans="1:14" ht="15" customHeight="1" x14ac:dyDescent="0.25">
      <c r="A23" s="31" t="s">
        <v>21</v>
      </c>
      <c r="B23" s="11"/>
      <c r="C23" s="11"/>
      <c r="D23" s="11"/>
      <c r="E23" s="71">
        <f>SUM(E20:E22)</f>
        <v>21.973000000000052</v>
      </c>
      <c r="F23" s="49">
        <f t="shared" ref="F23" si="16">SUM(F20:F22)</f>
        <v>58.381000000000014</v>
      </c>
      <c r="G23" s="71">
        <f>SUM(G20:G22)</f>
        <v>-36.834000000000167</v>
      </c>
      <c r="H23" s="100">
        <f>SUM(H20:H22)</f>
        <v>28.69499999999973</v>
      </c>
      <c r="I23" s="71">
        <f>SUM(I20:I22)</f>
        <v>145.98399999999978</v>
      </c>
      <c r="J23" s="49">
        <f t="shared" ref="J23" si="17">SUM(J20:J22)</f>
        <v>209.55299999999954</v>
      </c>
      <c r="K23" s="49">
        <f t="shared" ref="K23" si="18">SUM(K20:K22)</f>
        <v>164.01299999999975</v>
      </c>
      <c r="L23" s="49">
        <f t="shared" ref="L23" si="19">SUM(L20:L22)</f>
        <v>208.27900000000022</v>
      </c>
      <c r="M23" s="100">
        <f>SUM(M20:M22)</f>
        <v>207.29799999999975</v>
      </c>
      <c r="N23" s="36"/>
    </row>
    <row r="24" spans="1:14" ht="15" customHeight="1" x14ac:dyDescent="0.25">
      <c r="A24" s="27" t="s">
        <v>22</v>
      </c>
      <c r="B24" s="3"/>
      <c r="C24" s="3"/>
      <c r="D24" s="3"/>
      <c r="E24" s="70">
        <f t="shared" ref="E24:M24" si="20">E23-E25</f>
        <v>21.948000000000054</v>
      </c>
      <c r="F24" s="44">
        <f t="shared" si="20"/>
        <v>58.403000000000013</v>
      </c>
      <c r="G24" s="70">
        <f t="shared" si="20"/>
        <v>-36.772000000000169</v>
      </c>
      <c r="H24" s="138">
        <f t="shared" si="20"/>
        <v>28.802999999999731</v>
      </c>
      <c r="I24" s="70">
        <f t="shared" ref="I24:J24" si="21">I23-I25</f>
        <v>145.90899999999979</v>
      </c>
      <c r="J24" s="44">
        <f t="shared" si="21"/>
        <v>207.99199999999954</v>
      </c>
      <c r="K24" s="44">
        <f t="shared" ref="K24" si="22">K23-K25</f>
        <v>162.45199999999974</v>
      </c>
      <c r="L24" s="44">
        <f t="shared" ref="L24" si="23">L23-L25</f>
        <v>208.05300000000022</v>
      </c>
      <c r="M24" s="138">
        <f t="shared" si="20"/>
        <v>208.16699999999975</v>
      </c>
      <c r="N24" s="36"/>
    </row>
    <row r="25" spans="1:14" ht="15" customHeight="1" x14ac:dyDescent="0.25">
      <c r="A25" s="27" t="s">
        <v>85</v>
      </c>
      <c r="B25" s="3"/>
      <c r="C25" s="3"/>
      <c r="D25" s="3"/>
      <c r="E25" s="70">
        <v>2.4999999999999994E-2</v>
      </c>
      <c r="F25" s="44">
        <v>-2.2000000000000006E-2</v>
      </c>
      <c r="G25" s="70">
        <v>-6.2E-2</v>
      </c>
      <c r="H25" s="138">
        <v>-0.108</v>
      </c>
      <c r="I25" s="70">
        <v>7.4999999999999997E-2</v>
      </c>
      <c r="J25" s="44">
        <v>1.5609999999999999</v>
      </c>
      <c r="K25" s="44">
        <v>1.5609999999999999</v>
      </c>
      <c r="L25" s="44">
        <v>0.22600000000000001</v>
      </c>
      <c r="M25" s="138">
        <v>-0.86899999999999999</v>
      </c>
      <c r="N25" s="36"/>
    </row>
    <row r="26" spans="1:14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  <c r="M26" s="44"/>
    </row>
    <row r="27" spans="1:14" ht="15" customHeight="1" x14ac:dyDescent="0.25">
      <c r="A27" s="161" t="s">
        <v>95</v>
      </c>
      <c r="B27" s="162"/>
      <c r="C27" s="162"/>
      <c r="D27" s="162"/>
      <c r="E27" s="163">
        <v>-29.061</v>
      </c>
      <c r="F27" s="164">
        <v>1.3000000000000123E-2</v>
      </c>
      <c r="G27" s="163">
        <v>-103.92099999999999</v>
      </c>
      <c r="H27" s="165">
        <v>-2.8290000000000002</v>
      </c>
      <c r="I27" s="163">
        <v>-50.649000000000001</v>
      </c>
      <c r="J27" s="164">
        <v>-18.875</v>
      </c>
      <c r="K27" s="164">
        <v>-70.2</v>
      </c>
      <c r="L27" s="164">
        <v>-69.433999999999997</v>
      </c>
      <c r="M27" s="164">
        <v>-80.421000000000006</v>
      </c>
    </row>
    <row r="28" spans="1:14" ht="15" customHeight="1" x14ac:dyDescent="0.25">
      <c r="A28" s="166" t="s">
        <v>96</v>
      </c>
      <c r="B28" s="167"/>
      <c r="C28" s="167"/>
      <c r="D28" s="167"/>
      <c r="E28" s="168">
        <f>E14-E27</f>
        <v>150.24000000000007</v>
      </c>
      <c r="F28" s="169">
        <f t="shared" ref="F28:M28" si="24">F14-F27</f>
        <v>104.95500000000001</v>
      </c>
      <c r="G28" s="168">
        <f t="shared" si="24"/>
        <v>154.52199999999982</v>
      </c>
      <c r="H28" s="170">
        <f t="shared" si="24"/>
        <v>88.445999999999728</v>
      </c>
      <c r="I28" s="168">
        <f t="shared" ref="I28:J28" si="25">I14-I27</f>
        <v>344.76699999999977</v>
      </c>
      <c r="J28" s="169">
        <f t="shared" si="25"/>
        <v>335.16699999999952</v>
      </c>
      <c r="K28" s="169">
        <f t="shared" ref="K28" si="26">K14-K27</f>
        <v>346.22099999999972</v>
      </c>
      <c r="L28" s="169">
        <f t="shared" si="24"/>
        <v>476.47800000000029</v>
      </c>
      <c r="M28" s="169">
        <f t="shared" si="24"/>
        <v>526.79299999999978</v>
      </c>
    </row>
    <row r="29" spans="1:14" x14ac:dyDescent="0.25">
      <c r="A29" s="3"/>
      <c r="B29" s="3"/>
      <c r="C29" s="3"/>
      <c r="D29" s="3"/>
      <c r="E29" s="204"/>
      <c r="F29" s="44"/>
      <c r="G29" s="204"/>
      <c r="H29" s="44"/>
      <c r="I29" s="44"/>
      <c r="J29" s="204"/>
      <c r="K29" s="44"/>
      <c r="L29" s="44"/>
      <c r="M29" s="44"/>
    </row>
    <row r="30" spans="1:14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27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v>2012</v>
      </c>
      <c r="K30" s="55">
        <f t="shared" si="27"/>
        <v>2012</v>
      </c>
      <c r="L30" s="55">
        <f t="shared" si="27"/>
        <v>2011</v>
      </c>
      <c r="M30" s="55">
        <f t="shared" si="27"/>
        <v>2010</v>
      </c>
    </row>
    <row r="31" spans="1:14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8">F$4</f>
        <v>Q2</v>
      </c>
      <c r="G31" s="74" t="str">
        <f t="shared" si="28"/>
        <v>Q1-2</v>
      </c>
      <c r="H31" s="74" t="str">
        <f t="shared" si="28"/>
        <v>Q1-2</v>
      </c>
      <c r="I31" s="74"/>
      <c r="J31" s="74"/>
      <c r="K31" s="74"/>
      <c r="L31" s="74" t="str">
        <f>IF(L$4="","",L$4)</f>
        <v/>
      </c>
      <c r="M31" s="74"/>
    </row>
    <row r="32" spans="1:14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.5" customHeight="1" x14ac:dyDescent="0.25">
      <c r="E33" s="36"/>
      <c r="F33" s="36"/>
      <c r="G33" s="76"/>
      <c r="H33" s="76"/>
      <c r="I33" s="76"/>
      <c r="J33" s="76"/>
      <c r="K33" s="76"/>
      <c r="L33" s="36"/>
      <c r="M33" s="36"/>
    </row>
    <row r="34" spans="1:13" ht="15" customHeight="1" x14ac:dyDescent="0.25">
      <c r="A34" s="27" t="s">
        <v>4</v>
      </c>
      <c r="B34" s="7"/>
      <c r="C34" s="7"/>
      <c r="D34" s="7"/>
      <c r="E34" s="70"/>
      <c r="F34" s="44"/>
      <c r="G34" s="70">
        <v>3135.1860000000001</v>
      </c>
      <c r="H34" s="138">
        <v>2916.433</v>
      </c>
      <c r="I34" s="134">
        <v>2949.5620000000004</v>
      </c>
      <c r="J34" s="44"/>
      <c r="K34" s="44">
        <v>2908.86</v>
      </c>
      <c r="L34" s="44">
        <v>3154.9210000000003</v>
      </c>
      <c r="M34" s="138">
        <v>3159.444</v>
      </c>
    </row>
    <row r="35" spans="1:13" ht="15" customHeight="1" x14ac:dyDescent="0.25">
      <c r="A35" s="27" t="s">
        <v>23</v>
      </c>
      <c r="B35" s="6"/>
      <c r="C35" s="6"/>
      <c r="D35" s="6"/>
      <c r="E35" s="70"/>
      <c r="F35" s="44"/>
      <c r="G35" s="70">
        <v>95.308999999999983</v>
      </c>
      <c r="H35" s="138">
        <v>20.766000000000005</v>
      </c>
      <c r="I35" s="134">
        <v>26.38600000000001</v>
      </c>
      <c r="J35" s="44"/>
      <c r="K35" s="44">
        <v>19.673000000000016</v>
      </c>
      <c r="L35" s="44">
        <v>17.501000000000005</v>
      </c>
      <c r="M35" s="138">
        <v>25.597999999999999</v>
      </c>
    </row>
    <row r="36" spans="1:13" ht="15" customHeight="1" x14ac:dyDescent="0.25">
      <c r="A36" s="27" t="s">
        <v>24</v>
      </c>
      <c r="B36" s="6"/>
      <c r="C36" s="6"/>
      <c r="D36" s="6"/>
      <c r="E36" s="70"/>
      <c r="F36" s="44"/>
      <c r="G36" s="70">
        <v>616.56700000000023</v>
      </c>
      <c r="H36" s="138">
        <v>578.35200000000009</v>
      </c>
      <c r="I36" s="134">
        <v>573.82899999999972</v>
      </c>
      <c r="J36" s="44"/>
      <c r="K36" s="44">
        <v>599.64099999999985</v>
      </c>
      <c r="L36" s="44">
        <v>633.93499999999995</v>
      </c>
      <c r="M36" s="138">
        <v>687.3040000000002</v>
      </c>
    </row>
    <row r="37" spans="1:13" ht="15" customHeight="1" x14ac:dyDescent="0.25">
      <c r="A37" s="27" t="s">
        <v>25</v>
      </c>
      <c r="B37" s="6"/>
      <c r="C37" s="6"/>
      <c r="D37" s="6"/>
      <c r="E37" s="70"/>
      <c r="F37" s="44"/>
      <c r="G37" s="70">
        <v>18.367000000000001</v>
      </c>
      <c r="H37" s="138">
        <v>24.175999999999998</v>
      </c>
      <c r="I37" s="134">
        <v>17.853999999999999</v>
      </c>
      <c r="J37" s="44"/>
      <c r="K37" s="44">
        <v>23.35</v>
      </c>
      <c r="L37" s="44">
        <v>22.814</v>
      </c>
      <c r="M37" s="138">
        <v>23.428000000000001</v>
      </c>
    </row>
    <row r="38" spans="1:13" ht="15" customHeight="1" x14ac:dyDescent="0.25">
      <c r="A38" s="28" t="s">
        <v>26</v>
      </c>
      <c r="B38" s="21"/>
      <c r="C38" s="21"/>
      <c r="D38" s="21"/>
      <c r="E38" s="69"/>
      <c r="F38" s="46"/>
      <c r="G38" s="69">
        <v>88.307999999999993</v>
      </c>
      <c r="H38" s="137">
        <v>68.991</v>
      </c>
      <c r="I38" s="133">
        <v>85.015999999999991</v>
      </c>
      <c r="J38" s="46"/>
      <c r="K38" s="46">
        <v>76.835999999999999</v>
      </c>
      <c r="L38" s="46">
        <v>78.459000000000003</v>
      </c>
      <c r="M38" s="137">
        <v>86.551000000000016</v>
      </c>
    </row>
    <row r="39" spans="1:13" ht="15" customHeight="1" x14ac:dyDescent="0.25">
      <c r="A39" s="29" t="s">
        <v>27</v>
      </c>
      <c r="B39" s="10"/>
      <c r="C39" s="10"/>
      <c r="D39" s="10"/>
      <c r="E39" s="93"/>
      <c r="F39" s="94"/>
      <c r="G39" s="93">
        <f t="shared" ref="G39:K39" si="29">SUM(G34:G38)</f>
        <v>3953.737000000001</v>
      </c>
      <c r="H39" s="124">
        <f t="shared" si="29"/>
        <v>3608.7180000000003</v>
      </c>
      <c r="I39" s="199">
        <f t="shared" si="29"/>
        <v>3652.6469999999999</v>
      </c>
      <c r="J39" s="94">
        <v>0</v>
      </c>
      <c r="K39" s="94">
        <f t="shared" si="29"/>
        <v>3628.3599999999997</v>
      </c>
      <c r="L39" s="49">
        <f t="shared" ref="L39" si="30">SUM(L34:L38)</f>
        <v>3907.63</v>
      </c>
      <c r="M39" s="100">
        <f>SUM(M34:M38)</f>
        <v>3982.3249999999998</v>
      </c>
    </row>
    <row r="40" spans="1:13" ht="15" customHeight="1" x14ac:dyDescent="0.25">
      <c r="A40" s="27" t="s">
        <v>28</v>
      </c>
      <c r="B40" s="3"/>
      <c r="C40" s="3"/>
      <c r="D40" s="3"/>
      <c r="E40" s="70"/>
      <c r="F40" s="44"/>
      <c r="G40" s="70">
        <v>471.83600000000001</v>
      </c>
      <c r="H40" s="138">
        <v>459.79899999999998</v>
      </c>
      <c r="I40" s="134">
        <v>408.57900000000001</v>
      </c>
      <c r="J40" s="44"/>
      <c r="K40" s="44">
        <v>415.99400000000003</v>
      </c>
      <c r="L40" s="44">
        <v>473.52600000000001</v>
      </c>
      <c r="M40" s="138">
        <v>504.51900000000001</v>
      </c>
    </row>
    <row r="41" spans="1:13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/>
      <c r="I41" s="134"/>
      <c r="J41" s="44"/>
      <c r="K41" s="44"/>
      <c r="L41" s="44"/>
      <c r="M41" s="138"/>
    </row>
    <row r="42" spans="1:13" ht="15" customHeight="1" x14ac:dyDescent="0.25">
      <c r="A42" s="27" t="s">
        <v>30</v>
      </c>
      <c r="B42" s="3"/>
      <c r="C42" s="3"/>
      <c r="D42" s="3"/>
      <c r="E42" s="70"/>
      <c r="F42" s="44"/>
      <c r="G42" s="70">
        <v>719.94500000000016</v>
      </c>
      <c r="H42" s="138">
        <v>668.68999999999994</v>
      </c>
      <c r="I42" s="134">
        <v>586.19399999999996</v>
      </c>
      <c r="J42" s="44"/>
      <c r="K42" s="44">
        <v>631.23800000000006</v>
      </c>
      <c r="L42" s="44">
        <v>812.48199999999986</v>
      </c>
      <c r="M42" s="138">
        <v>750.34800000000007</v>
      </c>
    </row>
    <row r="43" spans="1:13" ht="15" customHeight="1" x14ac:dyDescent="0.25">
      <c r="A43" s="27" t="s">
        <v>31</v>
      </c>
      <c r="B43" s="3"/>
      <c r="C43" s="3"/>
      <c r="D43" s="3"/>
      <c r="E43" s="70"/>
      <c r="F43" s="44"/>
      <c r="G43" s="70">
        <v>75.724000000000004</v>
      </c>
      <c r="H43" s="138">
        <v>104.77800000000001</v>
      </c>
      <c r="I43" s="134">
        <v>76.587999999999994</v>
      </c>
      <c r="J43" s="44"/>
      <c r="K43" s="44">
        <v>98.745000000000005</v>
      </c>
      <c r="L43" s="44">
        <v>282.72300000000001</v>
      </c>
      <c r="M43" s="138">
        <v>517.21900000000005</v>
      </c>
    </row>
    <row r="44" spans="1:13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133"/>
      <c r="J44" s="46"/>
      <c r="K44" s="46"/>
      <c r="L44" s="46"/>
      <c r="M44" s="137"/>
    </row>
    <row r="45" spans="1:13" ht="15" customHeight="1" x14ac:dyDescent="0.25">
      <c r="A45" s="30" t="s">
        <v>33</v>
      </c>
      <c r="B45" s="18"/>
      <c r="C45" s="18"/>
      <c r="D45" s="18"/>
      <c r="E45" s="95"/>
      <c r="F45" s="96"/>
      <c r="G45" s="95">
        <f t="shared" ref="G45:I45" si="31">SUM(G40:G44)</f>
        <v>1267.5050000000001</v>
      </c>
      <c r="H45" s="125">
        <f t="shared" si="31"/>
        <v>1233.2670000000001</v>
      </c>
      <c r="I45" s="200">
        <f t="shared" si="31"/>
        <v>1071.3609999999999</v>
      </c>
      <c r="J45" s="96">
        <v>0</v>
      </c>
      <c r="K45" s="96">
        <f t="shared" ref="K45" si="32">SUM(K40:K44)</f>
        <v>1145.9769999999999</v>
      </c>
      <c r="L45" s="78">
        <f t="shared" ref="L45:M45" si="33">SUM(L40:L44)</f>
        <v>1568.7309999999998</v>
      </c>
      <c r="M45" s="114">
        <f t="shared" si="33"/>
        <v>1772.0860000000002</v>
      </c>
    </row>
    <row r="46" spans="1:13" ht="15" customHeight="1" x14ac:dyDescent="0.25">
      <c r="A46" s="29" t="s">
        <v>34</v>
      </c>
      <c r="B46" s="9"/>
      <c r="C46" s="9"/>
      <c r="D46" s="9"/>
      <c r="E46" s="93"/>
      <c r="F46" s="94"/>
      <c r="G46" s="93">
        <f t="shared" ref="G46:I46" si="34">G45+G39</f>
        <v>5221.2420000000011</v>
      </c>
      <c r="H46" s="124">
        <f t="shared" si="34"/>
        <v>4841.9850000000006</v>
      </c>
      <c r="I46" s="199">
        <f t="shared" si="34"/>
        <v>4724.0079999999998</v>
      </c>
      <c r="J46" s="94">
        <v>0</v>
      </c>
      <c r="K46" s="94">
        <f t="shared" ref="K46" si="35">K45+K39</f>
        <v>4774.3369999999995</v>
      </c>
      <c r="L46" s="49">
        <f t="shared" ref="L46:M46" si="36">L39+L45</f>
        <v>5476.3609999999999</v>
      </c>
      <c r="M46" s="100">
        <f t="shared" si="36"/>
        <v>5754.4110000000001</v>
      </c>
    </row>
    <row r="47" spans="1:13" ht="15" customHeight="1" x14ac:dyDescent="0.25">
      <c r="A47" s="27" t="s">
        <v>35</v>
      </c>
      <c r="B47" s="3"/>
      <c r="C47" s="3"/>
      <c r="D47" s="3"/>
      <c r="E47" s="70"/>
      <c r="F47" s="44"/>
      <c r="G47" s="70">
        <v>2527.0880000000002</v>
      </c>
      <c r="H47" s="138">
        <v>2386.5830000000001</v>
      </c>
      <c r="I47" s="134">
        <v>2526.9539999999997</v>
      </c>
      <c r="J47" s="44"/>
      <c r="K47" s="44">
        <v>2354.4139999999998</v>
      </c>
      <c r="L47" s="44">
        <v>2223.598</v>
      </c>
      <c r="M47" s="138">
        <v>2313.8670000000002</v>
      </c>
    </row>
    <row r="48" spans="1:13" ht="15" customHeight="1" x14ac:dyDescent="0.25">
      <c r="A48" s="27" t="s">
        <v>84</v>
      </c>
      <c r="B48" s="3"/>
      <c r="C48" s="3"/>
      <c r="D48" s="3"/>
      <c r="E48" s="70"/>
      <c r="F48" s="44"/>
      <c r="G48" s="70">
        <v>0.96899999999999997</v>
      </c>
      <c r="H48" s="138">
        <v>0.59299999999999997</v>
      </c>
      <c r="I48" s="134">
        <v>1.0009999999999999</v>
      </c>
      <c r="J48" s="44"/>
      <c r="K48" s="44">
        <v>4.3380000000000001</v>
      </c>
      <c r="L48" s="44">
        <v>3.5579999999999998</v>
      </c>
      <c r="M48" s="138">
        <v>26.130000000000003</v>
      </c>
    </row>
    <row r="49" spans="1:14" ht="15" customHeight="1" x14ac:dyDescent="0.25">
      <c r="A49" s="27" t="s">
        <v>36</v>
      </c>
      <c r="B49" s="3"/>
      <c r="C49" s="3"/>
      <c r="D49" s="3"/>
      <c r="E49" s="70"/>
      <c r="F49" s="44"/>
      <c r="G49" s="70"/>
      <c r="H49" s="138">
        <v>0.216</v>
      </c>
      <c r="I49" s="134"/>
      <c r="J49" s="44"/>
      <c r="K49" s="44">
        <v>0.22800000000000001</v>
      </c>
      <c r="L49" s="44">
        <v>0.224</v>
      </c>
      <c r="M49" s="138">
        <v>0.34600000000000003</v>
      </c>
    </row>
    <row r="50" spans="1:14" ht="15" customHeight="1" x14ac:dyDescent="0.25">
      <c r="A50" s="27" t="s">
        <v>37</v>
      </c>
      <c r="B50" s="3"/>
      <c r="C50" s="3"/>
      <c r="D50" s="3"/>
      <c r="E50" s="70"/>
      <c r="F50" s="44"/>
      <c r="G50" s="70">
        <v>172.27099999999999</v>
      </c>
      <c r="H50" s="138">
        <v>99.490000000000009</v>
      </c>
      <c r="I50" s="134">
        <v>136.23399999999998</v>
      </c>
      <c r="J50" s="44"/>
      <c r="K50" s="44">
        <v>105.446</v>
      </c>
      <c r="L50" s="44">
        <v>140.35599999999999</v>
      </c>
      <c r="M50" s="138">
        <v>116.73400000000001</v>
      </c>
    </row>
    <row r="51" spans="1:14" ht="15" customHeight="1" x14ac:dyDescent="0.25">
      <c r="A51" s="27" t="s">
        <v>38</v>
      </c>
      <c r="B51" s="3"/>
      <c r="C51" s="3"/>
      <c r="D51" s="3"/>
      <c r="E51" s="70"/>
      <c r="F51" s="44"/>
      <c r="G51" s="70">
        <v>1466.2329999999999</v>
      </c>
      <c r="H51" s="138">
        <v>1460.086</v>
      </c>
      <c r="I51" s="134">
        <v>1072.99</v>
      </c>
      <c r="J51" s="44"/>
      <c r="K51" s="44">
        <v>1252.518</v>
      </c>
      <c r="L51" s="44">
        <v>1676.9850000000001</v>
      </c>
      <c r="M51" s="138">
        <v>2041.386</v>
      </c>
    </row>
    <row r="52" spans="1:14" ht="15" customHeight="1" x14ac:dyDescent="0.25">
      <c r="A52" s="27" t="s">
        <v>39</v>
      </c>
      <c r="B52" s="3"/>
      <c r="C52" s="3"/>
      <c r="D52" s="3"/>
      <c r="E52" s="70"/>
      <c r="F52" s="44"/>
      <c r="G52" s="70">
        <v>986.04600000000005</v>
      </c>
      <c r="H52" s="138">
        <v>883.65800000000002</v>
      </c>
      <c r="I52" s="134">
        <v>976.48599999999999</v>
      </c>
      <c r="J52" s="44"/>
      <c r="K52" s="44">
        <v>1045.9469999999999</v>
      </c>
      <c r="L52" s="44">
        <v>1403.6550000000002</v>
      </c>
      <c r="M52" s="138">
        <v>1223.6500000000003</v>
      </c>
    </row>
    <row r="53" spans="1:14" ht="15" customHeight="1" x14ac:dyDescent="0.25">
      <c r="A53" s="27" t="s">
        <v>77</v>
      </c>
      <c r="B53" s="3"/>
      <c r="C53" s="3"/>
      <c r="D53" s="3"/>
      <c r="E53" s="70"/>
      <c r="F53" s="44"/>
      <c r="G53" s="70">
        <v>68.635000000000005</v>
      </c>
      <c r="H53" s="138">
        <v>11.359</v>
      </c>
      <c r="I53" s="134">
        <v>10.343</v>
      </c>
      <c r="J53" s="44"/>
      <c r="K53" s="44">
        <v>11.446</v>
      </c>
      <c r="L53" s="44">
        <v>27.984999999999999</v>
      </c>
      <c r="M53" s="138">
        <v>32.298000000000002</v>
      </c>
    </row>
    <row r="54" spans="1:14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133"/>
      <c r="J54" s="46"/>
      <c r="K54" s="46"/>
      <c r="L54" s="46"/>
      <c r="M54" s="137"/>
    </row>
    <row r="55" spans="1:14" ht="15" customHeight="1" x14ac:dyDescent="0.25">
      <c r="A55" s="29" t="s">
        <v>41</v>
      </c>
      <c r="B55" s="9"/>
      <c r="C55" s="9"/>
      <c r="D55" s="9"/>
      <c r="E55" s="93"/>
      <c r="F55" s="94"/>
      <c r="G55" s="93">
        <f t="shared" ref="G55:K55" si="37">SUM(G47:G54)</f>
        <v>5221.2420000000011</v>
      </c>
      <c r="H55" s="124">
        <f t="shared" si="37"/>
        <v>4841.9850000000006</v>
      </c>
      <c r="I55" s="199">
        <f t="shared" si="37"/>
        <v>4724.0079999999998</v>
      </c>
      <c r="J55" s="94">
        <v>0</v>
      </c>
      <c r="K55" s="94">
        <f t="shared" si="37"/>
        <v>4774.3369999999995</v>
      </c>
      <c r="L55" s="49">
        <f t="shared" ref="L55:M55" si="38">SUM(L47:L54)</f>
        <v>5476.3609999999999</v>
      </c>
      <c r="M55" s="100">
        <f t="shared" si="38"/>
        <v>5754.4110000000001</v>
      </c>
    </row>
    <row r="56" spans="1:14" ht="15" customHeight="1" x14ac:dyDescent="0.25">
      <c r="A56" s="9"/>
      <c r="B56" s="9"/>
      <c r="C56" s="9"/>
      <c r="D56" s="9"/>
      <c r="E56" s="204"/>
      <c r="F56" s="204"/>
      <c r="G56" s="204"/>
      <c r="H56" s="204"/>
      <c r="I56" s="204"/>
      <c r="J56" s="204"/>
      <c r="K56" s="204"/>
      <c r="L56" s="44"/>
      <c r="M56" s="44"/>
    </row>
    <row r="57" spans="1:14" ht="12.75" customHeight="1" x14ac:dyDescent="0.25">
      <c r="A57" s="62"/>
      <c r="B57" s="52"/>
      <c r="C57" s="54"/>
      <c r="D57" s="54"/>
      <c r="E57" s="55">
        <f>E$3</f>
        <v>2014</v>
      </c>
      <c r="F57" s="205">
        <f t="shared" ref="F57:M57" si="39">F$3</f>
        <v>2013</v>
      </c>
      <c r="G57" s="55">
        <f t="shared" si="39"/>
        <v>2014</v>
      </c>
      <c r="H57" s="205">
        <f t="shared" si="39"/>
        <v>2013</v>
      </c>
      <c r="I57" s="55">
        <f t="shared" si="39"/>
        <v>2013</v>
      </c>
      <c r="J57" s="55">
        <v>2012</v>
      </c>
      <c r="K57" s="55">
        <f t="shared" si="39"/>
        <v>2012</v>
      </c>
      <c r="L57" s="55">
        <f t="shared" si="39"/>
        <v>2011</v>
      </c>
      <c r="M57" s="55">
        <f t="shared" si="39"/>
        <v>2010</v>
      </c>
    </row>
    <row r="58" spans="1:14" ht="12.75" customHeight="1" x14ac:dyDescent="0.25">
      <c r="A58" s="56"/>
      <c r="B58" s="56"/>
      <c r="C58" s="54"/>
      <c r="D58" s="54"/>
      <c r="E58" s="74" t="str">
        <f>E$4</f>
        <v>Q2</v>
      </c>
      <c r="F58" s="206" t="str">
        <f t="shared" ref="F58:H58" si="40">F$4</f>
        <v>Q2</v>
      </c>
      <c r="G58" s="74" t="str">
        <f t="shared" si="40"/>
        <v>Q1-2</v>
      </c>
      <c r="H58" s="74" t="str">
        <f t="shared" si="40"/>
        <v>Q1-2</v>
      </c>
      <c r="I58" s="74"/>
      <c r="J58" s="74"/>
      <c r="K58" s="74"/>
      <c r="L58" s="74" t="str">
        <f>IF(L$4="","",L$4)</f>
        <v/>
      </c>
      <c r="M58" s="74"/>
    </row>
    <row r="59" spans="1:14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  <c r="M59" s="75"/>
      <c r="N59" s="202"/>
    </row>
    <row r="60" spans="1:14" ht="1.5" customHeight="1" x14ac:dyDescent="0.25">
      <c r="E60" s="36"/>
      <c r="F60" s="36"/>
      <c r="G60" s="76"/>
      <c r="H60" s="76"/>
      <c r="I60" s="76"/>
      <c r="J60" s="76"/>
      <c r="K60" s="76"/>
      <c r="L60" s="36"/>
      <c r="M60" s="36"/>
      <c r="N60" s="203"/>
    </row>
    <row r="61" spans="1:14" ht="24.95" customHeight="1" x14ac:dyDescent="0.25">
      <c r="A61" s="209" t="s">
        <v>42</v>
      </c>
      <c r="B61" s="209"/>
      <c r="C61" s="8"/>
      <c r="D61" s="8"/>
      <c r="E61" s="68">
        <v>100.94399999999999</v>
      </c>
      <c r="F61" s="47">
        <v>101.54300000000001</v>
      </c>
      <c r="G61" s="68">
        <v>38.136999999999993</v>
      </c>
      <c r="H61" s="136">
        <v>80.86399999999999</v>
      </c>
      <c r="I61" s="132">
        <v>334.16900000000004</v>
      </c>
      <c r="J61" s="47"/>
      <c r="K61" s="47">
        <v>325.32100000000003</v>
      </c>
      <c r="L61" s="47">
        <v>469.38900000000001</v>
      </c>
      <c r="M61" s="136">
        <v>487.97700000000009</v>
      </c>
      <c r="N61" s="203"/>
    </row>
    <row r="62" spans="1:14" ht="15" customHeight="1" x14ac:dyDescent="0.25">
      <c r="A62" s="211" t="s">
        <v>43</v>
      </c>
      <c r="B62" s="211"/>
      <c r="C62" s="22"/>
      <c r="D62" s="22"/>
      <c r="E62" s="69">
        <v>32.053000000000019</v>
      </c>
      <c r="F62" s="46">
        <v>-33.973000000000006</v>
      </c>
      <c r="G62" s="69">
        <v>-103.126</v>
      </c>
      <c r="H62" s="137">
        <v>-136.23699999999999</v>
      </c>
      <c r="I62" s="133">
        <v>41.29699999999999</v>
      </c>
      <c r="J62" s="46"/>
      <c r="K62" s="46">
        <v>-77.328000000000003</v>
      </c>
      <c r="L62" s="46">
        <v>77.156000000000006</v>
      </c>
      <c r="M62" s="137">
        <v>-104.628</v>
      </c>
    </row>
    <row r="63" spans="1:14" ht="16.5" customHeight="1" x14ac:dyDescent="0.25">
      <c r="A63" s="215" t="s">
        <v>44</v>
      </c>
      <c r="B63" s="215"/>
      <c r="C63" s="24"/>
      <c r="D63" s="24"/>
      <c r="E63" s="199">
        <f t="shared" ref="E63:J63" si="41">SUM(E61:E62)</f>
        <v>132.99700000000001</v>
      </c>
      <c r="F63" s="94">
        <f t="shared" si="41"/>
        <v>67.569999999999993</v>
      </c>
      <c r="G63" s="73">
        <f t="shared" si="41"/>
        <v>-64.989000000000004</v>
      </c>
      <c r="H63" s="94">
        <f t="shared" si="41"/>
        <v>-55.373000000000005</v>
      </c>
      <c r="I63" s="199">
        <f t="shared" si="41"/>
        <v>375.46600000000001</v>
      </c>
      <c r="J63" s="94">
        <f t="shared" si="41"/>
        <v>0</v>
      </c>
      <c r="K63" s="49">
        <f t="shared" ref="K63:L63" si="42">SUM(K61:K62)</f>
        <v>247.99300000000002</v>
      </c>
      <c r="L63" s="49">
        <f t="shared" si="42"/>
        <v>546.54500000000007</v>
      </c>
      <c r="M63" s="100">
        <f>SUM(M61:M62)</f>
        <v>383.3490000000001</v>
      </c>
      <c r="N63" s="128"/>
    </row>
    <row r="64" spans="1:14" ht="15" customHeight="1" x14ac:dyDescent="0.25">
      <c r="A64" s="209" t="s">
        <v>45</v>
      </c>
      <c r="B64" s="209"/>
      <c r="C64" s="3"/>
      <c r="D64" s="3"/>
      <c r="E64" s="70">
        <v>-42.378</v>
      </c>
      <c r="F64" s="44">
        <v>-15.379</v>
      </c>
      <c r="G64" s="70">
        <v>-98.010999999999996</v>
      </c>
      <c r="H64" s="44">
        <v>-35.85</v>
      </c>
      <c r="I64" s="134">
        <v>-87.549000000000007</v>
      </c>
      <c r="J64" s="44"/>
      <c r="K64" s="44">
        <v>-87.191000000000003</v>
      </c>
      <c r="L64" s="44">
        <v>-80.738</v>
      </c>
      <c r="M64" s="138">
        <v>-68.822000000000003</v>
      </c>
    </row>
    <row r="65" spans="1:14" ht="15" customHeight="1" x14ac:dyDescent="0.25">
      <c r="A65" s="211" t="s">
        <v>78</v>
      </c>
      <c r="B65" s="211"/>
      <c r="C65" s="21"/>
      <c r="D65" s="21"/>
      <c r="E65" s="69">
        <v>0.76200000000000012</v>
      </c>
      <c r="F65" s="46">
        <v>5.6319999999999997</v>
      </c>
      <c r="G65" s="69">
        <v>4.2030000000000003</v>
      </c>
      <c r="H65" s="46">
        <v>3.8250000000000002</v>
      </c>
      <c r="I65" s="133">
        <v>13.107000000000001</v>
      </c>
      <c r="J65" s="46"/>
      <c r="K65" s="46">
        <v>5.91</v>
      </c>
      <c r="L65" s="46">
        <v>3.2709999999999999</v>
      </c>
      <c r="M65" s="137">
        <v>6.3920000000000003</v>
      </c>
    </row>
    <row r="66" spans="1:14" s="39" customFormat="1" ht="16.5" customHeight="1" x14ac:dyDescent="0.15">
      <c r="A66" s="126" t="s">
        <v>46</v>
      </c>
      <c r="B66" s="126"/>
      <c r="C66" s="25"/>
      <c r="D66" s="25"/>
      <c r="E66" s="199">
        <f t="shared" ref="E66:K66" si="43">SUM(E63:E65)</f>
        <v>91.381000000000014</v>
      </c>
      <c r="F66" s="94">
        <f t="shared" si="43"/>
        <v>57.822999999999993</v>
      </c>
      <c r="G66" s="73">
        <f t="shared" si="43"/>
        <v>-158.797</v>
      </c>
      <c r="H66" s="49">
        <f t="shared" si="43"/>
        <v>-87.39800000000001</v>
      </c>
      <c r="I66" s="199">
        <f t="shared" si="43"/>
        <v>301.02400000000006</v>
      </c>
      <c r="J66" s="94">
        <f t="shared" si="43"/>
        <v>0</v>
      </c>
      <c r="K66" s="49">
        <f t="shared" si="43"/>
        <v>166.71200000000002</v>
      </c>
      <c r="L66" s="49">
        <f t="shared" ref="L66" si="44">SUM(L63:L65)</f>
        <v>469.07800000000009</v>
      </c>
      <c r="M66" s="139">
        <f>SUM(M63:M65)</f>
        <v>320.9190000000001</v>
      </c>
      <c r="N66" s="49"/>
    </row>
    <row r="67" spans="1:14" ht="15" customHeight="1" x14ac:dyDescent="0.25">
      <c r="A67" s="211" t="s">
        <v>47</v>
      </c>
      <c r="B67" s="211"/>
      <c r="C67" s="26"/>
      <c r="D67" s="26"/>
      <c r="E67" s="69">
        <v>-184.74900000000002</v>
      </c>
      <c r="F67" s="118"/>
      <c r="G67" s="69">
        <v>-184.74900000000002</v>
      </c>
      <c r="H67" s="118"/>
      <c r="I67" s="133"/>
      <c r="J67" s="46"/>
      <c r="K67" s="46">
        <v>190.548</v>
      </c>
      <c r="L67" s="46">
        <v>-27.213000000000001</v>
      </c>
      <c r="M67" s="137">
        <v>-0.14400000000000002</v>
      </c>
    </row>
    <row r="68" spans="1:14" ht="16.5" customHeight="1" x14ac:dyDescent="0.25">
      <c r="A68" s="215" t="s">
        <v>48</v>
      </c>
      <c r="B68" s="215"/>
      <c r="C68" s="9"/>
      <c r="D68" s="9"/>
      <c r="E68" s="73">
        <f t="shared" ref="E68:J68" si="45">SUM(E66:E67)</f>
        <v>-93.368000000000009</v>
      </c>
      <c r="F68" s="94">
        <f t="shared" si="45"/>
        <v>57.822999999999993</v>
      </c>
      <c r="G68" s="73">
        <f t="shared" si="45"/>
        <v>-343.54600000000005</v>
      </c>
      <c r="H68" s="94">
        <f t="shared" si="45"/>
        <v>-87.39800000000001</v>
      </c>
      <c r="I68" s="199">
        <f t="shared" si="45"/>
        <v>301.02400000000006</v>
      </c>
      <c r="J68" s="94">
        <f t="shared" si="45"/>
        <v>0</v>
      </c>
      <c r="K68" s="49">
        <f t="shared" ref="K68:L68" si="46">SUM(K66:K67)</f>
        <v>357.26</v>
      </c>
      <c r="L68" s="49">
        <f t="shared" si="46"/>
        <v>441.86500000000007</v>
      </c>
      <c r="M68" s="100">
        <f>SUM(M66:M67)</f>
        <v>320.77500000000009</v>
      </c>
      <c r="N68" s="128"/>
    </row>
    <row r="69" spans="1:14" ht="15" customHeight="1" x14ac:dyDescent="0.25">
      <c r="A69" s="209" t="s">
        <v>49</v>
      </c>
      <c r="B69" s="209"/>
      <c r="C69" s="3"/>
      <c r="D69" s="3"/>
      <c r="E69" s="70">
        <v>116.34500000000003</v>
      </c>
      <c r="F69" s="44">
        <v>-1.215999999999994</v>
      </c>
      <c r="G69" s="70">
        <v>367.57799999999997</v>
      </c>
      <c r="H69" s="44">
        <v>205.286</v>
      </c>
      <c r="I69" s="134">
        <v>-212.238</v>
      </c>
      <c r="J69" s="44"/>
      <c r="K69" s="44">
        <v>-488.53199999999998</v>
      </c>
      <c r="L69" s="44">
        <v>-361.58199999999999</v>
      </c>
      <c r="M69" s="138">
        <v>-363.92599999999999</v>
      </c>
    </row>
    <row r="70" spans="1:14" ht="15" customHeight="1" x14ac:dyDescent="0.25">
      <c r="A70" s="209" t="s">
        <v>50</v>
      </c>
      <c r="B70" s="209"/>
      <c r="C70" s="3"/>
      <c r="D70" s="3"/>
      <c r="E70" s="70"/>
      <c r="F70" s="44"/>
      <c r="G70" s="70"/>
      <c r="H70" s="44"/>
      <c r="I70" s="134"/>
      <c r="J70" s="44"/>
      <c r="K70" s="44"/>
      <c r="L70" s="44"/>
      <c r="M70" s="138"/>
    </row>
    <row r="71" spans="1:14" ht="15" customHeight="1" x14ac:dyDescent="0.25">
      <c r="A71" s="209" t="s">
        <v>51</v>
      </c>
      <c r="B71" s="209"/>
      <c r="C71" s="3"/>
      <c r="D71" s="3"/>
      <c r="E71" s="70"/>
      <c r="F71" s="44"/>
      <c r="G71" s="70"/>
      <c r="H71" s="44"/>
      <c r="I71" s="134"/>
      <c r="J71" s="44"/>
      <c r="K71" s="44">
        <v>-0.878</v>
      </c>
      <c r="L71" s="44">
        <v>-303.428</v>
      </c>
      <c r="M71" s="138">
        <v>-3.8400000000000003</v>
      </c>
    </row>
    <row r="72" spans="1:14" ht="15" customHeight="1" x14ac:dyDescent="0.25">
      <c r="A72" s="211" t="s">
        <v>52</v>
      </c>
      <c r="B72" s="211"/>
      <c r="C72" s="21"/>
      <c r="D72" s="21"/>
      <c r="E72" s="69">
        <v>1.0660000000000025</v>
      </c>
      <c r="F72" s="46">
        <v>-30.867999999999999</v>
      </c>
      <c r="G72" s="69">
        <v>-25.527999999999992</v>
      </c>
      <c r="H72" s="46">
        <v>-110.40599999999999</v>
      </c>
      <c r="I72" s="133">
        <v>-110.629</v>
      </c>
      <c r="J72" s="46"/>
      <c r="K72" s="46">
        <v>-51.747</v>
      </c>
      <c r="L72" s="46">
        <v>-9.7330000000000005</v>
      </c>
      <c r="M72" s="137">
        <v>-32.953000000000003</v>
      </c>
    </row>
    <row r="73" spans="1:14" ht="16.5" customHeight="1" x14ac:dyDescent="0.25">
      <c r="A73" s="32" t="s">
        <v>53</v>
      </c>
      <c r="B73" s="32"/>
      <c r="C73" s="19"/>
      <c r="D73" s="19"/>
      <c r="E73" s="207">
        <f t="shared" ref="E73:K73" si="47">SUM(E69:E72)</f>
        <v>117.41100000000003</v>
      </c>
      <c r="F73" s="48">
        <f t="shared" si="47"/>
        <v>-32.083999999999989</v>
      </c>
      <c r="G73" s="207">
        <f t="shared" si="47"/>
        <v>342.04999999999995</v>
      </c>
      <c r="H73" s="123">
        <f t="shared" si="47"/>
        <v>94.88000000000001</v>
      </c>
      <c r="I73" s="135">
        <f t="shared" si="47"/>
        <v>-322.86700000000002</v>
      </c>
      <c r="J73" s="123">
        <f t="shared" si="47"/>
        <v>0</v>
      </c>
      <c r="K73" s="48">
        <f t="shared" si="47"/>
        <v>-541.15699999999993</v>
      </c>
      <c r="L73" s="48">
        <f t="shared" ref="L73" si="48">SUM(L69:L72)</f>
        <v>-674.74299999999994</v>
      </c>
      <c r="M73" s="140">
        <f>SUM(M69:M72)</f>
        <v>-400.71899999999994</v>
      </c>
      <c r="N73" s="128"/>
    </row>
    <row r="74" spans="1:14" ht="16.5" customHeight="1" x14ac:dyDescent="0.25">
      <c r="A74" s="215" t="s">
        <v>54</v>
      </c>
      <c r="B74" s="215"/>
      <c r="C74" s="9"/>
      <c r="D74" s="9"/>
      <c r="E74" s="199">
        <f t="shared" ref="E74:K74" si="49">SUM(E73+E68)</f>
        <v>24.043000000000021</v>
      </c>
      <c r="F74" s="94">
        <f t="shared" si="49"/>
        <v>25.739000000000004</v>
      </c>
      <c r="G74" s="73">
        <f t="shared" si="49"/>
        <v>-1.4960000000000946</v>
      </c>
      <c r="H74" s="94">
        <f t="shared" si="49"/>
        <v>7.4819999999999993</v>
      </c>
      <c r="I74" s="73">
        <f t="shared" si="49"/>
        <v>-21.842999999999961</v>
      </c>
      <c r="J74" s="94">
        <f t="shared" si="49"/>
        <v>0</v>
      </c>
      <c r="K74" s="49">
        <f t="shared" si="49"/>
        <v>-183.89699999999993</v>
      </c>
      <c r="L74" s="49">
        <f t="shared" ref="L74" si="50">SUM(L73+L68)</f>
        <v>-232.87799999999987</v>
      </c>
      <c r="M74" s="100">
        <f>SUM(M73+M68)</f>
        <v>-79.943999999999846</v>
      </c>
      <c r="N74" s="128"/>
    </row>
    <row r="75" spans="1:14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4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51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v>2012</v>
      </c>
      <c r="K76" s="55">
        <f t="shared" si="51"/>
        <v>2012</v>
      </c>
      <c r="L76" s="55">
        <f t="shared" si="51"/>
        <v>2011</v>
      </c>
      <c r="M76" s="55">
        <f t="shared" si="51"/>
        <v>2010</v>
      </c>
    </row>
    <row r="77" spans="1:14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2">F$4</f>
        <v>Q2</v>
      </c>
      <c r="G77" s="74" t="str">
        <f t="shared" si="52"/>
        <v>Q1-2</v>
      </c>
      <c r="H77" s="74" t="str">
        <f t="shared" si="52"/>
        <v>Q1-2</v>
      </c>
      <c r="I77" s="55"/>
      <c r="J77" s="55"/>
      <c r="K77" s="55"/>
      <c r="L77" s="55" t="str">
        <f>IF(L$4="","",L$4)</f>
        <v/>
      </c>
      <c r="M77" s="55"/>
    </row>
    <row r="78" spans="1:14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4" ht="1.5" customHeight="1" x14ac:dyDescent="0.25"/>
    <row r="80" spans="1:14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9.3170610188726286</v>
      </c>
      <c r="F80" s="50">
        <f>IF(F14=0,"-",IF(F7=0,"-",F14/F7))*100</f>
        <v>9.1980855139441697</v>
      </c>
      <c r="G80" s="63">
        <f>IF(G7=0,"",IF(G14=0,"",(G14/G7))*100)</f>
        <v>2.2918261326424698</v>
      </c>
      <c r="H80" s="99">
        <f>IF(H7=0,"",IF(H14=0,"",(H14/H7))*100)</f>
        <v>4.2844296409650129</v>
      </c>
      <c r="I80" s="97">
        <f>IF(I7=0,"",IF(I14=0,"",(I14/I7))*100)</f>
        <v>6.8399423535822113</v>
      </c>
      <c r="J80" s="50">
        <f>IF(J14=0,"-",IF(J7=0,"-",J14/J7))*100</f>
        <v>7.066273852628596</v>
      </c>
      <c r="K80" s="50">
        <f>IF(K14=0,"-",IF(K7=0,"-",K14/K7))*100</f>
        <v>5.9907892112358629</v>
      </c>
      <c r="L80" s="50">
        <f>IF(L14=0,"-",IF(L7=0,"-",L14/L7))*100</f>
        <v>8.0601830592474322</v>
      </c>
      <c r="M80" s="147">
        <f>IF(M14=0,"-",IF(M7=0,"-",M14/M7))*100</f>
        <v>8.668654652654304</v>
      </c>
      <c r="N80" s="203"/>
    </row>
    <row r="81" spans="1:14" ht="15" customHeight="1" x14ac:dyDescent="0.25">
      <c r="A81" s="209" t="s">
        <v>57</v>
      </c>
      <c r="B81" s="209"/>
      <c r="C81" s="6"/>
      <c r="D81" s="6"/>
      <c r="E81" s="63">
        <f t="shared" ref="E81:M81" si="53">IF(E20=0,"-",IF(E7=0,"-",E20/E7)*100)</f>
        <v>3.8747084069524123</v>
      </c>
      <c r="F81" s="50">
        <f t="shared" si="53"/>
        <v>7.0076603977938916</v>
      </c>
      <c r="G81" s="63">
        <f t="shared" ref="G81" si="54">IF(G20=0,"-",IF(G7=0,"-",G20/G7)*100)</f>
        <v>-1.2830802259170595</v>
      </c>
      <c r="H81" s="99">
        <f t="shared" si="53"/>
        <v>2.2075944451589171</v>
      </c>
      <c r="I81" s="63">
        <f t="shared" si="53"/>
        <v>5.0055732467412222</v>
      </c>
      <c r="J81" s="50">
        <f t="shared" ref="J81" si="55">IF(J20=0,"-",IF(J7=0,"-",J20/J7)*100)</f>
        <v>6.215238828447835</v>
      </c>
      <c r="K81" s="50">
        <f t="shared" ref="K81" si="56">IF(K20=0,"-",IF(K7=0,"-",K20/K7)*100)</f>
        <v>5.0944964245739914</v>
      </c>
      <c r="L81" s="50">
        <f t="shared" ref="L81" si="57">IF(L20=0,"-",IF(L7=0,"-",L20/L7)*100)</f>
        <v>6.2431547829441252</v>
      </c>
      <c r="M81" s="99">
        <f t="shared" si="53"/>
        <v>6.370229537613616</v>
      </c>
      <c r="N81" s="13"/>
    </row>
    <row r="82" spans="1:14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63" t="s">
        <v>79</v>
      </c>
      <c r="H82" s="99" t="s">
        <v>8</v>
      </c>
      <c r="I82" s="189">
        <f>IF((I47=0),"-",(I24/((I47+K47)/2)*100))</f>
        <v>5.9782011927803769</v>
      </c>
      <c r="J82" s="99" t="s">
        <v>8</v>
      </c>
      <c r="K82" s="50">
        <f>IF((K47=0),"-",(K24/((K47+L47)/2)*100))</f>
        <v>7.0970543545975744</v>
      </c>
      <c r="L82" s="50">
        <f>IF((L47=0),"-",(L24/((L47+M47)/2)*100))</f>
        <v>9.170450901549664</v>
      </c>
      <c r="M82" s="99">
        <v>9.2064115440697343</v>
      </c>
      <c r="N82" s="13"/>
    </row>
    <row r="83" spans="1:14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63" t="s">
        <v>79</v>
      </c>
      <c r="H83" s="99" t="s">
        <v>8</v>
      </c>
      <c r="I83" s="189">
        <f>IF((I47=0),"-",((I17+I18)/((I47+I48+I49+I51+K47+K48+K49+K51)/2)*100))</f>
        <v>8.3918306182800961</v>
      </c>
      <c r="J83" s="99" t="s">
        <v>8</v>
      </c>
      <c r="K83" s="50">
        <f>IF((K47=0),"-",((K17+K18)/((K47+K48+K49+K51+L47+L48+L49+L51)/2)*100))</f>
        <v>8.2487400315838588</v>
      </c>
      <c r="L83" s="50">
        <f>IF((L47=0),"-",((L17+L18)/((L47+L48+L49+L51+M47+M48+M49+M51)/2)*100))</f>
        <v>9.9653467604881207</v>
      </c>
      <c r="M83" s="99">
        <v>10.000587750330009</v>
      </c>
      <c r="N83" s="13"/>
    </row>
    <row r="84" spans="1:14" ht="15" customHeight="1" x14ac:dyDescent="0.25">
      <c r="A84" s="209" t="s">
        <v>60</v>
      </c>
      <c r="B84" s="209"/>
      <c r="C84" s="6"/>
      <c r="D84" s="6"/>
      <c r="E84" s="67" t="s">
        <v>8</v>
      </c>
      <c r="F84" s="92" t="s">
        <v>8</v>
      </c>
      <c r="G84" s="67">
        <f t="shared" ref="G84:H84" si="58">IF(G47=0,"-",((G47+G48)/G55*100))</f>
        <v>48.41869041886968</v>
      </c>
      <c r="H84" s="101">
        <f t="shared" si="58"/>
        <v>49.301598414699747</v>
      </c>
      <c r="I84" s="67">
        <f t="shared" ref="I84" si="59">IF(I47=0,"-",((I47+I48)/I55*100))</f>
        <v>53.512928005202362</v>
      </c>
      <c r="J84" s="99" t="s">
        <v>8</v>
      </c>
      <c r="K84" s="177">
        <f>IF(K47=0,"-",((K47+K48)/K55*100))</f>
        <v>49.404807410955705</v>
      </c>
      <c r="L84" s="177">
        <f t="shared" ref="L84:M84" si="60">IF(L47=0,"-",((L47+L48)/L55*100))</f>
        <v>40.668538834455944</v>
      </c>
      <c r="M84" s="101">
        <f t="shared" si="60"/>
        <v>40.664405097237584</v>
      </c>
      <c r="N84" s="13"/>
    </row>
    <row r="85" spans="1:14" ht="15" customHeight="1" x14ac:dyDescent="0.25">
      <c r="A85" s="209" t="s">
        <v>61</v>
      </c>
      <c r="B85" s="209"/>
      <c r="C85" s="6"/>
      <c r="D85" s="6"/>
      <c r="E85" s="64" t="s">
        <v>8</v>
      </c>
      <c r="F85" s="1" t="s">
        <v>8</v>
      </c>
      <c r="G85" s="64">
        <f t="shared" ref="G85:H85" si="61">IF((G51+G49-G43-G41-G37)=0,"-",(G51+G49-G43-G41-G37))</f>
        <v>1372.1420000000001</v>
      </c>
      <c r="H85" s="102">
        <f t="shared" si="61"/>
        <v>1331.348</v>
      </c>
      <c r="I85" s="64">
        <f t="shared" ref="I85" si="62">IF((I51+I49-I43-I41-I37)=0,"-",(I51+I49-I43-I41-I37))</f>
        <v>978.548</v>
      </c>
      <c r="J85" s="99" t="s">
        <v>8</v>
      </c>
      <c r="K85" s="1">
        <f>IF((K51+K49-K43-K41-K37)=0,"-",(K51+K49-K43-K41-K37))</f>
        <v>1130.6510000000003</v>
      </c>
      <c r="L85" s="1">
        <f>IF((L51+L49-L43-L41-L37)=0,"-",(L51+L49-L43-L41-L37))</f>
        <v>1371.672</v>
      </c>
      <c r="M85" s="102">
        <f t="shared" ref="M85" si="63">IF((M51+M49-M43-M41-M37)=0,"-",(M51+M49-M43-M41-M37))</f>
        <v>1501.0849999999998</v>
      </c>
      <c r="N85" s="13"/>
    </row>
    <row r="86" spans="1:14" ht="15" customHeight="1" x14ac:dyDescent="0.25">
      <c r="A86" s="209" t="s">
        <v>62</v>
      </c>
      <c r="B86" s="209"/>
      <c r="C86" s="3"/>
      <c r="D86" s="3"/>
      <c r="E86" s="65" t="s">
        <v>8</v>
      </c>
      <c r="F86" s="2" t="s">
        <v>8</v>
      </c>
      <c r="G86" s="65">
        <f t="shared" ref="G86:H86" si="64">IF((G47=0),"-",((G51+G49)/(G47+G48)))</f>
        <v>0.57998415383830337</v>
      </c>
      <c r="H86" s="103">
        <f t="shared" si="64"/>
        <v>0.61172783238437378</v>
      </c>
      <c r="I86" s="65">
        <f t="shared" ref="I86" si="65">IF((I47=0),"-",((I51+I49)/(I47+I48)))</f>
        <v>0.42444980231056328</v>
      </c>
      <c r="J86" s="99" t="s">
        <v>8</v>
      </c>
      <c r="K86" s="33">
        <f t="shared" ref="K86" si="66">IF((K47=0),"-",((K51+K49)/(K47+K48)))</f>
        <v>0.53110543202507099</v>
      </c>
      <c r="L86" s="33">
        <f t="shared" ref="L86:M86" si="67">IF((L47=0),"-",((L51+L49)/(L47+L48)))</f>
        <v>0.75307207936938414</v>
      </c>
      <c r="M86" s="103">
        <f t="shared" si="67"/>
        <v>0.87253616137114698</v>
      </c>
    </row>
    <row r="87" spans="1:14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79</v>
      </c>
      <c r="H87" s="148" t="s">
        <v>79</v>
      </c>
      <c r="I87" s="193">
        <v>3077</v>
      </c>
      <c r="J87" s="17">
        <v>3249</v>
      </c>
      <c r="K87" s="17">
        <v>3287</v>
      </c>
      <c r="L87" s="17">
        <v>3523</v>
      </c>
      <c r="M87" s="148">
        <v>3759</v>
      </c>
    </row>
    <row r="88" spans="1:14" ht="15" customHeight="1" x14ac:dyDescent="0.25">
      <c r="A88" s="130" t="s">
        <v>135</v>
      </c>
      <c r="B88" s="130"/>
      <c r="C88" s="130"/>
      <c r="D88" s="130"/>
      <c r="E88" s="130"/>
      <c r="F88" s="130"/>
      <c r="G88" s="129"/>
      <c r="H88" s="129"/>
      <c r="I88" s="130"/>
      <c r="J88" s="130"/>
      <c r="K88" s="130"/>
      <c r="L88" s="130"/>
      <c r="M88" s="130"/>
    </row>
    <row r="89" spans="1:14" ht="15" customHeight="1" x14ac:dyDescent="0.25">
      <c r="A89" s="130" t="s">
        <v>136</v>
      </c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</row>
    <row r="90" spans="1:14" ht="15" customHeight="1" x14ac:dyDescent="0.25">
      <c r="A90" s="5" t="s">
        <v>127</v>
      </c>
      <c r="B90" s="5"/>
      <c r="C90" s="5"/>
      <c r="D90" s="5"/>
      <c r="E90" s="5"/>
      <c r="F90" s="5"/>
      <c r="G90" s="121"/>
      <c r="H90" s="121"/>
      <c r="I90" s="121"/>
      <c r="J90" s="121"/>
      <c r="K90" s="121"/>
      <c r="L90" s="5"/>
      <c r="M90" s="5"/>
    </row>
    <row r="91" spans="1:14" x14ac:dyDescent="0.25">
      <c r="A91" s="5"/>
      <c r="B91" s="5"/>
      <c r="C91" s="5"/>
      <c r="D91" s="5"/>
      <c r="E91" s="5"/>
      <c r="F91" s="5"/>
      <c r="G91" s="121"/>
      <c r="H91" s="121"/>
      <c r="I91" s="121"/>
      <c r="J91" s="121"/>
      <c r="K91" s="121"/>
      <c r="L91" s="5"/>
      <c r="M91" s="5"/>
    </row>
    <row r="92" spans="1:14" x14ac:dyDescent="0.25">
      <c r="A92" s="5"/>
      <c r="B92" s="5"/>
      <c r="C92" s="5"/>
      <c r="D92" s="5"/>
      <c r="E92" s="5"/>
      <c r="F92" s="5"/>
      <c r="G92" s="42"/>
      <c r="H92" s="42"/>
      <c r="I92" s="42"/>
      <c r="J92" s="42"/>
      <c r="K92" s="42"/>
      <c r="L92" s="5"/>
      <c r="M92" s="5"/>
    </row>
    <row r="93" spans="1:14" x14ac:dyDescent="0.25">
      <c r="A93" s="5"/>
      <c r="B93" s="5"/>
      <c r="C93" s="5"/>
      <c r="D93" s="5"/>
      <c r="E93" s="5"/>
      <c r="F93" s="5"/>
      <c r="G93" s="42"/>
      <c r="H93" s="42"/>
      <c r="I93" s="42"/>
      <c r="J93" s="42"/>
      <c r="K93" s="42"/>
      <c r="L93" s="5"/>
      <c r="M93" s="5"/>
    </row>
    <row r="94" spans="1:14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42"/>
      <c r="L94" s="20"/>
      <c r="M94" s="20"/>
    </row>
    <row r="95" spans="1:14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42"/>
      <c r="L95" s="20"/>
      <c r="M95" s="20"/>
    </row>
    <row r="96" spans="1:14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42"/>
      <c r="L96" s="20"/>
      <c r="M96" s="20"/>
    </row>
    <row r="97" spans="1:13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42"/>
      <c r="L97" s="20"/>
      <c r="M97" s="20"/>
    </row>
    <row r="98" spans="1:13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42"/>
      <c r="L98" s="20"/>
      <c r="M98" s="20"/>
    </row>
    <row r="99" spans="1:13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42"/>
      <c r="L99" s="20"/>
      <c r="M99" s="20"/>
    </row>
    <row r="100" spans="1:13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42"/>
      <c r="L100" s="20"/>
      <c r="M100" s="20"/>
    </row>
    <row r="101" spans="1:13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42"/>
      <c r="L101" s="20"/>
      <c r="M101" s="20"/>
    </row>
    <row r="102" spans="1:13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42"/>
      <c r="L102" s="20"/>
      <c r="M102" s="20"/>
    </row>
    <row r="103" spans="1:13" x14ac:dyDescent="0.25">
      <c r="A103" s="20"/>
      <c r="B103" s="20"/>
      <c r="C103" s="20"/>
      <c r="D103" s="20"/>
      <c r="E103" s="20"/>
      <c r="F103" s="20"/>
      <c r="G103" s="42"/>
      <c r="H103" s="42"/>
      <c r="I103" s="42"/>
      <c r="J103" s="42"/>
      <c r="K103" s="42"/>
      <c r="L103" s="20"/>
      <c r="M103" s="20"/>
    </row>
  </sheetData>
  <mergeCells count="21">
    <mergeCell ref="A84:B84"/>
    <mergeCell ref="A85:B85"/>
    <mergeCell ref="A86:B86"/>
    <mergeCell ref="A87:B87"/>
    <mergeCell ref="A68:B68"/>
    <mergeCell ref="A69:B69"/>
    <mergeCell ref="A70:B70"/>
    <mergeCell ref="A71:B71"/>
    <mergeCell ref="A82:B82"/>
    <mergeCell ref="A83:B83"/>
    <mergeCell ref="A81:B81"/>
    <mergeCell ref="A1:M1"/>
    <mergeCell ref="A61:B61"/>
    <mergeCell ref="A62:B62"/>
    <mergeCell ref="A63:B63"/>
    <mergeCell ref="A64:B64"/>
    <mergeCell ref="A67:B67"/>
    <mergeCell ref="A72:B72"/>
    <mergeCell ref="A74:B74"/>
    <mergeCell ref="A80:B80"/>
    <mergeCell ref="A65:B6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  <col min="13" max="13" width="9.140625" customWidth="1"/>
  </cols>
  <sheetData>
    <row r="1" spans="1:12" ht="18" customHeight="1" x14ac:dyDescent="0.25">
      <c r="A1" s="210" t="s">
        <v>75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25">
      <c r="A2" s="29" t="s">
        <v>68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2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</row>
    <row r="5" spans="1:12" s="15" customFormat="1" ht="12.75" customHeight="1" x14ac:dyDescent="0.15">
      <c r="A5" s="53" t="s">
        <v>9</v>
      </c>
      <c r="B5" s="59"/>
      <c r="C5" s="57"/>
      <c r="D5" s="57" t="s">
        <v>64</v>
      </c>
      <c r="E5" s="58" t="s">
        <v>7</v>
      </c>
      <c r="F5" s="58"/>
      <c r="G5" s="58" t="s">
        <v>7</v>
      </c>
      <c r="H5" s="58"/>
      <c r="I5" s="58" t="s">
        <v>7</v>
      </c>
      <c r="J5" s="58"/>
      <c r="K5" s="58" t="s">
        <v>7</v>
      </c>
      <c r="L5" s="58" t="s">
        <v>7</v>
      </c>
    </row>
    <row r="6" spans="1:12" ht="1.5" customHeight="1" x14ac:dyDescent="0.25"/>
    <row r="7" spans="1:12" ht="15" customHeight="1" x14ac:dyDescent="0.25">
      <c r="A7" s="27" t="s">
        <v>10</v>
      </c>
      <c r="B7" s="6"/>
      <c r="C7" s="6"/>
      <c r="D7" s="6"/>
      <c r="E7" s="71">
        <v>150.37899999999996</v>
      </c>
      <c r="F7" s="49">
        <v>144.881</v>
      </c>
      <c r="G7" s="71">
        <v>333.92899999999997</v>
      </c>
      <c r="H7" s="100">
        <v>305.185</v>
      </c>
      <c r="I7" s="71">
        <v>837.87300000000005</v>
      </c>
      <c r="J7" s="49">
        <v>784.29499999999996</v>
      </c>
      <c r="K7" s="49">
        <v>859.43700000000001</v>
      </c>
      <c r="L7" s="100">
        <v>875.96900000000005</v>
      </c>
    </row>
    <row r="8" spans="1:12" ht="15" customHeight="1" x14ac:dyDescent="0.25">
      <c r="A8" s="27" t="s">
        <v>11</v>
      </c>
      <c r="B8" s="3"/>
      <c r="C8" s="3"/>
      <c r="D8" s="3"/>
      <c r="E8" s="70">
        <v>-173.70300000000003</v>
      </c>
      <c r="F8" s="44">
        <v>-162.84899999999999</v>
      </c>
      <c r="G8" s="70">
        <v>-359.79999999999995</v>
      </c>
      <c r="H8" s="138">
        <v>-330.16499999999996</v>
      </c>
      <c r="I8" s="70">
        <v>-804.13600000000008</v>
      </c>
      <c r="J8" s="44">
        <v>-785.62</v>
      </c>
      <c r="K8" s="44">
        <v>-845.33399999999995</v>
      </c>
      <c r="L8" s="138">
        <v>-755.71100000000001</v>
      </c>
    </row>
    <row r="9" spans="1:12" ht="15" customHeight="1" x14ac:dyDescent="0.25">
      <c r="A9" s="27" t="s">
        <v>12</v>
      </c>
      <c r="B9" s="3"/>
      <c r="C9" s="3"/>
      <c r="D9" s="3"/>
      <c r="E9" s="70">
        <v>1.52</v>
      </c>
      <c r="F9" s="44">
        <v>1.74</v>
      </c>
      <c r="G9" s="70">
        <v>3.028</v>
      </c>
      <c r="H9" s="138">
        <v>3.19</v>
      </c>
      <c r="I9" s="70">
        <v>6.274</v>
      </c>
      <c r="J9" s="44">
        <v>7.1989999999999998</v>
      </c>
      <c r="K9" s="44">
        <v>6.6660000000000004</v>
      </c>
      <c r="L9" s="138">
        <v>9.1750000000000007</v>
      </c>
    </row>
    <row r="10" spans="1:12" ht="15" customHeight="1" x14ac:dyDescent="0.25">
      <c r="A10" s="27" t="s">
        <v>13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</row>
    <row r="11" spans="1:12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</row>
    <row r="12" spans="1:12" ht="15" customHeight="1" x14ac:dyDescent="0.25">
      <c r="A12" s="10" t="s">
        <v>0</v>
      </c>
      <c r="B12" s="10"/>
      <c r="C12" s="10"/>
      <c r="D12" s="10"/>
      <c r="E12" s="71">
        <f>SUM(E7:E11)</f>
        <v>-21.80400000000007</v>
      </c>
      <c r="F12" s="49">
        <f t="shared" ref="F12" si="0">SUM(F7:F11)</f>
        <v>-16.227999999999991</v>
      </c>
      <c r="G12" s="71">
        <f>SUM(G7:G11)</f>
        <v>-22.842999999999982</v>
      </c>
      <c r="H12" s="100">
        <f>SUM(H7:H11)</f>
        <v>-21.78999999999996</v>
      </c>
      <c r="I12" s="71">
        <f>SUM(I7:I11)</f>
        <v>40.010999999999967</v>
      </c>
      <c r="J12" s="49">
        <f t="shared" ref="J12" si="1">SUM(J7:J11)</f>
        <v>5.8739999999999544</v>
      </c>
      <c r="K12" s="49">
        <f t="shared" ref="K12" si="2">SUM(K7:K11)</f>
        <v>20.769000000000066</v>
      </c>
      <c r="L12" s="100">
        <f>SUM(L7:L11)</f>
        <v>129.43300000000005</v>
      </c>
    </row>
    <row r="13" spans="1:12" ht="15" customHeight="1" x14ac:dyDescent="0.25">
      <c r="A13" s="28" t="s">
        <v>76</v>
      </c>
      <c r="B13" s="21"/>
      <c r="C13" s="21"/>
      <c r="D13" s="21"/>
      <c r="E13" s="69">
        <v>-12.955</v>
      </c>
      <c r="F13" s="46">
        <v>-13.391999999999999</v>
      </c>
      <c r="G13" s="69">
        <v>-25.991999999999997</v>
      </c>
      <c r="H13" s="137">
        <v>-26.131999999999998</v>
      </c>
      <c r="I13" s="69">
        <v>-53.457000000000001</v>
      </c>
      <c r="J13" s="46">
        <v>-50.316999999999993</v>
      </c>
      <c r="K13" s="46">
        <v>-49.528000000000006</v>
      </c>
      <c r="L13" s="137">
        <v>-48.442999999999998</v>
      </c>
    </row>
    <row r="14" spans="1:12" ht="15" customHeight="1" x14ac:dyDescent="0.25">
      <c r="A14" s="10" t="s">
        <v>1</v>
      </c>
      <c r="B14" s="10"/>
      <c r="C14" s="10"/>
      <c r="D14" s="10"/>
      <c r="E14" s="71">
        <f>SUM(E12:E13)</f>
        <v>-34.759000000000071</v>
      </c>
      <c r="F14" s="49">
        <f t="shared" ref="F14" si="3">SUM(F12:F13)</f>
        <v>-29.61999999999999</v>
      </c>
      <c r="G14" s="71">
        <f>SUM(G12:G13)</f>
        <v>-48.83499999999998</v>
      </c>
      <c r="H14" s="100">
        <f>SUM(H12:H13)</f>
        <v>-47.921999999999954</v>
      </c>
      <c r="I14" s="71">
        <f>SUM(I12:I13)</f>
        <v>-13.446000000000033</v>
      </c>
      <c r="J14" s="49">
        <f t="shared" ref="J14" si="4">SUM(J12:J13)</f>
        <v>-44.44300000000004</v>
      </c>
      <c r="K14" s="49">
        <f t="shared" ref="K14" si="5">SUM(K12:K13)</f>
        <v>-28.75899999999994</v>
      </c>
      <c r="L14" s="100">
        <f>SUM(L12:L13)</f>
        <v>80.990000000000052</v>
      </c>
    </row>
    <row r="15" spans="1:12" ht="15" customHeight="1" x14ac:dyDescent="0.25">
      <c r="A15" s="27" t="s">
        <v>16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138"/>
    </row>
    <row r="16" spans="1:12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>
        <v>-58</v>
      </c>
      <c r="K16" s="46"/>
      <c r="L16" s="137"/>
    </row>
    <row r="17" spans="1:12" ht="15" customHeight="1" x14ac:dyDescent="0.25">
      <c r="A17" s="10" t="s">
        <v>2</v>
      </c>
      <c r="B17" s="10"/>
      <c r="C17" s="10"/>
      <c r="D17" s="10"/>
      <c r="E17" s="71">
        <f>SUM(E14:E16)</f>
        <v>-34.759000000000071</v>
      </c>
      <c r="F17" s="49">
        <f t="shared" ref="F17" si="6">SUM(F14:F16)</f>
        <v>-29.61999999999999</v>
      </c>
      <c r="G17" s="71">
        <f>SUM(G14:G16)</f>
        <v>-48.83499999999998</v>
      </c>
      <c r="H17" s="100">
        <f>SUM(H14:H16)</f>
        <v>-47.921999999999954</v>
      </c>
      <c r="I17" s="71">
        <f>SUM(I14:I16)</f>
        <v>-13.446000000000033</v>
      </c>
      <c r="J17" s="49">
        <f t="shared" ref="J17" si="7">SUM(J14:J16)</f>
        <v>-102.44300000000004</v>
      </c>
      <c r="K17" s="49">
        <f t="shared" ref="K17" si="8">SUM(K14:K16)</f>
        <v>-28.75899999999994</v>
      </c>
      <c r="L17" s="100">
        <f>SUM(L14:L16)</f>
        <v>80.990000000000052</v>
      </c>
    </row>
    <row r="18" spans="1:12" ht="15" customHeight="1" x14ac:dyDescent="0.25">
      <c r="A18" s="27" t="s">
        <v>18</v>
      </c>
      <c r="B18" s="3"/>
      <c r="C18" s="3"/>
      <c r="D18" s="3"/>
      <c r="E18" s="70">
        <v>-4.7</v>
      </c>
      <c r="F18" s="44">
        <v>1.7220000000000002</v>
      </c>
      <c r="G18" s="70">
        <v>0.27700000000000002</v>
      </c>
      <c r="H18" s="138">
        <v>3.399</v>
      </c>
      <c r="I18" s="70">
        <v>0.94000000000000006</v>
      </c>
      <c r="J18" s="44">
        <v>8.354000000000001</v>
      </c>
      <c r="K18" s="44">
        <v>12.440000000000001</v>
      </c>
      <c r="L18" s="138">
        <v>14.516999999999999</v>
      </c>
    </row>
    <row r="19" spans="1:12" ht="15" customHeight="1" x14ac:dyDescent="0.25">
      <c r="A19" s="28" t="s">
        <v>19</v>
      </c>
      <c r="B19" s="21"/>
      <c r="C19" s="21"/>
      <c r="D19" s="21"/>
      <c r="E19" s="69">
        <v>-10.155999999999999</v>
      </c>
      <c r="F19" s="46">
        <v>-20.131000000000004</v>
      </c>
      <c r="G19" s="69">
        <v>-19.903999999999996</v>
      </c>
      <c r="H19" s="137">
        <v>-35.347999999999999</v>
      </c>
      <c r="I19" s="69">
        <v>-67.021000000000001</v>
      </c>
      <c r="J19" s="46">
        <v>-36.622999999999998</v>
      </c>
      <c r="K19" s="46">
        <v>-41.010000000000005</v>
      </c>
      <c r="L19" s="137">
        <v>-38.951000000000001</v>
      </c>
    </row>
    <row r="20" spans="1:12" ht="15" customHeight="1" x14ac:dyDescent="0.25">
      <c r="A20" s="10" t="s">
        <v>3</v>
      </c>
      <c r="B20" s="10"/>
      <c r="C20" s="10"/>
      <c r="D20" s="10"/>
      <c r="E20" s="71">
        <f>SUM(E17:E19)</f>
        <v>-49.615000000000073</v>
      </c>
      <c r="F20" s="49">
        <f t="shared" ref="F20" si="9">SUM(F17:F19)</f>
        <v>-48.028999999999996</v>
      </c>
      <c r="G20" s="71">
        <f>SUM(G17:G19)</f>
        <v>-68.461999999999975</v>
      </c>
      <c r="H20" s="100">
        <f>SUM(H17:H19)</f>
        <v>-79.870999999999952</v>
      </c>
      <c r="I20" s="71">
        <f>SUM(I17:I19)</f>
        <v>-79.527000000000029</v>
      </c>
      <c r="J20" s="49">
        <f t="shared" ref="J20" si="10">SUM(J17:J19)</f>
        <v>-130.71200000000005</v>
      </c>
      <c r="K20" s="49">
        <f t="shared" ref="K20" si="11">SUM(K17:K19)</f>
        <v>-57.328999999999944</v>
      </c>
      <c r="L20" s="100">
        <f>SUM(L17:L19)</f>
        <v>56.556000000000047</v>
      </c>
    </row>
    <row r="21" spans="1:12" ht="15" customHeight="1" x14ac:dyDescent="0.25">
      <c r="A21" s="27" t="s">
        <v>20</v>
      </c>
      <c r="B21" s="3"/>
      <c r="C21" s="3"/>
      <c r="D21" s="3"/>
      <c r="E21" s="70">
        <v>3.6230000000000002</v>
      </c>
      <c r="F21" s="44">
        <v>2.3180000000000001</v>
      </c>
      <c r="G21" s="70">
        <v>4.7640000000000002</v>
      </c>
      <c r="H21" s="138">
        <v>2.597</v>
      </c>
      <c r="I21" s="70">
        <v>-3.8419999999999996</v>
      </c>
      <c r="J21" s="44">
        <v>-0.47099999999999953</v>
      </c>
      <c r="K21" s="44">
        <v>0.20800000000000018</v>
      </c>
      <c r="L21" s="138">
        <v>-6.3950000000000005</v>
      </c>
    </row>
    <row r="22" spans="1:12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</row>
    <row r="23" spans="1:12" ht="15" customHeight="1" x14ac:dyDescent="0.25">
      <c r="A23" s="31" t="s">
        <v>21</v>
      </c>
      <c r="B23" s="11"/>
      <c r="C23" s="11"/>
      <c r="D23" s="11"/>
      <c r="E23" s="71">
        <f>SUM(E20:E22)</f>
        <v>-45.992000000000075</v>
      </c>
      <c r="F23" s="49">
        <f t="shared" ref="F23" si="12">SUM(F20:F22)</f>
        <v>-45.710999999999999</v>
      </c>
      <c r="G23" s="71">
        <f>SUM(G20:G22)</f>
        <v>-63.697999999999972</v>
      </c>
      <c r="H23" s="100">
        <f>SUM(H20:H22)</f>
        <v>-77.273999999999958</v>
      </c>
      <c r="I23" s="71">
        <f>SUM(I20:I22)</f>
        <v>-83.369000000000028</v>
      </c>
      <c r="J23" s="49">
        <f t="shared" ref="J23" si="13">SUM(J20:J22)</f>
        <v>-131.18300000000005</v>
      </c>
      <c r="K23" s="49">
        <f t="shared" ref="K23" si="14">SUM(K20:K22)</f>
        <v>-57.120999999999945</v>
      </c>
      <c r="L23" s="100">
        <f>SUM(L20:L22)</f>
        <v>50.161000000000044</v>
      </c>
    </row>
    <row r="24" spans="1:12" ht="15" customHeight="1" x14ac:dyDescent="0.25">
      <c r="A24" s="27" t="s">
        <v>22</v>
      </c>
      <c r="B24" s="3"/>
      <c r="C24" s="3"/>
      <c r="D24" s="3"/>
      <c r="E24" s="70">
        <f t="shared" ref="E24:H24" si="15">E23-E25</f>
        <v>-45.992000000000075</v>
      </c>
      <c r="F24" s="44">
        <f t="shared" si="15"/>
        <v>-45.710999999999999</v>
      </c>
      <c r="G24" s="70">
        <f t="shared" si="15"/>
        <v>-63.697999999999972</v>
      </c>
      <c r="H24" s="138">
        <f t="shared" si="15"/>
        <v>-77.273999999999958</v>
      </c>
      <c r="I24" s="70">
        <f t="shared" ref="I24" si="16">I23-I25</f>
        <v>-83.369000000000028</v>
      </c>
      <c r="J24" s="44">
        <f t="shared" ref="J24" si="17">J23-J25</f>
        <v>-131.18300000000005</v>
      </c>
      <c r="K24" s="44">
        <f t="shared" ref="K24" si="18">K23-K25</f>
        <v>-57.120999999999945</v>
      </c>
      <c r="L24" s="138">
        <f>L23-L25</f>
        <v>50.161000000000044</v>
      </c>
    </row>
    <row r="25" spans="1:12" ht="15" customHeight="1" x14ac:dyDescent="0.25">
      <c r="A25" s="27" t="s">
        <v>85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2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25">
      <c r="A27" s="161" t="s">
        <v>95</v>
      </c>
      <c r="B27" s="162"/>
      <c r="C27" s="162"/>
      <c r="D27" s="162"/>
      <c r="E27" s="163">
        <v>-1.1000000000000001</v>
      </c>
      <c r="F27" s="164">
        <v>-0.80000000000000027</v>
      </c>
      <c r="G27" s="163">
        <v>-1.1000000000000001</v>
      </c>
      <c r="H27" s="165">
        <v>-2.7</v>
      </c>
      <c r="I27" s="163">
        <v>-6.5</v>
      </c>
      <c r="J27" s="164"/>
      <c r="K27" s="164">
        <v>-24</v>
      </c>
      <c r="L27" s="164">
        <v>14</v>
      </c>
    </row>
    <row r="28" spans="1:12" ht="15" customHeight="1" x14ac:dyDescent="0.25">
      <c r="A28" s="166" t="s">
        <v>96</v>
      </c>
      <c r="B28" s="167"/>
      <c r="C28" s="167"/>
      <c r="D28" s="167"/>
      <c r="E28" s="168">
        <f>E14-E27</f>
        <v>-33.65900000000007</v>
      </c>
      <c r="F28" s="169">
        <f t="shared" ref="F28:L28" si="19">F14-F27</f>
        <v>-28.81999999999999</v>
      </c>
      <c r="G28" s="168">
        <f t="shared" si="19"/>
        <v>-47.734999999999978</v>
      </c>
      <c r="H28" s="170">
        <f t="shared" si="19"/>
        <v>-45.221999999999952</v>
      </c>
      <c r="I28" s="168">
        <f t="shared" ref="I28" si="20">I14-I27</f>
        <v>-6.9460000000000335</v>
      </c>
      <c r="J28" s="169">
        <f t="shared" ref="J28" si="21">J14-J27</f>
        <v>-44.44300000000004</v>
      </c>
      <c r="K28" s="169">
        <f t="shared" si="19"/>
        <v>-4.7589999999999399</v>
      </c>
      <c r="L28" s="169">
        <f t="shared" si="19"/>
        <v>66.990000000000052</v>
      </c>
    </row>
    <row r="29" spans="1:12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2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2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4</v>
      </c>
      <c r="B34" s="7"/>
      <c r="C34" s="7"/>
      <c r="D34" s="7"/>
      <c r="E34" s="70"/>
      <c r="F34" s="44"/>
      <c r="G34" s="70">
        <v>418.05</v>
      </c>
      <c r="H34" s="138">
        <v>413.68299999999999</v>
      </c>
      <c r="I34" s="70">
        <v>418.18799999999999</v>
      </c>
      <c r="J34" s="44">
        <v>410.19600000000003</v>
      </c>
      <c r="K34" s="44">
        <v>470.83499999999998</v>
      </c>
      <c r="L34" s="138">
        <v>472.048</v>
      </c>
    </row>
    <row r="35" spans="1:12" ht="15" customHeight="1" x14ac:dyDescent="0.25">
      <c r="A35" s="27" t="s">
        <v>23</v>
      </c>
      <c r="B35" s="6"/>
      <c r="C35" s="6"/>
      <c r="D35" s="6"/>
      <c r="E35" s="70"/>
      <c r="F35" s="44"/>
      <c r="G35" s="70">
        <v>215.27</v>
      </c>
      <c r="H35" s="138">
        <v>211.13300000000001</v>
      </c>
      <c r="I35" s="70">
        <v>214.10300000000001</v>
      </c>
      <c r="J35" s="44">
        <v>205.761</v>
      </c>
      <c r="K35" s="44">
        <v>205.01400000000001</v>
      </c>
      <c r="L35" s="138">
        <v>204.69799999999998</v>
      </c>
    </row>
    <row r="36" spans="1:12" ht="15" customHeight="1" x14ac:dyDescent="0.25">
      <c r="A36" s="27" t="s">
        <v>24</v>
      </c>
      <c r="B36" s="6"/>
      <c r="C36" s="6"/>
      <c r="D36" s="6"/>
      <c r="E36" s="70"/>
      <c r="F36" s="44"/>
      <c r="G36" s="70">
        <v>196.12200000000004</v>
      </c>
      <c r="H36" s="138">
        <v>220.59099999999998</v>
      </c>
      <c r="I36" s="70">
        <v>209.71800000000005</v>
      </c>
      <c r="J36" s="44">
        <v>227.697</v>
      </c>
      <c r="K36" s="44">
        <v>224.25699999999998</v>
      </c>
      <c r="L36" s="138">
        <v>225.62300000000002</v>
      </c>
    </row>
    <row r="37" spans="1:12" ht="15" customHeight="1" x14ac:dyDescent="0.25">
      <c r="A37" s="27" t="s">
        <v>25</v>
      </c>
      <c r="B37" s="6"/>
      <c r="C37" s="6"/>
      <c r="D37" s="6"/>
      <c r="E37" s="70"/>
      <c r="F37" s="44"/>
      <c r="G37" s="70"/>
      <c r="H37" s="138"/>
      <c r="I37" s="70"/>
      <c r="J37" s="44">
        <v>13.5</v>
      </c>
      <c r="K37" s="44"/>
      <c r="L37" s="138"/>
    </row>
    <row r="38" spans="1:12" ht="15" customHeight="1" x14ac:dyDescent="0.25">
      <c r="A38" s="28" t="s">
        <v>26</v>
      </c>
      <c r="B38" s="21"/>
      <c r="C38" s="21"/>
      <c r="D38" s="21"/>
      <c r="E38" s="69"/>
      <c r="F38" s="46"/>
      <c r="G38" s="69">
        <v>18.909000000000002</v>
      </c>
      <c r="H38" s="137">
        <v>17.344000000000001</v>
      </c>
      <c r="I38" s="69">
        <v>18.917000000000002</v>
      </c>
      <c r="J38" s="46">
        <v>3.7229999999999999</v>
      </c>
      <c r="K38" s="46">
        <v>17.420999999999999</v>
      </c>
      <c r="L38" s="137">
        <v>5.694</v>
      </c>
    </row>
    <row r="39" spans="1:12" ht="15" customHeight="1" x14ac:dyDescent="0.25">
      <c r="A39" s="29" t="s">
        <v>27</v>
      </c>
      <c r="B39" s="10"/>
      <c r="C39" s="10"/>
      <c r="D39" s="10"/>
      <c r="E39" s="93"/>
      <c r="F39" s="94"/>
      <c r="G39" s="93">
        <f>SUM(G34:G38)</f>
        <v>848.35100000000011</v>
      </c>
      <c r="H39" s="124">
        <f>SUM(H34:H38)</f>
        <v>862.75100000000009</v>
      </c>
      <c r="I39" s="71">
        <f>SUM(I34:I38)</f>
        <v>860.92600000000004</v>
      </c>
      <c r="J39" s="49">
        <f t="shared" ref="J39" si="24">SUM(J34:J38)</f>
        <v>860.87699999999995</v>
      </c>
      <c r="K39" s="49">
        <f t="shared" ref="K39" si="25">SUM(K34:K38)</f>
        <v>917.52699999999993</v>
      </c>
      <c r="L39" s="100">
        <f>SUM(L34:L38)</f>
        <v>908.06299999999999</v>
      </c>
    </row>
    <row r="40" spans="1:12" ht="15" customHeight="1" x14ac:dyDescent="0.25">
      <c r="A40" s="27" t="s">
        <v>28</v>
      </c>
      <c r="B40" s="3"/>
      <c r="C40" s="3"/>
      <c r="D40" s="3"/>
      <c r="E40" s="70"/>
      <c r="F40" s="44"/>
      <c r="G40" s="70">
        <v>183.44299999999998</v>
      </c>
      <c r="H40" s="138">
        <v>198.98099999999999</v>
      </c>
      <c r="I40" s="70">
        <v>173.815</v>
      </c>
      <c r="J40" s="44">
        <v>158.03299999999999</v>
      </c>
      <c r="K40" s="44">
        <v>174.09100000000001</v>
      </c>
      <c r="L40" s="138">
        <v>180.49299999999999</v>
      </c>
    </row>
    <row r="41" spans="1:12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30</v>
      </c>
      <c r="B42" s="3"/>
      <c r="C42" s="3"/>
      <c r="D42" s="3"/>
      <c r="E42" s="70"/>
      <c r="F42" s="44"/>
      <c r="G42" s="70">
        <v>117.402</v>
      </c>
      <c r="H42" s="138">
        <v>119.971</v>
      </c>
      <c r="I42" s="70">
        <v>113.992</v>
      </c>
      <c r="J42" s="44">
        <v>108.55499999999999</v>
      </c>
      <c r="K42" s="44">
        <v>119.627</v>
      </c>
      <c r="L42" s="138">
        <v>140.73000000000002</v>
      </c>
    </row>
    <row r="43" spans="1:12" ht="15" customHeight="1" x14ac:dyDescent="0.25">
      <c r="A43" s="27" t="s">
        <v>31</v>
      </c>
      <c r="B43" s="3"/>
      <c r="C43" s="3"/>
      <c r="D43" s="3"/>
      <c r="E43" s="70"/>
      <c r="F43" s="44"/>
      <c r="G43" s="70">
        <v>7.4710000000000001</v>
      </c>
      <c r="H43" s="138">
        <v>8.1709999999999994</v>
      </c>
      <c r="I43" s="70">
        <v>7.5380000000000003</v>
      </c>
      <c r="J43" s="44"/>
      <c r="K43" s="44"/>
      <c r="L43" s="138"/>
    </row>
    <row r="44" spans="1:12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33</v>
      </c>
      <c r="B45" s="18"/>
      <c r="C45" s="18"/>
      <c r="D45" s="18"/>
      <c r="E45" s="95"/>
      <c r="F45" s="96"/>
      <c r="G45" s="95">
        <f>SUM(G40:G44)</f>
        <v>308.31599999999997</v>
      </c>
      <c r="H45" s="125">
        <f>SUM(H40:H44)</f>
        <v>327.12299999999999</v>
      </c>
      <c r="I45" s="77">
        <f>SUM(I40:I44)</f>
        <v>295.34500000000003</v>
      </c>
      <c r="J45" s="78">
        <f t="shared" ref="J45" si="26">SUM(J40:J44)</f>
        <v>266.58799999999997</v>
      </c>
      <c r="K45" s="78">
        <f t="shared" ref="K45" si="27">SUM(K40:K44)</f>
        <v>293.71800000000002</v>
      </c>
      <c r="L45" s="114">
        <f>SUM(L40:L44)</f>
        <v>321.22300000000001</v>
      </c>
    </row>
    <row r="46" spans="1:12" ht="15" customHeight="1" x14ac:dyDescent="0.25">
      <c r="A46" s="29" t="s">
        <v>34</v>
      </c>
      <c r="B46" s="9"/>
      <c r="C46" s="9"/>
      <c r="D46" s="9"/>
      <c r="E46" s="93"/>
      <c r="F46" s="94"/>
      <c r="G46" s="93">
        <f>G45+G39</f>
        <v>1156.6670000000001</v>
      </c>
      <c r="H46" s="124">
        <f>H45+H39</f>
        <v>1189.874</v>
      </c>
      <c r="I46" s="71">
        <f>I45+I39</f>
        <v>1156.2710000000002</v>
      </c>
      <c r="J46" s="49">
        <f t="shared" ref="J46" si="28">J39+J45</f>
        <v>1127.4649999999999</v>
      </c>
      <c r="K46" s="49">
        <f t="shared" ref="K46" si="29">K39+K45</f>
        <v>1211.2449999999999</v>
      </c>
      <c r="L46" s="100">
        <f>L39+L45</f>
        <v>1229.2860000000001</v>
      </c>
    </row>
    <row r="47" spans="1:12" ht="15" customHeight="1" x14ac:dyDescent="0.25">
      <c r="A47" s="27" t="s">
        <v>35</v>
      </c>
      <c r="B47" s="3"/>
      <c r="C47" s="3"/>
      <c r="D47" s="3" t="s">
        <v>65</v>
      </c>
      <c r="E47" s="70"/>
      <c r="F47" s="44"/>
      <c r="G47" s="70">
        <v>403.97200000000004</v>
      </c>
      <c r="H47" s="138">
        <v>395.96300000000002</v>
      </c>
      <c r="I47" s="70">
        <v>394.28400000000005</v>
      </c>
      <c r="J47" s="44">
        <v>426.85099999999994</v>
      </c>
      <c r="K47" s="44">
        <v>474.67399999999998</v>
      </c>
      <c r="L47" s="138">
        <v>533.39</v>
      </c>
    </row>
    <row r="48" spans="1:12" ht="15" customHeight="1" x14ac:dyDescent="0.25">
      <c r="A48" s="27" t="s">
        <v>84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3" ht="15" customHeight="1" x14ac:dyDescent="0.25">
      <c r="A49" s="27" t="s">
        <v>36</v>
      </c>
      <c r="B49" s="3"/>
      <c r="C49" s="3"/>
      <c r="D49" s="3"/>
      <c r="E49" s="70"/>
      <c r="F49" s="44"/>
      <c r="G49" s="70">
        <v>5.7629999999999999</v>
      </c>
      <c r="H49" s="138">
        <v>4.96</v>
      </c>
      <c r="I49" s="70">
        <v>6.0860000000000003</v>
      </c>
      <c r="J49" s="44">
        <v>10.241</v>
      </c>
      <c r="K49" s="44">
        <v>15.795</v>
      </c>
      <c r="L49" s="138">
        <v>16.583000000000002</v>
      </c>
    </row>
    <row r="50" spans="1:13" ht="15" customHeight="1" x14ac:dyDescent="0.25">
      <c r="A50" s="27" t="s">
        <v>37</v>
      </c>
      <c r="B50" s="3"/>
      <c r="C50" s="3"/>
      <c r="D50" s="3"/>
      <c r="E50" s="70"/>
      <c r="F50" s="44"/>
      <c r="G50" s="70">
        <v>60.414000000000001</v>
      </c>
      <c r="H50" s="138">
        <v>64.463999999999999</v>
      </c>
      <c r="I50" s="70">
        <v>62.981999999999999</v>
      </c>
      <c r="J50" s="44">
        <v>65.626999999999995</v>
      </c>
      <c r="K50" s="44">
        <v>76.550000000000011</v>
      </c>
      <c r="L50" s="138">
        <v>87.653999999999996</v>
      </c>
    </row>
    <row r="51" spans="1:13" ht="15" customHeight="1" x14ac:dyDescent="0.25">
      <c r="A51" s="27" t="s">
        <v>38</v>
      </c>
      <c r="B51" s="3"/>
      <c r="C51" s="3"/>
      <c r="D51" s="3"/>
      <c r="E51" s="70"/>
      <c r="F51" s="44"/>
      <c r="G51" s="70">
        <v>569.4</v>
      </c>
      <c r="H51" s="138">
        <v>597.94400000000007</v>
      </c>
      <c r="I51" s="70">
        <v>528.26900000000001</v>
      </c>
      <c r="J51" s="44">
        <v>502.49299999999999</v>
      </c>
      <c r="K51" s="44">
        <v>524.04100000000005</v>
      </c>
      <c r="L51" s="138">
        <v>457.54399999999998</v>
      </c>
    </row>
    <row r="52" spans="1:13" ht="15" customHeight="1" x14ac:dyDescent="0.25">
      <c r="A52" s="27" t="s">
        <v>39</v>
      </c>
      <c r="B52" s="3"/>
      <c r="C52" s="3"/>
      <c r="D52" s="3"/>
      <c r="E52" s="70"/>
      <c r="F52" s="44"/>
      <c r="G52" s="70">
        <v>116.48400000000001</v>
      </c>
      <c r="H52" s="138">
        <v>125.90899999999999</v>
      </c>
      <c r="I52" s="70">
        <v>164.01600000000002</v>
      </c>
      <c r="J52" s="44">
        <v>121.619</v>
      </c>
      <c r="K52" s="44">
        <v>119.55100000000002</v>
      </c>
      <c r="L52" s="138">
        <v>133.53800000000001</v>
      </c>
    </row>
    <row r="53" spans="1:13" ht="15" customHeight="1" x14ac:dyDescent="0.25">
      <c r="A53" s="27" t="s">
        <v>77</v>
      </c>
      <c r="B53" s="3"/>
      <c r="C53" s="3"/>
      <c r="D53" s="3"/>
      <c r="E53" s="70"/>
      <c r="F53" s="44"/>
      <c r="G53" s="70">
        <v>0.63400000000000001</v>
      </c>
      <c r="H53" s="138">
        <v>0.63400000000000001</v>
      </c>
      <c r="I53" s="70">
        <v>0.63400000000000001</v>
      </c>
      <c r="J53" s="44">
        <v>0.63400000000000001</v>
      </c>
      <c r="K53" s="44">
        <v>0.63400000000000001</v>
      </c>
      <c r="L53" s="138">
        <v>0.57700000000000007</v>
      </c>
    </row>
    <row r="54" spans="1:13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3" ht="15" customHeight="1" x14ac:dyDescent="0.25">
      <c r="A55" s="29" t="s">
        <v>41</v>
      </c>
      <c r="B55" s="9"/>
      <c r="C55" s="9"/>
      <c r="D55" s="9"/>
      <c r="E55" s="93"/>
      <c r="F55" s="94"/>
      <c r="G55" s="93">
        <f>SUM(G47:G54)</f>
        <v>1156.6669999999999</v>
      </c>
      <c r="H55" s="124">
        <f>SUM(H47:H54)</f>
        <v>1189.8740000000003</v>
      </c>
      <c r="I55" s="71">
        <f>SUM(I47:I54)</f>
        <v>1156.2710000000002</v>
      </c>
      <c r="J55" s="49">
        <f t="shared" ref="J55" si="30">SUM(J47:J54)</f>
        <v>1127.4649999999999</v>
      </c>
      <c r="K55" s="49">
        <f t="shared" ref="K55" si="31">SUM(K47:K54)</f>
        <v>1211.2449999999999</v>
      </c>
      <c r="L55" s="100">
        <f>SUM(L47:L54)</f>
        <v>1229.2859999999998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2">F$3</f>
        <v>2013</v>
      </c>
      <c r="G57" s="55">
        <f t="shared" si="32"/>
        <v>2014</v>
      </c>
      <c r="H57" s="55">
        <f t="shared" si="32"/>
        <v>2013</v>
      </c>
      <c r="I57" s="55">
        <f t="shared" si="32"/>
        <v>2013</v>
      </c>
      <c r="J57" s="55">
        <f t="shared" si="32"/>
        <v>2012</v>
      </c>
      <c r="K57" s="55">
        <f t="shared" si="32"/>
        <v>2011</v>
      </c>
      <c r="L57" s="55">
        <f t="shared" si="32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3">F$4</f>
        <v>Q2</v>
      </c>
      <c r="G58" s="74" t="str">
        <f t="shared" si="33"/>
        <v>Q1-2</v>
      </c>
      <c r="H58" s="74" t="str">
        <f t="shared" si="33"/>
        <v>Q1-2</v>
      </c>
      <c r="I58" s="74"/>
      <c r="J58" s="74"/>
      <c r="K58" s="74"/>
      <c r="L58" s="74"/>
    </row>
    <row r="59" spans="1:13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3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3" ht="24.95" customHeight="1" x14ac:dyDescent="0.25">
      <c r="A61" s="209" t="s">
        <v>42</v>
      </c>
      <c r="B61" s="209"/>
      <c r="C61" s="8"/>
      <c r="D61" s="8"/>
      <c r="E61" s="68">
        <v>-30.298999999999992</v>
      </c>
      <c r="F61" s="47">
        <v>-37.719999999999992</v>
      </c>
      <c r="G61" s="68">
        <v>-44.957999999999991</v>
      </c>
      <c r="H61" s="136">
        <v>-55.230999999999995</v>
      </c>
      <c r="I61" s="68">
        <v>-7.9710000000000143</v>
      </c>
      <c r="J61" s="47">
        <v>-42.331000000000003</v>
      </c>
      <c r="K61" s="47">
        <v>-10.455000000000005</v>
      </c>
      <c r="L61" s="136">
        <v>59.823000000000008</v>
      </c>
    </row>
    <row r="62" spans="1:13" ht="15" customHeight="1" x14ac:dyDescent="0.25">
      <c r="A62" s="211" t="s">
        <v>43</v>
      </c>
      <c r="B62" s="211"/>
      <c r="C62" s="22"/>
      <c r="D62" s="22"/>
      <c r="E62" s="69">
        <v>-21.247</v>
      </c>
      <c r="F62" s="46">
        <v>-34.183</v>
      </c>
      <c r="G62" s="69">
        <v>-56.596000000000004</v>
      </c>
      <c r="H62" s="137">
        <v>-45.845999999999997</v>
      </c>
      <c r="I62" s="69">
        <v>22.28</v>
      </c>
      <c r="J62" s="46">
        <v>30.973000000000003</v>
      </c>
      <c r="K62" s="46">
        <v>6.0769999999999964</v>
      </c>
      <c r="L62" s="137">
        <v>10.573999999999998</v>
      </c>
    </row>
    <row r="63" spans="1:13" ht="16.5" customHeight="1" x14ac:dyDescent="0.25">
      <c r="A63" s="215" t="s">
        <v>44</v>
      </c>
      <c r="B63" s="215"/>
      <c r="C63" s="24"/>
      <c r="D63" s="24"/>
      <c r="E63" s="71">
        <f>SUM(E61:E62)</f>
        <v>-51.545999999999992</v>
      </c>
      <c r="F63" s="49">
        <f t="shared" ref="F63" si="34">SUM(F61:F62)</f>
        <v>-71.902999999999992</v>
      </c>
      <c r="G63" s="73">
        <f t="shared" ref="G63:H63" si="35">SUM(G61:G62)</f>
        <v>-101.554</v>
      </c>
      <c r="H63" s="127">
        <f t="shared" si="35"/>
        <v>-101.077</v>
      </c>
      <c r="I63" s="71">
        <f t="shared" ref="I63" si="36">SUM(I61:I62)</f>
        <v>14.308999999999987</v>
      </c>
      <c r="J63" s="49">
        <f t="shared" ref="J63" si="37">SUM(J61:J62)</f>
        <v>-11.358000000000001</v>
      </c>
      <c r="K63" s="49">
        <f t="shared" ref="K63" si="38">SUM(K61:K62)</f>
        <v>-4.378000000000009</v>
      </c>
      <c r="L63" s="100">
        <f>SUM(L61:L62)</f>
        <v>70.397000000000006</v>
      </c>
      <c r="M63" s="128"/>
    </row>
    <row r="64" spans="1:13" ht="15" customHeight="1" x14ac:dyDescent="0.25">
      <c r="A64" s="209" t="s">
        <v>45</v>
      </c>
      <c r="B64" s="209"/>
      <c r="C64" s="3"/>
      <c r="D64" s="3"/>
      <c r="E64" s="70">
        <v>-7.331999999999999</v>
      </c>
      <c r="F64" s="44">
        <v>-8.93</v>
      </c>
      <c r="G64" s="70">
        <v>-14.430999999999999</v>
      </c>
      <c r="H64" s="138">
        <v>-17.242000000000001</v>
      </c>
      <c r="I64" s="70">
        <v>-35.075000000000003</v>
      </c>
      <c r="J64" s="44">
        <v>-58.378</v>
      </c>
      <c r="K64" s="44">
        <v>-63.365000000000002</v>
      </c>
      <c r="L64" s="138">
        <v>-56.328000000000003</v>
      </c>
    </row>
    <row r="65" spans="1:13" ht="15" customHeight="1" x14ac:dyDescent="0.25">
      <c r="A65" s="211" t="s">
        <v>78</v>
      </c>
      <c r="B65" s="211"/>
      <c r="C65" s="21"/>
      <c r="D65" s="21"/>
      <c r="E65" s="69"/>
      <c r="F65" s="46"/>
      <c r="G65" s="69"/>
      <c r="H65" s="137"/>
      <c r="I65" s="69"/>
      <c r="J65" s="46">
        <v>7.0000000000000001E-3</v>
      </c>
      <c r="K65" s="46"/>
      <c r="L65" s="137">
        <v>11.274000000000001</v>
      </c>
    </row>
    <row r="66" spans="1:13" s="39" customFormat="1" ht="16.5" customHeight="1" x14ac:dyDescent="0.15">
      <c r="A66" s="126" t="s">
        <v>46</v>
      </c>
      <c r="B66" s="126"/>
      <c r="C66" s="25"/>
      <c r="D66" s="25"/>
      <c r="E66" s="71">
        <f>SUM(E63:E65)</f>
        <v>-58.877999999999993</v>
      </c>
      <c r="F66" s="49">
        <f t="shared" ref="F66" si="39">SUM(F63:F65)</f>
        <v>-80.832999999999998</v>
      </c>
      <c r="G66" s="73">
        <f t="shared" ref="G66:H66" si="40">SUM(G63:G65)</f>
        <v>-115.985</v>
      </c>
      <c r="H66" s="127">
        <f t="shared" si="40"/>
        <v>-118.319</v>
      </c>
      <c r="I66" s="71">
        <f t="shared" ref="I66" si="41">SUM(I63:I65)</f>
        <v>-20.766000000000016</v>
      </c>
      <c r="J66" s="49">
        <f t="shared" ref="J66" si="42">SUM(J63:J65)</f>
        <v>-69.728999999999999</v>
      </c>
      <c r="K66" s="49">
        <f t="shared" ref="K66" si="43">SUM(K63:K65)</f>
        <v>-67.743000000000009</v>
      </c>
      <c r="L66" s="100">
        <f>SUM(L63:L65)</f>
        <v>25.343000000000004</v>
      </c>
      <c r="M66" s="49"/>
    </row>
    <row r="67" spans="1:13" ht="15" customHeight="1" x14ac:dyDescent="0.25">
      <c r="A67" s="211" t="s">
        <v>47</v>
      </c>
      <c r="B67" s="211"/>
      <c r="C67" s="26"/>
      <c r="D67" s="26"/>
      <c r="E67" s="69"/>
      <c r="F67" s="46"/>
      <c r="G67" s="69"/>
      <c r="H67" s="137"/>
      <c r="I67" s="69"/>
      <c r="J67" s="46"/>
      <c r="K67" s="46"/>
      <c r="L67" s="137"/>
    </row>
    <row r="68" spans="1:13" ht="16.5" customHeight="1" x14ac:dyDescent="0.25">
      <c r="A68" s="215" t="s">
        <v>48</v>
      </c>
      <c r="B68" s="215"/>
      <c r="C68" s="9"/>
      <c r="D68" s="9"/>
      <c r="E68" s="71">
        <f>SUM(E66:E67)</f>
        <v>-58.877999999999993</v>
      </c>
      <c r="F68" s="49">
        <f t="shared" ref="F68" si="44">SUM(F66:F67)</f>
        <v>-80.832999999999998</v>
      </c>
      <c r="G68" s="73">
        <f t="shared" ref="G68:H68" si="45">SUM(G66:G67)</f>
        <v>-115.985</v>
      </c>
      <c r="H68" s="127">
        <f t="shared" si="45"/>
        <v>-118.319</v>
      </c>
      <c r="I68" s="71">
        <f t="shared" ref="I68" si="46">SUM(I66:I67)</f>
        <v>-20.766000000000016</v>
      </c>
      <c r="J68" s="49">
        <f t="shared" ref="J68" si="47">SUM(J66:J67)</f>
        <v>-69.728999999999999</v>
      </c>
      <c r="K68" s="49">
        <f t="shared" ref="K68" si="48">SUM(K66:K67)</f>
        <v>-67.743000000000009</v>
      </c>
      <c r="L68" s="100">
        <f>SUM(L66:L67)</f>
        <v>25.343000000000004</v>
      </c>
      <c r="M68" s="128"/>
    </row>
    <row r="69" spans="1:13" ht="15" customHeight="1" x14ac:dyDescent="0.25">
      <c r="A69" s="209" t="s">
        <v>49</v>
      </c>
      <c r="B69" s="209"/>
      <c r="C69" s="3"/>
      <c r="D69" s="3"/>
      <c r="E69" s="70">
        <v>37.551000000000002</v>
      </c>
      <c r="F69" s="44">
        <v>84.883999999999986</v>
      </c>
      <c r="G69" s="70">
        <v>41.298999999999999</v>
      </c>
      <c r="H69" s="138">
        <v>126.49</v>
      </c>
      <c r="I69" s="70">
        <v>-6.6960000000000015</v>
      </c>
      <c r="J69" s="44">
        <v>-20.271000000000001</v>
      </c>
      <c r="K69" s="44">
        <v>67.744</v>
      </c>
      <c r="L69" s="138">
        <v>-25.343</v>
      </c>
    </row>
    <row r="70" spans="1:13" ht="15" customHeight="1" x14ac:dyDescent="0.25">
      <c r="A70" s="209" t="s">
        <v>50</v>
      </c>
      <c r="B70" s="209"/>
      <c r="C70" s="3"/>
      <c r="D70" s="3"/>
      <c r="E70" s="70"/>
      <c r="F70" s="44"/>
      <c r="G70" s="70"/>
      <c r="H70" s="138"/>
      <c r="I70" s="70"/>
      <c r="J70" s="44">
        <v>90</v>
      </c>
      <c r="K70" s="44"/>
      <c r="L70" s="138"/>
    </row>
    <row r="71" spans="1:13" ht="15" customHeight="1" x14ac:dyDescent="0.25">
      <c r="A71" s="209" t="s">
        <v>51</v>
      </c>
      <c r="B71" s="209"/>
      <c r="C71" s="3"/>
      <c r="D71" s="3"/>
      <c r="E71" s="70"/>
      <c r="F71" s="44"/>
      <c r="G71" s="70"/>
      <c r="H71" s="138"/>
      <c r="I71" s="70"/>
      <c r="J71" s="44"/>
      <c r="K71" s="44"/>
      <c r="L71" s="138"/>
    </row>
    <row r="72" spans="1:13" ht="15" customHeight="1" x14ac:dyDescent="0.25">
      <c r="A72" s="211" t="s">
        <v>52</v>
      </c>
      <c r="B72" s="211"/>
      <c r="C72" s="21"/>
      <c r="D72" s="21"/>
      <c r="E72" s="69">
        <v>25</v>
      </c>
      <c r="F72" s="46"/>
      <c r="G72" s="69">
        <v>74.619</v>
      </c>
      <c r="H72" s="137"/>
      <c r="I72" s="69">
        <v>35</v>
      </c>
      <c r="J72" s="46"/>
      <c r="K72" s="46"/>
      <c r="L72" s="137"/>
    </row>
    <row r="73" spans="1:13" ht="16.5" customHeight="1" x14ac:dyDescent="0.25">
      <c r="A73" s="32" t="s">
        <v>53</v>
      </c>
      <c r="B73" s="32"/>
      <c r="C73" s="19"/>
      <c r="D73" s="19"/>
      <c r="E73" s="72">
        <f>SUM(E69:E72)</f>
        <v>62.551000000000002</v>
      </c>
      <c r="F73" s="48">
        <f t="shared" ref="F73" si="49">SUM(F69:F72)</f>
        <v>84.883999999999986</v>
      </c>
      <c r="G73" s="77">
        <f t="shared" ref="G73:H73" si="50">SUM(G69:G72)</f>
        <v>115.91800000000001</v>
      </c>
      <c r="H73" s="114">
        <f t="shared" si="50"/>
        <v>126.49</v>
      </c>
      <c r="I73" s="72">
        <f t="shared" ref="I73" si="51">SUM(I69:I72)</f>
        <v>28.303999999999998</v>
      </c>
      <c r="J73" s="48">
        <f t="shared" ref="J73" si="52">SUM(J69:J72)</f>
        <v>69.728999999999999</v>
      </c>
      <c r="K73" s="48">
        <f t="shared" ref="K73" si="53">SUM(K69:K72)</f>
        <v>67.744</v>
      </c>
      <c r="L73" s="140">
        <f>SUM(L69:L72)</f>
        <v>-25.343</v>
      </c>
      <c r="M73" s="128"/>
    </row>
    <row r="74" spans="1:13" ht="16.5" customHeight="1" x14ac:dyDescent="0.25">
      <c r="A74" s="215" t="s">
        <v>54</v>
      </c>
      <c r="B74" s="215"/>
      <c r="C74" s="9"/>
      <c r="D74" s="9"/>
      <c r="E74" s="71">
        <f>SUM(E73+E68)</f>
        <v>3.6730000000000089</v>
      </c>
      <c r="F74" s="49">
        <f t="shared" ref="F74" si="54">SUM(F73+F68)</f>
        <v>4.0509999999999877</v>
      </c>
      <c r="G74" s="73">
        <f t="shared" ref="G74:H74" si="55">SUM(G73+G68)</f>
        <v>-6.6999999999993065E-2</v>
      </c>
      <c r="H74" s="127">
        <f t="shared" si="55"/>
        <v>8.1709999999999923</v>
      </c>
      <c r="I74" s="71">
        <f t="shared" ref="I74" si="56">SUM(I73+I68)</f>
        <v>7.5379999999999825</v>
      </c>
      <c r="J74" s="49">
        <f t="shared" ref="J74" si="57">SUM(J73+J68)</f>
        <v>0</v>
      </c>
      <c r="K74" s="49">
        <f t="shared" ref="K74" si="58">SUM(K73+K68)</f>
        <v>9.9999999999056399E-4</v>
      </c>
      <c r="L74" s="100">
        <f>SUM(L73+L68)</f>
        <v>3.5527136788005009E-15</v>
      </c>
      <c r="M74" s="128"/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9"/>
        <v>2012</v>
      </c>
      <c r="K76" s="55">
        <f t="shared" si="59"/>
        <v>2011</v>
      </c>
      <c r="L76" s="55">
        <f t="shared" si="59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60">F$4</f>
        <v>Q2</v>
      </c>
      <c r="G77" s="74" t="str">
        <f t="shared" si="60"/>
        <v>Q1-2</v>
      </c>
      <c r="H77" s="74" t="str">
        <f t="shared" si="60"/>
        <v>Q1-2</v>
      </c>
      <c r="I77" s="55"/>
      <c r="J77" s="55"/>
      <c r="K77" s="55" t="str">
        <f>IF(K$4="","",K$4)</f>
        <v/>
      </c>
      <c r="L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3" ht="1.5" customHeight="1" x14ac:dyDescent="0.25"/>
    <row r="80" spans="1:13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-23.114264624714938</v>
      </c>
      <c r="F80" s="50">
        <f>IF(F14=0,"-",IF(F7=0,"-",F14/F7))*100</f>
        <v>-20.444364685500506</v>
      </c>
      <c r="G80" s="63">
        <f>IF(G7=0,"",IF(G14=0,"",(G14/G7))*100)</f>
        <v>-14.624366257497845</v>
      </c>
      <c r="H80" s="99">
        <f>IF(H7=0,"",IF(H14=0,"",(H14/H7))*100)</f>
        <v>-15.70260661565934</v>
      </c>
      <c r="I80" s="97">
        <f>IF(I7=0,"",IF(I14=0,"",(I14/I7))*100)</f>
        <v>-1.6047778123892322</v>
      </c>
      <c r="J80" s="50">
        <f>IF(J14=0,"-",IF(J7=0,"-",J14/J7))*100</f>
        <v>-5.6666177904997532</v>
      </c>
      <c r="K80" s="50">
        <f>IF(K14=0,"-",IF(K7=0,"-",K14/K7))*100</f>
        <v>-3.3462604007041747</v>
      </c>
      <c r="L80" s="147">
        <v>9.1999999999999993</v>
      </c>
    </row>
    <row r="81" spans="1:13" ht="15" customHeight="1" x14ac:dyDescent="0.25">
      <c r="A81" s="209" t="s">
        <v>57</v>
      </c>
      <c r="B81" s="209"/>
      <c r="C81" s="6"/>
      <c r="D81" s="6"/>
      <c r="E81" s="63">
        <f t="shared" ref="E81:H81" si="61">IF(E20=0,"-",IF(E7=0,"-",E20/E7)*100)</f>
        <v>-32.993303586272077</v>
      </c>
      <c r="F81" s="50">
        <f t="shared" si="61"/>
        <v>-33.150654675216209</v>
      </c>
      <c r="G81" s="63">
        <f t="shared" ref="G81:I81" si="62">IF(G20=0,"-",IF(G7=0,"-",G20/G7)*100)</f>
        <v>-20.501962992133052</v>
      </c>
      <c r="H81" s="99">
        <f t="shared" si="61"/>
        <v>-26.171338696200646</v>
      </c>
      <c r="I81" s="63">
        <f t="shared" si="62"/>
        <v>-9.4915339198183997</v>
      </c>
      <c r="J81" s="50">
        <f t="shared" ref="J81" si="63">IF(J20=0,"-",IF(J7=0,"-",J20/J7)*100)</f>
        <v>-16.66617790499749</v>
      </c>
      <c r="K81" s="50">
        <f t="shared" ref="K81" si="64">IF(K20=0,"-",IF(K7=0,"-",K20/K7)*100)</f>
        <v>-6.6705296606964728</v>
      </c>
      <c r="L81" s="99">
        <v>6.5</v>
      </c>
      <c r="M81" s="13"/>
    </row>
    <row r="82" spans="1:13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108" t="s">
        <v>8</v>
      </c>
      <c r="H82" s="50" t="s">
        <v>8</v>
      </c>
      <c r="I82" s="189">
        <f t="shared" ref="I82" si="65">IF((I47=0),"-",(I24/((I47+J47)/2)*100))</f>
        <v>-20.305796245440767</v>
      </c>
      <c r="J82" s="99">
        <f>IF((J47=0),"-",(J24/((J47+K47)/2)*100))</f>
        <v>-29.102465267186172</v>
      </c>
      <c r="K82" s="50">
        <f>IF((K47=0),"-",(K24/((K47+L47)/2)*100))</f>
        <v>-11.332812202399838</v>
      </c>
      <c r="L82" s="99">
        <v>9.8000000000000007</v>
      </c>
      <c r="M82" s="13"/>
    </row>
    <row r="83" spans="1:13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108" t="s">
        <v>8</v>
      </c>
      <c r="H83" s="50" t="s">
        <v>8</v>
      </c>
      <c r="I83" s="189">
        <f t="shared" ref="I83" si="66">IF((I47=0),"-",((I17+I18)/((I47+I48+I49+I51+J47+J48+J49+J51)/2)*100))</f>
        <v>-1.3388116200198728</v>
      </c>
      <c r="J83" s="99">
        <f>IF((J47=0),"-",((J17+J18)/((J47+J48+J49+J51+K47+K48+K49+K51)/2)*100))</f>
        <v>-9.6299309910725963</v>
      </c>
      <c r="K83" s="50">
        <f>IF((K47=0),"-",((K17+K18)/((K47+K48+K49+K51+L47+L48+L49+L51)/2)*100))</f>
        <v>-1.6141228579044629</v>
      </c>
      <c r="L83" s="99">
        <v>9.5</v>
      </c>
      <c r="M83" s="13"/>
    </row>
    <row r="84" spans="1:13" ht="15" customHeight="1" x14ac:dyDescent="0.25">
      <c r="A84" s="209" t="s">
        <v>60</v>
      </c>
      <c r="B84" s="209"/>
      <c r="C84" s="6"/>
      <c r="D84" s="6"/>
      <c r="E84" s="67" t="s">
        <v>8</v>
      </c>
      <c r="F84" s="92" t="s">
        <v>8</v>
      </c>
      <c r="G84" s="67">
        <f t="shared" ref="G84:H84" si="67">IF(G47=0,"-",((G47+G48)/G55*100))</f>
        <v>34.925523076218141</v>
      </c>
      <c r="H84" s="101">
        <f t="shared" si="67"/>
        <v>33.277725204517452</v>
      </c>
      <c r="I84" s="67">
        <f t="shared" ref="I84" si="68">IF(I47=0,"-",((I47+I48)/I55*100))</f>
        <v>34.099618515036703</v>
      </c>
      <c r="J84" s="177">
        <f t="shared" ref="J84" si="69">IF(J47=0,"-",((J47+J48)/J55*100))</f>
        <v>37.859357053212292</v>
      </c>
      <c r="K84" s="177">
        <f t="shared" ref="K84" si="70">IF(K47=0,"-",((K47+K48)/K55*100))</f>
        <v>39.188933700448715</v>
      </c>
      <c r="L84" s="101">
        <v>43</v>
      </c>
      <c r="M84" s="13"/>
    </row>
    <row r="85" spans="1:13" ht="15" customHeight="1" x14ac:dyDescent="0.25">
      <c r="A85" s="209" t="s">
        <v>61</v>
      </c>
      <c r="B85" s="209"/>
      <c r="C85" s="6"/>
      <c r="D85" s="6"/>
      <c r="E85" s="64" t="s">
        <v>8</v>
      </c>
      <c r="F85" s="1" t="s">
        <v>8</v>
      </c>
      <c r="G85" s="64">
        <f t="shared" ref="G85:H85" si="71">IF((G51+G49-G43-G41-G37)=0,"-",(G51+G49-G43-G41-G37))</f>
        <v>567.69200000000001</v>
      </c>
      <c r="H85" s="102">
        <f t="shared" si="71"/>
        <v>594.73300000000006</v>
      </c>
      <c r="I85" s="64">
        <f t="shared" ref="I85" si="72">IF((I51+I49-I43-I41-I37)=0,"-",(I51+I49-I43-I41-I37))</f>
        <v>526.81700000000001</v>
      </c>
      <c r="J85" s="1">
        <f>IF((J51+J49-J43-J41-J37)=0,"-",(J51+J49-J43-J41-J37))</f>
        <v>499.23400000000004</v>
      </c>
      <c r="K85" s="1">
        <f>IF((K51+K49-K43-K41-K37)=0,"-",(K51+K49-K43-K41-K37))</f>
        <v>539.83600000000001</v>
      </c>
      <c r="L85" s="102">
        <v>474</v>
      </c>
      <c r="M85" s="13"/>
    </row>
    <row r="86" spans="1:13" ht="15" customHeight="1" x14ac:dyDescent="0.25">
      <c r="A86" s="209" t="s">
        <v>62</v>
      </c>
      <c r="B86" s="209"/>
      <c r="C86" s="3"/>
      <c r="D86" s="3"/>
      <c r="E86" s="65" t="s">
        <v>8</v>
      </c>
      <c r="F86" s="2" t="s">
        <v>8</v>
      </c>
      <c r="G86" s="65">
        <f t="shared" ref="G86:H86" si="73">IF((G47=0),"-",((G51+G49)/(G47+G48)))</f>
        <v>1.4237694691711307</v>
      </c>
      <c r="H86" s="103">
        <f t="shared" si="73"/>
        <v>1.5226271141495547</v>
      </c>
      <c r="I86" s="65">
        <f t="shared" ref="I86" si="74">IF((I47=0),"-",((I51+I49)/(I47+I48)))</f>
        <v>1.3552540808148441</v>
      </c>
      <c r="J86" s="33">
        <f t="shared" ref="J86" si="75">IF((J47=0),"-",((J51+J49)/(J47+J48)))</f>
        <v>1.2012013559766759</v>
      </c>
      <c r="K86" s="33">
        <f t="shared" ref="K86" si="76">IF((K47=0),"-",((K51+K49)/(K47+K48)))</f>
        <v>1.1372773735237238</v>
      </c>
      <c r="L86" s="103">
        <v>0.9</v>
      </c>
    </row>
    <row r="87" spans="1:13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8</v>
      </c>
      <c r="H87" s="148" t="s">
        <v>8</v>
      </c>
      <c r="I87" s="66">
        <v>635</v>
      </c>
      <c r="J87" s="17">
        <v>683</v>
      </c>
      <c r="K87" s="17">
        <v>713</v>
      </c>
      <c r="L87" s="148">
        <v>714</v>
      </c>
    </row>
    <row r="88" spans="1:13" ht="15" customHeight="1" x14ac:dyDescent="0.25">
      <c r="A88" s="5" t="s">
        <v>98</v>
      </c>
      <c r="B88" s="5"/>
      <c r="C88" s="5"/>
      <c r="D88" s="5"/>
      <c r="E88" s="5"/>
      <c r="F88" s="5"/>
      <c r="G88" s="120"/>
      <c r="H88" s="120"/>
      <c r="I88" s="5"/>
      <c r="J88" s="5"/>
      <c r="K88" s="5"/>
      <c r="L88" s="5"/>
    </row>
    <row r="89" spans="1:13" ht="15" customHeight="1" x14ac:dyDescent="0.25">
      <c r="A89" s="5" t="s">
        <v>133</v>
      </c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3" ht="15" customHeight="1" x14ac:dyDescent="0.25">
      <c r="A90" s="5"/>
      <c r="B90" s="5"/>
      <c r="C90" s="5"/>
      <c r="D90" s="5"/>
      <c r="E90" s="5"/>
      <c r="F90" s="5"/>
      <c r="G90" s="121"/>
      <c r="H90" s="121"/>
      <c r="I90" s="121"/>
      <c r="J90" s="121"/>
      <c r="K90" s="5"/>
      <c r="L90" s="5"/>
    </row>
    <row r="91" spans="1:13" x14ac:dyDescent="0.25">
      <c r="A91" s="5"/>
      <c r="B91" s="5"/>
      <c r="C91" s="5"/>
      <c r="D91" s="5"/>
      <c r="E91" s="5"/>
      <c r="F91" s="5"/>
      <c r="G91" s="42"/>
      <c r="H91" s="42"/>
      <c r="I91" s="42"/>
      <c r="J91" s="42"/>
      <c r="K91" s="5"/>
      <c r="L91" s="5"/>
    </row>
    <row r="92" spans="1:13" x14ac:dyDescent="0.25">
      <c r="A92" s="5"/>
      <c r="B92" s="5"/>
      <c r="C92" s="5"/>
      <c r="D92" s="5"/>
      <c r="E92" s="5"/>
      <c r="F92" s="5"/>
      <c r="G92" s="42"/>
      <c r="H92" s="42"/>
      <c r="I92" s="42"/>
      <c r="J92" s="42"/>
      <c r="K92" s="5"/>
      <c r="L92" s="5"/>
    </row>
    <row r="93" spans="1:13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4:B84"/>
    <mergeCell ref="A85:B85"/>
    <mergeCell ref="A86:B86"/>
    <mergeCell ref="A87:B87"/>
    <mergeCell ref="A68:B68"/>
    <mergeCell ref="A69:B69"/>
    <mergeCell ref="A70:B70"/>
    <mergeCell ref="A71:B71"/>
    <mergeCell ref="A82:B82"/>
    <mergeCell ref="A83:B83"/>
    <mergeCell ref="A81:B81"/>
    <mergeCell ref="A1:L1"/>
    <mergeCell ref="A61:B61"/>
    <mergeCell ref="A62:B62"/>
    <mergeCell ref="A63:B63"/>
    <mergeCell ref="A64:B64"/>
    <mergeCell ref="A67:B67"/>
    <mergeCell ref="A72:B72"/>
    <mergeCell ref="A74:B74"/>
    <mergeCell ref="A80:B80"/>
    <mergeCell ref="A65:B6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L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  <col min="14" max="15" width="9.140625" customWidth="1"/>
  </cols>
  <sheetData>
    <row r="1" spans="1:12" ht="18" customHeight="1" x14ac:dyDescent="0.25">
      <c r="A1" s="210" t="s">
        <v>109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25">
      <c r="A2" s="29" t="s">
        <v>15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2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</row>
    <row r="5" spans="1:12" s="15" customFormat="1" ht="12.75" customHeight="1" x14ac:dyDescent="0.15">
      <c r="A5" s="53" t="s">
        <v>9</v>
      </c>
      <c r="B5" s="59"/>
      <c r="C5" s="57"/>
      <c r="D5" s="57" t="s">
        <v>64</v>
      </c>
      <c r="E5" s="58"/>
      <c r="F5" s="58"/>
      <c r="G5" s="58"/>
      <c r="H5" s="58"/>
      <c r="I5" s="58"/>
      <c r="J5" s="58"/>
      <c r="K5" s="58"/>
      <c r="L5" s="58" t="s">
        <v>86</v>
      </c>
    </row>
    <row r="6" spans="1:12" ht="1.5" customHeight="1" x14ac:dyDescent="0.25"/>
    <row r="7" spans="1:12" ht="15" customHeight="1" x14ac:dyDescent="0.25">
      <c r="A7" s="27" t="s">
        <v>10</v>
      </c>
      <c r="B7" s="6"/>
      <c r="C7" s="6"/>
      <c r="D7" s="6"/>
      <c r="E7" s="71">
        <v>84.254000000000005</v>
      </c>
      <c r="F7" s="49">
        <v>77.202000000000012</v>
      </c>
      <c r="G7" s="71">
        <v>159.45400000000001</v>
      </c>
      <c r="H7" s="100">
        <v>151.66800000000001</v>
      </c>
      <c r="I7" s="71">
        <v>296.55700000000002</v>
      </c>
      <c r="J7" s="49">
        <v>287.35599999999999</v>
      </c>
      <c r="K7" s="49">
        <v>275.73599999999999</v>
      </c>
      <c r="L7" s="100">
        <v>238.58799999999999</v>
      </c>
    </row>
    <row r="8" spans="1:12" ht="15" customHeight="1" x14ac:dyDescent="0.25">
      <c r="A8" s="27" t="s">
        <v>11</v>
      </c>
      <c r="B8" s="3"/>
      <c r="C8" s="3"/>
      <c r="D8" s="3"/>
      <c r="E8" s="70">
        <v>-72.093000000000004</v>
      </c>
      <c r="F8" s="44">
        <v>-68.893000000000001</v>
      </c>
      <c r="G8" s="70">
        <v>-138.52799999999999</v>
      </c>
      <c r="H8" s="138">
        <v>-137.15100000000001</v>
      </c>
      <c r="I8" s="70">
        <v>-256.49199999999996</v>
      </c>
      <c r="J8" s="44">
        <v>-242.97500000000002</v>
      </c>
      <c r="K8" s="44">
        <v>-220.221</v>
      </c>
      <c r="L8" s="138">
        <v>-201.58599999999998</v>
      </c>
    </row>
    <row r="9" spans="1:12" ht="15" customHeight="1" x14ac:dyDescent="0.25">
      <c r="A9" s="27" t="s">
        <v>12</v>
      </c>
      <c r="B9" s="3"/>
      <c r="C9" s="3"/>
      <c r="D9" s="3"/>
      <c r="E9" s="70">
        <v>0.26300000000000001</v>
      </c>
      <c r="F9" s="44">
        <v>0.20300000000000001</v>
      </c>
      <c r="G9" s="70">
        <v>0.76400000000000001</v>
      </c>
      <c r="H9" s="138">
        <v>0.38500000000000001</v>
      </c>
      <c r="I9" s="70">
        <v>6.3709999999999996</v>
      </c>
      <c r="J9" s="44">
        <v>1.2809999999999999</v>
      </c>
      <c r="K9" s="44">
        <v>0.48699999999999999</v>
      </c>
      <c r="L9" s="138">
        <v>-0.49099999999999999</v>
      </c>
    </row>
    <row r="10" spans="1:12" ht="15" customHeight="1" x14ac:dyDescent="0.25">
      <c r="A10" s="27" t="s">
        <v>13</v>
      </c>
      <c r="B10" s="3"/>
      <c r="C10" s="3"/>
      <c r="D10" s="3"/>
      <c r="E10" s="70"/>
      <c r="F10" s="44"/>
      <c r="G10" s="70"/>
      <c r="H10" s="138"/>
      <c r="I10" s="70"/>
      <c r="J10" s="44"/>
      <c r="K10" s="44">
        <v>9.2999999999999999E-2</v>
      </c>
      <c r="L10" s="138">
        <v>7.0000000000000001E-3</v>
      </c>
    </row>
    <row r="11" spans="1:12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/>
      <c r="J11" s="46">
        <v>-4.0000000000000036E-3</v>
      </c>
      <c r="K11" s="46">
        <v>1</v>
      </c>
      <c r="L11" s="137"/>
    </row>
    <row r="12" spans="1:12" ht="15" customHeight="1" x14ac:dyDescent="0.25">
      <c r="A12" s="10" t="s">
        <v>0</v>
      </c>
      <c r="B12" s="10"/>
      <c r="C12" s="10"/>
      <c r="D12" s="10"/>
      <c r="E12" s="71">
        <f>SUM(E7:E11)</f>
        <v>12.424000000000001</v>
      </c>
      <c r="F12" s="49">
        <f t="shared" ref="F12:K12" si="0">SUM(F7:F11)</f>
        <v>8.5120000000000111</v>
      </c>
      <c r="G12" s="71">
        <f>SUM(G7:G11)</f>
        <v>21.690000000000015</v>
      </c>
      <c r="H12" s="100">
        <f>SUM(H7:H11)</f>
        <v>14.901999999999996</v>
      </c>
      <c r="I12" s="71">
        <f>SUM(I7:I11)</f>
        <v>46.436000000000057</v>
      </c>
      <c r="J12" s="49">
        <f t="shared" ref="J12" si="1">SUM(J7:J11)</f>
        <v>45.657999999999973</v>
      </c>
      <c r="K12" s="49">
        <f t="shared" si="0"/>
        <v>57.094999999999992</v>
      </c>
      <c r="L12" s="100">
        <f>SUM(L7:L11)</f>
        <v>36.518000000000008</v>
      </c>
    </row>
    <row r="13" spans="1:12" ht="15" customHeight="1" x14ac:dyDescent="0.25">
      <c r="A13" s="28" t="s">
        <v>76</v>
      </c>
      <c r="B13" s="21"/>
      <c r="C13" s="21"/>
      <c r="D13" s="21"/>
      <c r="E13" s="69">
        <v>-0.8680000000000001</v>
      </c>
      <c r="F13" s="46">
        <v>-0.51300000000000001</v>
      </c>
      <c r="G13" s="69">
        <v>-1.5189999999999999</v>
      </c>
      <c r="H13" s="137">
        <v>-1.0970000000000002</v>
      </c>
      <c r="I13" s="69">
        <v>-2.4289999999999998</v>
      </c>
      <c r="J13" s="46">
        <v>-4.2439999999999998</v>
      </c>
      <c r="K13" s="46">
        <v>-4.8840000000000003</v>
      </c>
      <c r="L13" s="137">
        <v>-4.6070000000000002</v>
      </c>
    </row>
    <row r="14" spans="1:12" ht="15" customHeight="1" x14ac:dyDescent="0.25">
      <c r="A14" s="10" t="s">
        <v>1</v>
      </c>
      <c r="B14" s="10"/>
      <c r="C14" s="10"/>
      <c r="D14" s="10"/>
      <c r="E14" s="71">
        <f>SUM(E12:E13)</f>
        <v>11.556000000000001</v>
      </c>
      <c r="F14" s="49">
        <f t="shared" ref="F14:K14" si="2">SUM(F12:F13)</f>
        <v>7.9990000000000112</v>
      </c>
      <c r="G14" s="71">
        <f>SUM(G12:G13)</f>
        <v>20.171000000000017</v>
      </c>
      <c r="H14" s="100">
        <f>SUM(H12:H13)</f>
        <v>13.804999999999996</v>
      </c>
      <c r="I14" s="71">
        <f>SUM(I12:I13)</f>
        <v>44.007000000000055</v>
      </c>
      <c r="J14" s="49">
        <f t="shared" ref="J14" si="3">SUM(J12:J13)</f>
        <v>41.413999999999973</v>
      </c>
      <c r="K14" s="49">
        <f t="shared" si="2"/>
        <v>52.210999999999991</v>
      </c>
      <c r="L14" s="100">
        <f>SUM(L12:L13)</f>
        <v>31.911000000000008</v>
      </c>
    </row>
    <row r="15" spans="1:12" ht="15" customHeight="1" x14ac:dyDescent="0.25">
      <c r="A15" s="27" t="s">
        <v>16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138">
        <v>-1.7000000000000001E-2</v>
      </c>
    </row>
    <row r="16" spans="1:12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</row>
    <row r="17" spans="1:12" ht="15" customHeight="1" x14ac:dyDescent="0.25">
      <c r="A17" s="10" t="s">
        <v>2</v>
      </c>
      <c r="B17" s="10"/>
      <c r="C17" s="10"/>
      <c r="D17" s="10"/>
      <c r="E17" s="71">
        <f>SUM(E14:E16)</f>
        <v>11.556000000000001</v>
      </c>
      <c r="F17" s="49">
        <f t="shared" ref="F17:K17" si="4">SUM(F14:F16)</f>
        <v>7.9990000000000112</v>
      </c>
      <c r="G17" s="71">
        <f>SUM(G14:G16)</f>
        <v>20.171000000000017</v>
      </c>
      <c r="H17" s="100">
        <f>SUM(H14:H16)</f>
        <v>13.804999999999996</v>
      </c>
      <c r="I17" s="71">
        <f>SUM(I14:I16)</f>
        <v>44.007000000000055</v>
      </c>
      <c r="J17" s="49">
        <f t="shared" ref="J17" si="5">SUM(J14:J16)</f>
        <v>41.413999999999973</v>
      </c>
      <c r="K17" s="49">
        <f t="shared" si="4"/>
        <v>52.210999999999991</v>
      </c>
      <c r="L17" s="100">
        <f>SUM(L14:L16)</f>
        <v>31.894000000000009</v>
      </c>
    </row>
    <row r="18" spans="1:12" ht="15" customHeight="1" x14ac:dyDescent="0.25">
      <c r="A18" s="27" t="s">
        <v>18</v>
      </c>
      <c r="B18" s="3"/>
      <c r="C18" s="3"/>
      <c r="D18" s="3"/>
      <c r="E18" s="70">
        <v>8.6000000000000007E-2</v>
      </c>
      <c r="F18" s="44">
        <v>0.13400000000000001</v>
      </c>
      <c r="G18" s="70">
        <v>0.16400000000000001</v>
      </c>
      <c r="H18" s="138">
        <v>0.255</v>
      </c>
      <c r="I18" s="70">
        <v>0.46899999999999997</v>
      </c>
      <c r="J18" s="44">
        <v>1.014</v>
      </c>
      <c r="K18" s="44">
        <v>1.2450000000000001</v>
      </c>
      <c r="L18" s="138">
        <v>0.93199999999999994</v>
      </c>
    </row>
    <row r="19" spans="1:12" ht="15" customHeight="1" x14ac:dyDescent="0.25">
      <c r="A19" s="28" t="s">
        <v>19</v>
      </c>
      <c r="B19" s="21"/>
      <c r="C19" s="21"/>
      <c r="D19" s="21"/>
      <c r="E19" s="69">
        <v>-2.79</v>
      </c>
      <c r="F19" s="46">
        <v>-4.0679999999999996</v>
      </c>
      <c r="G19" s="69">
        <v>-5.7389999999999999</v>
      </c>
      <c r="H19" s="137">
        <v>-7.1589999999999998</v>
      </c>
      <c r="I19" s="69">
        <v>-15.292000000000002</v>
      </c>
      <c r="J19" s="46">
        <v>-17.283000000000001</v>
      </c>
      <c r="K19" s="46">
        <v>-11.414999999999999</v>
      </c>
      <c r="L19" s="137">
        <v>-10.346</v>
      </c>
    </row>
    <row r="20" spans="1:12" ht="15" customHeight="1" x14ac:dyDescent="0.25">
      <c r="A20" s="10" t="s">
        <v>3</v>
      </c>
      <c r="B20" s="10"/>
      <c r="C20" s="10"/>
      <c r="D20" s="10"/>
      <c r="E20" s="71">
        <f>SUM(E17:E19)</f>
        <v>8.8520000000000003</v>
      </c>
      <c r="F20" s="49">
        <f t="shared" ref="F20:K20" si="6">SUM(F17:F19)</f>
        <v>4.0650000000000119</v>
      </c>
      <c r="G20" s="71">
        <f>SUM(G17:G19)</f>
        <v>14.596000000000018</v>
      </c>
      <c r="H20" s="100">
        <f>SUM(H17:H19)</f>
        <v>6.9009999999999971</v>
      </c>
      <c r="I20" s="71">
        <f>SUM(I17:I19)</f>
        <v>29.184000000000054</v>
      </c>
      <c r="J20" s="49">
        <f t="shared" ref="J20" si="7">SUM(J17:J19)</f>
        <v>25.144999999999975</v>
      </c>
      <c r="K20" s="49">
        <f t="shared" si="6"/>
        <v>42.04099999999999</v>
      </c>
      <c r="L20" s="100">
        <f>SUM(L17:L19)</f>
        <v>22.480000000000008</v>
      </c>
    </row>
    <row r="21" spans="1:12" ht="15" customHeight="1" x14ac:dyDescent="0.25">
      <c r="A21" s="27" t="s">
        <v>20</v>
      </c>
      <c r="B21" s="3"/>
      <c r="C21" s="3"/>
      <c r="D21" s="3"/>
      <c r="E21" s="70">
        <v>-2.2909999999999999</v>
      </c>
      <c r="F21" s="44">
        <v>-1.482</v>
      </c>
      <c r="G21" s="70">
        <v>-4.0049999999999999</v>
      </c>
      <c r="H21" s="138">
        <v>-3.0289999999999999</v>
      </c>
      <c r="I21" s="70">
        <v>-6.73</v>
      </c>
      <c r="J21" s="44">
        <v>-9.2379999999999995</v>
      </c>
      <c r="K21" s="44">
        <v>-10.639999999999999</v>
      </c>
      <c r="L21" s="138">
        <v>-9.843</v>
      </c>
    </row>
    <row r="22" spans="1:12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</row>
    <row r="23" spans="1:12" ht="15" customHeight="1" x14ac:dyDescent="0.25">
      <c r="A23" s="31" t="s">
        <v>21</v>
      </c>
      <c r="B23" s="11"/>
      <c r="C23" s="11"/>
      <c r="D23" s="11"/>
      <c r="E23" s="71">
        <f>SUM(E20:E22)</f>
        <v>6.5609999999999999</v>
      </c>
      <c r="F23" s="49">
        <f t="shared" ref="F23:K23" si="8">SUM(F20:F22)</f>
        <v>2.5830000000000117</v>
      </c>
      <c r="G23" s="71">
        <f>SUM(G20:G22)</f>
        <v>10.591000000000019</v>
      </c>
      <c r="H23" s="100">
        <f>SUM(H20:H22)</f>
        <v>3.8719999999999972</v>
      </c>
      <c r="I23" s="71">
        <f>SUM(I20:I22)</f>
        <v>22.454000000000054</v>
      </c>
      <c r="J23" s="49">
        <f t="shared" ref="J23" si="9">SUM(J20:J22)</f>
        <v>15.906999999999975</v>
      </c>
      <c r="K23" s="49">
        <f t="shared" si="8"/>
        <v>31.400999999999989</v>
      </c>
      <c r="L23" s="100">
        <f>SUM(L20:L22)</f>
        <v>12.637000000000008</v>
      </c>
    </row>
    <row r="24" spans="1:12" ht="15" customHeight="1" x14ac:dyDescent="0.25">
      <c r="A24" s="27" t="s">
        <v>22</v>
      </c>
      <c r="B24" s="3"/>
      <c r="C24" s="3"/>
      <c r="D24" s="3"/>
      <c r="E24" s="70">
        <f t="shared" ref="E24:L24" si="10">E23-E25</f>
        <v>6.5609999999999999</v>
      </c>
      <c r="F24" s="44">
        <f t="shared" si="10"/>
        <v>2.5830000000000117</v>
      </c>
      <c r="G24" s="70">
        <f t="shared" si="10"/>
        <v>10.591000000000019</v>
      </c>
      <c r="H24" s="138">
        <f t="shared" si="10"/>
        <v>3.8719999999999972</v>
      </c>
      <c r="I24" s="70">
        <f t="shared" ref="I24" si="11">I23-I25</f>
        <v>22.454000000000054</v>
      </c>
      <c r="J24" s="44">
        <f t="shared" ref="J24" si="12">J23-J25</f>
        <v>15.906999999999975</v>
      </c>
      <c r="K24" s="44">
        <f t="shared" si="10"/>
        <v>31.400999999999989</v>
      </c>
      <c r="L24" s="138">
        <f t="shared" si="10"/>
        <v>12.637000000000008</v>
      </c>
    </row>
    <row r="25" spans="1:12" ht="15" customHeight="1" x14ac:dyDescent="0.25">
      <c r="A25" s="27" t="s">
        <v>85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2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25">
      <c r="A27" s="161" t="s">
        <v>95</v>
      </c>
      <c r="B27" s="162"/>
      <c r="C27" s="162"/>
      <c r="D27" s="162"/>
      <c r="E27" s="163">
        <v>-3.867</v>
      </c>
      <c r="F27" s="164"/>
      <c r="G27" s="163">
        <v>-4.1310000000000002</v>
      </c>
      <c r="H27" s="165"/>
      <c r="I27" s="163"/>
      <c r="J27" s="164">
        <v>-2.4</v>
      </c>
      <c r="K27" s="164"/>
      <c r="L27" s="164">
        <v>-12</v>
      </c>
    </row>
    <row r="28" spans="1:12" ht="15" customHeight="1" x14ac:dyDescent="0.25">
      <c r="A28" s="166" t="s">
        <v>96</v>
      </c>
      <c r="B28" s="167"/>
      <c r="C28" s="167"/>
      <c r="D28" s="167"/>
      <c r="E28" s="168">
        <f>E14-E27</f>
        <v>15.423000000000002</v>
      </c>
      <c r="F28" s="169">
        <f t="shared" ref="F28:L28" si="13">F14-F27</f>
        <v>7.9990000000000112</v>
      </c>
      <c r="G28" s="168">
        <f t="shared" si="13"/>
        <v>24.302000000000017</v>
      </c>
      <c r="H28" s="170">
        <f t="shared" si="13"/>
        <v>13.804999999999996</v>
      </c>
      <c r="I28" s="168">
        <f t="shared" ref="I28" si="14">I14-I27</f>
        <v>44.007000000000055</v>
      </c>
      <c r="J28" s="169">
        <f t="shared" ref="J28" si="15">J14-J27</f>
        <v>43.813999999999972</v>
      </c>
      <c r="K28" s="169">
        <f t="shared" si="13"/>
        <v>52.210999999999991</v>
      </c>
      <c r="L28" s="169">
        <f t="shared" si="13"/>
        <v>43.911000000000008</v>
      </c>
    </row>
    <row r="29" spans="1:12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16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16"/>
        <v>2012</v>
      </c>
      <c r="K30" s="55">
        <f t="shared" si="16"/>
        <v>2011</v>
      </c>
      <c r="L30" s="55">
        <f t="shared" si="16"/>
        <v>2010</v>
      </c>
    </row>
    <row r="31" spans="1:12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17">F$4</f>
        <v>Q2</v>
      </c>
      <c r="G31" s="74" t="str">
        <f t="shared" si="17"/>
        <v>Q1-2</v>
      </c>
      <c r="H31" s="74" t="str">
        <f t="shared" si="17"/>
        <v>Q1-2</v>
      </c>
      <c r="I31" s="74"/>
      <c r="J31" s="74"/>
      <c r="K31" s="74" t="str">
        <f>IF(K$4="","",K$4)</f>
        <v/>
      </c>
      <c r="L31" s="74"/>
    </row>
    <row r="32" spans="1:12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4</v>
      </c>
      <c r="B34" s="7"/>
      <c r="C34" s="7"/>
      <c r="D34" s="7"/>
      <c r="E34" s="70"/>
      <c r="F34" s="44"/>
      <c r="G34" s="70">
        <v>510.69299999999998</v>
      </c>
      <c r="H34" s="138">
        <v>510.69299999999998</v>
      </c>
      <c r="I34" s="70">
        <v>510.69299999999998</v>
      </c>
      <c r="J34" s="44">
        <v>510.69299999999998</v>
      </c>
      <c r="K34" s="44">
        <v>510.69299999999998</v>
      </c>
      <c r="L34" s="138">
        <v>512.66099999999994</v>
      </c>
    </row>
    <row r="35" spans="1:12" ht="15" customHeight="1" x14ac:dyDescent="0.25">
      <c r="A35" s="27" t="s">
        <v>23</v>
      </c>
      <c r="B35" s="6"/>
      <c r="C35" s="6"/>
      <c r="D35" s="6"/>
      <c r="E35" s="70"/>
      <c r="F35" s="44"/>
      <c r="G35" s="70">
        <v>5.7549999999999999</v>
      </c>
      <c r="H35" s="138"/>
      <c r="I35" s="70">
        <v>4.234</v>
      </c>
      <c r="J35" s="44"/>
      <c r="K35" s="44"/>
      <c r="L35" s="138"/>
    </row>
    <row r="36" spans="1:12" ht="15" customHeight="1" x14ac:dyDescent="0.25">
      <c r="A36" s="27" t="s">
        <v>24</v>
      </c>
      <c r="B36" s="6"/>
      <c r="C36" s="6"/>
      <c r="D36" s="6"/>
      <c r="E36" s="70"/>
      <c r="F36" s="44"/>
      <c r="G36" s="70">
        <v>6.5399999999999974</v>
      </c>
      <c r="H36" s="138">
        <v>8.5709999999999997</v>
      </c>
      <c r="I36" s="70">
        <v>6.7739999999999991</v>
      </c>
      <c r="J36" s="44">
        <v>7.7409999999999997</v>
      </c>
      <c r="K36" s="44">
        <v>62.6</v>
      </c>
      <c r="L36" s="138">
        <v>63.409999999999989</v>
      </c>
    </row>
    <row r="37" spans="1:12" ht="15" customHeight="1" x14ac:dyDescent="0.25">
      <c r="A37" s="27" t="s">
        <v>25</v>
      </c>
      <c r="B37" s="6"/>
      <c r="C37" s="6"/>
      <c r="D37" s="6"/>
      <c r="E37" s="70"/>
      <c r="F37" s="44"/>
      <c r="G37" s="70"/>
      <c r="H37" s="138"/>
      <c r="I37" s="70"/>
      <c r="J37" s="44"/>
      <c r="K37" s="44"/>
      <c r="L37" s="138">
        <v>3.6280000000000001</v>
      </c>
    </row>
    <row r="38" spans="1:12" ht="15" customHeight="1" x14ac:dyDescent="0.25">
      <c r="A38" s="28" t="s">
        <v>26</v>
      </c>
      <c r="B38" s="21"/>
      <c r="C38" s="21"/>
      <c r="D38" s="21"/>
      <c r="E38" s="69"/>
      <c r="F38" s="46"/>
      <c r="G38" s="69">
        <v>5.2220000000000004</v>
      </c>
      <c r="H38" s="137">
        <v>1.895</v>
      </c>
      <c r="I38" s="69">
        <v>5.0350000000000001</v>
      </c>
      <c r="J38" s="46"/>
      <c r="K38" s="46">
        <v>0.40700000000000003</v>
      </c>
      <c r="L38" s="137">
        <v>0.314</v>
      </c>
    </row>
    <row r="39" spans="1:12" ht="15" customHeight="1" x14ac:dyDescent="0.25">
      <c r="A39" s="29" t="s">
        <v>27</v>
      </c>
      <c r="B39" s="10"/>
      <c r="C39" s="10"/>
      <c r="D39" s="10"/>
      <c r="E39" s="93"/>
      <c r="F39" s="94"/>
      <c r="G39" s="93">
        <f>SUM(G34:G38)</f>
        <v>528.20999999999992</v>
      </c>
      <c r="H39" s="124">
        <f>SUM(H34:H38)</f>
        <v>521.15899999999999</v>
      </c>
      <c r="I39" s="71">
        <f>SUM(I34:I38)</f>
        <v>526.73599999999999</v>
      </c>
      <c r="J39" s="49">
        <f t="shared" ref="J39" si="18">SUM(J34:J38)</f>
        <v>518.43399999999997</v>
      </c>
      <c r="K39" s="49">
        <f t="shared" ref="K39:L39" si="19">SUM(K34:K38)</f>
        <v>573.70000000000005</v>
      </c>
      <c r="L39" s="100">
        <f t="shared" si="19"/>
        <v>580.01299999999992</v>
      </c>
    </row>
    <row r="40" spans="1:12" ht="15" customHeight="1" x14ac:dyDescent="0.25">
      <c r="A40" s="27" t="s">
        <v>28</v>
      </c>
      <c r="B40" s="3"/>
      <c r="C40" s="3"/>
      <c r="D40" s="3"/>
      <c r="E40" s="70"/>
      <c r="F40" s="44"/>
      <c r="G40" s="70">
        <v>7.0190000000000001</v>
      </c>
      <c r="H40" s="138">
        <v>6.5969999999999995</v>
      </c>
      <c r="I40" s="70">
        <v>4.8099999999999996</v>
      </c>
      <c r="J40" s="44">
        <v>6.5069999999999997</v>
      </c>
      <c r="K40" s="44">
        <v>5.3019999999999996</v>
      </c>
      <c r="L40" s="138">
        <v>3.3980000000000001</v>
      </c>
    </row>
    <row r="41" spans="1:12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30</v>
      </c>
      <c r="B42" s="3"/>
      <c r="C42" s="3"/>
      <c r="D42" s="3"/>
      <c r="E42" s="70"/>
      <c r="F42" s="44"/>
      <c r="G42" s="70">
        <v>72.570999999999998</v>
      </c>
      <c r="H42" s="138">
        <v>83.6</v>
      </c>
      <c r="I42" s="70">
        <v>78.552999999999997</v>
      </c>
      <c r="J42" s="44">
        <v>65.628999999999991</v>
      </c>
      <c r="K42" s="44">
        <v>42.960999999999999</v>
      </c>
      <c r="L42" s="138">
        <v>63.481000000000002</v>
      </c>
    </row>
    <row r="43" spans="1:12" ht="15" customHeight="1" x14ac:dyDescent="0.25">
      <c r="A43" s="27" t="s">
        <v>31</v>
      </c>
      <c r="B43" s="3"/>
      <c r="C43" s="3"/>
      <c r="D43" s="3"/>
      <c r="E43" s="70"/>
      <c r="F43" s="44"/>
      <c r="G43" s="70">
        <v>2.2040000000000002</v>
      </c>
      <c r="H43" s="138">
        <v>6</v>
      </c>
      <c r="I43" s="70">
        <v>5.3719999999999999</v>
      </c>
      <c r="J43" s="44">
        <v>14.103999999999999</v>
      </c>
      <c r="K43" s="44">
        <v>18.347999999999999</v>
      </c>
      <c r="L43" s="138">
        <v>46.646000000000001</v>
      </c>
    </row>
    <row r="44" spans="1:12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33</v>
      </c>
      <c r="B45" s="18"/>
      <c r="C45" s="18"/>
      <c r="D45" s="18"/>
      <c r="E45" s="95"/>
      <c r="F45" s="96"/>
      <c r="G45" s="95">
        <f t="shared" ref="G45:L45" si="20">SUM(G40:G44)</f>
        <v>81.793999999999997</v>
      </c>
      <c r="H45" s="125">
        <f t="shared" si="20"/>
        <v>96.196999999999989</v>
      </c>
      <c r="I45" s="77">
        <f t="shared" si="20"/>
        <v>88.734999999999999</v>
      </c>
      <c r="J45" s="78">
        <f t="shared" si="20"/>
        <v>86.24</v>
      </c>
      <c r="K45" s="78">
        <f t="shared" si="20"/>
        <v>66.61099999999999</v>
      </c>
      <c r="L45" s="114">
        <f t="shared" si="20"/>
        <v>113.52500000000001</v>
      </c>
    </row>
    <row r="46" spans="1:12" ht="15" customHeight="1" x14ac:dyDescent="0.25">
      <c r="A46" s="29" t="s">
        <v>34</v>
      </c>
      <c r="B46" s="9"/>
      <c r="C46" s="9"/>
      <c r="D46" s="9"/>
      <c r="E46" s="93"/>
      <c r="F46" s="94"/>
      <c r="G46" s="93">
        <f>G45+G39</f>
        <v>610.00399999999991</v>
      </c>
      <c r="H46" s="124">
        <f>H45+H39</f>
        <v>617.35599999999999</v>
      </c>
      <c r="I46" s="71">
        <f>I45+I39</f>
        <v>615.471</v>
      </c>
      <c r="J46" s="49">
        <f>J39+J45</f>
        <v>604.67399999999998</v>
      </c>
      <c r="K46" s="49">
        <f>K39+K45</f>
        <v>640.31100000000004</v>
      </c>
      <c r="L46" s="100">
        <f>L39+L45</f>
        <v>693.5379999999999</v>
      </c>
    </row>
    <row r="47" spans="1:12" ht="15" customHeight="1" x14ac:dyDescent="0.25">
      <c r="A47" s="27" t="s">
        <v>35</v>
      </c>
      <c r="B47" s="3"/>
      <c r="C47" s="3"/>
      <c r="D47" s="3"/>
      <c r="E47" s="70"/>
      <c r="F47" s="44"/>
      <c r="G47" s="70">
        <v>286.84400000000005</v>
      </c>
      <c r="H47" s="138">
        <v>258.404</v>
      </c>
      <c r="I47" s="70">
        <v>276.13800000000003</v>
      </c>
      <c r="J47" s="44">
        <v>254.59200000000004</v>
      </c>
      <c r="K47" s="44">
        <v>391.65900000000005</v>
      </c>
      <c r="L47" s="138">
        <v>360.25700000000001</v>
      </c>
    </row>
    <row r="48" spans="1:12" ht="15" customHeight="1" x14ac:dyDescent="0.25">
      <c r="A48" s="27" t="s">
        <v>84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2" ht="15" customHeight="1" x14ac:dyDescent="0.25">
      <c r="A49" s="27" t="s">
        <v>36</v>
      </c>
      <c r="B49" s="3"/>
      <c r="C49" s="3"/>
      <c r="D49" s="3"/>
      <c r="E49" s="70"/>
      <c r="F49" s="44"/>
      <c r="G49" s="70"/>
      <c r="H49" s="138"/>
      <c r="I49" s="70"/>
      <c r="J49" s="44"/>
      <c r="K49" s="44"/>
      <c r="L49" s="138"/>
    </row>
    <row r="50" spans="1:12" ht="15" customHeight="1" x14ac:dyDescent="0.25">
      <c r="A50" s="27" t="s">
        <v>37</v>
      </c>
      <c r="B50" s="3"/>
      <c r="C50" s="3"/>
      <c r="D50" s="3"/>
      <c r="E50" s="70"/>
      <c r="F50" s="44"/>
      <c r="G50" s="70">
        <v>3.919</v>
      </c>
      <c r="H50" s="138">
        <v>0.97899999999999998</v>
      </c>
      <c r="I50" s="70">
        <v>3.585</v>
      </c>
      <c r="J50" s="44">
        <v>0.97899999999999998</v>
      </c>
      <c r="K50" s="44">
        <v>1.915</v>
      </c>
      <c r="L50" s="138">
        <v>2.2599999999999998</v>
      </c>
    </row>
    <row r="51" spans="1:12" ht="15" customHeight="1" x14ac:dyDescent="0.25">
      <c r="A51" s="27" t="s">
        <v>38</v>
      </c>
      <c r="B51" s="3"/>
      <c r="C51" s="3"/>
      <c r="D51" s="3"/>
      <c r="E51" s="70"/>
      <c r="F51" s="44"/>
      <c r="G51" s="70">
        <v>193.00399999999999</v>
      </c>
      <c r="H51" s="138">
        <v>222.26300000000001</v>
      </c>
      <c r="I51" s="70">
        <v>208.79000000000002</v>
      </c>
      <c r="J51" s="44">
        <v>233.702</v>
      </c>
      <c r="K51" s="44">
        <v>162.636</v>
      </c>
      <c r="L51" s="138">
        <v>227.875</v>
      </c>
    </row>
    <row r="52" spans="1:12" ht="15" customHeight="1" x14ac:dyDescent="0.25">
      <c r="A52" s="27" t="s">
        <v>39</v>
      </c>
      <c r="B52" s="3"/>
      <c r="C52" s="3"/>
      <c r="D52" s="3"/>
      <c r="E52" s="70"/>
      <c r="F52" s="44"/>
      <c r="G52" s="70">
        <v>109.015</v>
      </c>
      <c r="H52" s="138">
        <v>118.15299999999999</v>
      </c>
      <c r="I52" s="70">
        <v>107.486</v>
      </c>
      <c r="J52" s="44">
        <v>98.552999999999997</v>
      </c>
      <c r="K52" s="44">
        <v>76.685999999999993</v>
      </c>
      <c r="L52" s="138">
        <v>103.146</v>
      </c>
    </row>
    <row r="53" spans="1:12" ht="15" customHeight="1" x14ac:dyDescent="0.25">
      <c r="A53" s="27" t="s">
        <v>77</v>
      </c>
      <c r="B53" s="3"/>
      <c r="C53" s="3"/>
      <c r="D53" s="3"/>
      <c r="E53" s="70"/>
      <c r="F53" s="44"/>
      <c r="G53" s="70">
        <v>17.222000000000001</v>
      </c>
      <c r="H53" s="138">
        <v>17.556999999999999</v>
      </c>
      <c r="I53" s="70">
        <v>19.472000000000001</v>
      </c>
      <c r="J53" s="44">
        <v>16.847999999999999</v>
      </c>
      <c r="K53" s="44">
        <v>7.415</v>
      </c>
      <c r="L53" s="138"/>
    </row>
    <row r="54" spans="1:12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2" ht="15" customHeight="1" x14ac:dyDescent="0.25">
      <c r="A55" s="29" t="s">
        <v>41</v>
      </c>
      <c r="B55" s="9"/>
      <c r="C55" s="9"/>
      <c r="D55" s="9"/>
      <c r="E55" s="93"/>
      <c r="F55" s="94"/>
      <c r="G55" s="93">
        <f t="shared" ref="G55:L55" si="21">SUM(G47:G54)</f>
        <v>610.00400000000002</v>
      </c>
      <c r="H55" s="124">
        <f t="shared" si="21"/>
        <v>617.35599999999999</v>
      </c>
      <c r="I55" s="71">
        <f t="shared" si="21"/>
        <v>615.471</v>
      </c>
      <c r="J55" s="49">
        <f t="shared" si="21"/>
        <v>604.67399999999998</v>
      </c>
      <c r="K55" s="49">
        <f t="shared" si="21"/>
        <v>640.31100000000004</v>
      </c>
      <c r="L55" s="100">
        <f t="shared" si="21"/>
        <v>693.53800000000001</v>
      </c>
    </row>
    <row r="56" spans="1:12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2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22">F$3</f>
        <v>2013</v>
      </c>
      <c r="G57" s="55">
        <f t="shared" si="22"/>
        <v>2014</v>
      </c>
      <c r="H57" s="55">
        <f t="shared" si="22"/>
        <v>2013</v>
      </c>
      <c r="I57" s="55">
        <f t="shared" si="22"/>
        <v>2013</v>
      </c>
      <c r="J57" s="55">
        <f t="shared" si="22"/>
        <v>2012</v>
      </c>
      <c r="K57" s="55">
        <f t="shared" si="22"/>
        <v>2011</v>
      </c>
      <c r="L57" s="55">
        <f t="shared" si="22"/>
        <v>2010</v>
      </c>
    </row>
    <row r="58" spans="1:12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23">F$4</f>
        <v>Q2</v>
      </c>
      <c r="G58" s="74" t="str">
        <f t="shared" si="23"/>
        <v>Q1-2</v>
      </c>
      <c r="H58" s="74" t="str">
        <f t="shared" si="23"/>
        <v>Q1-2</v>
      </c>
      <c r="I58" s="74"/>
      <c r="J58" s="74"/>
      <c r="K58" s="74" t="str">
        <f>IF(K$4="","",K$4)</f>
        <v/>
      </c>
      <c r="L58" s="74"/>
    </row>
    <row r="59" spans="1:12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2" ht="1.5" customHeight="1" x14ac:dyDescent="0.25">
      <c r="E60" s="36"/>
      <c r="F60" s="36"/>
      <c r="G60" s="76"/>
      <c r="H60" s="76"/>
      <c r="I60" s="76"/>
      <c r="J60" s="76"/>
      <c r="K60" s="36"/>
      <c r="L60" s="141"/>
    </row>
    <row r="61" spans="1:12" ht="24.95" customHeight="1" x14ac:dyDescent="0.25">
      <c r="A61" s="209" t="s">
        <v>42</v>
      </c>
      <c r="B61" s="209"/>
      <c r="C61" s="8"/>
      <c r="D61" s="8"/>
      <c r="E61" s="68">
        <v>9.4060000000000006</v>
      </c>
      <c r="F61" s="47">
        <v>1.3019999999999996</v>
      </c>
      <c r="G61" s="68">
        <v>14.035</v>
      </c>
      <c r="H61" s="136">
        <v>0.34199999999999875</v>
      </c>
      <c r="I61" s="68">
        <v>25.266999999999999</v>
      </c>
      <c r="J61" s="47">
        <v>25.663</v>
      </c>
      <c r="K61" s="47">
        <v>34.871999999999993</v>
      </c>
      <c r="L61" s="136"/>
    </row>
    <row r="62" spans="1:12" ht="15" customHeight="1" x14ac:dyDescent="0.25">
      <c r="A62" s="211" t="s">
        <v>43</v>
      </c>
      <c r="B62" s="211"/>
      <c r="C62" s="22"/>
      <c r="D62" s="22"/>
      <c r="E62" s="69">
        <v>0.93800000000000017</v>
      </c>
      <c r="F62" s="46">
        <v>8.7099999999999991</v>
      </c>
      <c r="G62" s="69">
        <v>3.7819999999999996</v>
      </c>
      <c r="H62" s="137">
        <v>5.1260000000000003</v>
      </c>
      <c r="I62" s="69">
        <v>-3.0379999999999994</v>
      </c>
      <c r="J62" s="46">
        <v>0.43800000000000061</v>
      </c>
      <c r="K62" s="46">
        <v>-4.2430000000000003</v>
      </c>
      <c r="L62" s="137"/>
    </row>
    <row r="63" spans="1:12" ht="16.5" customHeight="1" x14ac:dyDescent="0.25">
      <c r="A63" s="215" t="s">
        <v>44</v>
      </c>
      <c r="B63" s="215"/>
      <c r="C63" s="24"/>
      <c r="D63" s="24"/>
      <c r="E63" s="71">
        <f>SUM(E61:E62)</f>
        <v>10.344000000000001</v>
      </c>
      <c r="F63" s="49">
        <f t="shared" ref="F63" si="24">SUM(F61:F62)</f>
        <v>10.011999999999999</v>
      </c>
      <c r="G63" s="73">
        <f t="shared" ref="G63:H63" si="25">SUM(G61:G62)</f>
        <v>17.817</v>
      </c>
      <c r="H63" s="127">
        <f t="shared" si="25"/>
        <v>5.4679999999999991</v>
      </c>
      <c r="I63" s="71">
        <f t="shared" ref="I63" si="26">SUM(I61:I62)</f>
        <v>22.228999999999999</v>
      </c>
      <c r="J63" s="49">
        <f t="shared" ref="J63" si="27">SUM(J61:J62)</f>
        <v>26.100999999999999</v>
      </c>
      <c r="K63" s="49">
        <f t="shared" ref="K63" si="28">SUM(K61:K62)</f>
        <v>30.628999999999991</v>
      </c>
      <c r="L63" s="100" t="s">
        <v>79</v>
      </c>
    </row>
    <row r="64" spans="1:12" ht="15" customHeight="1" x14ac:dyDescent="0.25">
      <c r="A64" s="209" t="s">
        <v>45</v>
      </c>
      <c r="B64" s="209"/>
      <c r="C64" s="3"/>
      <c r="D64" s="3"/>
      <c r="E64" s="70">
        <v>-0.93200000000000016</v>
      </c>
      <c r="F64" s="44">
        <v>-1.36</v>
      </c>
      <c r="G64" s="70">
        <v>-2.2069999999999999</v>
      </c>
      <c r="H64" s="138">
        <v>-2.1440000000000001</v>
      </c>
      <c r="I64" s="70">
        <v>-7.2419999999999991</v>
      </c>
      <c r="J64" s="44">
        <v>-3.4769999999999999</v>
      </c>
      <c r="K64" s="44">
        <v>-2.1070000000000002</v>
      </c>
      <c r="L64" s="138"/>
    </row>
    <row r="65" spans="1:12" ht="15" customHeight="1" x14ac:dyDescent="0.25">
      <c r="A65" s="211" t="s">
        <v>78</v>
      </c>
      <c r="B65" s="211"/>
      <c r="C65" s="21"/>
      <c r="D65" s="21"/>
      <c r="E65" s="69">
        <v>6.0000000000000019E-3</v>
      </c>
      <c r="F65" s="46">
        <v>9.6000000000000002E-2</v>
      </c>
      <c r="G65" s="69">
        <v>3.3000000000000002E-2</v>
      </c>
      <c r="H65" s="137">
        <v>0.24299999999999999</v>
      </c>
      <c r="I65" s="69">
        <v>3.379</v>
      </c>
      <c r="J65" s="46">
        <v>26.488</v>
      </c>
      <c r="K65" s="46"/>
      <c r="L65" s="137"/>
    </row>
    <row r="66" spans="1:12" s="39" customFormat="1" ht="16.5" customHeight="1" x14ac:dyDescent="0.15">
      <c r="A66" s="126" t="s">
        <v>46</v>
      </c>
      <c r="B66" s="126"/>
      <c r="C66" s="25"/>
      <c r="D66" s="25"/>
      <c r="E66" s="71">
        <f>SUM(E63:E65)</f>
        <v>9.418000000000001</v>
      </c>
      <c r="F66" s="49">
        <f t="shared" ref="F66" si="29">SUM(F63:F65)</f>
        <v>8.7479999999999993</v>
      </c>
      <c r="G66" s="73">
        <f t="shared" ref="G66:H66" si="30">SUM(G63:G65)</f>
        <v>15.642999999999999</v>
      </c>
      <c r="H66" s="127">
        <f t="shared" si="30"/>
        <v>3.5669999999999988</v>
      </c>
      <c r="I66" s="71">
        <f t="shared" ref="I66" si="31">SUM(I63:I65)</f>
        <v>18.366</v>
      </c>
      <c r="J66" s="49">
        <f t="shared" ref="J66" si="32">SUM(J63:J65)</f>
        <v>49.111999999999995</v>
      </c>
      <c r="K66" s="49">
        <f t="shared" ref="K66" si="33">SUM(K63:K65)</f>
        <v>28.521999999999991</v>
      </c>
      <c r="L66" s="100" t="s">
        <v>79</v>
      </c>
    </row>
    <row r="67" spans="1:12" ht="15" customHeight="1" x14ac:dyDescent="0.25">
      <c r="A67" s="211" t="s">
        <v>47</v>
      </c>
      <c r="B67" s="211"/>
      <c r="C67" s="26"/>
      <c r="D67" s="26"/>
      <c r="E67" s="69"/>
      <c r="F67" s="46"/>
      <c r="G67" s="69"/>
      <c r="H67" s="137"/>
      <c r="I67" s="69"/>
      <c r="J67" s="46">
        <v>27.381999999999998</v>
      </c>
      <c r="K67" s="46">
        <v>1</v>
      </c>
      <c r="L67" s="137"/>
    </row>
    <row r="68" spans="1:12" ht="16.5" customHeight="1" x14ac:dyDescent="0.25">
      <c r="A68" s="215" t="s">
        <v>48</v>
      </c>
      <c r="B68" s="215"/>
      <c r="C68" s="9"/>
      <c r="D68" s="9"/>
      <c r="E68" s="71">
        <f>SUM(E66:E67)</f>
        <v>9.418000000000001</v>
      </c>
      <c r="F68" s="49">
        <f t="shared" ref="F68" si="34">SUM(F66:F67)</f>
        <v>8.7479999999999993</v>
      </c>
      <c r="G68" s="73">
        <f t="shared" ref="G68:H68" si="35">SUM(G66:G67)</f>
        <v>15.642999999999999</v>
      </c>
      <c r="H68" s="127">
        <f t="shared" si="35"/>
        <v>3.5669999999999988</v>
      </c>
      <c r="I68" s="71">
        <f t="shared" ref="I68" si="36">SUM(I66:I67)</f>
        <v>18.366</v>
      </c>
      <c r="J68" s="49">
        <f t="shared" ref="J68" si="37">SUM(J66:J67)</f>
        <v>76.494</v>
      </c>
      <c r="K68" s="49">
        <f t="shared" ref="K68" si="38">SUM(K66:K67)</f>
        <v>29.521999999999991</v>
      </c>
      <c r="L68" s="100" t="s">
        <v>79</v>
      </c>
    </row>
    <row r="69" spans="1:12" ht="15" customHeight="1" x14ac:dyDescent="0.25">
      <c r="A69" s="209" t="s">
        <v>49</v>
      </c>
      <c r="B69" s="209"/>
      <c r="C69" s="3"/>
      <c r="D69" s="3"/>
      <c r="E69" s="70">
        <v>-18.373999999999999</v>
      </c>
      <c r="F69" s="44">
        <v>-12</v>
      </c>
      <c r="G69" s="70">
        <v>-16.46</v>
      </c>
      <c r="H69" s="138">
        <v>-12.077</v>
      </c>
      <c r="I69" s="70">
        <v>-27.291</v>
      </c>
      <c r="J69" s="44">
        <v>71.066000000000003</v>
      </c>
      <c r="K69" s="44">
        <v>-65.239000000000004</v>
      </c>
      <c r="L69" s="138"/>
    </row>
    <row r="70" spans="1:12" ht="15" customHeight="1" x14ac:dyDescent="0.25">
      <c r="A70" s="209" t="s">
        <v>50</v>
      </c>
      <c r="B70" s="209"/>
      <c r="C70" s="3"/>
      <c r="D70" s="3"/>
      <c r="E70" s="70"/>
      <c r="F70" s="44"/>
      <c r="G70" s="70"/>
      <c r="H70" s="138"/>
      <c r="I70" s="70"/>
      <c r="J70" s="44"/>
      <c r="K70" s="44"/>
      <c r="L70" s="138"/>
    </row>
    <row r="71" spans="1:12" ht="15" customHeight="1" x14ac:dyDescent="0.25">
      <c r="A71" s="209" t="s">
        <v>51</v>
      </c>
      <c r="B71" s="209"/>
      <c r="C71" s="3"/>
      <c r="D71" s="3"/>
      <c r="E71" s="70"/>
      <c r="F71" s="44"/>
      <c r="G71" s="70"/>
      <c r="H71" s="138"/>
      <c r="I71" s="70"/>
      <c r="J71" s="44">
        <v>-153</v>
      </c>
      <c r="K71" s="44"/>
      <c r="L71" s="138"/>
    </row>
    <row r="72" spans="1:12" ht="15" customHeight="1" x14ac:dyDescent="0.25">
      <c r="A72" s="211" t="s">
        <v>52</v>
      </c>
      <c r="B72" s="211"/>
      <c r="C72" s="21"/>
      <c r="D72" s="21"/>
      <c r="E72" s="69">
        <v>-1.1110000000000002</v>
      </c>
      <c r="F72" s="46">
        <v>0.70900000000000007</v>
      </c>
      <c r="G72" s="69">
        <v>-2.25</v>
      </c>
      <c r="H72" s="137">
        <v>0.70900000000000007</v>
      </c>
      <c r="I72" s="69">
        <v>0.70900000000000007</v>
      </c>
      <c r="J72" s="46">
        <v>1.196</v>
      </c>
      <c r="K72" s="46">
        <v>7.4189999999999996</v>
      </c>
      <c r="L72" s="137"/>
    </row>
    <row r="73" spans="1:12" ht="16.5" customHeight="1" x14ac:dyDescent="0.25">
      <c r="A73" s="32" t="s">
        <v>53</v>
      </c>
      <c r="B73" s="32"/>
      <c r="C73" s="19"/>
      <c r="D73" s="19"/>
      <c r="E73" s="72">
        <f>SUM(E69:E72)</f>
        <v>-19.484999999999999</v>
      </c>
      <c r="F73" s="48">
        <f t="shared" ref="F73" si="39">SUM(F69:F72)</f>
        <v>-11.291</v>
      </c>
      <c r="G73" s="77">
        <f t="shared" ref="G73:H73" si="40">SUM(G69:G72)</f>
        <v>-18.71</v>
      </c>
      <c r="H73" s="114">
        <f t="shared" si="40"/>
        <v>-11.368</v>
      </c>
      <c r="I73" s="72">
        <f t="shared" ref="I73" si="41">SUM(I69:I72)</f>
        <v>-26.582000000000001</v>
      </c>
      <c r="J73" s="48">
        <f t="shared" ref="J73" si="42">SUM(J69:J72)</f>
        <v>-80.738</v>
      </c>
      <c r="K73" s="48">
        <f t="shared" ref="K73" si="43">SUM(K69:K72)</f>
        <v>-57.820000000000007</v>
      </c>
      <c r="L73" s="140" t="s">
        <v>79</v>
      </c>
    </row>
    <row r="74" spans="1:12" ht="16.5" customHeight="1" x14ac:dyDescent="0.25">
      <c r="A74" s="215" t="s">
        <v>54</v>
      </c>
      <c r="B74" s="215"/>
      <c r="C74" s="9"/>
      <c r="D74" s="9"/>
      <c r="E74" s="71">
        <f>+E68+E73</f>
        <v>-10.066999999999998</v>
      </c>
      <c r="F74" s="49">
        <f t="shared" ref="F74" si="44">SUM(F73+F68)</f>
        <v>-2.543000000000001</v>
      </c>
      <c r="G74" s="73">
        <f t="shared" ref="G74:H74" si="45">SUM(G73+G68)</f>
        <v>-3.0670000000000019</v>
      </c>
      <c r="H74" s="127">
        <f t="shared" si="45"/>
        <v>-7.8010000000000019</v>
      </c>
      <c r="I74" s="71">
        <f t="shared" ref="I74" si="46">SUM(I73+I68)</f>
        <v>-8.2160000000000011</v>
      </c>
      <c r="J74" s="49">
        <f t="shared" ref="J74" si="47">SUM(J73+J68)</f>
        <v>-4.2439999999999998</v>
      </c>
      <c r="K74" s="49">
        <f t="shared" ref="K74" si="48">SUM(K73+K68)</f>
        <v>-28.298000000000016</v>
      </c>
      <c r="L74" s="100" t="s">
        <v>79</v>
      </c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4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49"/>
        <v>2012</v>
      </c>
      <c r="K76" s="55">
        <f t="shared" si="49"/>
        <v>2011</v>
      </c>
      <c r="L76" s="55">
        <f t="shared" si="49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0">F$4</f>
        <v>Q2</v>
      </c>
      <c r="G77" s="74" t="str">
        <f t="shared" si="50"/>
        <v>Q1-2</v>
      </c>
      <c r="H77" s="74" t="str">
        <f t="shared" si="50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13.715669285731241</v>
      </c>
      <c r="F80" s="50">
        <f>IF(F14=0,"-",IF(F7=0,"-",F14/F7))*100</f>
        <v>10.361130540659582</v>
      </c>
      <c r="G80" s="63">
        <f>IF(G7=0,"",IF(G14=0,"",(G14/G7))*100)</f>
        <v>12.650043272667991</v>
      </c>
      <c r="H80" s="99">
        <f>IF(H7=0,"",IF(H14=0,"",(H14/H7))*100)</f>
        <v>9.1021177835799207</v>
      </c>
      <c r="I80" s="97">
        <f>IF(I7=0,"",IF(I14=0,"",(I14/I7))*100)</f>
        <v>14.839305765839301</v>
      </c>
      <c r="J80" s="50">
        <f>IF(J14=0,"-",IF(J7=0,"-",J14/J7))*100</f>
        <v>14.412088141538709</v>
      </c>
      <c r="K80" s="50">
        <f>IF(K14=0,"-",IF(K7=0,"-",K14/K7))*100</f>
        <v>18.93514085937273</v>
      </c>
      <c r="L80" s="147">
        <f>IF(L14=0,"-",IF(L7=0,"-",L14/L7))*100</f>
        <v>13.374939225778332</v>
      </c>
    </row>
    <row r="81" spans="1:12" ht="15" customHeight="1" x14ac:dyDescent="0.25">
      <c r="A81" s="209" t="s">
        <v>57</v>
      </c>
      <c r="B81" s="209"/>
      <c r="C81" s="6"/>
      <c r="D81" s="6"/>
      <c r="E81" s="63">
        <f t="shared" ref="E81:L81" si="51">IF(E20=0,"-",IF(E7=0,"-",E20/E7)*100)</f>
        <v>10.506326109146153</v>
      </c>
      <c r="F81" s="50">
        <f t="shared" si="51"/>
        <v>5.2654076319266485</v>
      </c>
      <c r="G81" s="63">
        <f t="shared" ref="G81:I81" si="52">IF(G20=0,"-",IF(G7=0,"-",G20/G7)*100)</f>
        <v>9.1537371279491371</v>
      </c>
      <c r="H81" s="99">
        <f t="shared" si="51"/>
        <v>4.5500698894954752</v>
      </c>
      <c r="I81" s="97">
        <f t="shared" si="52"/>
        <v>9.8409412018600317</v>
      </c>
      <c r="J81" s="50">
        <f>IF(J20=0,"-",IF(J7=0,"-",J20/J7)*100)</f>
        <v>8.7504698005261687</v>
      </c>
      <c r="K81" s="50">
        <f>IF(K20=0,"-",IF(K7=0,"-",K20/K7)*100)</f>
        <v>15.246830301447758</v>
      </c>
      <c r="L81" s="99">
        <f t="shared" si="51"/>
        <v>9.4221000217948969</v>
      </c>
    </row>
    <row r="82" spans="1:12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63" t="s">
        <v>79</v>
      </c>
      <c r="H82" s="99" t="s">
        <v>79</v>
      </c>
      <c r="I82" s="189">
        <f t="shared" ref="I82" si="53">IF((I47=0),"-",(I24/((I47+J47)/2)*100))</f>
        <v>8.4615529553633877</v>
      </c>
      <c r="J82" s="50">
        <f>IF((J47=0),"-",(J24/((J47+K47)/2)*100))</f>
        <v>4.9228550516749596</v>
      </c>
      <c r="K82" s="50">
        <f>IF((K47=0),"-",(K24/((K47+L47)/2)*100))</f>
        <v>8.3522627527542941</v>
      </c>
      <c r="L82" s="99" t="s">
        <v>8</v>
      </c>
    </row>
    <row r="83" spans="1:12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63" t="s">
        <v>79</v>
      </c>
      <c r="H83" s="99" t="s">
        <v>79</v>
      </c>
      <c r="I83" s="189">
        <f t="shared" ref="I83" si="54">IF((I47=0),"-",((I17+I18)/((I47+I48+I49+I51+J47+J48+J49+J51)/2)*100))</f>
        <v>9.139949569574064</v>
      </c>
      <c r="J83" s="50">
        <f>IF((J47=0),"-",((J17+J18)/((J47+J48+J49+J51+K47+K48+K49+K51)/2)*100))</f>
        <v>8.1389694309070926</v>
      </c>
      <c r="K83" s="50">
        <f>IF((K47=0),"-",((K17+K18)/((K47+K48+K49+K51+L47+L48+L49+L51)/2)*100))</f>
        <v>9.3583222385325247</v>
      </c>
      <c r="L83" s="99" t="s">
        <v>8</v>
      </c>
    </row>
    <row r="84" spans="1:12" ht="15" customHeight="1" x14ac:dyDescent="0.25">
      <c r="A84" s="209" t="s">
        <v>60</v>
      </c>
      <c r="B84" s="209"/>
      <c r="C84" s="6"/>
      <c r="D84" s="6"/>
      <c r="E84" s="67" t="str">
        <f t="shared" ref="E84:F84" si="55">IF(E47=0,"-",((E47+E48)/E55*100))</f>
        <v>-</v>
      </c>
      <c r="F84" s="92" t="str">
        <f t="shared" si="55"/>
        <v>-</v>
      </c>
      <c r="G84" s="67">
        <f t="shared" ref="G84:H84" si="56">IF(G47=0,"-",((G47+G48)/G55*100))</f>
        <v>47.023298207880607</v>
      </c>
      <c r="H84" s="101">
        <f t="shared" si="56"/>
        <v>41.856562502024765</v>
      </c>
      <c r="I84" s="67">
        <f t="shared" ref="I84" si="57">IF(I47=0,"-",((I47+I48)/I55*100))</f>
        <v>44.866126917433967</v>
      </c>
      <c r="J84" s="177">
        <f t="shared" ref="J84" si="58">IF(J47=0,"-",((J47+J48)/J55*100))</f>
        <v>42.104009763938926</v>
      </c>
      <c r="K84" s="177">
        <f t="shared" ref="K84" si="59">IF(K47=0,"-",((K47+K48)/K55*100))</f>
        <v>61.166995413166411</v>
      </c>
      <c r="L84" s="101">
        <f>IF(L47=0,"-",((L47+L48)/L55*100))</f>
        <v>51.944810522278516</v>
      </c>
    </row>
    <row r="85" spans="1:12" ht="15" customHeight="1" x14ac:dyDescent="0.25">
      <c r="A85" s="209" t="s">
        <v>61</v>
      </c>
      <c r="B85" s="209"/>
      <c r="C85" s="6"/>
      <c r="D85" s="6"/>
      <c r="E85" s="64" t="str">
        <f t="shared" ref="E85:F85" si="60">IF((E51+E49-E43-E41-E37)=0,"-",(E51+E49-E43-E41-E37))</f>
        <v>-</v>
      </c>
      <c r="F85" s="1" t="str">
        <f t="shared" si="60"/>
        <v>-</v>
      </c>
      <c r="G85" s="64">
        <f t="shared" ref="G85:H85" si="61">IF((G51+G49-G43-G41-G37)=0,"-",(G51+G49-G43-G41-G37))</f>
        <v>190.79999999999998</v>
      </c>
      <c r="H85" s="102">
        <f t="shared" si="61"/>
        <v>216.26300000000001</v>
      </c>
      <c r="I85" s="64">
        <f t="shared" ref="I85" si="62">IF((I51+I49-I43-I41-I37)=0,"-",(I51+I49-I43-I41-I37))</f>
        <v>203.41800000000001</v>
      </c>
      <c r="J85" s="1">
        <f>IF((J51+J49-J43-J41-J37)=0,"-",(J51+J49-J43-J41-J37))</f>
        <v>219.59800000000001</v>
      </c>
      <c r="K85" s="1">
        <f>IF((K51+K49-K43-K41-K37)=0,"-",(K51+K49-K43-K41-K37))</f>
        <v>144.28800000000001</v>
      </c>
      <c r="L85" s="102">
        <f t="shared" ref="L85" si="63">IF((L51+L49-L43-L41-L37)=0,"-",(L51+L49-L43-L41-L37))</f>
        <v>177.601</v>
      </c>
    </row>
    <row r="86" spans="1:12" ht="15" customHeight="1" x14ac:dyDescent="0.25">
      <c r="A86" s="209" t="s">
        <v>62</v>
      </c>
      <c r="B86" s="209"/>
      <c r="C86" s="3"/>
      <c r="D86" s="3"/>
      <c r="E86" s="65" t="str">
        <f t="shared" ref="E86:F86" si="64">IF((E47=0),"-",((E51+E49)/(E47+E48)))</f>
        <v>-</v>
      </c>
      <c r="F86" s="2" t="str">
        <f t="shared" si="64"/>
        <v>-</v>
      </c>
      <c r="G86" s="65">
        <f t="shared" ref="G86:H86" si="65">IF((G47=0),"-",((G51+G49)/(G47+G48)))</f>
        <v>0.67285353711425011</v>
      </c>
      <c r="H86" s="103">
        <f t="shared" si="65"/>
        <v>0.86013761396882404</v>
      </c>
      <c r="I86" s="65">
        <f t="shared" ref="I86" si="66">IF((I47=0),"-",((I51+I49)/(I47+I48)))</f>
        <v>0.75610745351961695</v>
      </c>
      <c r="J86" s="33">
        <f t="shared" ref="J86" si="67">IF((J47=0),"-",((J51+J49)/(J47+J48)))</f>
        <v>0.91794714680744072</v>
      </c>
      <c r="K86" s="33">
        <f t="shared" ref="K86:L86" si="68">IF((K47=0),"-",((K51+K49)/(K47+K48)))</f>
        <v>0.41524897934172322</v>
      </c>
      <c r="L86" s="103">
        <f t="shared" si="68"/>
        <v>0.63253455172279793</v>
      </c>
    </row>
    <row r="87" spans="1:12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79</v>
      </c>
      <c r="H87" s="148" t="s">
        <v>79</v>
      </c>
      <c r="I87" s="193">
        <v>186</v>
      </c>
      <c r="J87" s="17">
        <v>184</v>
      </c>
      <c r="K87" s="17">
        <v>177</v>
      </c>
      <c r="L87" s="148">
        <v>167</v>
      </c>
    </row>
    <row r="88" spans="1:12" ht="15" customHeight="1" x14ac:dyDescent="0.25">
      <c r="A88" s="120" t="s">
        <v>110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2" ht="15" customHeight="1" x14ac:dyDescent="0.25">
      <c r="A89" s="5" t="s">
        <v>111</v>
      </c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2" x14ac:dyDescent="0.25">
      <c r="A90" s="5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2" x14ac:dyDescent="0.25">
      <c r="A91" s="121"/>
      <c r="B91" s="121"/>
      <c r="C91" s="121"/>
      <c r="D91" s="121"/>
      <c r="E91" s="122"/>
      <c r="F91" s="122"/>
      <c r="G91" s="42"/>
      <c r="H91" s="42"/>
      <c r="I91" s="42"/>
      <c r="J91" s="42"/>
      <c r="K91" s="122"/>
      <c r="L91" s="122"/>
    </row>
    <row r="92" spans="1:12" x14ac:dyDescent="0.25">
      <c r="A92" s="121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2" x14ac:dyDescent="0.25">
      <c r="A93" s="121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2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2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2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1:L1"/>
    <mergeCell ref="A82:B82"/>
    <mergeCell ref="A65:B65"/>
    <mergeCell ref="A71:B71"/>
    <mergeCell ref="A72:B72"/>
    <mergeCell ref="A74:B74"/>
    <mergeCell ref="A80:B80"/>
    <mergeCell ref="A81:B81"/>
    <mergeCell ref="A85:B85"/>
    <mergeCell ref="A86:B86"/>
    <mergeCell ref="A87:B87"/>
    <mergeCell ref="A61:B61"/>
    <mergeCell ref="A62:B62"/>
    <mergeCell ref="A83:B83"/>
    <mergeCell ref="A84:B84"/>
    <mergeCell ref="A67:B67"/>
    <mergeCell ref="A68:B68"/>
    <mergeCell ref="A69:B69"/>
    <mergeCell ref="A70:B70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</cols>
  <sheetData>
    <row r="1" spans="1:13" ht="18" customHeight="1" x14ac:dyDescent="0.25">
      <c r="A1" s="210" t="s">
        <v>89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3" ht="15" customHeight="1" x14ac:dyDescent="0.25">
      <c r="A2" s="29" t="s">
        <v>15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3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</row>
    <row r="5" spans="1:13" s="15" customFormat="1" ht="12.75" customHeight="1" x14ac:dyDescent="0.15">
      <c r="A5" s="53" t="s">
        <v>9</v>
      </c>
      <c r="B5" s="59"/>
      <c r="C5" s="57"/>
      <c r="D5" s="57" t="s">
        <v>64</v>
      </c>
      <c r="E5" s="58"/>
      <c r="F5" s="58"/>
      <c r="G5" s="58"/>
      <c r="H5" s="58"/>
      <c r="I5" s="58"/>
      <c r="J5" s="58"/>
      <c r="K5" s="58"/>
      <c r="L5" s="58"/>
    </row>
    <row r="6" spans="1:13" ht="1.5" customHeight="1" x14ac:dyDescent="0.25"/>
    <row r="7" spans="1:13" ht="15" customHeight="1" x14ac:dyDescent="0.25">
      <c r="A7" s="27" t="s">
        <v>10</v>
      </c>
      <c r="B7" s="6"/>
      <c r="C7" s="6"/>
      <c r="D7" s="6"/>
      <c r="E7" s="71">
        <v>281.28999999999996</v>
      </c>
      <c r="F7" s="49">
        <v>276.89800000000002</v>
      </c>
      <c r="G7" s="71">
        <v>492.935</v>
      </c>
      <c r="H7" s="100">
        <v>520.86099999999999</v>
      </c>
      <c r="I7" s="71">
        <v>978.399</v>
      </c>
      <c r="J7" s="49">
        <v>1250.3530000000001</v>
      </c>
      <c r="K7" s="49">
        <v>1048.164</v>
      </c>
      <c r="L7" s="100">
        <v>901.94400000000007</v>
      </c>
      <c r="M7" s="36"/>
    </row>
    <row r="8" spans="1:13" ht="15" customHeight="1" x14ac:dyDescent="0.25">
      <c r="A8" s="27" t="s">
        <v>11</v>
      </c>
      <c r="B8" s="3"/>
      <c r="C8" s="3"/>
      <c r="D8" s="3"/>
      <c r="E8" s="70">
        <v>-247.18700000000001</v>
      </c>
      <c r="F8" s="44">
        <v>-233.86600000000001</v>
      </c>
      <c r="G8" s="70">
        <v>-439.298</v>
      </c>
      <c r="H8" s="138">
        <v>-456.61799999999994</v>
      </c>
      <c r="I8" s="70">
        <v>-868.24099999999987</v>
      </c>
      <c r="J8" s="44">
        <v>-1125.319</v>
      </c>
      <c r="K8" s="44">
        <v>-986.46100000000001</v>
      </c>
      <c r="L8" s="138">
        <v>-692.35200000000009</v>
      </c>
      <c r="M8" s="36"/>
    </row>
    <row r="9" spans="1:13" ht="15" customHeight="1" x14ac:dyDescent="0.25">
      <c r="A9" s="27" t="s">
        <v>12</v>
      </c>
      <c r="B9" s="3"/>
      <c r="C9" s="3"/>
      <c r="D9" s="3"/>
      <c r="E9" s="70">
        <v>0.24400000000000002</v>
      </c>
      <c r="F9" s="44">
        <v>2.5579999999999998</v>
      </c>
      <c r="G9" s="70">
        <v>1.2E-2</v>
      </c>
      <c r="H9" s="138">
        <v>2.6309999999999998</v>
      </c>
      <c r="I9" s="70">
        <v>1.9910000000000001</v>
      </c>
      <c r="J9" s="44">
        <v>-1.1220000000000001</v>
      </c>
      <c r="K9" s="44">
        <v>-0.90700000000000358</v>
      </c>
      <c r="L9" s="138">
        <v>-81.268000000000001</v>
      </c>
      <c r="M9" s="36"/>
    </row>
    <row r="10" spans="1:13" ht="15" customHeight="1" x14ac:dyDescent="0.25">
      <c r="A10" s="27" t="s">
        <v>13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  <c r="M10" s="36"/>
    </row>
    <row r="11" spans="1:13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  <c r="M11" s="36"/>
    </row>
    <row r="12" spans="1:13" ht="15" customHeight="1" x14ac:dyDescent="0.25">
      <c r="A12" s="10" t="s">
        <v>0</v>
      </c>
      <c r="B12" s="10"/>
      <c r="C12" s="10"/>
      <c r="D12" s="10"/>
      <c r="E12" s="71">
        <f>SUM(E7:E11)</f>
        <v>34.346999999999952</v>
      </c>
      <c r="F12" s="49">
        <f t="shared" ref="F12" si="0">SUM(F7:F11)</f>
        <v>45.590000000000011</v>
      </c>
      <c r="G12" s="71">
        <f>SUM(G7:G11)</f>
        <v>53.649000000000001</v>
      </c>
      <c r="H12" s="100">
        <f>SUM(H7:H11)</f>
        <v>66.874000000000052</v>
      </c>
      <c r="I12" s="71">
        <f>SUM(I7:I11)</f>
        <v>112.14900000000013</v>
      </c>
      <c r="J12" s="49">
        <f t="shared" ref="J12" si="1">SUM(J7:J11)</f>
        <v>123.91200000000011</v>
      </c>
      <c r="K12" s="49">
        <f t="shared" ref="K12" si="2">SUM(K7:K11)</f>
        <v>60.795999999999971</v>
      </c>
      <c r="L12" s="100">
        <f>SUM(L7:L11)</f>
        <v>128.32399999999998</v>
      </c>
      <c r="M12" s="36"/>
    </row>
    <row r="13" spans="1:13" ht="15" customHeight="1" x14ac:dyDescent="0.25">
      <c r="A13" s="28" t="s">
        <v>76</v>
      </c>
      <c r="B13" s="21"/>
      <c r="C13" s="21"/>
      <c r="D13" s="21"/>
      <c r="E13" s="69">
        <v>-3.4419999999999993</v>
      </c>
      <c r="F13" s="46">
        <v>-3.9989999999999997</v>
      </c>
      <c r="G13" s="69">
        <v>-6.9799999999999995</v>
      </c>
      <c r="H13" s="137">
        <v>-7.8770000000000007</v>
      </c>
      <c r="I13" s="69">
        <v>-15.276</v>
      </c>
      <c r="J13" s="46">
        <v>-16.258000000000003</v>
      </c>
      <c r="K13" s="46">
        <v>-15.994</v>
      </c>
      <c r="L13" s="137">
        <v>-16.506</v>
      </c>
      <c r="M13" s="36"/>
    </row>
    <row r="14" spans="1:13" ht="15" customHeight="1" x14ac:dyDescent="0.25">
      <c r="A14" s="10" t="s">
        <v>1</v>
      </c>
      <c r="B14" s="10"/>
      <c r="C14" s="10"/>
      <c r="D14" s="10"/>
      <c r="E14" s="71">
        <f>SUM(E12:E13)</f>
        <v>30.904999999999951</v>
      </c>
      <c r="F14" s="49">
        <f t="shared" ref="F14" si="3">SUM(F12:F13)</f>
        <v>41.591000000000008</v>
      </c>
      <c r="G14" s="71">
        <f>SUM(G12:G13)</f>
        <v>46.669000000000004</v>
      </c>
      <c r="H14" s="100">
        <f>SUM(H12:H13)</f>
        <v>58.99700000000005</v>
      </c>
      <c r="I14" s="71">
        <f>SUM(I12:I13)</f>
        <v>96.873000000000133</v>
      </c>
      <c r="J14" s="49">
        <f t="shared" ref="J14" si="4">SUM(J12:J13)</f>
        <v>107.65400000000011</v>
      </c>
      <c r="K14" s="49">
        <f t="shared" ref="K14" si="5">SUM(K12:K13)</f>
        <v>44.801999999999971</v>
      </c>
      <c r="L14" s="100">
        <f>SUM(L12:L13)</f>
        <v>111.81799999999998</v>
      </c>
      <c r="M14" s="36"/>
    </row>
    <row r="15" spans="1:13" ht="15" customHeight="1" x14ac:dyDescent="0.25">
      <c r="A15" s="27" t="s">
        <v>16</v>
      </c>
      <c r="B15" s="4"/>
      <c r="C15" s="4"/>
      <c r="D15" s="4"/>
      <c r="E15" s="70">
        <v>-0.39100000000000001</v>
      </c>
      <c r="F15" s="44">
        <v>-1.6909999999999998</v>
      </c>
      <c r="G15" s="70">
        <v>-0.80100000000000005</v>
      </c>
      <c r="H15" s="138">
        <v>-3.343</v>
      </c>
      <c r="I15" s="70">
        <v>-4.907</v>
      </c>
      <c r="J15" s="44">
        <v>-7.6920000000000002</v>
      </c>
      <c r="K15" s="44">
        <v>-7.7220000000000004</v>
      </c>
      <c r="L15" s="138">
        <v>-7.2050000000000001</v>
      </c>
      <c r="M15" s="36"/>
    </row>
    <row r="16" spans="1:13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  <c r="M16" s="36"/>
    </row>
    <row r="17" spans="1:13" ht="15" customHeight="1" x14ac:dyDescent="0.25">
      <c r="A17" s="10" t="s">
        <v>2</v>
      </c>
      <c r="B17" s="10"/>
      <c r="C17" s="10"/>
      <c r="D17" s="10"/>
      <c r="E17" s="71">
        <f>SUM(E14:E16)</f>
        <v>30.513999999999953</v>
      </c>
      <c r="F17" s="49">
        <f t="shared" ref="F17" si="6">SUM(F14:F16)</f>
        <v>39.900000000000006</v>
      </c>
      <c r="G17" s="71">
        <f>SUM(G14:G16)</f>
        <v>45.868000000000002</v>
      </c>
      <c r="H17" s="100">
        <f>SUM(H14:H16)</f>
        <v>55.654000000000053</v>
      </c>
      <c r="I17" s="71">
        <f>SUM(I14:I16)</f>
        <v>91.966000000000136</v>
      </c>
      <c r="J17" s="49">
        <f t="shared" ref="J17" si="7">SUM(J14:J16)</f>
        <v>99.962000000000103</v>
      </c>
      <c r="K17" s="49">
        <f t="shared" ref="K17" si="8">SUM(K14:K16)</f>
        <v>37.07999999999997</v>
      </c>
      <c r="L17" s="100">
        <f>SUM(L14:L16)</f>
        <v>104.61299999999999</v>
      </c>
      <c r="M17" s="36"/>
    </row>
    <row r="18" spans="1:13" ht="15" customHeight="1" x14ac:dyDescent="0.25">
      <c r="A18" s="27" t="s">
        <v>18</v>
      </c>
      <c r="B18" s="3"/>
      <c r="C18" s="3"/>
      <c r="D18" s="3"/>
      <c r="E18" s="70">
        <v>0.02</v>
      </c>
      <c r="F18" s="44">
        <v>0.69800000000000006</v>
      </c>
      <c r="G18" s="70">
        <v>0.05</v>
      </c>
      <c r="H18" s="138">
        <v>0.71900000000000008</v>
      </c>
      <c r="I18" s="70">
        <v>8.125</v>
      </c>
      <c r="J18" s="44">
        <v>1.762</v>
      </c>
      <c r="K18" s="44">
        <v>3.2989999999999999</v>
      </c>
      <c r="L18" s="138">
        <v>0.435</v>
      </c>
      <c r="M18" s="36"/>
    </row>
    <row r="19" spans="1:13" ht="15" customHeight="1" x14ac:dyDescent="0.25">
      <c r="A19" s="28" t="s">
        <v>19</v>
      </c>
      <c r="B19" s="21"/>
      <c r="C19" s="21"/>
      <c r="D19" s="21"/>
      <c r="E19" s="69">
        <v>-11.708</v>
      </c>
      <c r="F19" s="46">
        <v>-6.5599999999999987</v>
      </c>
      <c r="G19" s="69">
        <v>-18.61</v>
      </c>
      <c r="H19" s="137">
        <v>-16.375</v>
      </c>
      <c r="I19" s="69">
        <v>-31.757999999999999</v>
      </c>
      <c r="J19" s="46">
        <v>-34.791999999999994</v>
      </c>
      <c r="K19" s="46">
        <v>-33.385999999999996</v>
      </c>
      <c r="L19" s="137">
        <v>-34.193000000000005</v>
      </c>
      <c r="M19" s="36"/>
    </row>
    <row r="20" spans="1:13" ht="15" customHeight="1" x14ac:dyDescent="0.25">
      <c r="A20" s="10" t="s">
        <v>3</v>
      </c>
      <c r="B20" s="10"/>
      <c r="C20" s="10"/>
      <c r="D20" s="10"/>
      <c r="E20" s="71">
        <f>SUM(E17:E19)</f>
        <v>18.825999999999951</v>
      </c>
      <c r="F20" s="49">
        <f t="shared" ref="F20" si="9">SUM(F17:F19)</f>
        <v>34.038000000000011</v>
      </c>
      <c r="G20" s="71">
        <f>SUM(G17:G19)</f>
        <v>27.308</v>
      </c>
      <c r="H20" s="100">
        <f>SUM(H17:H19)</f>
        <v>39.998000000000054</v>
      </c>
      <c r="I20" s="71">
        <f>SUM(I17:I19)</f>
        <v>68.333000000000141</v>
      </c>
      <c r="J20" s="49">
        <f t="shared" ref="J20" si="10">SUM(J17:J19)</f>
        <v>66.932000000000102</v>
      </c>
      <c r="K20" s="49">
        <f t="shared" ref="K20" si="11">SUM(K17:K19)</f>
        <v>6.9929999999999737</v>
      </c>
      <c r="L20" s="100">
        <f>SUM(L17:L19)</f>
        <v>70.85499999999999</v>
      </c>
      <c r="M20" s="36"/>
    </row>
    <row r="21" spans="1:13" ht="15" customHeight="1" x14ac:dyDescent="0.25">
      <c r="A21" s="27" t="s">
        <v>20</v>
      </c>
      <c r="B21" s="3"/>
      <c r="C21" s="3"/>
      <c r="D21" s="3"/>
      <c r="E21" s="70">
        <v>-5.2709999999999999</v>
      </c>
      <c r="F21" s="44">
        <v>-9.4729999999999972</v>
      </c>
      <c r="G21" s="70">
        <v>-7.6459999999999999</v>
      </c>
      <c r="H21" s="138">
        <v>-11.130999999999998</v>
      </c>
      <c r="I21" s="70">
        <v>-15.055999999999997</v>
      </c>
      <c r="J21" s="44">
        <v>-14.269</v>
      </c>
      <c r="K21" s="44">
        <v>-6.8100000000000005</v>
      </c>
      <c r="L21" s="138">
        <v>-26.407</v>
      </c>
      <c r="M21" s="36"/>
    </row>
    <row r="22" spans="1:13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  <c r="M22" s="36"/>
    </row>
    <row r="23" spans="1:13" ht="15" customHeight="1" x14ac:dyDescent="0.25">
      <c r="A23" s="31" t="s">
        <v>21</v>
      </c>
      <c r="B23" s="11"/>
      <c r="C23" s="11"/>
      <c r="D23" s="11"/>
      <c r="E23" s="71">
        <f>SUM(E20:E22)</f>
        <v>13.55499999999995</v>
      </c>
      <c r="F23" s="49">
        <f t="shared" ref="F23" si="12">SUM(F20:F22)</f>
        <v>24.565000000000012</v>
      </c>
      <c r="G23" s="71">
        <f>SUM(G20:G22)</f>
        <v>19.661999999999999</v>
      </c>
      <c r="H23" s="100">
        <f>SUM(H20:H22)</f>
        <v>28.867000000000054</v>
      </c>
      <c r="I23" s="71">
        <f>SUM(I20:I22)</f>
        <v>53.277000000000143</v>
      </c>
      <c r="J23" s="49">
        <f t="shared" ref="J23" si="13">SUM(J20:J22)</f>
        <v>52.663000000000103</v>
      </c>
      <c r="K23" s="49">
        <f t="shared" ref="K23" si="14">SUM(K20:K22)</f>
        <v>0.18299999999997318</v>
      </c>
      <c r="L23" s="100">
        <f>SUM(L20:L22)</f>
        <v>44.447999999999993</v>
      </c>
      <c r="M23" s="36"/>
    </row>
    <row r="24" spans="1:13" ht="15" customHeight="1" x14ac:dyDescent="0.25">
      <c r="A24" s="27" t="s">
        <v>22</v>
      </c>
      <c r="B24" s="3"/>
      <c r="C24" s="3"/>
      <c r="D24" s="3"/>
      <c r="E24" s="70">
        <f t="shared" ref="E24:H24" si="15">E23-E25</f>
        <v>13.55499999999995</v>
      </c>
      <c r="F24" s="44">
        <f t="shared" si="15"/>
        <v>24.565000000000012</v>
      </c>
      <c r="G24" s="70">
        <f t="shared" si="15"/>
        <v>19.661999999999999</v>
      </c>
      <c r="H24" s="138">
        <f t="shared" si="15"/>
        <v>28.867000000000054</v>
      </c>
      <c r="I24" s="70">
        <f t="shared" ref="I24" si="16">I23-I25</f>
        <v>53.277000000000143</v>
      </c>
      <c r="J24" s="44">
        <f t="shared" ref="J24" si="17">J23-J25</f>
        <v>52.663000000000103</v>
      </c>
      <c r="K24" s="44">
        <f t="shared" ref="K24" si="18">K23-K25</f>
        <v>0.18299999999997318</v>
      </c>
      <c r="L24" s="138">
        <f>L23-L25</f>
        <v>44.447999999999993</v>
      </c>
      <c r="M24" s="36"/>
    </row>
    <row r="25" spans="1:13" ht="15" customHeight="1" x14ac:dyDescent="0.25">
      <c r="A25" s="27" t="s">
        <v>85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3" ht="10.5" customHeight="1" x14ac:dyDescent="0.25">
      <c r="A26" s="3"/>
      <c r="B26" s="160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3" ht="15" customHeight="1" x14ac:dyDescent="0.25">
      <c r="A27" s="161" t="s">
        <v>95</v>
      </c>
      <c r="B27" s="162"/>
      <c r="C27" s="162"/>
      <c r="D27" s="162"/>
      <c r="E27" s="163"/>
      <c r="F27" s="164"/>
      <c r="G27" s="163"/>
      <c r="H27" s="165"/>
      <c r="I27" s="163">
        <v>-5.8159999999999998</v>
      </c>
      <c r="J27" s="164">
        <v>-3.3929999999999998</v>
      </c>
      <c r="K27" s="164">
        <v>-58</v>
      </c>
      <c r="L27" s="164"/>
    </row>
    <row r="28" spans="1:13" ht="15" customHeight="1" x14ac:dyDescent="0.25">
      <c r="A28" s="166" t="s">
        <v>96</v>
      </c>
      <c r="B28" s="167"/>
      <c r="C28" s="167"/>
      <c r="D28" s="167"/>
      <c r="E28" s="168">
        <f>E14-E27</f>
        <v>30.904999999999951</v>
      </c>
      <c r="F28" s="169">
        <f t="shared" ref="F28:L28" si="19">F14-F27</f>
        <v>41.591000000000008</v>
      </c>
      <c r="G28" s="168">
        <f t="shared" si="19"/>
        <v>46.669000000000004</v>
      </c>
      <c r="H28" s="170">
        <f t="shared" si="19"/>
        <v>58.99700000000005</v>
      </c>
      <c r="I28" s="168">
        <f t="shared" ref="I28" si="20">I14-I27</f>
        <v>102.68900000000014</v>
      </c>
      <c r="J28" s="169">
        <f t="shared" ref="J28" si="21">J14-J27</f>
        <v>111.04700000000011</v>
      </c>
      <c r="K28" s="169">
        <f t="shared" si="19"/>
        <v>102.80199999999996</v>
      </c>
      <c r="L28" s="169">
        <f t="shared" si="19"/>
        <v>111.81799999999998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3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 t="str">
        <f t="shared" ref="L32" si="24">IF(L$5=0,"",L$5)</f>
        <v/>
      </c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4</v>
      </c>
      <c r="B34" s="7"/>
      <c r="C34" s="7"/>
      <c r="D34" s="7"/>
      <c r="E34" s="70"/>
      <c r="F34" s="44"/>
      <c r="G34" s="70">
        <v>1110.2809999999999</v>
      </c>
      <c r="H34" s="138">
        <v>1109.2139999999999</v>
      </c>
      <c r="I34" s="70">
        <v>1101.1089999999999</v>
      </c>
      <c r="J34" s="44">
        <v>1101.393</v>
      </c>
      <c r="K34" s="44">
        <v>1116.8510000000001</v>
      </c>
      <c r="L34" s="138">
        <v>970.38300000000004</v>
      </c>
    </row>
    <row r="35" spans="1:12" ht="15" customHeight="1" x14ac:dyDescent="0.25">
      <c r="A35" s="27" t="s">
        <v>23</v>
      </c>
      <c r="B35" s="6"/>
      <c r="C35" s="6"/>
      <c r="D35" s="6"/>
      <c r="E35" s="70"/>
      <c r="F35" s="44"/>
      <c r="G35" s="70">
        <v>3.0770000000000026</v>
      </c>
      <c r="H35" s="138">
        <v>2.7189999999999968</v>
      </c>
      <c r="I35" s="70">
        <v>1.2040000000000051</v>
      </c>
      <c r="J35" s="44">
        <v>6.5790000000000006</v>
      </c>
      <c r="K35" s="44">
        <v>25.002999999999997</v>
      </c>
      <c r="L35" s="138">
        <v>22.447999999999997</v>
      </c>
    </row>
    <row r="36" spans="1:12" ht="15" customHeight="1" x14ac:dyDescent="0.25">
      <c r="A36" s="27" t="s">
        <v>24</v>
      </c>
      <c r="B36" s="6"/>
      <c r="C36" s="6"/>
      <c r="D36" s="6"/>
      <c r="E36" s="70"/>
      <c r="F36" s="44"/>
      <c r="G36" s="70">
        <v>83.680999999999983</v>
      </c>
      <c r="H36" s="138">
        <v>92.492999999999967</v>
      </c>
      <c r="I36" s="70">
        <v>88.842999999999989</v>
      </c>
      <c r="J36" s="44">
        <v>97.035999999999973</v>
      </c>
      <c r="K36" s="44">
        <v>105.83199999999999</v>
      </c>
      <c r="L36" s="138">
        <v>106.31700000000001</v>
      </c>
    </row>
    <row r="37" spans="1:12" ht="15" customHeight="1" x14ac:dyDescent="0.25">
      <c r="A37" s="27" t="s">
        <v>25</v>
      </c>
      <c r="B37" s="6"/>
      <c r="C37" s="6"/>
      <c r="D37" s="6"/>
      <c r="E37" s="70"/>
      <c r="F37" s="44"/>
      <c r="G37" s="70"/>
      <c r="H37" s="138"/>
      <c r="I37" s="70"/>
      <c r="J37" s="44"/>
      <c r="K37" s="44"/>
      <c r="L37" s="138"/>
    </row>
    <row r="38" spans="1:12" ht="15" customHeight="1" x14ac:dyDescent="0.25">
      <c r="A38" s="28" t="s">
        <v>26</v>
      </c>
      <c r="B38" s="21"/>
      <c r="C38" s="21"/>
      <c r="D38" s="21"/>
      <c r="E38" s="69"/>
      <c r="F38" s="46"/>
      <c r="G38" s="69">
        <v>25.487000000000002</v>
      </c>
      <c r="H38" s="137">
        <v>20.577999999999999</v>
      </c>
      <c r="I38" s="69">
        <v>24.583000000000002</v>
      </c>
      <c r="J38" s="46">
        <v>20.7</v>
      </c>
      <c r="K38" s="46">
        <v>14.899000000000001</v>
      </c>
      <c r="L38" s="137">
        <v>21.283000000000001</v>
      </c>
    </row>
    <row r="39" spans="1:12" ht="15" customHeight="1" x14ac:dyDescent="0.25">
      <c r="A39" s="29" t="s">
        <v>27</v>
      </c>
      <c r="B39" s="10"/>
      <c r="C39" s="10"/>
      <c r="D39" s="10"/>
      <c r="E39" s="93"/>
      <c r="F39" s="94"/>
      <c r="G39" s="93">
        <f>SUM(G34:G38)</f>
        <v>1222.5260000000001</v>
      </c>
      <c r="H39" s="124">
        <f>SUM(H34:H38)</f>
        <v>1225.0039999999999</v>
      </c>
      <c r="I39" s="71">
        <f>SUM(I34:I38)</f>
        <v>1215.739</v>
      </c>
      <c r="J39" s="49">
        <f t="shared" ref="J39" si="25">SUM(J34:J38)</f>
        <v>1225.7080000000001</v>
      </c>
      <c r="K39" s="49">
        <f t="shared" ref="K39" si="26">SUM(K34:K38)</f>
        <v>1262.585</v>
      </c>
      <c r="L39" s="100">
        <f>SUM(L34:L38)</f>
        <v>1120.431</v>
      </c>
    </row>
    <row r="40" spans="1:12" ht="15" customHeight="1" x14ac:dyDescent="0.25">
      <c r="A40" s="27" t="s">
        <v>28</v>
      </c>
      <c r="B40" s="3"/>
      <c r="C40" s="3"/>
      <c r="D40" s="3"/>
      <c r="E40" s="70"/>
      <c r="F40" s="44"/>
      <c r="G40" s="70">
        <v>167.881</v>
      </c>
      <c r="H40" s="138">
        <v>170.90300000000002</v>
      </c>
      <c r="I40" s="70">
        <v>155.697</v>
      </c>
      <c r="J40" s="44">
        <v>165.07400000000001</v>
      </c>
      <c r="K40" s="44">
        <v>170.31800000000001</v>
      </c>
      <c r="L40" s="138">
        <v>94.298999999999992</v>
      </c>
    </row>
    <row r="41" spans="1:12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30</v>
      </c>
      <c r="B42" s="3"/>
      <c r="C42" s="3"/>
      <c r="D42" s="3"/>
      <c r="E42" s="70"/>
      <c r="F42" s="44"/>
      <c r="G42" s="70">
        <v>201.53899999999999</v>
      </c>
      <c r="H42" s="138">
        <v>197.38800000000001</v>
      </c>
      <c r="I42" s="70">
        <v>148.03100000000001</v>
      </c>
      <c r="J42" s="44">
        <v>197.33200000000002</v>
      </c>
      <c r="K42" s="44">
        <v>196.27299999999997</v>
      </c>
      <c r="L42" s="138">
        <v>124</v>
      </c>
    </row>
    <row r="43" spans="1:12" ht="15" customHeight="1" x14ac:dyDescent="0.25">
      <c r="A43" s="27" t="s">
        <v>31</v>
      </c>
      <c r="B43" s="3"/>
      <c r="C43" s="3"/>
      <c r="D43" s="3"/>
      <c r="E43" s="70"/>
      <c r="F43" s="44"/>
      <c r="G43" s="70">
        <v>58.179000000000002</v>
      </c>
      <c r="H43" s="138">
        <v>35.052</v>
      </c>
      <c r="I43" s="70">
        <v>63.081000000000003</v>
      </c>
      <c r="J43" s="44">
        <v>29.135000000000002</v>
      </c>
      <c r="K43" s="44">
        <v>80.442999999999998</v>
      </c>
      <c r="L43" s="138">
        <v>66.180000000000007</v>
      </c>
    </row>
    <row r="44" spans="1:12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33</v>
      </c>
      <c r="B45" s="18"/>
      <c r="C45" s="18"/>
      <c r="D45" s="18"/>
      <c r="E45" s="95"/>
      <c r="F45" s="96"/>
      <c r="G45" s="95">
        <f>SUM(G40:G44)</f>
        <v>427.59899999999993</v>
      </c>
      <c r="H45" s="125">
        <f>SUM(H40:H44)</f>
        <v>403.34300000000007</v>
      </c>
      <c r="I45" s="77">
        <f>SUM(I40:I44)</f>
        <v>366.80900000000003</v>
      </c>
      <c r="J45" s="78">
        <f t="shared" ref="J45" si="27">SUM(J40:J44)</f>
        <v>391.54100000000005</v>
      </c>
      <c r="K45" s="78">
        <f t="shared" ref="K45" si="28">SUM(K40:K44)</f>
        <v>447.03399999999999</v>
      </c>
      <c r="L45" s="114">
        <f>SUM(L40:L44)</f>
        <v>284.47899999999998</v>
      </c>
    </row>
    <row r="46" spans="1:12" ht="15" customHeight="1" x14ac:dyDescent="0.25">
      <c r="A46" s="29" t="s">
        <v>34</v>
      </c>
      <c r="B46" s="9"/>
      <c r="C46" s="9"/>
      <c r="D46" s="9"/>
      <c r="E46" s="93"/>
      <c r="F46" s="94"/>
      <c r="G46" s="93">
        <f>G45+G39</f>
        <v>1650.125</v>
      </c>
      <c r="H46" s="124">
        <f>H45+H39</f>
        <v>1628.347</v>
      </c>
      <c r="I46" s="71">
        <f>I45+I39</f>
        <v>1582.548</v>
      </c>
      <c r="J46" s="49">
        <f t="shared" ref="J46" si="29">J39+J45</f>
        <v>1617.2490000000003</v>
      </c>
      <c r="K46" s="49">
        <f t="shared" ref="K46" si="30">K39+K45</f>
        <v>1709.6190000000001</v>
      </c>
      <c r="L46" s="100">
        <f>L39+L45</f>
        <v>1404.91</v>
      </c>
    </row>
    <row r="47" spans="1:12" ht="15" customHeight="1" x14ac:dyDescent="0.25">
      <c r="A47" s="27" t="s">
        <v>35</v>
      </c>
      <c r="B47" s="3"/>
      <c r="C47" s="3"/>
      <c r="D47" s="3"/>
      <c r="E47" s="70"/>
      <c r="F47" s="44"/>
      <c r="G47" s="70">
        <v>919.32700000000011</v>
      </c>
      <c r="H47" s="138">
        <v>863.24800000000005</v>
      </c>
      <c r="I47" s="70">
        <v>890.04900000000009</v>
      </c>
      <c r="J47" s="44">
        <v>845.2600000000001</v>
      </c>
      <c r="K47" s="44">
        <v>807.47300000000007</v>
      </c>
      <c r="L47" s="138">
        <v>695.47800000000018</v>
      </c>
    </row>
    <row r="48" spans="1:12" ht="15" customHeight="1" x14ac:dyDescent="0.25">
      <c r="A48" s="27" t="s">
        <v>84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3" ht="15" customHeight="1" x14ac:dyDescent="0.25">
      <c r="A49" s="27" t="s">
        <v>36</v>
      </c>
      <c r="B49" s="3"/>
      <c r="C49" s="3"/>
      <c r="D49" s="3"/>
      <c r="E49" s="70"/>
      <c r="F49" s="44"/>
      <c r="G49" s="70"/>
      <c r="H49" s="138"/>
      <c r="I49" s="70"/>
      <c r="J49" s="44"/>
      <c r="K49" s="44"/>
      <c r="L49" s="138"/>
    </row>
    <row r="50" spans="1:13" ht="15" customHeight="1" x14ac:dyDescent="0.25">
      <c r="A50" s="27" t="s">
        <v>37</v>
      </c>
      <c r="B50" s="3"/>
      <c r="C50" s="3"/>
      <c r="D50" s="3"/>
      <c r="E50" s="70"/>
      <c r="F50" s="44"/>
      <c r="G50" s="70">
        <v>24.462</v>
      </c>
      <c r="H50" s="138">
        <v>21.033999999999999</v>
      </c>
      <c r="I50" s="70">
        <v>26.001000000000001</v>
      </c>
      <c r="J50" s="44">
        <v>25.626999999999999</v>
      </c>
      <c r="K50" s="44">
        <v>40.472000000000001</v>
      </c>
      <c r="L50" s="138">
        <v>11.253</v>
      </c>
    </row>
    <row r="51" spans="1:13" ht="15" customHeight="1" x14ac:dyDescent="0.25">
      <c r="A51" s="27" t="s">
        <v>38</v>
      </c>
      <c r="B51" s="3"/>
      <c r="C51" s="3"/>
      <c r="D51" s="3"/>
      <c r="E51" s="70"/>
      <c r="F51" s="44"/>
      <c r="G51" s="70">
        <v>514.59400000000005</v>
      </c>
      <c r="H51" s="138">
        <v>559.45100000000002</v>
      </c>
      <c r="I51" s="70">
        <v>526.98300000000006</v>
      </c>
      <c r="J51" s="44">
        <v>591.56299999999999</v>
      </c>
      <c r="K51" s="44">
        <v>650.52700000000004</v>
      </c>
      <c r="L51" s="138">
        <v>574.9190000000001</v>
      </c>
    </row>
    <row r="52" spans="1:13" ht="15" customHeight="1" x14ac:dyDescent="0.25">
      <c r="A52" s="27" t="s">
        <v>39</v>
      </c>
      <c r="B52" s="3"/>
      <c r="C52" s="3"/>
      <c r="D52" s="3"/>
      <c r="E52" s="70"/>
      <c r="F52" s="44"/>
      <c r="G52" s="70">
        <v>190.86</v>
      </c>
      <c r="H52" s="138">
        <v>183.01399999999998</v>
      </c>
      <c r="I52" s="70">
        <v>138.63300000000001</v>
      </c>
      <c r="J52" s="44">
        <v>153.19900000000001</v>
      </c>
      <c r="K52" s="44">
        <v>210.197</v>
      </c>
      <c r="L52" s="138">
        <v>121.45</v>
      </c>
    </row>
    <row r="53" spans="1:13" ht="15" customHeight="1" x14ac:dyDescent="0.25">
      <c r="A53" s="27" t="s">
        <v>77</v>
      </c>
      <c r="B53" s="3"/>
      <c r="C53" s="3"/>
      <c r="D53" s="3"/>
      <c r="E53" s="70"/>
      <c r="F53" s="44"/>
      <c r="G53" s="70">
        <v>0.88200000000000001</v>
      </c>
      <c r="H53" s="138">
        <v>1.6</v>
      </c>
      <c r="I53" s="70">
        <v>0.88200000000000001</v>
      </c>
      <c r="J53" s="44">
        <v>1.6</v>
      </c>
      <c r="K53" s="44">
        <v>0.95</v>
      </c>
      <c r="L53" s="138">
        <v>1.81</v>
      </c>
    </row>
    <row r="54" spans="1:13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3" ht="15" customHeight="1" x14ac:dyDescent="0.25">
      <c r="A55" s="29" t="s">
        <v>41</v>
      </c>
      <c r="B55" s="9"/>
      <c r="C55" s="9"/>
      <c r="D55" s="9"/>
      <c r="E55" s="93"/>
      <c r="F55" s="94"/>
      <c r="G55" s="93">
        <f>SUM(G47:G54)</f>
        <v>1650.1250000000005</v>
      </c>
      <c r="H55" s="124">
        <f>SUM(H47:H54)</f>
        <v>1628.347</v>
      </c>
      <c r="I55" s="71">
        <f>SUM(I47:I54)</f>
        <v>1582.5480000000002</v>
      </c>
      <c r="J55" s="49">
        <f t="shared" ref="J55" si="31">SUM(J47:J54)</f>
        <v>1617.249</v>
      </c>
      <c r="K55" s="49">
        <f t="shared" ref="K55" si="32">SUM(K47:K54)</f>
        <v>1709.6190000000004</v>
      </c>
      <c r="L55" s="100">
        <f>SUM(L47:L54)</f>
        <v>1404.9100000000003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3">F$3</f>
        <v>2013</v>
      </c>
      <c r="G57" s="55">
        <f t="shared" si="33"/>
        <v>2014</v>
      </c>
      <c r="H57" s="55">
        <f t="shared" si="33"/>
        <v>2013</v>
      </c>
      <c r="I57" s="55">
        <f t="shared" si="33"/>
        <v>2013</v>
      </c>
      <c r="J57" s="55">
        <f t="shared" si="33"/>
        <v>2012</v>
      </c>
      <c r="K57" s="55">
        <f t="shared" si="33"/>
        <v>2011</v>
      </c>
      <c r="L57" s="55">
        <f t="shared" si="33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4">F$4</f>
        <v>Q2</v>
      </c>
      <c r="G58" s="74" t="str">
        <f t="shared" si="34"/>
        <v>Q1-2</v>
      </c>
      <c r="H58" s="74" t="str">
        <f t="shared" si="34"/>
        <v>Q1-2</v>
      </c>
      <c r="I58" s="74"/>
      <c r="J58" s="74"/>
      <c r="K58" s="74" t="str">
        <f>IF(K$4="","",K$4)</f>
        <v/>
      </c>
      <c r="L58" s="74"/>
    </row>
    <row r="59" spans="1:13" s="16" customFormat="1" ht="15" customHeight="1" x14ac:dyDescent="0.15">
      <c r="A59" s="62" t="s">
        <v>81</v>
      </c>
      <c r="B59" s="61"/>
      <c r="C59" s="57"/>
      <c r="D59" s="57"/>
      <c r="E59" s="75"/>
      <c r="F59" s="75" t="str">
        <f t="shared" ref="F59" si="35">IF(F$5=0,"",F$5)</f>
        <v/>
      </c>
      <c r="G59" s="75"/>
      <c r="H59" s="75"/>
      <c r="I59" s="75"/>
      <c r="J59" s="75"/>
      <c r="K59" s="75"/>
      <c r="L59" s="75"/>
    </row>
    <row r="60" spans="1:13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3" ht="24.95" customHeight="1" x14ac:dyDescent="0.25">
      <c r="A61" s="209" t="s">
        <v>42</v>
      </c>
      <c r="B61" s="209"/>
      <c r="C61" s="8"/>
      <c r="D61" s="8"/>
      <c r="E61" s="68">
        <v>20.102</v>
      </c>
      <c r="F61" s="47">
        <v>33.015999999999998</v>
      </c>
      <c r="G61" s="68">
        <v>22.698</v>
      </c>
      <c r="H61" s="136">
        <v>40.622999999999998</v>
      </c>
      <c r="I61" s="68">
        <v>67.376000000000005</v>
      </c>
      <c r="J61" s="47">
        <v>56.811999999999998</v>
      </c>
      <c r="K61" s="47">
        <v>41.667000000000002</v>
      </c>
      <c r="L61" s="136">
        <v>66.403000000000006</v>
      </c>
    </row>
    <row r="62" spans="1:13" ht="15" customHeight="1" x14ac:dyDescent="0.25">
      <c r="A62" s="211" t="s">
        <v>43</v>
      </c>
      <c r="B62" s="211"/>
      <c r="C62" s="22"/>
      <c r="D62" s="22"/>
      <c r="E62" s="69">
        <v>17.012</v>
      </c>
      <c r="F62" s="46">
        <v>13.86</v>
      </c>
      <c r="G62" s="69">
        <v>-1.1199999999999974</v>
      </c>
      <c r="H62" s="137">
        <v>12.484999999999999</v>
      </c>
      <c r="I62" s="69">
        <v>32.471000000000004</v>
      </c>
      <c r="J62" s="46">
        <v>-47.384</v>
      </c>
      <c r="K62" s="46">
        <v>31.394000000000002</v>
      </c>
      <c r="L62" s="137">
        <v>6.9759999999999991</v>
      </c>
    </row>
    <row r="63" spans="1:13" ht="16.5" customHeight="1" x14ac:dyDescent="0.25">
      <c r="A63" s="215" t="s">
        <v>44</v>
      </c>
      <c r="B63" s="215"/>
      <c r="C63" s="24"/>
      <c r="D63" s="24"/>
      <c r="E63" s="71">
        <f t="shared" ref="E63:L63" si="36">SUM(E61:E62)</f>
        <v>37.114000000000004</v>
      </c>
      <c r="F63" s="49">
        <f t="shared" si="36"/>
        <v>46.875999999999998</v>
      </c>
      <c r="G63" s="73">
        <f t="shared" ref="G63:H63" si="37">SUM(G61:G62)</f>
        <v>21.578000000000003</v>
      </c>
      <c r="H63" s="127">
        <f t="shared" si="37"/>
        <v>53.107999999999997</v>
      </c>
      <c r="I63" s="71">
        <f t="shared" ref="I63" si="38">SUM(I61:I62)</f>
        <v>99.847000000000008</v>
      </c>
      <c r="J63" s="49">
        <f t="shared" ref="J63" si="39">SUM(J61:J62)</f>
        <v>9.4279999999999973</v>
      </c>
      <c r="K63" s="49">
        <f t="shared" si="36"/>
        <v>73.061000000000007</v>
      </c>
      <c r="L63" s="100">
        <f t="shared" si="36"/>
        <v>73.379000000000005</v>
      </c>
      <c r="M63" s="128"/>
    </row>
    <row r="64" spans="1:13" ht="15" customHeight="1" x14ac:dyDescent="0.25">
      <c r="A64" s="209" t="s">
        <v>45</v>
      </c>
      <c r="B64" s="209"/>
      <c r="C64" s="3"/>
      <c r="D64" s="3"/>
      <c r="E64" s="70">
        <v>-1.5569999999999999</v>
      </c>
      <c r="F64" s="44">
        <v>-1.2780000000000005</v>
      </c>
      <c r="G64" s="70">
        <v>-1.847</v>
      </c>
      <c r="H64" s="138">
        <v>-4.4130000000000003</v>
      </c>
      <c r="I64" s="70">
        <v>-7.5709999999999997</v>
      </c>
      <c r="J64" s="44">
        <v>-7.306</v>
      </c>
      <c r="K64" s="44">
        <v>-12.891</v>
      </c>
      <c r="L64" s="138">
        <v>-50.111000000000004</v>
      </c>
    </row>
    <row r="65" spans="1:13" ht="15" customHeight="1" x14ac:dyDescent="0.25">
      <c r="A65" s="211" t="s">
        <v>78</v>
      </c>
      <c r="B65" s="211"/>
      <c r="C65" s="21"/>
      <c r="D65" s="21"/>
      <c r="E65" s="69"/>
      <c r="F65" s="46"/>
      <c r="G65" s="69"/>
      <c r="H65" s="137"/>
      <c r="I65" s="69"/>
      <c r="J65" s="46"/>
      <c r="K65" s="46"/>
      <c r="L65" s="137"/>
    </row>
    <row r="66" spans="1:13" s="39" customFormat="1" ht="16.5" customHeight="1" x14ac:dyDescent="0.15">
      <c r="A66" s="126" t="s">
        <v>46</v>
      </c>
      <c r="B66" s="126"/>
      <c r="C66" s="25"/>
      <c r="D66" s="25"/>
      <c r="E66" s="71">
        <f t="shared" ref="E66:L66" si="40">SUM(E63:E65)</f>
        <v>35.557000000000002</v>
      </c>
      <c r="F66" s="49">
        <f t="shared" si="40"/>
        <v>45.597999999999999</v>
      </c>
      <c r="G66" s="73">
        <f t="shared" ref="G66:H66" si="41">SUM(G63:G65)</f>
        <v>19.731000000000002</v>
      </c>
      <c r="H66" s="127">
        <f t="shared" si="41"/>
        <v>48.694999999999993</v>
      </c>
      <c r="I66" s="71">
        <f t="shared" ref="I66" si="42">SUM(I63:I65)</f>
        <v>92.27600000000001</v>
      </c>
      <c r="J66" s="49">
        <f t="shared" ref="J66" si="43">SUM(J63:J65)</f>
        <v>2.1219999999999972</v>
      </c>
      <c r="K66" s="49">
        <f t="shared" si="40"/>
        <v>60.170000000000009</v>
      </c>
      <c r="L66" s="100">
        <f t="shared" si="40"/>
        <v>23.268000000000001</v>
      </c>
      <c r="M66" s="49"/>
    </row>
    <row r="67" spans="1:13" ht="15" customHeight="1" x14ac:dyDescent="0.25">
      <c r="A67" s="211" t="s">
        <v>47</v>
      </c>
      <c r="B67" s="211"/>
      <c r="C67" s="26"/>
      <c r="D67" s="26"/>
      <c r="E67" s="69"/>
      <c r="F67" s="46"/>
      <c r="G67" s="69"/>
      <c r="H67" s="137"/>
      <c r="I67" s="69"/>
      <c r="J67" s="46"/>
      <c r="K67" s="46">
        <v>-220.946</v>
      </c>
      <c r="L67" s="137"/>
    </row>
    <row r="68" spans="1:13" ht="16.5" customHeight="1" x14ac:dyDescent="0.25">
      <c r="A68" s="215" t="s">
        <v>48</v>
      </c>
      <c r="B68" s="215"/>
      <c r="C68" s="9"/>
      <c r="D68" s="9"/>
      <c r="E68" s="71">
        <f t="shared" ref="E68:L68" si="44">SUM(E66:E67)</f>
        <v>35.557000000000002</v>
      </c>
      <c r="F68" s="49">
        <f t="shared" si="44"/>
        <v>45.597999999999999</v>
      </c>
      <c r="G68" s="73">
        <f t="shared" ref="G68:H68" si="45">SUM(G66:G67)</f>
        <v>19.731000000000002</v>
      </c>
      <c r="H68" s="127">
        <f t="shared" si="45"/>
        <v>48.694999999999993</v>
      </c>
      <c r="I68" s="71">
        <f t="shared" ref="I68" si="46">SUM(I66:I67)</f>
        <v>92.27600000000001</v>
      </c>
      <c r="J68" s="49">
        <f t="shared" ref="J68" si="47">SUM(J66:J67)</f>
        <v>2.1219999999999972</v>
      </c>
      <c r="K68" s="49">
        <f t="shared" si="44"/>
        <v>-160.77599999999998</v>
      </c>
      <c r="L68" s="100">
        <f t="shared" si="44"/>
        <v>23.268000000000001</v>
      </c>
      <c r="M68" s="128"/>
    </row>
    <row r="69" spans="1:13" ht="15" customHeight="1" x14ac:dyDescent="0.25">
      <c r="A69" s="209" t="s">
        <v>49</v>
      </c>
      <c r="B69" s="209"/>
      <c r="C69" s="3"/>
      <c r="D69" s="3"/>
      <c r="E69" s="70">
        <v>-29.954999999999998</v>
      </c>
      <c r="F69" s="44">
        <v>-41.525999999999996</v>
      </c>
      <c r="G69" s="70">
        <v>-23.026</v>
      </c>
      <c r="H69" s="138">
        <v>-45.356999999999999</v>
      </c>
      <c r="I69" s="70">
        <v>-66.438000000000002</v>
      </c>
      <c r="J69" s="44">
        <v>-34.521000000000001</v>
      </c>
      <c r="K69" s="44">
        <v>36.591999999999999</v>
      </c>
      <c r="L69" s="138">
        <v>-50.96</v>
      </c>
    </row>
    <row r="70" spans="1:13" ht="15" customHeight="1" x14ac:dyDescent="0.25">
      <c r="A70" s="209" t="s">
        <v>50</v>
      </c>
      <c r="B70" s="209"/>
      <c r="C70" s="3"/>
      <c r="D70" s="3"/>
      <c r="E70" s="70"/>
      <c r="F70" s="44"/>
      <c r="G70" s="70"/>
      <c r="H70" s="138"/>
      <c r="I70" s="70"/>
      <c r="J70" s="44"/>
      <c r="K70" s="44"/>
      <c r="L70" s="138"/>
    </row>
    <row r="71" spans="1:13" ht="15" customHeight="1" x14ac:dyDescent="0.25">
      <c r="A71" s="209" t="s">
        <v>51</v>
      </c>
      <c r="B71" s="209"/>
      <c r="C71" s="3"/>
      <c r="D71" s="3"/>
      <c r="E71" s="70">
        <v>-2.5369999999999999</v>
      </c>
      <c r="F71" s="44">
        <v>-7.3129999999999997</v>
      </c>
      <c r="G71" s="70">
        <v>-2.5369999999999999</v>
      </c>
      <c r="H71" s="138">
        <v>-7.3129999999999997</v>
      </c>
      <c r="I71" s="70">
        <v>-7.3129999999999997</v>
      </c>
      <c r="J71" s="44">
        <v>-22.863</v>
      </c>
      <c r="K71" s="44">
        <v>-2.6859999999999999</v>
      </c>
      <c r="L71" s="138">
        <v>-33.664000000000001</v>
      </c>
    </row>
    <row r="72" spans="1:13" ht="15" customHeight="1" x14ac:dyDescent="0.25">
      <c r="A72" s="211" t="s">
        <v>52</v>
      </c>
      <c r="B72" s="211"/>
      <c r="C72" s="21"/>
      <c r="D72" s="21"/>
      <c r="E72" s="69"/>
      <c r="F72" s="46"/>
      <c r="G72" s="69">
        <v>-1.748</v>
      </c>
      <c r="H72" s="137">
        <v>9.9220000000000006</v>
      </c>
      <c r="I72" s="69">
        <v>14.922000000000001</v>
      </c>
      <c r="J72" s="46">
        <v>6.5660000000000007</v>
      </c>
      <c r="K72" s="46">
        <v>142.77699999999999</v>
      </c>
      <c r="L72" s="137">
        <v>45.677</v>
      </c>
    </row>
    <row r="73" spans="1:13" ht="16.5" customHeight="1" x14ac:dyDescent="0.25">
      <c r="A73" s="32" t="s">
        <v>53</v>
      </c>
      <c r="B73" s="32"/>
      <c r="C73" s="19"/>
      <c r="D73" s="19"/>
      <c r="E73" s="72">
        <f t="shared" ref="E73:L73" si="48">SUM(E69:E72)</f>
        <v>-32.491999999999997</v>
      </c>
      <c r="F73" s="48">
        <f t="shared" si="48"/>
        <v>-48.838999999999999</v>
      </c>
      <c r="G73" s="77">
        <f t="shared" ref="G73:H73" si="49">SUM(G69:G72)</f>
        <v>-27.311</v>
      </c>
      <c r="H73" s="114">
        <f t="shared" si="49"/>
        <v>-42.748000000000005</v>
      </c>
      <c r="I73" s="72">
        <f t="shared" ref="I73" si="50">SUM(I69:I72)</f>
        <v>-58.829000000000008</v>
      </c>
      <c r="J73" s="48">
        <f t="shared" ref="J73" si="51">SUM(J69:J72)</f>
        <v>-50.817999999999998</v>
      </c>
      <c r="K73" s="48">
        <f t="shared" si="48"/>
        <v>176.68299999999999</v>
      </c>
      <c r="L73" s="140">
        <f t="shared" si="48"/>
        <v>-38.946999999999996</v>
      </c>
      <c r="M73" s="128"/>
    </row>
    <row r="74" spans="1:13" ht="16.5" customHeight="1" x14ac:dyDescent="0.25">
      <c r="A74" s="215" t="s">
        <v>54</v>
      </c>
      <c r="B74" s="215"/>
      <c r="C74" s="9"/>
      <c r="D74" s="9"/>
      <c r="E74" s="71">
        <f t="shared" ref="E74:L74" si="52">SUM(E73+E68)</f>
        <v>3.0650000000000048</v>
      </c>
      <c r="F74" s="49">
        <f t="shared" si="52"/>
        <v>-3.2409999999999997</v>
      </c>
      <c r="G74" s="73">
        <f t="shared" ref="G74:H74" si="53">SUM(G73+G68)</f>
        <v>-7.5799999999999983</v>
      </c>
      <c r="H74" s="127">
        <f t="shared" si="53"/>
        <v>5.9469999999999885</v>
      </c>
      <c r="I74" s="71">
        <f t="shared" ref="I74" si="54">SUM(I73+I68)</f>
        <v>33.447000000000003</v>
      </c>
      <c r="J74" s="49">
        <f t="shared" ref="J74" si="55">SUM(J73+J68)</f>
        <v>-48.695999999999998</v>
      </c>
      <c r="K74" s="49">
        <f t="shared" si="52"/>
        <v>15.907000000000011</v>
      </c>
      <c r="L74" s="100">
        <f t="shared" si="52"/>
        <v>-15.678999999999995</v>
      </c>
      <c r="M74" s="128"/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6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6"/>
        <v>2012</v>
      </c>
      <c r="K76" s="55">
        <f t="shared" si="56"/>
        <v>2011</v>
      </c>
      <c r="L76" s="55">
        <f t="shared" si="56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7">F$4</f>
        <v>Q2</v>
      </c>
      <c r="G77" s="74" t="str">
        <f t="shared" si="57"/>
        <v>Q1-2</v>
      </c>
      <c r="H77" s="74" t="str">
        <f t="shared" si="57"/>
        <v>Q1-2</v>
      </c>
      <c r="I77" s="55"/>
      <c r="J77" s="55"/>
      <c r="K77" s="55" t="str">
        <f>IF(K$4="","",K$4)</f>
        <v/>
      </c>
      <c r="L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3" ht="1.5" customHeight="1" x14ac:dyDescent="0.25"/>
    <row r="80" spans="1:13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10.986881865690197</v>
      </c>
      <c r="F80" s="50">
        <f>IF(F14=0,"-",IF(F7=0,"-",F14/F7))*100</f>
        <v>15.020332396767042</v>
      </c>
      <c r="G80" s="63">
        <f>IF(G7=0,"",IF(G14=0,"",(G14/G7))*100)</f>
        <v>9.4675768610465898</v>
      </c>
      <c r="H80" s="99">
        <f>IF(H7=0,"",IF(H14=0,"",(H14/H7))*100)</f>
        <v>11.326822319198413</v>
      </c>
      <c r="I80" s="97">
        <f>IF(I7=0,"",IF(I14=0,"",(I14/I7))*100)</f>
        <v>9.9011752873827685</v>
      </c>
      <c r="J80" s="50">
        <f>IF(J14=0,"-",IF(J7=0,"-",J14/J7))*100</f>
        <v>8.6098885674685555</v>
      </c>
      <c r="K80" s="50">
        <f>IF(K14=0,"-",IF(K7=0,"-",K14/K7))*100</f>
        <v>4.2743311161230464</v>
      </c>
      <c r="L80" s="147">
        <f>IF(L14=0,"-",IF(L7=0,"-",L14/L7))*100</f>
        <v>12.397443743735751</v>
      </c>
    </row>
    <row r="81" spans="1:13" ht="15" customHeight="1" x14ac:dyDescent="0.25">
      <c r="A81" s="209" t="s">
        <v>57</v>
      </c>
      <c r="B81" s="209"/>
      <c r="C81" s="6"/>
      <c r="D81" s="6"/>
      <c r="E81" s="63">
        <f t="shared" ref="E81:L81" si="58">IF(E20=0,"-",IF(E7=0,"-",E20/E7)*100)</f>
        <v>6.6927370329552964</v>
      </c>
      <c r="F81" s="50">
        <f t="shared" si="58"/>
        <v>12.292613164414336</v>
      </c>
      <c r="G81" s="63">
        <f t="shared" ref="G81:I81" si="59">IF(G20=0,"-",IF(G7=0,"-",G20/G7)*100)</f>
        <v>5.5398784829642853</v>
      </c>
      <c r="H81" s="99">
        <f t="shared" si="58"/>
        <v>7.6792080804667764</v>
      </c>
      <c r="I81" s="63">
        <f t="shared" si="59"/>
        <v>6.9841649470206058</v>
      </c>
      <c r="J81" s="50">
        <f t="shared" ref="J81" si="60">IF(J20=0,"-",IF(J7=0,"-",J20/J7)*100)</f>
        <v>5.3530482991603252</v>
      </c>
      <c r="K81" s="50">
        <f t="shared" ref="K81" si="61">IF(K20=0,"-",IF(K7=0,"-",K20/K7)*100)</f>
        <v>0.66716658843463172</v>
      </c>
      <c r="L81" s="99">
        <f t="shared" si="58"/>
        <v>7.8558092298413191</v>
      </c>
      <c r="M81" s="13"/>
    </row>
    <row r="82" spans="1:13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63" t="s">
        <v>79</v>
      </c>
      <c r="H82" s="99" t="s">
        <v>79</v>
      </c>
      <c r="I82" s="189">
        <f t="shared" ref="I82" si="62">IF((I47=0),"-",(I24/((I47+J47)/2)*100))</f>
        <v>6.1403473387160599</v>
      </c>
      <c r="J82" s="50">
        <f>IF((J47=0),"-",(J24/((J47+K47)/2)*100))</f>
        <v>6.3728382019358358</v>
      </c>
      <c r="K82" s="50">
        <f>IF((K47=0),"-",(K24/((K47+L47)/2)*100))</f>
        <v>2.4352091319008156E-2</v>
      </c>
      <c r="L82" s="99">
        <v>6.471041695329065</v>
      </c>
      <c r="M82" s="13"/>
    </row>
    <row r="83" spans="1:13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63" t="s">
        <v>79</v>
      </c>
      <c r="H83" s="99" t="s">
        <v>79</v>
      </c>
      <c r="I83" s="189">
        <f t="shared" ref="I83" si="63">IF((I47=0),"-",((I17+I18)/((I47+I48+I49+I51+J47+J48+J49+J51)/2)*100))</f>
        <v>7.0144418689807377</v>
      </c>
      <c r="J83" s="50">
        <f>IF((J47=0),"-",((J17+J18)/((J47+J48+J49+J51+K47+K48+K49+K51)/2)*100))</f>
        <v>7.0279944576922384</v>
      </c>
      <c r="K83" s="50">
        <f>IF((K47=0),"-",((K17+K18)/((K47+K48+K49+K51+L47+L48+L49+L51)/2)*100))</f>
        <v>2.9599064945460629</v>
      </c>
      <c r="L83" s="99">
        <v>8.1183438263282763</v>
      </c>
      <c r="M83" s="13"/>
    </row>
    <row r="84" spans="1:13" ht="15" customHeight="1" x14ac:dyDescent="0.25">
      <c r="A84" s="209" t="s">
        <v>60</v>
      </c>
      <c r="B84" s="209"/>
      <c r="C84" s="6"/>
      <c r="D84" s="6"/>
      <c r="E84" s="67" t="str">
        <f t="shared" ref="E84:F84" si="64">IF(E47=0,"-",((E47+E48)/E55*100))</f>
        <v>-</v>
      </c>
      <c r="F84" s="92" t="str">
        <f t="shared" si="64"/>
        <v>-</v>
      </c>
      <c r="G84" s="67">
        <f t="shared" ref="G84:H84" si="65">IF(G47=0,"-",((G47+G48)/G55*100))</f>
        <v>55.712567229755315</v>
      </c>
      <c r="H84" s="101">
        <f t="shared" si="65"/>
        <v>53.013761808754523</v>
      </c>
      <c r="I84" s="67">
        <f t="shared" ref="I84" si="66">IF(I47=0,"-",((I47+I48)/I55*100))</f>
        <v>56.241516844986691</v>
      </c>
      <c r="J84" s="177">
        <f t="shared" ref="J84" si="67">IF(J47=0,"-",((J47+J48)/J55*100))</f>
        <v>52.265297427916181</v>
      </c>
      <c r="K84" s="177">
        <f t="shared" ref="K84:L84" si="68">IF(K47=0,"-",((K47+K48)/K55*100))</f>
        <v>47.23116671024362</v>
      </c>
      <c r="L84" s="101">
        <f t="shared" si="68"/>
        <v>49.503384558441468</v>
      </c>
      <c r="M84" s="13"/>
    </row>
    <row r="85" spans="1:13" ht="15" customHeight="1" x14ac:dyDescent="0.25">
      <c r="A85" s="209" t="s">
        <v>61</v>
      </c>
      <c r="B85" s="209"/>
      <c r="C85" s="6"/>
      <c r="D85" s="6"/>
      <c r="E85" s="64" t="str">
        <f t="shared" ref="E85:F85" si="69">IF((E51+E49-E43-E41-E37)=0,"-",(E51+E49-E43-E41-E37))</f>
        <v>-</v>
      </c>
      <c r="F85" s="1" t="str">
        <f t="shared" si="69"/>
        <v>-</v>
      </c>
      <c r="G85" s="64">
        <f t="shared" ref="G85:H85" si="70">IF((G51+G49-G43-G41-G37)=0,"-",(G51+G49-G43-G41-G37))</f>
        <v>456.41500000000008</v>
      </c>
      <c r="H85" s="102">
        <f t="shared" si="70"/>
        <v>524.399</v>
      </c>
      <c r="I85" s="64">
        <f t="shared" ref="I85" si="71">IF((I51+I49-I43-I41-I37)=0,"-",(I51+I49-I43-I41-I37))</f>
        <v>463.90200000000004</v>
      </c>
      <c r="J85" s="1">
        <f>IF((J51+J49-J43-J41-J37)=0,"-",(J51+J49-J43-J41-J37))</f>
        <v>562.428</v>
      </c>
      <c r="K85" s="1">
        <f>IF((K51+K49-K43-K41-K37)=0,"-",(K51+K49-K43-K41-K37))</f>
        <v>570.08400000000006</v>
      </c>
      <c r="L85" s="102">
        <f t="shared" ref="L85" si="72">IF((L51+L49-L43-L41-L37)=0,"-",(L51+L49-L43-L41-L37))</f>
        <v>508.73900000000009</v>
      </c>
      <c r="M85" s="13"/>
    </row>
    <row r="86" spans="1:13" ht="15" customHeight="1" x14ac:dyDescent="0.25">
      <c r="A86" s="209" t="s">
        <v>62</v>
      </c>
      <c r="B86" s="209"/>
      <c r="C86" s="3"/>
      <c r="D86" s="3"/>
      <c r="E86" s="65" t="str">
        <f t="shared" ref="E86:F86" si="73">IF((E47=0),"-",((E51+E49)/(E47+E48)))</f>
        <v>-</v>
      </c>
      <c r="F86" s="2" t="str">
        <f t="shared" si="73"/>
        <v>-</v>
      </c>
      <c r="G86" s="65">
        <f t="shared" ref="G86:H86" si="74">IF((G47=0),"-",((G51+G49)/(G47+G48)))</f>
        <v>0.55975077420765407</v>
      </c>
      <c r="H86" s="103">
        <f t="shared" si="74"/>
        <v>0.64807679832446763</v>
      </c>
      <c r="I86" s="65">
        <f t="shared" ref="I86" si="75">IF((I47=0),"-",((I51+I49)/(I47+I48)))</f>
        <v>0.59208313250169375</v>
      </c>
      <c r="J86" s="33">
        <f t="shared" ref="J86" si="76">IF((J47=0),"-",((J51+J49)/(J47+J48)))</f>
        <v>0.69985921491612035</v>
      </c>
      <c r="K86" s="33">
        <f t="shared" ref="K86:L86" si="77">IF((K47=0),"-",((K51+K49)/(K47+K48)))</f>
        <v>0.80563312952878918</v>
      </c>
      <c r="L86" s="103">
        <f t="shared" si="77"/>
        <v>0.82665303575382676</v>
      </c>
    </row>
    <row r="87" spans="1:13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79</v>
      </c>
      <c r="H87" s="148" t="s">
        <v>79</v>
      </c>
      <c r="I87" s="193">
        <v>658</v>
      </c>
      <c r="J87" s="17">
        <v>628</v>
      </c>
      <c r="K87" s="17">
        <v>630</v>
      </c>
      <c r="L87" s="148">
        <v>501</v>
      </c>
    </row>
    <row r="88" spans="1:13" ht="15" customHeight="1" x14ac:dyDescent="0.25">
      <c r="A88" s="120" t="s">
        <v>101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3" x14ac:dyDescent="0.25">
      <c r="A89" s="5"/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3" x14ac:dyDescent="0.25">
      <c r="A90" s="5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3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20"/>
      <c r="L91" s="20"/>
    </row>
    <row r="92" spans="1:13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3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1:B81"/>
    <mergeCell ref="A82:B82"/>
    <mergeCell ref="A84:B84"/>
    <mergeCell ref="A85:B85"/>
    <mergeCell ref="A83:B83"/>
    <mergeCell ref="A1:L1"/>
    <mergeCell ref="A61:B61"/>
    <mergeCell ref="A62:B62"/>
    <mergeCell ref="A63:B63"/>
    <mergeCell ref="A64:B64"/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39" customWidth="1"/>
    <col min="12" max="13" width="9.7109375" customWidth="1"/>
  </cols>
  <sheetData>
    <row r="1" spans="1:14" ht="18" customHeight="1" x14ac:dyDescent="0.25">
      <c r="A1" s="210" t="s">
        <v>104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4" ht="15" customHeight="1" x14ac:dyDescent="0.25">
      <c r="A2" s="29" t="s">
        <v>69</v>
      </c>
      <c r="B2" s="12"/>
      <c r="C2" s="12"/>
      <c r="D2" s="12"/>
      <c r="E2" s="13"/>
      <c r="F2" s="13"/>
      <c r="G2" s="41"/>
      <c r="H2" s="41"/>
      <c r="I2" s="41"/>
      <c r="J2" s="41"/>
      <c r="K2" s="41"/>
      <c r="L2" s="13"/>
      <c r="M2" s="13"/>
    </row>
    <row r="3" spans="1:14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4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  <c r="M4" s="55"/>
    </row>
    <row r="5" spans="1:14" s="15" customFormat="1" ht="12.75" customHeight="1" x14ac:dyDescent="0.15">
      <c r="A5" s="53" t="s">
        <v>9</v>
      </c>
      <c r="B5" s="59"/>
      <c r="C5" s="57"/>
      <c r="D5" s="57" t="s">
        <v>64</v>
      </c>
      <c r="E5" s="58"/>
      <c r="F5" s="58" t="s">
        <v>7</v>
      </c>
      <c r="G5" s="58"/>
      <c r="H5" s="58" t="s">
        <v>7</v>
      </c>
      <c r="I5" s="58" t="s">
        <v>7</v>
      </c>
      <c r="J5" s="58" t="s">
        <v>7</v>
      </c>
      <c r="K5" s="58"/>
      <c r="L5" s="58"/>
      <c r="M5" s="58"/>
    </row>
    <row r="6" spans="1:14" ht="1.5" customHeight="1" x14ac:dyDescent="0.25"/>
    <row r="7" spans="1:14" ht="15" customHeight="1" x14ac:dyDescent="0.25">
      <c r="A7" s="27" t="s">
        <v>10</v>
      </c>
      <c r="B7" s="6"/>
      <c r="C7" s="6"/>
      <c r="D7" s="6"/>
      <c r="E7" s="80">
        <v>7.101</v>
      </c>
      <c r="F7" s="81">
        <v>6.6120000000000001</v>
      </c>
      <c r="G7" s="80">
        <v>13.712</v>
      </c>
      <c r="H7" s="115">
        <v>12.869</v>
      </c>
      <c r="I7" s="80">
        <v>26.402000000000001</v>
      </c>
      <c r="J7" s="81">
        <v>24.245000000000001</v>
      </c>
      <c r="K7" s="81">
        <v>24.245000000000001</v>
      </c>
      <c r="L7" s="81">
        <v>21.51</v>
      </c>
      <c r="M7" s="115"/>
      <c r="N7" s="35"/>
    </row>
    <row r="8" spans="1:14" ht="15" customHeight="1" x14ac:dyDescent="0.25">
      <c r="A8" s="27" t="s">
        <v>11</v>
      </c>
      <c r="B8" s="3"/>
      <c r="C8" s="3"/>
      <c r="D8" s="3"/>
      <c r="E8" s="82">
        <v>-4.4409999999999998</v>
      </c>
      <c r="F8" s="83">
        <v>-4.0869999999999997</v>
      </c>
      <c r="G8" s="82">
        <v>-8.5340000000000007</v>
      </c>
      <c r="H8" s="144">
        <v>-7.8349999999999991</v>
      </c>
      <c r="I8" s="82">
        <v>-15.534999999999998</v>
      </c>
      <c r="J8" s="83">
        <v>-14.519</v>
      </c>
      <c r="K8" s="83">
        <v>-14.519</v>
      </c>
      <c r="L8" s="83">
        <v>-13.886000000000001</v>
      </c>
      <c r="M8" s="144"/>
      <c r="N8" s="35"/>
    </row>
    <row r="9" spans="1:14" ht="15" customHeight="1" x14ac:dyDescent="0.25">
      <c r="A9" s="27" t="s">
        <v>12</v>
      </c>
      <c r="B9" s="3"/>
      <c r="C9" s="3"/>
      <c r="D9" s="3"/>
      <c r="E9" s="82">
        <v>9.0000000000000011E-3</v>
      </c>
      <c r="F9" s="83">
        <v>-1.28</v>
      </c>
      <c r="G9" s="82">
        <v>2.1000000000000001E-2</v>
      </c>
      <c r="H9" s="144">
        <v>-1.2710000000000001</v>
      </c>
      <c r="I9" s="82">
        <v>1.2440000000000002</v>
      </c>
      <c r="J9" s="83">
        <v>3.5999999999999997E-2</v>
      </c>
      <c r="K9" s="83">
        <v>3.5999999999999997E-2</v>
      </c>
      <c r="L9" s="83">
        <v>3.1E-2</v>
      </c>
      <c r="M9" s="144"/>
      <c r="N9" s="35"/>
    </row>
    <row r="10" spans="1:14" ht="15" customHeight="1" x14ac:dyDescent="0.25">
      <c r="A10" s="27" t="s">
        <v>13</v>
      </c>
      <c r="B10" s="3"/>
      <c r="C10" s="3"/>
      <c r="D10" s="3"/>
      <c r="E10" s="82"/>
      <c r="F10" s="83"/>
      <c r="G10" s="82"/>
      <c r="H10" s="144"/>
      <c r="I10" s="82"/>
      <c r="J10" s="83"/>
      <c r="K10" s="83"/>
      <c r="L10" s="83"/>
      <c r="M10" s="144"/>
      <c r="N10" s="35"/>
    </row>
    <row r="11" spans="1:14" ht="15" customHeight="1" x14ac:dyDescent="0.25">
      <c r="A11" s="28" t="s">
        <v>14</v>
      </c>
      <c r="B11" s="21"/>
      <c r="C11" s="21"/>
      <c r="D11" s="21"/>
      <c r="E11" s="84"/>
      <c r="F11" s="85"/>
      <c r="G11" s="84"/>
      <c r="H11" s="145"/>
      <c r="I11" s="84"/>
      <c r="J11" s="85"/>
      <c r="K11" s="85"/>
      <c r="L11" s="85"/>
      <c r="M11" s="145"/>
      <c r="N11" s="35"/>
    </row>
    <row r="12" spans="1:14" ht="15" customHeight="1" x14ac:dyDescent="0.25">
      <c r="A12" s="10" t="s">
        <v>0</v>
      </c>
      <c r="B12" s="10"/>
      <c r="C12" s="10"/>
      <c r="D12" s="10"/>
      <c r="E12" s="80">
        <f>SUM(E7:E11)</f>
        <v>2.669</v>
      </c>
      <c r="F12" s="81">
        <f t="shared" ref="F12" si="0">SUM(F7:F11)</f>
        <v>1.2450000000000003</v>
      </c>
      <c r="G12" s="80">
        <f>SUM(G7:G11)</f>
        <v>5.198999999999999</v>
      </c>
      <c r="H12" s="115">
        <f>SUM(H7:H11)</f>
        <v>3.7630000000000008</v>
      </c>
      <c r="I12" s="80">
        <f>SUM(I7:I11)</f>
        <v>12.111000000000002</v>
      </c>
      <c r="J12" s="81">
        <f t="shared" ref="J12" si="1">SUM(J7:J11)</f>
        <v>9.7620000000000005</v>
      </c>
      <c r="K12" s="81">
        <f t="shared" ref="K12:L12" si="2">SUM(K7:K11)</f>
        <v>9.7620000000000005</v>
      </c>
      <c r="L12" s="81">
        <f t="shared" si="2"/>
        <v>7.6550000000000002</v>
      </c>
      <c r="M12" s="115"/>
      <c r="N12" s="35"/>
    </row>
    <row r="13" spans="1:14" ht="15" customHeight="1" x14ac:dyDescent="0.25">
      <c r="A13" s="28" t="s">
        <v>76</v>
      </c>
      <c r="B13" s="21"/>
      <c r="C13" s="21"/>
      <c r="D13" s="21"/>
      <c r="E13" s="84">
        <v>-0.47399999999999998</v>
      </c>
      <c r="F13" s="85">
        <v>-0.51899999999999991</v>
      </c>
      <c r="G13" s="84">
        <v>-0.94200000000000006</v>
      </c>
      <c r="H13" s="145">
        <v>-1.0469999999999999</v>
      </c>
      <c r="I13" s="84">
        <v>-2.0620000000000003</v>
      </c>
      <c r="J13" s="85">
        <v>-1.7629999999999999</v>
      </c>
      <c r="K13" s="85">
        <v>-1.7629999999999999</v>
      </c>
      <c r="L13" s="85">
        <v>-1.5860000000000001</v>
      </c>
      <c r="M13" s="145"/>
      <c r="N13" s="35"/>
    </row>
    <row r="14" spans="1:14" ht="15" customHeight="1" x14ac:dyDescent="0.25">
      <c r="A14" s="10" t="s">
        <v>1</v>
      </c>
      <c r="B14" s="10"/>
      <c r="C14" s="10"/>
      <c r="D14" s="10"/>
      <c r="E14" s="80">
        <f>SUM(E12:E13)</f>
        <v>2.1950000000000003</v>
      </c>
      <c r="F14" s="81">
        <f t="shared" ref="F14" si="3">SUM(F12:F13)</f>
        <v>0.72600000000000042</v>
      </c>
      <c r="G14" s="80">
        <f>SUM(G12:G13)</f>
        <v>4.2569999999999988</v>
      </c>
      <c r="H14" s="115">
        <f>SUM(H12:H13)</f>
        <v>2.7160000000000011</v>
      </c>
      <c r="I14" s="80">
        <f>SUM(I12:I13)</f>
        <v>10.049000000000003</v>
      </c>
      <c r="J14" s="81">
        <f t="shared" ref="J14" si="4">SUM(J12:J13)</f>
        <v>7.9990000000000006</v>
      </c>
      <c r="K14" s="81">
        <f t="shared" ref="K14:L14" si="5">SUM(K12:K13)</f>
        <v>7.9990000000000006</v>
      </c>
      <c r="L14" s="81">
        <f t="shared" si="5"/>
        <v>6.069</v>
      </c>
      <c r="M14" s="115"/>
      <c r="N14" s="35"/>
    </row>
    <row r="15" spans="1:14" ht="15" customHeight="1" x14ac:dyDescent="0.25">
      <c r="A15" s="27" t="s">
        <v>16</v>
      </c>
      <c r="B15" s="4"/>
      <c r="C15" s="4"/>
      <c r="D15" s="4"/>
      <c r="E15" s="82">
        <v>-0.10300000000000002</v>
      </c>
      <c r="F15" s="83">
        <v>-0.13800000000000001</v>
      </c>
      <c r="G15" s="82">
        <v>-0.20500000000000002</v>
      </c>
      <c r="H15" s="144">
        <v>-0.27700000000000002</v>
      </c>
      <c r="I15" s="82">
        <v>-0.54100000000000004</v>
      </c>
      <c r="J15" s="83">
        <v>-0.55400000000000005</v>
      </c>
      <c r="K15" s="83">
        <v>-1.873</v>
      </c>
      <c r="L15" s="83">
        <v>-1.669</v>
      </c>
      <c r="M15" s="144"/>
      <c r="N15" s="35"/>
    </row>
    <row r="16" spans="1:14" ht="15" customHeight="1" x14ac:dyDescent="0.25">
      <c r="A16" s="28" t="s">
        <v>17</v>
      </c>
      <c r="B16" s="21"/>
      <c r="C16" s="21"/>
      <c r="D16" s="21"/>
      <c r="E16" s="84"/>
      <c r="F16" s="85"/>
      <c r="G16" s="84"/>
      <c r="H16" s="145"/>
      <c r="I16" s="84"/>
      <c r="J16" s="85"/>
      <c r="K16" s="85"/>
      <c r="L16" s="85"/>
      <c r="M16" s="145"/>
      <c r="N16" s="35"/>
    </row>
    <row r="17" spans="1:14" ht="15" customHeight="1" x14ac:dyDescent="0.25">
      <c r="A17" s="10" t="s">
        <v>2</v>
      </c>
      <c r="B17" s="10"/>
      <c r="C17" s="10"/>
      <c r="D17" s="10"/>
      <c r="E17" s="80">
        <f>SUM(E14:E16)</f>
        <v>2.0920000000000001</v>
      </c>
      <c r="F17" s="81">
        <f t="shared" ref="F17" si="6">SUM(F14:F16)</f>
        <v>0.58800000000000041</v>
      </c>
      <c r="G17" s="80">
        <f>SUM(G14:G16)</f>
        <v>4.0519999999999987</v>
      </c>
      <c r="H17" s="115">
        <f>SUM(H14:H16)</f>
        <v>2.4390000000000009</v>
      </c>
      <c r="I17" s="80">
        <f>SUM(I14:I16)</f>
        <v>9.5080000000000027</v>
      </c>
      <c r="J17" s="81">
        <f t="shared" ref="J17" si="7">SUM(J14:J16)</f>
        <v>7.4450000000000003</v>
      </c>
      <c r="K17" s="81">
        <f t="shared" ref="K17:L17" si="8">SUM(K14:K16)</f>
        <v>6.1260000000000003</v>
      </c>
      <c r="L17" s="81">
        <f t="shared" si="8"/>
        <v>4.4000000000000004</v>
      </c>
      <c r="M17" s="115"/>
      <c r="N17" s="35"/>
    </row>
    <row r="18" spans="1:14" ht="15" customHeight="1" x14ac:dyDescent="0.25">
      <c r="A18" s="27" t="s">
        <v>18</v>
      </c>
      <c r="B18" s="3"/>
      <c r="C18" s="3"/>
      <c r="D18" s="3"/>
      <c r="E18" s="82">
        <v>6.0000000000000001E-3</v>
      </c>
      <c r="F18" s="83"/>
      <c r="G18" s="82"/>
      <c r="H18" s="144"/>
      <c r="I18" s="82">
        <v>0.01</v>
      </c>
      <c r="J18" s="83"/>
      <c r="K18" s="83">
        <v>2.5000000000000001E-2</v>
      </c>
      <c r="L18" s="83">
        <v>4.3999999999999997E-2</v>
      </c>
      <c r="M18" s="144"/>
      <c r="N18" s="35"/>
    </row>
    <row r="19" spans="1:14" ht="15" customHeight="1" x14ac:dyDescent="0.25">
      <c r="A19" s="28" t="s">
        <v>19</v>
      </c>
      <c r="B19" s="21"/>
      <c r="C19" s="21"/>
      <c r="D19" s="21"/>
      <c r="E19" s="84">
        <v>-0.56499999999999995</v>
      </c>
      <c r="F19" s="85">
        <v>-1.179</v>
      </c>
      <c r="G19" s="84">
        <v>-1.1419999999999999</v>
      </c>
      <c r="H19" s="145">
        <v>-1.679</v>
      </c>
      <c r="I19" s="84">
        <v>-2.859</v>
      </c>
      <c r="J19" s="85">
        <v>-2</v>
      </c>
      <c r="K19" s="85">
        <v>-1.3380000000000001</v>
      </c>
      <c r="L19" s="85">
        <v>-1.161</v>
      </c>
      <c r="M19" s="145"/>
      <c r="N19" s="35"/>
    </row>
    <row r="20" spans="1:14" ht="15" customHeight="1" x14ac:dyDescent="0.25">
      <c r="A20" s="10" t="s">
        <v>3</v>
      </c>
      <c r="B20" s="10"/>
      <c r="C20" s="10"/>
      <c r="D20" s="10"/>
      <c r="E20" s="80">
        <f>SUM(E17:E19)</f>
        <v>1.5329999999999999</v>
      </c>
      <c r="F20" s="81">
        <f t="shared" ref="F20" si="9">SUM(F17:F19)</f>
        <v>-0.59099999999999964</v>
      </c>
      <c r="G20" s="80">
        <f>SUM(G17:G19)</f>
        <v>2.9099999999999988</v>
      </c>
      <c r="H20" s="115">
        <f>SUM(H17:H19)</f>
        <v>0.7600000000000009</v>
      </c>
      <c r="I20" s="80">
        <f>SUM(I17:I19)</f>
        <v>6.6590000000000025</v>
      </c>
      <c r="J20" s="81">
        <f t="shared" ref="J20" si="10">SUM(J17:J19)</f>
        <v>5.4450000000000003</v>
      </c>
      <c r="K20" s="81">
        <f t="shared" ref="K20:L20" si="11">SUM(K17:K19)</f>
        <v>4.8130000000000006</v>
      </c>
      <c r="L20" s="81">
        <f t="shared" si="11"/>
        <v>3.2829999999999999</v>
      </c>
      <c r="M20" s="115"/>
      <c r="N20" s="35"/>
    </row>
    <row r="21" spans="1:14" ht="15" customHeight="1" x14ac:dyDescent="0.25">
      <c r="A21" s="27" t="s">
        <v>20</v>
      </c>
      <c r="B21" s="3"/>
      <c r="C21" s="3"/>
      <c r="D21" s="3"/>
      <c r="E21" s="82">
        <v>-0.18</v>
      </c>
      <c r="F21" s="83">
        <v>-0.60000000000000009</v>
      </c>
      <c r="G21" s="82">
        <v>-0.49199999999999999</v>
      </c>
      <c r="H21" s="144">
        <v>-0.60000000000000009</v>
      </c>
      <c r="I21" s="82">
        <v>-1.6520000000000001</v>
      </c>
      <c r="J21" s="83"/>
      <c r="K21" s="83">
        <v>-1.294</v>
      </c>
      <c r="L21" s="83">
        <v>-0.99299999999999988</v>
      </c>
      <c r="M21" s="144"/>
      <c r="N21" s="35"/>
    </row>
    <row r="22" spans="1:14" ht="15" customHeight="1" x14ac:dyDescent="0.25">
      <c r="A22" s="28" t="s">
        <v>83</v>
      </c>
      <c r="B22" s="23"/>
      <c r="C22" s="23"/>
      <c r="D22" s="23"/>
      <c r="E22" s="84"/>
      <c r="F22" s="85"/>
      <c r="G22" s="84"/>
      <c r="H22" s="145"/>
      <c r="I22" s="84"/>
      <c r="J22" s="85"/>
      <c r="K22" s="85"/>
      <c r="L22" s="85"/>
      <c r="M22" s="145"/>
      <c r="N22" s="35"/>
    </row>
    <row r="23" spans="1:14" ht="15" customHeight="1" x14ac:dyDescent="0.25">
      <c r="A23" s="31" t="s">
        <v>21</v>
      </c>
      <c r="B23" s="11"/>
      <c r="C23" s="11"/>
      <c r="D23" s="11"/>
      <c r="E23" s="80">
        <f>SUM(E20:E22)</f>
        <v>1.353</v>
      </c>
      <c r="F23" s="81">
        <f t="shared" ref="F23" si="12">SUM(F20:F22)</f>
        <v>-1.1909999999999998</v>
      </c>
      <c r="G23" s="80">
        <f>SUM(G20:G22)</f>
        <v>2.4179999999999988</v>
      </c>
      <c r="H23" s="115">
        <f>SUM(H20:H22)</f>
        <v>0.16000000000000081</v>
      </c>
      <c r="I23" s="80">
        <f>SUM(I20:I22)</f>
        <v>5.0070000000000023</v>
      </c>
      <c r="J23" s="81">
        <f t="shared" ref="J23" si="13">SUM(J20:J22)</f>
        <v>5.4450000000000003</v>
      </c>
      <c r="K23" s="81">
        <f t="shared" ref="K23:L23" si="14">SUM(K20:K22)</f>
        <v>3.5190000000000006</v>
      </c>
      <c r="L23" s="81">
        <f t="shared" si="14"/>
        <v>2.29</v>
      </c>
      <c r="M23" s="115"/>
      <c r="N23" s="35"/>
    </row>
    <row r="24" spans="1:14" ht="15" customHeight="1" x14ac:dyDescent="0.25">
      <c r="A24" s="27" t="s">
        <v>22</v>
      </c>
      <c r="B24" s="3"/>
      <c r="C24" s="3"/>
      <c r="D24" s="3"/>
      <c r="E24" s="82">
        <f t="shared" ref="E24:L24" si="15">E23-E25</f>
        <v>1.353</v>
      </c>
      <c r="F24" s="83">
        <f t="shared" si="15"/>
        <v>-1.1909999999999998</v>
      </c>
      <c r="G24" s="82">
        <f t="shared" si="15"/>
        <v>2.4179999999999988</v>
      </c>
      <c r="H24" s="144">
        <f t="shared" si="15"/>
        <v>0.16000000000000081</v>
      </c>
      <c r="I24" s="82">
        <f t="shared" ref="I24" si="16">I23-I25</f>
        <v>5.0070000000000023</v>
      </c>
      <c r="J24" s="83">
        <f t="shared" ref="J24" si="17">J23-J25</f>
        <v>5.4450000000000003</v>
      </c>
      <c r="K24" s="83">
        <f t="shared" si="15"/>
        <v>3.5190000000000006</v>
      </c>
      <c r="L24" s="83">
        <f t="shared" si="15"/>
        <v>2.29</v>
      </c>
      <c r="M24" s="144"/>
      <c r="N24" s="35"/>
    </row>
    <row r="25" spans="1:14" ht="15" customHeight="1" x14ac:dyDescent="0.25">
      <c r="A25" s="27" t="s">
        <v>85</v>
      </c>
      <c r="B25" s="3"/>
      <c r="C25" s="3"/>
      <c r="D25" s="3"/>
      <c r="E25" s="82"/>
      <c r="F25" s="83"/>
      <c r="G25" s="82"/>
      <c r="H25" s="144"/>
      <c r="I25" s="82"/>
      <c r="J25" s="83"/>
      <c r="K25" s="83"/>
      <c r="L25" s="83"/>
      <c r="M25" s="144"/>
      <c r="N25" s="35"/>
    </row>
    <row r="26" spans="1:14" ht="10.5" customHeight="1" x14ac:dyDescent="0.25">
      <c r="A26" s="3"/>
      <c r="B26" s="3"/>
      <c r="C26" s="3"/>
      <c r="D26" s="3"/>
      <c r="E26" s="82"/>
      <c r="F26" s="44"/>
      <c r="G26" s="82"/>
      <c r="H26" s="144"/>
      <c r="I26" s="82"/>
      <c r="J26" s="83"/>
      <c r="K26" s="83"/>
      <c r="L26" s="83"/>
      <c r="M26" s="44"/>
      <c r="N26" s="35"/>
    </row>
    <row r="27" spans="1:14" ht="15" customHeight="1" x14ac:dyDescent="0.25">
      <c r="A27" s="161" t="s">
        <v>95</v>
      </c>
      <c r="B27" s="162"/>
      <c r="C27" s="162"/>
      <c r="D27" s="162"/>
      <c r="E27" s="171">
        <v>0.05</v>
      </c>
      <c r="F27" s="175">
        <v>-1.296</v>
      </c>
      <c r="G27" s="171"/>
      <c r="H27" s="172">
        <v>-1.296</v>
      </c>
      <c r="I27" s="171">
        <v>1.3740000000000001</v>
      </c>
      <c r="J27" s="175"/>
      <c r="K27" s="175"/>
      <c r="L27" s="175"/>
      <c r="M27" s="164"/>
      <c r="N27" s="35"/>
    </row>
    <row r="28" spans="1:14" ht="15" customHeight="1" x14ac:dyDescent="0.25">
      <c r="A28" s="166" t="s">
        <v>96</v>
      </c>
      <c r="B28" s="167"/>
      <c r="C28" s="167"/>
      <c r="D28" s="167"/>
      <c r="E28" s="173">
        <f>E14-E27</f>
        <v>2.1450000000000005</v>
      </c>
      <c r="F28" s="176">
        <f t="shared" ref="F28:L28" si="18">F14-F27</f>
        <v>2.0220000000000002</v>
      </c>
      <c r="G28" s="173">
        <f t="shared" si="18"/>
        <v>4.2569999999999988</v>
      </c>
      <c r="H28" s="174">
        <f t="shared" si="18"/>
        <v>4.0120000000000013</v>
      </c>
      <c r="I28" s="173">
        <f t="shared" ref="I28" si="19">I14-I27</f>
        <v>8.6750000000000025</v>
      </c>
      <c r="J28" s="176">
        <f t="shared" ref="J28" si="20">J14-J27</f>
        <v>7.9990000000000006</v>
      </c>
      <c r="K28" s="176">
        <f t="shared" si="18"/>
        <v>7.9990000000000006</v>
      </c>
      <c r="L28" s="176">
        <f t="shared" si="18"/>
        <v>6.069</v>
      </c>
      <c r="M28" s="176"/>
      <c r="N28" s="35"/>
    </row>
    <row r="29" spans="1:14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  <c r="N29" s="35"/>
    </row>
    <row r="30" spans="1:14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21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1"/>
        <v>2012</v>
      </c>
      <c r="K30" s="55">
        <f t="shared" si="21"/>
        <v>2012</v>
      </c>
      <c r="L30" s="55">
        <f t="shared" si="21"/>
        <v>2011</v>
      </c>
      <c r="M30" s="55">
        <f t="shared" si="21"/>
        <v>2010</v>
      </c>
      <c r="N30" s="35"/>
    </row>
    <row r="31" spans="1:14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2">F$4</f>
        <v>Q2</v>
      </c>
      <c r="G31" s="74" t="str">
        <f t="shared" si="22"/>
        <v>Q1-2</v>
      </c>
      <c r="H31" s="74" t="str">
        <f t="shared" si="22"/>
        <v>Q1-2</v>
      </c>
      <c r="I31" s="74"/>
      <c r="J31" s="74"/>
      <c r="K31" s="74"/>
      <c r="L31" s="74" t="str">
        <f>IF(L$4="","",L$4)</f>
        <v/>
      </c>
      <c r="M31" s="74"/>
      <c r="N31" s="35"/>
    </row>
    <row r="32" spans="1:14" s="16" customFormat="1" ht="15" customHeight="1" x14ac:dyDescent="0.2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 t="str">
        <f t="shared" ref="L32:M32" si="23">IF(L$5=0,"",L$5)</f>
        <v/>
      </c>
      <c r="M32" s="75" t="str">
        <f t="shared" si="23"/>
        <v/>
      </c>
      <c r="N32" s="35"/>
    </row>
    <row r="33" spans="1:14" ht="1.5" customHeight="1" x14ac:dyDescent="0.25">
      <c r="E33" s="36"/>
      <c r="F33" s="36"/>
      <c r="G33" s="76"/>
      <c r="H33" s="76"/>
      <c r="I33" s="76"/>
      <c r="J33" s="76"/>
      <c r="K33" s="76"/>
      <c r="L33" s="36"/>
      <c r="M33" s="36"/>
      <c r="N33" s="35"/>
    </row>
    <row r="34" spans="1:14" ht="15" customHeight="1" x14ac:dyDescent="0.25">
      <c r="A34" s="27" t="s">
        <v>4</v>
      </c>
      <c r="B34" s="7"/>
      <c r="C34" s="7"/>
      <c r="D34" s="7"/>
      <c r="E34" s="70"/>
      <c r="F34" s="44"/>
      <c r="G34" s="82">
        <v>82.881</v>
      </c>
      <c r="H34" s="144"/>
      <c r="I34" s="82"/>
      <c r="J34" s="83"/>
      <c r="K34" s="83">
        <v>23.390999999999998</v>
      </c>
      <c r="L34" s="83">
        <v>23.390999999999998</v>
      </c>
      <c r="M34" s="144"/>
      <c r="N34" s="35"/>
    </row>
    <row r="35" spans="1:14" ht="15" customHeight="1" x14ac:dyDescent="0.25">
      <c r="A35" s="27" t="s">
        <v>23</v>
      </c>
      <c r="B35" s="6"/>
      <c r="C35" s="6"/>
      <c r="D35" s="6"/>
      <c r="E35" s="70"/>
      <c r="F35" s="44"/>
      <c r="G35" s="82">
        <v>0.14700000000000002</v>
      </c>
      <c r="H35" s="144"/>
      <c r="I35" s="82"/>
      <c r="J35" s="83"/>
      <c r="K35" s="83">
        <v>11.701000000000001</v>
      </c>
      <c r="L35" s="83">
        <v>13.528</v>
      </c>
      <c r="M35" s="144"/>
      <c r="N35" s="35"/>
    </row>
    <row r="36" spans="1:14" ht="15" customHeight="1" x14ac:dyDescent="0.25">
      <c r="A36" s="27" t="s">
        <v>24</v>
      </c>
      <c r="B36" s="6"/>
      <c r="C36" s="6"/>
      <c r="D36" s="6"/>
      <c r="E36" s="70"/>
      <c r="F36" s="44"/>
      <c r="G36" s="82">
        <v>5.895999999999999</v>
      </c>
      <c r="H36" s="144"/>
      <c r="I36" s="82"/>
      <c r="J36" s="83"/>
      <c r="K36" s="83">
        <v>6.0949999999999998</v>
      </c>
      <c r="L36" s="83">
        <v>5.1539999999999999</v>
      </c>
      <c r="M36" s="144"/>
      <c r="N36" s="35"/>
    </row>
    <row r="37" spans="1:14" ht="15" customHeight="1" x14ac:dyDescent="0.25">
      <c r="A37" s="27" t="s">
        <v>25</v>
      </c>
      <c r="B37" s="6"/>
      <c r="C37" s="6"/>
      <c r="D37" s="6"/>
      <c r="E37" s="70"/>
      <c r="F37" s="44"/>
      <c r="G37" s="82"/>
      <c r="H37" s="144"/>
      <c r="I37" s="82"/>
      <c r="J37" s="83"/>
      <c r="K37" s="83"/>
      <c r="L37" s="83"/>
      <c r="M37" s="144"/>
      <c r="N37" s="35"/>
    </row>
    <row r="38" spans="1:14" ht="15" customHeight="1" x14ac:dyDescent="0.25">
      <c r="A38" s="28" t="s">
        <v>26</v>
      </c>
      <c r="B38" s="21"/>
      <c r="C38" s="21"/>
      <c r="D38" s="21"/>
      <c r="E38" s="69"/>
      <c r="F38" s="46"/>
      <c r="G38" s="84">
        <v>4.0000000000000001E-3</v>
      </c>
      <c r="H38" s="145"/>
      <c r="I38" s="84"/>
      <c r="J38" s="85"/>
      <c r="K38" s="85">
        <v>5.0000000000000001E-3</v>
      </c>
      <c r="L38" s="85">
        <v>0.184</v>
      </c>
      <c r="M38" s="145"/>
      <c r="N38" s="35"/>
    </row>
    <row r="39" spans="1:14" ht="15" customHeight="1" x14ac:dyDescent="0.25">
      <c r="A39" s="29" t="s">
        <v>27</v>
      </c>
      <c r="B39" s="10"/>
      <c r="C39" s="10"/>
      <c r="D39" s="10"/>
      <c r="E39" s="93"/>
      <c r="F39" s="94"/>
      <c r="G39" s="194">
        <f t="shared" ref="G39:I39" si="24">SUM(G34:G38)</f>
        <v>88.928000000000011</v>
      </c>
      <c r="H39" s="94">
        <v>0</v>
      </c>
      <c r="I39" s="93">
        <f t="shared" si="24"/>
        <v>0</v>
      </c>
      <c r="J39" s="94">
        <v>0</v>
      </c>
      <c r="K39" s="187">
        <f t="shared" ref="K39" si="25">SUM(K34:K38)</f>
        <v>41.192</v>
      </c>
      <c r="L39" s="81">
        <f t="shared" ref="L39" si="26">SUM(L34:L38)</f>
        <v>42.256999999999991</v>
      </c>
      <c r="M39" s="115"/>
      <c r="N39" s="35"/>
    </row>
    <row r="40" spans="1:14" ht="15" customHeight="1" x14ac:dyDescent="0.25">
      <c r="A40" s="27" t="s">
        <v>28</v>
      </c>
      <c r="B40" s="3"/>
      <c r="C40" s="3"/>
      <c r="D40" s="3"/>
      <c r="E40" s="70"/>
      <c r="F40" s="44"/>
      <c r="G40" s="82">
        <v>2.3E-2</v>
      </c>
      <c r="H40" s="144"/>
      <c r="I40" s="82"/>
      <c r="J40" s="83"/>
      <c r="K40" s="83">
        <v>3.5000000000000003E-2</v>
      </c>
      <c r="L40" s="83">
        <v>9.1999999999999998E-2</v>
      </c>
      <c r="M40" s="144"/>
      <c r="N40" s="35"/>
    </row>
    <row r="41" spans="1:14" ht="15" customHeight="1" x14ac:dyDescent="0.25">
      <c r="A41" s="27" t="s">
        <v>29</v>
      </c>
      <c r="B41" s="3"/>
      <c r="C41" s="3"/>
      <c r="D41" s="3"/>
      <c r="E41" s="70"/>
      <c r="F41" s="44"/>
      <c r="G41" s="82"/>
      <c r="H41" s="144"/>
      <c r="I41" s="82"/>
      <c r="J41" s="83"/>
      <c r="K41" s="83"/>
      <c r="L41" s="83">
        <v>2.9000000000000001E-2</v>
      </c>
      <c r="M41" s="144"/>
      <c r="N41" s="35"/>
    </row>
    <row r="42" spans="1:14" ht="15" customHeight="1" x14ac:dyDescent="0.25">
      <c r="A42" s="27" t="s">
        <v>30</v>
      </c>
      <c r="B42" s="3"/>
      <c r="C42" s="3"/>
      <c r="D42" s="3"/>
      <c r="E42" s="70"/>
      <c r="F42" s="44"/>
      <c r="G42" s="82">
        <v>3.0460000000000003</v>
      </c>
      <c r="H42" s="144"/>
      <c r="I42" s="82"/>
      <c r="J42" s="83"/>
      <c r="K42" s="83">
        <v>2.3639999999999999</v>
      </c>
      <c r="L42" s="83">
        <v>1.5680000000000001</v>
      </c>
      <c r="M42" s="144"/>
      <c r="N42" s="35"/>
    </row>
    <row r="43" spans="1:14" ht="15" customHeight="1" x14ac:dyDescent="0.25">
      <c r="A43" s="27" t="s">
        <v>31</v>
      </c>
      <c r="B43" s="3"/>
      <c r="C43" s="3"/>
      <c r="D43" s="3"/>
      <c r="E43" s="70"/>
      <c r="F43" s="44"/>
      <c r="G43" s="82">
        <v>4.9989999999999997</v>
      </c>
      <c r="H43" s="144"/>
      <c r="I43" s="82"/>
      <c r="J43" s="83"/>
      <c r="K43" s="83">
        <v>3.3410000000000002</v>
      </c>
      <c r="L43" s="83">
        <v>3.863</v>
      </c>
      <c r="M43" s="144"/>
      <c r="N43" s="35"/>
    </row>
    <row r="44" spans="1:14" ht="15" customHeight="1" x14ac:dyDescent="0.25">
      <c r="A44" s="28" t="s">
        <v>32</v>
      </c>
      <c r="B44" s="21"/>
      <c r="C44" s="21"/>
      <c r="D44" s="21"/>
      <c r="E44" s="69"/>
      <c r="F44" s="46"/>
      <c r="G44" s="84"/>
      <c r="H44" s="145"/>
      <c r="I44" s="84"/>
      <c r="J44" s="85"/>
      <c r="K44" s="85"/>
      <c r="L44" s="85"/>
      <c r="M44" s="145"/>
      <c r="N44" s="35"/>
    </row>
    <row r="45" spans="1:14" ht="15" customHeight="1" x14ac:dyDescent="0.25">
      <c r="A45" s="30" t="s">
        <v>33</v>
      </c>
      <c r="B45" s="18"/>
      <c r="C45" s="18"/>
      <c r="D45" s="18"/>
      <c r="E45" s="95"/>
      <c r="F45" s="96"/>
      <c r="G45" s="88">
        <f>SUM(G40:G44)</f>
        <v>8.0679999999999996</v>
      </c>
      <c r="H45" s="96">
        <v>0</v>
      </c>
      <c r="I45" s="95">
        <f>SUM(I40:I44)</f>
        <v>0</v>
      </c>
      <c r="J45" s="96">
        <v>0</v>
      </c>
      <c r="K45" s="188">
        <f>SUM(K40:K44)</f>
        <v>5.74</v>
      </c>
      <c r="L45" s="91">
        <f>SUM(L40:L44)</f>
        <v>5.5519999999999996</v>
      </c>
      <c r="M45" s="116"/>
      <c r="N45" s="35"/>
    </row>
    <row r="46" spans="1:14" ht="15" customHeight="1" x14ac:dyDescent="0.25">
      <c r="A46" s="29" t="s">
        <v>34</v>
      </c>
      <c r="B46" s="9"/>
      <c r="C46" s="9"/>
      <c r="D46" s="9"/>
      <c r="E46" s="93"/>
      <c r="F46" s="94"/>
      <c r="G46" s="80">
        <f>+G39+G45</f>
        <v>96.996000000000009</v>
      </c>
      <c r="H46" s="94">
        <v>0</v>
      </c>
      <c r="I46" s="93">
        <f>+I39+I45</f>
        <v>0</v>
      </c>
      <c r="J46" s="94">
        <v>0</v>
      </c>
      <c r="K46" s="187">
        <f>+K39+K45</f>
        <v>46.932000000000002</v>
      </c>
      <c r="L46" s="81">
        <f>+L39+L45</f>
        <v>47.80899999999999</v>
      </c>
      <c r="M46" s="115"/>
      <c r="N46" s="35"/>
    </row>
    <row r="47" spans="1:14" ht="15" customHeight="1" x14ac:dyDescent="0.25">
      <c r="A47" s="27" t="s">
        <v>35</v>
      </c>
      <c r="B47" s="3"/>
      <c r="C47" s="3"/>
      <c r="D47" s="3"/>
      <c r="E47" s="70"/>
      <c r="F47" s="44"/>
      <c r="G47" s="82">
        <v>52.709999999999994</v>
      </c>
      <c r="H47" s="144"/>
      <c r="I47" s="82"/>
      <c r="J47" s="83"/>
      <c r="K47" s="83">
        <v>15.758000000000001</v>
      </c>
      <c r="L47" s="83">
        <v>12.736000000000001</v>
      </c>
      <c r="M47" s="144"/>
      <c r="N47" s="35"/>
    </row>
    <row r="48" spans="1:14" ht="15" customHeight="1" x14ac:dyDescent="0.25">
      <c r="A48" s="27" t="s">
        <v>84</v>
      </c>
      <c r="B48" s="3"/>
      <c r="C48" s="3"/>
      <c r="D48" s="3"/>
      <c r="E48" s="70"/>
      <c r="F48" s="44"/>
      <c r="G48" s="82"/>
      <c r="H48" s="144"/>
      <c r="I48" s="82"/>
      <c r="J48" s="83"/>
      <c r="K48" s="83"/>
      <c r="L48" s="83"/>
      <c r="M48" s="144"/>
      <c r="N48" s="35"/>
    </row>
    <row r="49" spans="1:14" ht="15" customHeight="1" x14ac:dyDescent="0.25">
      <c r="A49" s="27" t="s">
        <v>36</v>
      </c>
      <c r="B49" s="3"/>
      <c r="C49" s="3"/>
      <c r="D49" s="3"/>
      <c r="E49" s="70"/>
      <c r="F49" s="44"/>
      <c r="G49" s="82"/>
      <c r="H49" s="144"/>
      <c r="I49" s="82"/>
      <c r="J49" s="83"/>
      <c r="K49" s="83"/>
      <c r="L49" s="83"/>
      <c r="M49" s="144"/>
      <c r="N49" s="35"/>
    </row>
    <row r="50" spans="1:14" ht="15" customHeight="1" x14ac:dyDescent="0.25">
      <c r="A50" s="27" t="s">
        <v>37</v>
      </c>
      <c r="B50" s="3"/>
      <c r="C50" s="3"/>
      <c r="D50" s="3"/>
      <c r="E50" s="70"/>
      <c r="F50" s="44"/>
      <c r="G50" s="82">
        <v>0.20399999999999999</v>
      </c>
      <c r="H50" s="144"/>
      <c r="I50" s="82"/>
      <c r="J50" s="83"/>
      <c r="K50" s="83">
        <v>3.1549999999999998</v>
      </c>
      <c r="L50" s="83">
        <v>3.5059999999999998</v>
      </c>
      <c r="M50" s="144"/>
      <c r="N50" s="35"/>
    </row>
    <row r="51" spans="1:14" ht="15" customHeight="1" x14ac:dyDescent="0.25">
      <c r="A51" s="27" t="s">
        <v>38</v>
      </c>
      <c r="B51" s="3"/>
      <c r="C51" s="3"/>
      <c r="D51" s="3"/>
      <c r="E51" s="70"/>
      <c r="F51" s="44"/>
      <c r="G51" s="82">
        <v>38.466999999999999</v>
      </c>
      <c r="H51" s="144"/>
      <c r="I51" s="82"/>
      <c r="J51" s="83"/>
      <c r="K51" s="83">
        <v>19.622999999999998</v>
      </c>
      <c r="L51" s="83">
        <v>25.431999999999999</v>
      </c>
      <c r="M51" s="144"/>
      <c r="N51" s="35"/>
    </row>
    <row r="52" spans="1:14" ht="15" customHeight="1" x14ac:dyDescent="0.25">
      <c r="A52" s="27" t="s">
        <v>39</v>
      </c>
      <c r="B52" s="3"/>
      <c r="C52" s="3"/>
      <c r="D52" s="3"/>
      <c r="E52" s="70"/>
      <c r="F52" s="44"/>
      <c r="G52" s="82">
        <v>5.6150000000000002</v>
      </c>
      <c r="H52" s="144"/>
      <c r="I52" s="82"/>
      <c r="J52" s="83"/>
      <c r="K52" s="83">
        <v>8.395999999999999</v>
      </c>
      <c r="L52" s="83">
        <v>6.1349999999999998</v>
      </c>
      <c r="M52" s="144"/>
      <c r="N52" s="35"/>
    </row>
    <row r="53" spans="1:14" ht="15" customHeight="1" x14ac:dyDescent="0.25">
      <c r="A53" s="27" t="s">
        <v>77</v>
      </c>
      <c r="B53" s="3"/>
      <c r="C53" s="3"/>
      <c r="D53" s="3"/>
      <c r="E53" s="70"/>
      <c r="F53" s="44"/>
      <c r="G53" s="82"/>
      <c r="H53" s="144"/>
      <c r="I53" s="82"/>
      <c r="J53" s="83"/>
      <c r="K53" s="83"/>
      <c r="L53" s="83"/>
      <c r="M53" s="144"/>
      <c r="N53" s="35"/>
    </row>
    <row r="54" spans="1:14" ht="15" customHeight="1" x14ac:dyDescent="0.25">
      <c r="A54" s="28" t="s">
        <v>40</v>
      </c>
      <c r="B54" s="21"/>
      <c r="C54" s="21"/>
      <c r="D54" s="21"/>
      <c r="E54" s="69"/>
      <c r="F54" s="46"/>
      <c r="G54" s="84"/>
      <c r="H54" s="145"/>
      <c r="I54" s="84"/>
      <c r="J54" s="85"/>
      <c r="K54" s="85"/>
      <c r="L54" s="85"/>
      <c r="M54" s="145"/>
      <c r="N54" s="35"/>
    </row>
    <row r="55" spans="1:14" ht="15" customHeight="1" x14ac:dyDescent="0.25">
      <c r="A55" s="29" t="s">
        <v>41</v>
      </c>
      <c r="B55" s="9"/>
      <c r="C55" s="9"/>
      <c r="D55" s="9"/>
      <c r="E55" s="93"/>
      <c r="F55" s="94"/>
      <c r="G55" s="195">
        <f t="shared" ref="G55" si="27">SUM(G47:G54)</f>
        <v>96.995999999999995</v>
      </c>
      <c r="H55" s="94">
        <v>0</v>
      </c>
      <c r="I55" s="93">
        <f t="shared" ref="I55" si="28">SUM(I47:I54)</f>
        <v>0</v>
      </c>
      <c r="J55" s="94">
        <v>0</v>
      </c>
      <c r="K55" s="187">
        <f t="shared" ref="K55" si="29">SUM(K47:K54)</f>
        <v>46.932000000000002</v>
      </c>
      <c r="L55" s="81">
        <f t="shared" ref="L55" si="30">SUM(L47:L54)</f>
        <v>47.808999999999997</v>
      </c>
      <c r="M55" s="115"/>
      <c r="N55" s="35"/>
    </row>
    <row r="56" spans="1:14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4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M57" si="31">F$3</f>
        <v>2013</v>
      </c>
      <c r="G57" s="55">
        <f t="shared" si="31"/>
        <v>2014</v>
      </c>
      <c r="H57" s="55">
        <f t="shared" si="31"/>
        <v>2013</v>
      </c>
      <c r="I57" s="55">
        <f t="shared" si="31"/>
        <v>2013</v>
      </c>
      <c r="J57" s="55">
        <f t="shared" si="31"/>
        <v>2012</v>
      </c>
      <c r="K57" s="55">
        <f t="shared" si="31"/>
        <v>2012</v>
      </c>
      <c r="L57" s="55">
        <f t="shared" si="31"/>
        <v>2011</v>
      </c>
      <c r="M57" s="55">
        <f t="shared" si="31"/>
        <v>2010</v>
      </c>
    </row>
    <row r="58" spans="1:14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2">F$4</f>
        <v>Q2</v>
      </c>
      <c r="G58" s="74" t="str">
        <f t="shared" si="32"/>
        <v>Q1-2</v>
      </c>
      <c r="H58" s="74" t="str">
        <f t="shared" si="32"/>
        <v>Q1-2</v>
      </c>
      <c r="I58" s="74"/>
      <c r="J58" s="74"/>
      <c r="K58" s="74"/>
      <c r="L58" s="74" t="str">
        <f>IF(L$4="","",L$4)</f>
        <v/>
      </c>
      <c r="M58" s="74"/>
    </row>
    <row r="59" spans="1:14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 t="str">
        <f t="shared" ref="L59" si="33">IF(L$5=0,"",L$5)</f>
        <v/>
      </c>
      <c r="M59" s="75"/>
    </row>
    <row r="60" spans="1:14" ht="1.5" customHeight="1" x14ac:dyDescent="0.25">
      <c r="E60" s="36"/>
      <c r="F60" s="36"/>
      <c r="G60" s="76"/>
      <c r="H60" s="76"/>
      <c r="I60" s="76"/>
      <c r="J60" s="76"/>
      <c r="K60" s="76"/>
      <c r="L60" s="36"/>
      <c r="M60" s="36"/>
    </row>
    <row r="61" spans="1:14" ht="24.95" customHeight="1" x14ac:dyDescent="0.25">
      <c r="A61" s="209" t="s">
        <v>42</v>
      </c>
      <c r="B61" s="209"/>
      <c r="C61" s="8"/>
      <c r="D61" s="8"/>
      <c r="E61" s="86">
        <v>1.6950000000000001</v>
      </c>
      <c r="F61" s="87"/>
      <c r="G61" s="86">
        <v>3.6420000000000003</v>
      </c>
      <c r="H61" s="146"/>
      <c r="I61" s="86"/>
      <c r="J61" s="87"/>
      <c r="K61" s="87">
        <v>5.9369999999999994</v>
      </c>
      <c r="L61" s="87">
        <v>7.0589999999999993</v>
      </c>
      <c r="M61" s="146"/>
    </row>
    <row r="62" spans="1:14" ht="15" customHeight="1" x14ac:dyDescent="0.25">
      <c r="A62" s="211" t="s">
        <v>43</v>
      </c>
      <c r="B62" s="211"/>
      <c r="C62" s="22"/>
      <c r="D62" s="22"/>
      <c r="E62" s="84">
        <v>-0.89399999999999991</v>
      </c>
      <c r="F62" s="85"/>
      <c r="G62" s="84">
        <v>0.10299999999999999</v>
      </c>
      <c r="H62" s="145"/>
      <c r="I62" s="84"/>
      <c r="J62" s="85"/>
      <c r="K62" s="85">
        <v>-0.15199999999999991</v>
      </c>
      <c r="L62" s="85">
        <v>7.2999999999999954E-2</v>
      </c>
      <c r="M62" s="145"/>
    </row>
    <row r="63" spans="1:14" ht="16.5" customHeight="1" x14ac:dyDescent="0.25">
      <c r="A63" s="215" t="s">
        <v>44</v>
      </c>
      <c r="B63" s="215"/>
      <c r="C63" s="24"/>
      <c r="D63" s="24"/>
      <c r="E63" s="80">
        <f>SUM(E61:E62)</f>
        <v>0.80100000000000016</v>
      </c>
      <c r="F63" s="94">
        <v>0</v>
      </c>
      <c r="G63" s="80">
        <f>SUM(G61:G62)</f>
        <v>3.7450000000000006</v>
      </c>
      <c r="H63" s="94">
        <v>0</v>
      </c>
      <c r="I63" s="93">
        <v>0</v>
      </c>
      <c r="J63" s="94">
        <v>0</v>
      </c>
      <c r="K63" s="187">
        <f t="shared" ref="K63:L63" si="34">SUM(K61:K62)</f>
        <v>5.7849999999999993</v>
      </c>
      <c r="L63" s="187">
        <f t="shared" si="34"/>
        <v>7.1319999999999997</v>
      </c>
      <c r="M63" s="115"/>
    </row>
    <row r="64" spans="1:14" ht="15" customHeight="1" x14ac:dyDescent="0.25">
      <c r="A64" s="209" t="s">
        <v>45</v>
      </c>
      <c r="B64" s="209"/>
      <c r="C64" s="3"/>
      <c r="D64" s="3"/>
      <c r="E64" s="82">
        <v>1.6999999999999918E-2</v>
      </c>
      <c r="F64" s="83"/>
      <c r="G64" s="82">
        <v>-1.431</v>
      </c>
      <c r="H64" s="144"/>
      <c r="I64" s="82"/>
      <c r="J64" s="83"/>
      <c r="K64" s="83">
        <v>-2.8130000000000002</v>
      </c>
      <c r="L64" s="83">
        <v>-2.5529999999999999</v>
      </c>
      <c r="M64" s="144"/>
    </row>
    <row r="65" spans="1:13" ht="15" customHeight="1" x14ac:dyDescent="0.25">
      <c r="A65" s="211" t="s">
        <v>78</v>
      </c>
      <c r="B65" s="211"/>
      <c r="C65" s="21"/>
      <c r="D65" s="21"/>
      <c r="E65" s="84"/>
      <c r="F65" s="85"/>
      <c r="G65" s="84"/>
      <c r="H65" s="145"/>
      <c r="I65" s="84"/>
      <c r="J65" s="85"/>
      <c r="K65" s="85">
        <v>6.5000000000000002E-2</v>
      </c>
      <c r="L65" s="85">
        <v>8.0999999999999989E-2</v>
      </c>
      <c r="M65" s="145"/>
    </row>
    <row r="66" spans="1:13" s="39" customFormat="1" ht="16.5" customHeight="1" x14ac:dyDescent="0.15">
      <c r="A66" s="126" t="s">
        <v>46</v>
      </c>
      <c r="B66" s="126"/>
      <c r="C66" s="25"/>
      <c r="D66" s="25"/>
      <c r="E66" s="80">
        <f>SUM(E63:E65)</f>
        <v>0.81800000000000006</v>
      </c>
      <c r="F66" s="94">
        <v>0</v>
      </c>
      <c r="G66" s="80">
        <f>SUM(G63:G65)</f>
        <v>2.3140000000000005</v>
      </c>
      <c r="H66" s="94">
        <v>0</v>
      </c>
      <c r="I66" s="93">
        <v>0</v>
      </c>
      <c r="J66" s="94">
        <v>0</v>
      </c>
      <c r="K66" s="81">
        <f>SUM(K63:K65)</f>
        <v>3.036999999999999</v>
      </c>
      <c r="L66" s="81">
        <f>SUM(L63:L65)</f>
        <v>4.66</v>
      </c>
      <c r="M66" s="115"/>
    </row>
    <row r="67" spans="1:13" ht="15" customHeight="1" x14ac:dyDescent="0.25">
      <c r="A67" s="211" t="s">
        <v>47</v>
      </c>
      <c r="B67" s="211"/>
      <c r="C67" s="26"/>
      <c r="D67" s="26"/>
      <c r="E67" s="84"/>
      <c r="F67" s="85"/>
      <c r="G67" s="84"/>
      <c r="H67" s="145"/>
      <c r="I67" s="84"/>
      <c r="J67" s="85"/>
      <c r="K67" s="85"/>
      <c r="L67" s="85">
        <v>-0.31</v>
      </c>
      <c r="M67" s="145"/>
    </row>
    <row r="68" spans="1:13" ht="16.5" customHeight="1" x14ac:dyDescent="0.25">
      <c r="A68" s="215" t="s">
        <v>48</v>
      </c>
      <c r="B68" s="215"/>
      <c r="C68" s="9"/>
      <c r="D68" s="9"/>
      <c r="E68" s="80">
        <f t="shared" ref="E68:G68" si="35">SUM(E66:E67)</f>
        <v>0.81800000000000006</v>
      </c>
      <c r="F68" s="94">
        <v>0</v>
      </c>
      <c r="G68" s="80">
        <f t="shared" si="35"/>
        <v>2.3140000000000005</v>
      </c>
      <c r="H68" s="94">
        <v>0</v>
      </c>
      <c r="I68" s="93">
        <v>0</v>
      </c>
      <c r="J68" s="94">
        <v>0</v>
      </c>
      <c r="K68" s="81">
        <f t="shared" ref="K68:L68" si="36">SUM(K66:K67)</f>
        <v>3.036999999999999</v>
      </c>
      <c r="L68" s="81">
        <f t="shared" si="36"/>
        <v>4.3500000000000005</v>
      </c>
      <c r="M68" s="115"/>
    </row>
    <row r="69" spans="1:13" ht="15" customHeight="1" x14ac:dyDescent="0.25">
      <c r="A69" s="209" t="s">
        <v>49</v>
      </c>
      <c r="B69" s="209"/>
      <c r="C69" s="3"/>
      <c r="D69" s="3"/>
      <c r="E69" s="82">
        <v>-1.042</v>
      </c>
      <c r="F69" s="83"/>
      <c r="G69" s="82">
        <v>-1.042</v>
      </c>
      <c r="H69" s="144"/>
      <c r="I69" s="82"/>
      <c r="J69" s="83"/>
      <c r="K69" s="83">
        <v>-3.0630000000000002</v>
      </c>
      <c r="L69" s="83">
        <v>-3.0379999999999998</v>
      </c>
      <c r="M69" s="144"/>
    </row>
    <row r="70" spans="1:13" ht="15" customHeight="1" x14ac:dyDescent="0.25">
      <c r="A70" s="209" t="s">
        <v>50</v>
      </c>
      <c r="B70" s="209"/>
      <c r="C70" s="3"/>
      <c r="D70" s="3"/>
      <c r="E70" s="82"/>
      <c r="F70" s="83"/>
      <c r="G70" s="82"/>
      <c r="H70" s="144"/>
      <c r="I70" s="82"/>
      <c r="J70" s="83"/>
      <c r="K70" s="83"/>
      <c r="L70" s="83"/>
      <c r="M70" s="144"/>
    </row>
    <row r="71" spans="1:13" ht="15" customHeight="1" x14ac:dyDescent="0.25">
      <c r="A71" s="209" t="s">
        <v>51</v>
      </c>
      <c r="B71" s="209"/>
      <c r="C71" s="3"/>
      <c r="D71" s="3"/>
      <c r="E71" s="82"/>
      <c r="F71" s="83"/>
      <c r="G71" s="82"/>
      <c r="H71" s="144"/>
      <c r="I71" s="82"/>
      <c r="J71" s="83"/>
      <c r="K71" s="83">
        <v>-0.496</v>
      </c>
      <c r="L71" s="83"/>
      <c r="M71" s="144"/>
    </row>
    <row r="72" spans="1:13" ht="15" customHeight="1" x14ac:dyDescent="0.25">
      <c r="A72" s="211" t="s">
        <v>52</v>
      </c>
      <c r="B72" s="211"/>
      <c r="C72" s="21"/>
      <c r="D72" s="21"/>
      <c r="E72" s="84"/>
      <c r="F72" s="85"/>
      <c r="G72" s="84"/>
      <c r="H72" s="145"/>
      <c r="I72" s="84"/>
      <c r="J72" s="85"/>
      <c r="K72" s="85"/>
      <c r="L72" s="85">
        <v>0.26700000000000002</v>
      </c>
      <c r="M72" s="145"/>
    </row>
    <row r="73" spans="1:13" ht="16.5" customHeight="1" x14ac:dyDescent="0.25">
      <c r="A73" s="32" t="s">
        <v>53</v>
      </c>
      <c r="B73" s="32"/>
      <c r="C73" s="19"/>
      <c r="D73" s="19"/>
      <c r="E73" s="90">
        <f t="shared" ref="E73:G73" si="37">SUM(E69:E72)</f>
        <v>-1.042</v>
      </c>
      <c r="F73" s="123">
        <v>0</v>
      </c>
      <c r="G73" s="90">
        <f t="shared" si="37"/>
        <v>-1.042</v>
      </c>
      <c r="H73" s="123">
        <v>0</v>
      </c>
      <c r="I73" s="181">
        <v>0</v>
      </c>
      <c r="J73" s="123">
        <v>0</v>
      </c>
      <c r="K73" s="91">
        <f t="shared" ref="K73" si="38">SUM(K69:K72)</f>
        <v>-3.5590000000000002</v>
      </c>
      <c r="L73" s="91">
        <f t="shared" ref="L73" si="39">SUM(L69:L72)</f>
        <v>-2.7709999999999999</v>
      </c>
      <c r="M73" s="119"/>
    </row>
    <row r="74" spans="1:13" ht="16.5" customHeight="1" x14ac:dyDescent="0.25">
      <c r="A74" s="215" t="s">
        <v>54</v>
      </c>
      <c r="B74" s="215"/>
      <c r="C74" s="9"/>
      <c r="D74" s="9"/>
      <c r="E74" s="80">
        <f t="shared" ref="E74:G74" si="40">SUM(E73+E68)</f>
        <v>-0.22399999999999998</v>
      </c>
      <c r="F74" s="94">
        <v>0</v>
      </c>
      <c r="G74" s="80">
        <f t="shared" si="40"/>
        <v>1.2720000000000005</v>
      </c>
      <c r="H74" s="94">
        <v>0</v>
      </c>
      <c r="I74" s="93">
        <v>0</v>
      </c>
      <c r="J74" s="94">
        <v>0</v>
      </c>
      <c r="K74" s="81">
        <f t="shared" ref="K74" si="41">SUM(K73+K68)</f>
        <v>-0.52200000000000113</v>
      </c>
      <c r="L74" s="81">
        <f t="shared" ref="L74" si="42">SUM(L73+L68)</f>
        <v>1.5790000000000006</v>
      </c>
      <c r="M74" s="115"/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43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43"/>
        <v>2012</v>
      </c>
      <c r="K76" s="55">
        <f t="shared" si="43"/>
        <v>2012</v>
      </c>
      <c r="L76" s="55">
        <f t="shared" si="43"/>
        <v>2011</v>
      </c>
      <c r="M76" s="55">
        <f t="shared" si="43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44">F$4</f>
        <v>Q2</v>
      </c>
      <c r="G77" s="74" t="str">
        <f t="shared" si="44"/>
        <v>Q1-2</v>
      </c>
      <c r="H77" s="74" t="str">
        <f t="shared" si="44"/>
        <v>Q1-2</v>
      </c>
      <c r="I77" s="55"/>
      <c r="J77" s="55"/>
      <c r="K77" s="55"/>
      <c r="L77" s="55" t="str">
        <f>IF(L$4="","",L$4)</f>
        <v/>
      </c>
      <c r="M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3" ht="1.5" customHeight="1" x14ac:dyDescent="0.25"/>
    <row r="80" spans="1:13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30.911139276158288</v>
      </c>
      <c r="F80" s="50">
        <f>IF(F14=0,"-",IF(F7=0,"-",F14/F7))*100</f>
        <v>10.980036297640659</v>
      </c>
      <c r="G80" s="63">
        <f>IF(G7=0,"",IF(G14=0,"",(G14/G7))*100)</f>
        <v>31.045799299883303</v>
      </c>
      <c r="H80" s="99">
        <f>IF(H7=0,"",IF(H14=0,"",(H14/H7))*100)</f>
        <v>21.104980962001719</v>
      </c>
      <c r="I80" s="97">
        <f>IF(I7=0,"",IF(I14=0,"",(I14/I7))*100)</f>
        <v>38.061510491629427</v>
      </c>
      <c r="J80" s="50">
        <f>IF(J14=0,"-",IF(J7=0,"-",J14/J7))*100</f>
        <v>32.992369560734176</v>
      </c>
      <c r="K80" s="50">
        <f>IF(K14=0,"-",IF(K7=0,"-",K14/K7))*100</f>
        <v>32.992369560734176</v>
      </c>
      <c r="L80" s="50">
        <f>IF(L14=0,"-",IF(L7=0,"-",L14/L7))*100</f>
        <v>28.214783821478377</v>
      </c>
      <c r="M80" s="147"/>
    </row>
    <row r="81" spans="1:13" ht="15" customHeight="1" x14ac:dyDescent="0.25">
      <c r="A81" s="209" t="s">
        <v>57</v>
      </c>
      <c r="B81" s="209"/>
      <c r="C81" s="6"/>
      <c r="D81" s="6"/>
      <c r="E81" s="63">
        <f t="shared" ref="E81:L81" si="45">IF(E20=0,"-",IF(E7=0,"-",E20/E7)*100)</f>
        <v>21.588508660752005</v>
      </c>
      <c r="F81" s="50">
        <f t="shared" si="45"/>
        <v>-8.9382940108892868</v>
      </c>
      <c r="G81" s="63">
        <f t="shared" si="45"/>
        <v>21.222287047841299</v>
      </c>
      <c r="H81" s="99">
        <f t="shared" si="45"/>
        <v>5.905664775817864</v>
      </c>
      <c r="I81" s="63">
        <f t="shared" ref="I81" si="46">IF(I20=0,"-",IF(I7=0,"-",I20/I7)*100)</f>
        <v>25.221574123172495</v>
      </c>
      <c r="J81" s="50">
        <f t="shared" ref="J81" si="47">IF(J20=0,"-",IF(J7=0,"-",J20/J7)*100)</f>
        <v>22.458238812126211</v>
      </c>
      <c r="K81" s="50">
        <f t="shared" si="45"/>
        <v>19.851515776448753</v>
      </c>
      <c r="L81" s="50">
        <f t="shared" si="45"/>
        <v>15.26266852626685</v>
      </c>
      <c r="M81" s="99"/>
    </row>
    <row r="82" spans="1:13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63" t="s">
        <v>8</v>
      </c>
      <c r="H82" s="99" t="s">
        <v>8</v>
      </c>
      <c r="I82" s="189" t="s">
        <v>8</v>
      </c>
      <c r="J82" s="50" t="str">
        <f>IF((J47=0),"-",(J24/((J47+M47)/2)*100))</f>
        <v>-</v>
      </c>
      <c r="K82" s="50">
        <f>IF((K47=0),"-",(K24/((K47+L47)/2)*100))</f>
        <v>24.699936828806067</v>
      </c>
      <c r="L82" s="147" t="s">
        <v>8</v>
      </c>
      <c r="M82" s="99"/>
    </row>
    <row r="83" spans="1:13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63" t="s">
        <v>8</v>
      </c>
      <c r="H83" s="99" t="s">
        <v>8</v>
      </c>
      <c r="I83" s="189" t="s">
        <v>8</v>
      </c>
      <c r="J83" s="50" t="str">
        <f>IF((J47=0),"-",((J17+J18)/((J47+J48+J49+J51+M47+M48+M49+M51)/2)*100))</f>
        <v>-</v>
      </c>
      <c r="K83" s="50">
        <f>IF((K47=0),"-",((K17+K18)/((K47+K48+K49+K51+L47+L48+L49+L51)/2)*100))</f>
        <v>16.72626412323757</v>
      </c>
      <c r="L83" s="147" t="s">
        <v>8</v>
      </c>
      <c r="M83" s="99"/>
    </row>
    <row r="84" spans="1:13" ht="15" customHeight="1" x14ac:dyDescent="0.25">
      <c r="A84" s="209" t="s">
        <v>60</v>
      </c>
      <c r="B84" s="209"/>
      <c r="C84" s="6"/>
      <c r="D84" s="6"/>
      <c r="E84" s="67" t="s">
        <v>8</v>
      </c>
      <c r="F84" s="92" t="s">
        <v>8</v>
      </c>
      <c r="G84" s="67">
        <f t="shared" ref="G84:I84" si="48">IF(G47=0,"-",((G47+G48)/G55*100))</f>
        <v>54.342447111221084</v>
      </c>
      <c r="H84" s="101" t="str">
        <f t="shared" ref="H84" si="49">IF(H47=0,"-",((H47+H48)/H55*100))</f>
        <v>-</v>
      </c>
      <c r="I84" s="67" t="str">
        <f t="shared" si="48"/>
        <v>-</v>
      </c>
      <c r="J84" s="177" t="str">
        <f t="shared" ref="J84" si="50">IF(J47=0,"-",((J47+J48)/J55*100))</f>
        <v>-</v>
      </c>
      <c r="K84" s="177">
        <f t="shared" ref="K84" si="51">IF(K47=0,"-",((K47+K48)/K55*100))</f>
        <v>33.576237961305722</v>
      </c>
      <c r="L84" s="177">
        <f>IF(L47=0,"-",((L47+L48)/L55*100))</f>
        <v>26.639335689932857</v>
      </c>
      <c r="M84" s="101"/>
    </row>
    <row r="85" spans="1:13" ht="15" customHeight="1" x14ac:dyDescent="0.25">
      <c r="A85" s="209" t="s">
        <v>61</v>
      </c>
      <c r="B85" s="209"/>
      <c r="C85" s="6"/>
      <c r="D85" s="6"/>
      <c r="E85" s="65" t="s">
        <v>8</v>
      </c>
      <c r="F85" s="33" t="s">
        <v>8</v>
      </c>
      <c r="G85" s="65">
        <f t="shared" ref="G85:H85" si="52">IF((G51+G49-G43-G41-G37)=0,"-",(G51+G49-G43-G41-G37))</f>
        <v>33.467999999999996</v>
      </c>
      <c r="H85" s="103" t="str">
        <f t="shared" si="52"/>
        <v>-</v>
      </c>
      <c r="I85" s="65" t="str">
        <f t="shared" ref="I85" si="53">IF((I51+I49-I43-I41-I37)=0,"-",(I51+I49-I43-I41-I37))</f>
        <v>-</v>
      </c>
      <c r="J85" s="33" t="str">
        <f>IF((J51+J49-J43-J41-J37)=0,"-",(J51+J49-J43-J41-J37))</f>
        <v>-</v>
      </c>
      <c r="K85" s="33">
        <f>IF((K51+K49-K43-K41-K37)=0,"-",(K51+K49-K43-K41-K37))</f>
        <v>16.281999999999996</v>
      </c>
      <c r="L85" s="33">
        <f>IF((L51+L49-L43-L41-L37)=0,"-",(L51+L49-L43-L41-L37))</f>
        <v>21.54</v>
      </c>
      <c r="M85" s="103"/>
    </row>
    <row r="86" spans="1:13" ht="15" customHeight="1" x14ac:dyDescent="0.25">
      <c r="A86" s="209" t="s">
        <v>62</v>
      </c>
      <c r="B86" s="209"/>
      <c r="C86" s="3"/>
      <c r="D86" s="3"/>
      <c r="E86" s="63" t="s">
        <v>8</v>
      </c>
      <c r="F86" s="2" t="s">
        <v>8</v>
      </c>
      <c r="G86" s="63">
        <f t="shared" ref="G86:I86" si="54">IF((G47=0),"-",((G51+G49)/(G47+G48)))</f>
        <v>0.72978561942705378</v>
      </c>
      <c r="H86" s="99" t="str">
        <f t="shared" ref="H86:L86" si="55">IF((H47=0),"-",((H51+H49)/(H47+H48)))</f>
        <v>-</v>
      </c>
      <c r="I86" s="63" t="str">
        <f t="shared" si="54"/>
        <v>-</v>
      </c>
      <c r="J86" s="50" t="str">
        <f t="shared" ref="J86" si="56">IF((J47=0),"-",((J51+J49)/(J47+J48)))</f>
        <v>-</v>
      </c>
      <c r="K86" s="50">
        <f t="shared" ref="K86" si="57">IF((K47=0),"-",((K51+K49)/(K47+K48)))</f>
        <v>1.2452722426703895</v>
      </c>
      <c r="L86" s="50">
        <f t="shared" si="55"/>
        <v>1.9968592964824119</v>
      </c>
      <c r="M86" s="99"/>
    </row>
    <row r="87" spans="1:13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79</v>
      </c>
      <c r="H87" s="148" t="s">
        <v>79</v>
      </c>
      <c r="I87" s="66">
        <v>112</v>
      </c>
      <c r="J87" s="17">
        <v>103</v>
      </c>
      <c r="K87" s="17">
        <v>103</v>
      </c>
      <c r="L87" s="17">
        <v>90</v>
      </c>
      <c r="M87" s="148"/>
    </row>
    <row r="88" spans="1:13" ht="15" customHeight="1" x14ac:dyDescent="0.25">
      <c r="A88" s="5" t="s">
        <v>106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</row>
    <row r="89" spans="1:13" x14ac:dyDescent="0.25">
      <c r="A89" s="121"/>
      <c r="B89" s="121"/>
      <c r="C89" s="121"/>
      <c r="D89" s="121"/>
      <c r="E89" s="122"/>
      <c r="F89" s="122"/>
      <c r="G89" s="121"/>
      <c r="H89" s="121"/>
      <c r="I89" s="121"/>
      <c r="J89" s="121"/>
      <c r="K89" s="121"/>
      <c r="L89" s="122"/>
      <c r="M89" s="122"/>
    </row>
    <row r="90" spans="1:13" x14ac:dyDescent="0.25">
      <c r="A90" s="121"/>
      <c r="B90" s="121"/>
      <c r="C90" s="121"/>
      <c r="D90" s="121"/>
      <c r="E90" s="122"/>
      <c r="F90" s="122"/>
      <c r="G90" s="121"/>
      <c r="H90" s="121"/>
      <c r="I90" s="121"/>
      <c r="J90" s="121"/>
      <c r="K90" s="121"/>
      <c r="L90" s="122"/>
      <c r="M90" s="122"/>
    </row>
    <row r="91" spans="1:13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42"/>
      <c r="L91" s="20"/>
      <c r="M91" s="20"/>
    </row>
    <row r="92" spans="1:13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42"/>
      <c r="L92" s="20"/>
      <c r="M92" s="20"/>
    </row>
    <row r="93" spans="1:13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42"/>
      <c r="L93" s="20"/>
      <c r="M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42"/>
      <c r="L94" s="20"/>
      <c r="M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42"/>
      <c r="L95" s="20"/>
      <c r="M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42"/>
      <c r="L96" s="20"/>
      <c r="M96" s="20"/>
    </row>
    <row r="97" spans="1:13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42"/>
      <c r="L97" s="20"/>
      <c r="M97" s="20"/>
    </row>
    <row r="98" spans="1:13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42"/>
      <c r="L98" s="20"/>
      <c r="M98" s="20"/>
    </row>
    <row r="99" spans="1:13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42"/>
      <c r="L99" s="20"/>
      <c r="M99" s="20"/>
    </row>
    <row r="100" spans="1:13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42"/>
      <c r="L100" s="20"/>
      <c r="M100" s="20"/>
    </row>
    <row r="101" spans="1:13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42"/>
      <c r="L101" s="20"/>
      <c r="M101" s="20"/>
    </row>
    <row r="102" spans="1:13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42"/>
      <c r="L102" s="20"/>
      <c r="M102" s="20"/>
    </row>
  </sheetData>
  <mergeCells count="21">
    <mergeCell ref="A83:B83"/>
    <mergeCell ref="A84:B84"/>
    <mergeCell ref="A85:B85"/>
    <mergeCell ref="A86:B86"/>
    <mergeCell ref="A87:B87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1:M1"/>
    <mergeCell ref="A61:B61"/>
    <mergeCell ref="A62:B62"/>
    <mergeCell ref="A63:B63"/>
    <mergeCell ref="A64:B6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</cols>
  <sheetData>
    <row r="1" spans="1:12" ht="18" customHeight="1" x14ac:dyDescent="0.25">
      <c r="A1" s="210" t="s">
        <v>105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25">
      <c r="A2" s="29" t="s">
        <v>15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2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</row>
    <row r="5" spans="1:12" s="15" customFormat="1" ht="12.75" customHeight="1" x14ac:dyDescent="0.15">
      <c r="A5" s="53" t="s">
        <v>9</v>
      </c>
      <c r="B5" s="59"/>
      <c r="C5" s="57"/>
      <c r="D5" s="57" t="s">
        <v>64</v>
      </c>
      <c r="E5" s="58" t="s">
        <v>7</v>
      </c>
      <c r="F5" s="58" t="s">
        <v>86</v>
      </c>
      <c r="G5" s="58"/>
      <c r="H5" s="58" t="s">
        <v>86</v>
      </c>
      <c r="I5" s="58" t="s">
        <v>86</v>
      </c>
      <c r="J5" s="58" t="s">
        <v>7</v>
      </c>
      <c r="K5" s="58"/>
      <c r="L5" s="58"/>
    </row>
    <row r="6" spans="1:12" ht="1.5" customHeight="1" x14ac:dyDescent="0.25"/>
    <row r="7" spans="1:12" ht="15" customHeight="1" x14ac:dyDescent="0.25">
      <c r="A7" s="27" t="s">
        <v>10</v>
      </c>
      <c r="B7" s="6"/>
      <c r="C7" s="6"/>
      <c r="D7" s="6"/>
      <c r="E7" s="71">
        <v>511.36300000000006</v>
      </c>
      <c r="F7" s="49">
        <v>501.08899999999994</v>
      </c>
      <c r="G7" s="71">
        <v>1231.7</v>
      </c>
      <c r="H7" s="100">
        <v>1139.6369999999999</v>
      </c>
      <c r="I7" s="71">
        <v>2529.027</v>
      </c>
      <c r="J7" s="49">
        <v>2576.6410000000001</v>
      </c>
      <c r="K7" s="81"/>
      <c r="L7" s="115"/>
    </row>
    <row r="8" spans="1:12" ht="15" customHeight="1" x14ac:dyDescent="0.25">
      <c r="A8" s="27" t="s">
        <v>11</v>
      </c>
      <c r="B8" s="3"/>
      <c r="C8" s="3"/>
      <c r="D8" s="3"/>
      <c r="E8" s="70">
        <v>-470.51499999999999</v>
      </c>
      <c r="F8" s="44">
        <v>-486.34299999999996</v>
      </c>
      <c r="G8" s="70">
        <v>-1030.7350000000001</v>
      </c>
      <c r="H8" s="138">
        <v>-1029.3789999999999</v>
      </c>
      <c r="I8" s="70">
        <v>-2144.3850000000002</v>
      </c>
      <c r="J8" s="44">
        <v>-2158.8960000000002</v>
      </c>
      <c r="K8" s="83"/>
      <c r="L8" s="144"/>
    </row>
    <row r="9" spans="1:12" ht="15" customHeight="1" x14ac:dyDescent="0.25">
      <c r="A9" s="27" t="s">
        <v>12</v>
      </c>
      <c r="B9" s="3"/>
      <c r="C9" s="3"/>
      <c r="D9" s="3"/>
      <c r="E9" s="70">
        <v>9.5000000000000001E-2</v>
      </c>
      <c r="F9" s="44">
        <v>0.22299999999999898</v>
      </c>
      <c r="G9" s="70">
        <v>1E-3</v>
      </c>
      <c r="H9" s="138">
        <v>51.366999999999997</v>
      </c>
      <c r="I9" s="70">
        <v>52.139000000000003</v>
      </c>
      <c r="J9" s="44">
        <v>44.603999999999999</v>
      </c>
      <c r="K9" s="83"/>
      <c r="L9" s="144"/>
    </row>
    <row r="10" spans="1:12" ht="15" customHeight="1" x14ac:dyDescent="0.25">
      <c r="A10" s="27" t="s">
        <v>13</v>
      </c>
      <c r="B10" s="3"/>
      <c r="C10" s="3"/>
      <c r="D10" s="3"/>
      <c r="E10" s="70">
        <v>5.022000000000002</v>
      </c>
      <c r="F10" s="44">
        <v>1.7559999999999998</v>
      </c>
      <c r="G10" s="70">
        <v>16.789000000000001</v>
      </c>
      <c r="H10" s="138">
        <v>3.0139999999999998</v>
      </c>
      <c r="I10" s="70">
        <v>25.45</v>
      </c>
      <c r="J10" s="44">
        <v>21.16</v>
      </c>
      <c r="K10" s="83"/>
      <c r="L10" s="144"/>
    </row>
    <row r="11" spans="1:12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>
        <v>-1.282</v>
      </c>
      <c r="J11" s="46"/>
      <c r="K11" s="85"/>
      <c r="L11" s="145"/>
    </row>
    <row r="12" spans="1:12" ht="15" customHeight="1" x14ac:dyDescent="0.25">
      <c r="A12" s="10" t="s">
        <v>0</v>
      </c>
      <c r="B12" s="10"/>
      <c r="C12" s="10"/>
      <c r="D12" s="10"/>
      <c r="E12" s="71">
        <f>SUM(E7:E11)</f>
        <v>45.965000000000074</v>
      </c>
      <c r="F12" s="49">
        <f t="shared" ref="F12" si="0">SUM(F7:F11)</f>
        <v>16.72499999999998</v>
      </c>
      <c r="G12" s="71">
        <f>SUM(G7:G11)</f>
        <v>217.75499999999994</v>
      </c>
      <c r="H12" s="100">
        <f>SUM(H7:H11)</f>
        <v>164.63900000000004</v>
      </c>
      <c r="I12" s="71">
        <f>SUM(I7:I11)</f>
        <v>460.94899999999984</v>
      </c>
      <c r="J12" s="49">
        <f t="shared" ref="J12" si="1">SUM(J7:J11)</f>
        <v>483.5089999999999</v>
      </c>
      <c r="K12" s="81"/>
      <c r="L12" s="115"/>
    </row>
    <row r="13" spans="1:12" ht="15" customHeight="1" x14ac:dyDescent="0.25">
      <c r="A13" s="28" t="s">
        <v>76</v>
      </c>
      <c r="B13" s="21"/>
      <c r="C13" s="21"/>
      <c r="D13" s="21"/>
      <c r="E13" s="69">
        <v>-41.238999999999997</v>
      </c>
      <c r="F13" s="46">
        <v>-38.556999999999995</v>
      </c>
      <c r="G13" s="69">
        <v>-81.963999999999984</v>
      </c>
      <c r="H13" s="137">
        <v>-79.695999999999984</v>
      </c>
      <c r="I13" s="69">
        <v>-156.07700000000003</v>
      </c>
      <c r="J13" s="46">
        <v>-159.09</v>
      </c>
      <c r="K13" s="85"/>
      <c r="L13" s="145"/>
    </row>
    <row r="14" spans="1:12" ht="15" customHeight="1" x14ac:dyDescent="0.25">
      <c r="A14" s="10" t="s">
        <v>1</v>
      </c>
      <c r="B14" s="10"/>
      <c r="C14" s="10"/>
      <c r="D14" s="10"/>
      <c r="E14" s="71">
        <f>SUM(E12:E13)</f>
        <v>4.7260000000000773</v>
      </c>
      <c r="F14" s="49">
        <f t="shared" ref="F14" si="2">SUM(F12:F13)</f>
        <v>-21.832000000000015</v>
      </c>
      <c r="G14" s="71">
        <f>SUM(G12:G13)</f>
        <v>135.79099999999994</v>
      </c>
      <c r="H14" s="100">
        <f>SUM(H12:H13)</f>
        <v>84.943000000000055</v>
      </c>
      <c r="I14" s="71">
        <f>SUM(I12:I13)</f>
        <v>304.87199999999984</v>
      </c>
      <c r="J14" s="49">
        <f t="shared" ref="J14" si="3">SUM(J12:J13)</f>
        <v>324.41899999999987</v>
      </c>
      <c r="K14" s="81"/>
      <c r="L14" s="115"/>
    </row>
    <row r="15" spans="1:12" ht="15" customHeight="1" x14ac:dyDescent="0.25">
      <c r="A15" s="27" t="s">
        <v>16</v>
      </c>
      <c r="B15" s="4"/>
      <c r="C15" s="4"/>
      <c r="D15" s="4"/>
      <c r="E15" s="70"/>
      <c r="F15" s="44">
        <v>-4.8000000000000001E-2</v>
      </c>
      <c r="G15" s="70"/>
      <c r="H15" s="138">
        <v>-4.8000000000000001E-2</v>
      </c>
      <c r="I15" s="70">
        <v>-2.1269999999999998</v>
      </c>
      <c r="J15" s="44"/>
      <c r="K15" s="83"/>
      <c r="L15" s="144"/>
    </row>
    <row r="16" spans="1:12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85"/>
      <c r="L16" s="145"/>
    </row>
    <row r="17" spans="1:12" ht="15" customHeight="1" x14ac:dyDescent="0.25">
      <c r="A17" s="10" t="s">
        <v>2</v>
      </c>
      <c r="B17" s="10"/>
      <c r="C17" s="10"/>
      <c r="D17" s="10"/>
      <c r="E17" s="71">
        <f>SUM(E14:E16)</f>
        <v>4.7260000000000773</v>
      </c>
      <c r="F17" s="49">
        <f t="shared" ref="F17" si="4">SUM(F14:F16)</f>
        <v>-21.880000000000013</v>
      </c>
      <c r="G17" s="71">
        <f>SUM(G14:G16)</f>
        <v>135.79099999999994</v>
      </c>
      <c r="H17" s="100">
        <f>SUM(H14:H16)</f>
        <v>84.895000000000053</v>
      </c>
      <c r="I17" s="71">
        <f>SUM(I14:I16)</f>
        <v>302.74499999999983</v>
      </c>
      <c r="J17" s="49">
        <f t="shared" ref="J17" si="5">SUM(J14:J16)</f>
        <v>324.41899999999987</v>
      </c>
      <c r="K17" s="81"/>
      <c r="L17" s="115"/>
    </row>
    <row r="18" spans="1:12" ht="15" customHeight="1" x14ac:dyDescent="0.25">
      <c r="A18" s="27" t="s">
        <v>18</v>
      </c>
      <c r="B18" s="3"/>
      <c r="C18" s="3"/>
      <c r="D18" s="3"/>
      <c r="E18" s="70">
        <v>3.3000000000000007</v>
      </c>
      <c r="F18" s="44">
        <v>6.4349999999999996</v>
      </c>
      <c r="G18" s="70">
        <v>5.726</v>
      </c>
      <c r="H18" s="138">
        <v>6.4349999999999996</v>
      </c>
      <c r="I18" s="70">
        <v>2.141</v>
      </c>
      <c r="J18" s="44">
        <v>1.625</v>
      </c>
      <c r="K18" s="83"/>
      <c r="L18" s="144"/>
    </row>
    <row r="19" spans="1:12" ht="15" customHeight="1" x14ac:dyDescent="0.25">
      <c r="A19" s="28" t="s">
        <v>19</v>
      </c>
      <c r="B19" s="21"/>
      <c r="C19" s="21"/>
      <c r="D19" s="21"/>
      <c r="E19" s="69">
        <v>-42.455999999999996</v>
      </c>
      <c r="F19" s="46">
        <v>-61.832999999999998</v>
      </c>
      <c r="G19" s="69">
        <v>-83.917999999999992</v>
      </c>
      <c r="H19" s="137">
        <v>-88.433999999999997</v>
      </c>
      <c r="I19" s="69">
        <v>-172.07</v>
      </c>
      <c r="J19" s="46">
        <v>-115.232</v>
      </c>
      <c r="K19" s="85"/>
      <c r="L19" s="145"/>
    </row>
    <row r="20" spans="1:12" ht="15" customHeight="1" x14ac:dyDescent="0.25">
      <c r="A20" s="10" t="s">
        <v>3</v>
      </c>
      <c r="B20" s="10"/>
      <c r="C20" s="10"/>
      <c r="D20" s="10"/>
      <c r="E20" s="71">
        <f>SUM(E17:E19)</f>
        <v>-34.429999999999922</v>
      </c>
      <c r="F20" s="49">
        <f t="shared" ref="F20" si="6">SUM(F17:F19)</f>
        <v>-77.27800000000002</v>
      </c>
      <c r="G20" s="71">
        <f>SUM(G17:G19)</f>
        <v>57.598999999999947</v>
      </c>
      <c r="H20" s="100">
        <f>SUM(H17:H19)</f>
        <v>2.8960000000000576</v>
      </c>
      <c r="I20" s="71">
        <f>SUM(I17:I19)</f>
        <v>132.81599999999986</v>
      </c>
      <c r="J20" s="49">
        <f t="shared" ref="J20" si="7">SUM(J17:J19)</f>
        <v>210.81199999999987</v>
      </c>
      <c r="K20" s="81"/>
      <c r="L20" s="115"/>
    </row>
    <row r="21" spans="1:12" ht="15" customHeight="1" x14ac:dyDescent="0.25">
      <c r="A21" s="27" t="s">
        <v>20</v>
      </c>
      <c r="B21" s="3"/>
      <c r="C21" s="3"/>
      <c r="D21" s="3"/>
      <c r="E21" s="70">
        <v>1.4740000000000022</v>
      </c>
      <c r="F21" s="44">
        <v>7.2629999999999999</v>
      </c>
      <c r="G21" s="70">
        <v>-19.542999999999999</v>
      </c>
      <c r="H21" s="138">
        <v>6.234</v>
      </c>
      <c r="I21" s="70">
        <v>-24.76</v>
      </c>
      <c r="J21" s="44">
        <v>-38.347000000000001</v>
      </c>
      <c r="K21" s="83"/>
      <c r="L21" s="144"/>
    </row>
    <row r="22" spans="1:12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85"/>
      <c r="L22" s="145"/>
    </row>
    <row r="23" spans="1:12" ht="15" customHeight="1" x14ac:dyDescent="0.25">
      <c r="A23" s="31" t="s">
        <v>21</v>
      </c>
      <c r="B23" s="11"/>
      <c r="C23" s="11"/>
      <c r="D23" s="11"/>
      <c r="E23" s="71">
        <f>SUM(E20:E22)</f>
        <v>-32.955999999999918</v>
      </c>
      <c r="F23" s="49">
        <f t="shared" ref="F23" si="8">SUM(F20:F22)</f>
        <v>-70.015000000000015</v>
      </c>
      <c r="G23" s="71">
        <f>SUM(G20:G22)</f>
        <v>38.055999999999948</v>
      </c>
      <c r="H23" s="100">
        <f>SUM(H20:H22)</f>
        <v>9.1300000000000576</v>
      </c>
      <c r="I23" s="71">
        <f>SUM(I20:I22)</f>
        <v>108.05599999999986</v>
      </c>
      <c r="J23" s="49">
        <f t="shared" ref="J23" si="9">SUM(J20:J22)</f>
        <v>172.46499999999986</v>
      </c>
      <c r="K23" s="81"/>
      <c r="L23" s="115"/>
    </row>
    <row r="24" spans="1:12" ht="15" customHeight="1" x14ac:dyDescent="0.25">
      <c r="A24" s="27" t="s">
        <v>22</v>
      </c>
      <c r="B24" s="3"/>
      <c r="C24" s="3"/>
      <c r="D24" s="3"/>
      <c r="E24" s="70">
        <f t="shared" ref="E24:H24" si="10">E23-E25</f>
        <v>-32.955999999999918</v>
      </c>
      <c r="F24" s="44">
        <f t="shared" si="10"/>
        <v>-70.501000000000019</v>
      </c>
      <c r="G24" s="70">
        <f t="shared" si="10"/>
        <v>38.055999999999948</v>
      </c>
      <c r="H24" s="138">
        <f t="shared" si="10"/>
        <v>8.644000000000057</v>
      </c>
      <c r="I24" s="70">
        <f t="shared" ref="I24" si="11">I23-I25</f>
        <v>108.05599999999986</v>
      </c>
      <c r="J24" s="44">
        <f t="shared" ref="J24" si="12">J23-J25</f>
        <v>172.46499999999986</v>
      </c>
      <c r="K24" s="83"/>
      <c r="L24" s="144"/>
    </row>
    <row r="25" spans="1:12" ht="15" customHeight="1" x14ac:dyDescent="0.25">
      <c r="A25" s="27" t="s">
        <v>85</v>
      </c>
      <c r="B25" s="3"/>
      <c r="C25" s="3"/>
      <c r="D25" s="3"/>
      <c r="E25" s="70"/>
      <c r="F25" s="44">
        <v>0.48599999999999999</v>
      </c>
      <c r="G25" s="70"/>
      <c r="H25" s="138">
        <v>0.48599999999999999</v>
      </c>
      <c r="I25" s="70"/>
      <c r="J25" s="44"/>
      <c r="K25" s="44"/>
      <c r="L25" s="138"/>
    </row>
    <row r="26" spans="1:12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25">
      <c r="A27" s="161" t="s">
        <v>95</v>
      </c>
      <c r="B27" s="162"/>
      <c r="C27" s="162"/>
      <c r="D27" s="162"/>
      <c r="E27" s="163"/>
      <c r="F27" s="164">
        <v>-31.074999999999999</v>
      </c>
      <c r="G27" s="163"/>
      <c r="H27" s="165">
        <v>-4.4409999999999998</v>
      </c>
      <c r="I27" s="163">
        <v>-6.7910000000000004</v>
      </c>
      <c r="J27" s="164">
        <v>-4.6920000000000002</v>
      </c>
      <c r="K27" s="175"/>
      <c r="L27" s="175"/>
    </row>
    <row r="28" spans="1:12" ht="15" customHeight="1" x14ac:dyDescent="0.25">
      <c r="A28" s="166" t="s">
        <v>96</v>
      </c>
      <c r="B28" s="167"/>
      <c r="C28" s="167"/>
      <c r="D28" s="167"/>
      <c r="E28" s="168">
        <f>E14-E27</f>
        <v>4.7260000000000773</v>
      </c>
      <c r="F28" s="169">
        <f t="shared" ref="F28:H28" si="13">F14-F27</f>
        <v>9.2429999999999843</v>
      </c>
      <c r="G28" s="168">
        <f t="shared" si="13"/>
        <v>135.79099999999994</v>
      </c>
      <c r="H28" s="170">
        <f t="shared" si="13"/>
        <v>89.384000000000057</v>
      </c>
      <c r="I28" s="168">
        <f t="shared" ref="I28" si="14">I14-I27</f>
        <v>311.66299999999984</v>
      </c>
      <c r="J28" s="169">
        <f t="shared" ref="J28" si="15">J14-J27</f>
        <v>329.11099999999988</v>
      </c>
      <c r="K28" s="176"/>
      <c r="L28" s="176"/>
    </row>
    <row r="29" spans="1:12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16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16"/>
        <v>2012</v>
      </c>
      <c r="K30" s="55">
        <f t="shared" si="16"/>
        <v>2011</v>
      </c>
      <c r="L30" s="55">
        <f t="shared" si="16"/>
        <v>2010</v>
      </c>
    </row>
    <row r="31" spans="1:12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17">F$4</f>
        <v>Q2</v>
      </c>
      <c r="G31" s="74" t="str">
        <f t="shared" si="17"/>
        <v>Q1-2</v>
      </c>
      <c r="H31" s="74" t="str">
        <f t="shared" si="17"/>
        <v>Q1-2</v>
      </c>
      <c r="I31" s="74"/>
      <c r="J31" s="74"/>
      <c r="K31" s="74" t="str">
        <f>IF(K$4="","",K$4)</f>
        <v/>
      </c>
      <c r="L31" s="74"/>
    </row>
    <row r="32" spans="1:12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4</v>
      </c>
      <c r="B34" s="7"/>
      <c r="C34" s="7"/>
      <c r="D34" s="7"/>
      <c r="E34" s="70"/>
      <c r="F34" s="44"/>
      <c r="G34" s="70">
        <v>2934.1210000000001</v>
      </c>
      <c r="H34" s="138">
        <v>2797.6410000000001</v>
      </c>
      <c r="I34" s="70">
        <v>2920.2779999999998</v>
      </c>
      <c r="J34" s="83"/>
      <c r="K34" s="83"/>
      <c r="L34" s="138"/>
    </row>
    <row r="35" spans="1:12" ht="15" customHeight="1" x14ac:dyDescent="0.25">
      <c r="A35" s="27" t="s">
        <v>23</v>
      </c>
      <c r="B35" s="6"/>
      <c r="C35" s="6"/>
      <c r="D35" s="6"/>
      <c r="E35" s="70"/>
      <c r="F35" s="44"/>
      <c r="G35" s="70">
        <v>6.2420000000000009</v>
      </c>
      <c r="H35" s="138">
        <v>3.4040000000000004</v>
      </c>
      <c r="I35" s="70">
        <v>24.777000000000001</v>
      </c>
      <c r="J35" s="83"/>
      <c r="K35" s="83"/>
      <c r="L35" s="138"/>
    </row>
    <row r="36" spans="1:12" ht="15" customHeight="1" x14ac:dyDescent="0.25">
      <c r="A36" s="27" t="s">
        <v>24</v>
      </c>
      <c r="B36" s="6"/>
      <c r="C36" s="6"/>
      <c r="D36" s="6"/>
      <c r="E36" s="70"/>
      <c r="F36" s="44"/>
      <c r="G36" s="70">
        <v>802.0089999999999</v>
      </c>
      <c r="H36" s="138">
        <v>866.21700000000033</v>
      </c>
      <c r="I36" s="70">
        <v>813.88199999999983</v>
      </c>
      <c r="J36" s="83"/>
      <c r="K36" s="83"/>
      <c r="L36" s="138"/>
    </row>
    <row r="37" spans="1:12" ht="15" customHeight="1" x14ac:dyDescent="0.25">
      <c r="A37" s="27" t="s">
        <v>25</v>
      </c>
      <c r="B37" s="6"/>
      <c r="C37" s="6"/>
      <c r="D37" s="6"/>
      <c r="E37" s="70"/>
      <c r="F37" s="44"/>
      <c r="G37" s="70">
        <v>4.53</v>
      </c>
      <c r="H37" s="138">
        <v>78.89</v>
      </c>
      <c r="I37" s="70">
        <v>4.7290000000000001</v>
      </c>
      <c r="J37" s="83"/>
      <c r="K37" s="83"/>
      <c r="L37" s="138"/>
    </row>
    <row r="38" spans="1:12" ht="15" customHeight="1" x14ac:dyDescent="0.25">
      <c r="A38" s="28" t="s">
        <v>26</v>
      </c>
      <c r="B38" s="21"/>
      <c r="C38" s="21"/>
      <c r="D38" s="21"/>
      <c r="E38" s="69"/>
      <c r="F38" s="46"/>
      <c r="G38" s="69">
        <v>306.63400000000001</v>
      </c>
      <c r="H38" s="137">
        <v>174.095</v>
      </c>
      <c r="I38" s="69">
        <v>281.93200000000002</v>
      </c>
      <c r="J38" s="85"/>
      <c r="K38" s="85"/>
      <c r="L38" s="137"/>
    </row>
    <row r="39" spans="1:12" ht="15" customHeight="1" x14ac:dyDescent="0.25">
      <c r="A39" s="29" t="s">
        <v>27</v>
      </c>
      <c r="B39" s="10"/>
      <c r="C39" s="10"/>
      <c r="D39" s="10"/>
      <c r="E39" s="93"/>
      <c r="F39" s="94"/>
      <c r="G39" s="71">
        <f>SUM(G34:G38)</f>
        <v>4053.5360000000005</v>
      </c>
      <c r="H39" s="100">
        <f>SUM(H34:H38)</f>
        <v>3920.2470000000003</v>
      </c>
      <c r="I39" s="71">
        <f>SUM(I34:I38)</f>
        <v>4045.598</v>
      </c>
      <c r="J39" s="81" t="s">
        <v>8</v>
      </c>
      <c r="K39" s="81"/>
      <c r="L39" s="100"/>
    </row>
    <row r="40" spans="1:12" ht="15" customHeight="1" x14ac:dyDescent="0.25">
      <c r="A40" s="27" t="s">
        <v>28</v>
      </c>
      <c r="B40" s="3"/>
      <c r="C40" s="3"/>
      <c r="D40" s="3"/>
      <c r="E40" s="70"/>
      <c r="F40" s="44"/>
      <c r="G40" s="70">
        <v>15.634</v>
      </c>
      <c r="H40" s="138">
        <v>17.37</v>
      </c>
      <c r="I40" s="70">
        <v>18.66</v>
      </c>
      <c r="J40" s="83"/>
      <c r="K40" s="83"/>
      <c r="L40" s="138"/>
    </row>
    <row r="41" spans="1:12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>
        <v>6.6000000000000003E-2</v>
      </c>
      <c r="I41" s="70"/>
      <c r="J41" s="83"/>
      <c r="K41" s="83"/>
      <c r="L41" s="138"/>
    </row>
    <row r="42" spans="1:12" ht="15" customHeight="1" x14ac:dyDescent="0.25">
      <c r="A42" s="27" t="s">
        <v>30</v>
      </c>
      <c r="B42" s="3"/>
      <c r="C42" s="3"/>
      <c r="D42" s="3"/>
      <c r="E42" s="70"/>
      <c r="F42" s="44"/>
      <c r="G42" s="70">
        <v>310.81399999999996</v>
      </c>
      <c r="H42" s="138">
        <v>278.36699999999996</v>
      </c>
      <c r="I42" s="70">
        <v>352.01800000000003</v>
      </c>
      <c r="J42" s="83"/>
      <c r="K42" s="83"/>
      <c r="L42" s="138"/>
    </row>
    <row r="43" spans="1:12" ht="15" customHeight="1" x14ac:dyDescent="0.25">
      <c r="A43" s="27" t="s">
        <v>31</v>
      </c>
      <c r="B43" s="3"/>
      <c r="C43" s="3"/>
      <c r="D43" s="3"/>
      <c r="E43" s="70"/>
      <c r="F43" s="44"/>
      <c r="G43" s="70">
        <v>162.89400000000001</v>
      </c>
      <c r="H43" s="138">
        <v>205.71600000000001</v>
      </c>
      <c r="I43" s="70">
        <v>373.15899999999999</v>
      </c>
      <c r="J43" s="83"/>
      <c r="K43" s="83"/>
      <c r="L43" s="138"/>
    </row>
    <row r="44" spans="1:12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85"/>
      <c r="K44" s="85"/>
      <c r="L44" s="137"/>
    </row>
    <row r="45" spans="1:12" ht="15" customHeight="1" x14ac:dyDescent="0.25">
      <c r="A45" s="30" t="s">
        <v>33</v>
      </c>
      <c r="B45" s="18"/>
      <c r="C45" s="18"/>
      <c r="D45" s="18"/>
      <c r="E45" s="95"/>
      <c r="F45" s="96"/>
      <c r="G45" s="77">
        <f>SUM(G40:G44)</f>
        <v>489.34199999999998</v>
      </c>
      <c r="H45" s="114">
        <f>SUM(H40:H44)</f>
        <v>501.51899999999995</v>
      </c>
      <c r="I45" s="77">
        <f>SUM(I40:I44)</f>
        <v>743.83699999999999</v>
      </c>
      <c r="J45" s="89" t="s">
        <v>8</v>
      </c>
      <c r="K45" s="89"/>
      <c r="L45" s="114"/>
    </row>
    <row r="46" spans="1:12" ht="15" customHeight="1" x14ac:dyDescent="0.25">
      <c r="A46" s="29" t="s">
        <v>34</v>
      </c>
      <c r="B46" s="9"/>
      <c r="C46" s="9"/>
      <c r="D46" s="9"/>
      <c r="E46" s="93"/>
      <c r="F46" s="94"/>
      <c r="G46" s="71">
        <f>G45+G39</f>
        <v>4542.8780000000006</v>
      </c>
      <c r="H46" s="100">
        <f>H39+H45</f>
        <v>4421.7660000000005</v>
      </c>
      <c r="I46" s="71">
        <f>I45+I39</f>
        <v>4789.4349999999995</v>
      </c>
      <c r="J46" s="81" t="s">
        <v>8</v>
      </c>
      <c r="K46" s="81"/>
      <c r="L46" s="100"/>
    </row>
    <row r="47" spans="1:12" ht="15" customHeight="1" x14ac:dyDescent="0.25">
      <c r="A47" s="27" t="s">
        <v>35</v>
      </c>
      <c r="B47" s="3"/>
      <c r="C47" s="3"/>
      <c r="D47" s="3"/>
      <c r="E47" s="70"/>
      <c r="F47" s="44"/>
      <c r="G47" s="70">
        <v>1586.7120000000002</v>
      </c>
      <c r="H47" s="138">
        <v>1413.5020000000002</v>
      </c>
      <c r="I47" s="70">
        <v>1536.4860000000001</v>
      </c>
      <c r="J47" s="83"/>
      <c r="K47" s="83"/>
      <c r="L47" s="138"/>
    </row>
    <row r="48" spans="1:12" ht="15" customHeight="1" x14ac:dyDescent="0.25">
      <c r="A48" s="27" t="s">
        <v>84</v>
      </c>
      <c r="B48" s="3"/>
      <c r="C48" s="3"/>
      <c r="D48" s="3"/>
      <c r="E48" s="70"/>
      <c r="F48" s="44"/>
      <c r="G48" s="70"/>
      <c r="H48" s="138">
        <v>0.48599999999999999</v>
      </c>
      <c r="I48" s="70"/>
      <c r="J48" s="83"/>
      <c r="K48" s="83"/>
      <c r="L48" s="138"/>
    </row>
    <row r="49" spans="1:12" ht="15" customHeight="1" x14ac:dyDescent="0.25">
      <c r="A49" s="27" t="s">
        <v>36</v>
      </c>
      <c r="B49" s="3"/>
      <c r="C49" s="3"/>
      <c r="D49" s="3"/>
      <c r="E49" s="70"/>
      <c r="F49" s="44"/>
      <c r="G49" s="70">
        <v>80.533999999999992</v>
      </c>
      <c r="H49" s="138">
        <v>75.88</v>
      </c>
      <c r="I49" s="70">
        <v>72.647000000000006</v>
      </c>
      <c r="J49" s="83"/>
      <c r="K49" s="83"/>
      <c r="L49" s="138"/>
    </row>
    <row r="50" spans="1:12" ht="15" customHeight="1" x14ac:dyDescent="0.25">
      <c r="A50" s="27" t="s">
        <v>37</v>
      </c>
      <c r="B50" s="3"/>
      <c r="C50" s="3"/>
      <c r="D50" s="3"/>
      <c r="E50" s="70"/>
      <c r="F50" s="44"/>
      <c r="G50" s="70">
        <v>42.948999999999998</v>
      </c>
      <c r="H50" s="138">
        <v>146.107</v>
      </c>
      <c r="I50" s="70">
        <v>42.96</v>
      </c>
      <c r="J50" s="83"/>
      <c r="K50" s="83"/>
      <c r="L50" s="138"/>
    </row>
    <row r="51" spans="1:12" ht="15" customHeight="1" x14ac:dyDescent="0.25">
      <c r="A51" s="27" t="s">
        <v>38</v>
      </c>
      <c r="B51" s="3"/>
      <c r="C51" s="3"/>
      <c r="D51" s="3"/>
      <c r="E51" s="70"/>
      <c r="F51" s="44"/>
      <c r="G51" s="70">
        <v>1845.7889999999998</v>
      </c>
      <c r="H51" s="138">
        <v>2014.201</v>
      </c>
      <c r="I51" s="70">
        <v>1951.8939999999998</v>
      </c>
      <c r="J51" s="83"/>
      <c r="K51" s="83"/>
      <c r="L51" s="138"/>
    </row>
    <row r="52" spans="1:12" ht="15" customHeight="1" x14ac:dyDescent="0.25">
      <c r="A52" s="27" t="s">
        <v>39</v>
      </c>
      <c r="B52" s="3"/>
      <c r="C52" s="3"/>
      <c r="D52" s="3"/>
      <c r="E52" s="70"/>
      <c r="F52" s="44"/>
      <c r="G52" s="70">
        <v>986.89400000000001</v>
      </c>
      <c r="H52" s="138">
        <v>771.58999999999992</v>
      </c>
      <c r="I52" s="70">
        <v>1185.4480000000001</v>
      </c>
      <c r="J52" s="83"/>
      <c r="K52" s="83"/>
      <c r="L52" s="138"/>
    </row>
    <row r="53" spans="1:12" ht="15" customHeight="1" x14ac:dyDescent="0.25">
      <c r="A53" s="27" t="s">
        <v>77</v>
      </c>
      <c r="B53" s="3"/>
      <c r="C53" s="3"/>
      <c r="D53" s="3"/>
      <c r="E53" s="70"/>
      <c r="F53" s="44"/>
      <c r="G53" s="70"/>
      <c r="H53" s="138"/>
      <c r="I53" s="70"/>
      <c r="J53" s="83"/>
      <c r="K53" s="83"/>
      <c r="L53" s="138"/>
    </row>
    <row r="54" spans="1:12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85"/>
      <c r="K54" s="85"/>
      <c r="L54" s="137"/>
    </row>
    <row r="55" spans="1:12" ht="15" customHeight="1" x14ac:dyDescent="0.25">
      <c r="A55" s="29" t="s">
        <v>41</v>
      </c>
      <c r="B55" s="9"/>
      <c r="C55" s="9"/>
      <c r="D55" s="9"/>
      <c r="E55" s="93"/>
      <c r="F55" s="94"/>
      <c r="G55" s="71">
        <f>SUM(G47:G54)</f>
        <v>4542.8779999999997</v>
      </c>
      <c r="H55" s="100">
        <f>SUM(H47:H54)</f>
        <v>4421.7660000000005</v>
      </c>
      <c r="I55" s="71">
        <f>SUM(I47:I54)</f>
        <v>4789.4350000000004</v>
      </c>
      <c r="J55" s="81" t="s">
        <v>8</v>
      </c>
      <c r="K55" s="81"/>
      <c r="L55" s="100"/>
    </row>
    <row r="56" spans="1:12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2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18">F$3</f>
        <v>2013</v>
      </c>
      <c r="G57" s="55">
        <f t="shared" si="18"/>
        <v>2014</v>
      </c>
      <c r="H57" s="55">
        <f t="shared" si="18"/>
        <v>2013</v>
      </c>
      <c r="I57" s="55">
        <f t="shared" si="18"/>
        <v>2013</v>
      </c>
      <c r="J57" s="55">
        <f t="shared" si="18"/>
        <v>2012</v>
      </c>
      <c r="K57" s="55">
        <f t="shared" si="18"/>
        <v>2011</v>
      </c>
      <c r="L57" s="55">
        <f t="shared" si="18"/>
        <v>2010</v>
      </c>
    </row>
    <row r="58" spans="1:12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19">F$4</f>
        <v>Q2</v>
      </c>
      <c r="G58" s="74" t="str">
        <f t="shared" si="19"/>
        <v>Q1-2</v>
      </c>
      <c r="H58" s="74" t="str">
        <f t="shared" si="19"/>
        <v>Q1-2</v>
      </c>
      <c r="I58" s="74"/>
      <c r="J58" s="74"/>
      <c r="K58" s="74" t="str">
        <f>IF(K$4="","",K$4)</f>
        <v/>
      </c>
      <c r="L58" s="74"/>
    </row>
    <row r="59" spans="1:12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2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2" ht="24.95" customHeight="1" x14ac:dyDescent="0.25">
      <c r="A61" s="209" t="s">
        <v>42</v>
      </c>
      <c r="B61" s="209"/>
      <c r="C61" s="8"/>
      <c r="D61" s="8"/>
      <c r="E61" s="86">
        <v>-269.54999999999995</v>
      </c>
      <c r="F61" s="47"/>
      <c r="G61" s="86">
        <v>-170.47500000000002</v>
      </c>
      <c r="H61" s="146"/>
      <c r="I61" s="86"/>
      <c r="J61" s="87"/>
      <c r="K61" s="47"/>
      <c r="L61" s="136"/>
    </row>
    <row r="62" spans="1:12" ht="15" customHeight="1" x14ac:dyDescent="0.25">
      <c r="A62" s="211" t="s">
        <v>43</v>
      </c>
      <c r="B62" s="211"/>
      <c r="C62" s="22"/>
      <c r="D62" s="22"/>
      <c r="E62" s="84">
        <v>245.161</v>
      </c>
      <c r="F62" s="46"/>
      <c r="G62" s="84">
        <v>128.404</v>
      </c>
      <c r="H62" s="145"/>
      <c r="I62" s="84"/>
      <c r="J62" s="85"/>
      <c r="K62" s="46"/>
      <c r="L62" s="137"/>
    </row>
    <row r="63" spans="1:12" ht="16.5" customHeight="1" x14ac:dyDescent="0.25">
      <c r="A63" s="215" t="s">
        <v>44</v>
      </c>
      <c r="B63" s="215"/>
      <c r="C63" s="24"/>
      <c r="D63" s="24"/>
      <c r="E63" s="80">
        <f>SUM(E61:E62)</f>
        <v>-24.388999999999953</v>
      </c>
      <c r="F63" s="49" t="s">
        <v>8</v>
      </c>
      <c r="G63" s="158">
        <f>SUM(G61:G62)</f>
        <v>-42.071000000000026</v>
      </c>
      <c r="H63" s="159" t="s">
        <v>8</v>
      </c>
      <c r="I63" s="80" t="s">
        <v>8</v>
      </c>
      <c r="J63" s="81" t="s">
        <v>8</v>
      </c>
      <c r="K63" s="49"/>
      <c r="L63" s="100"/>
    </row>
    <row r="64" spans="1:12" ht="15" customHeight="1" x14ac:dyDescent="0.25">
      <c r="A64" s="209" t="s">
        <v>45</v>
      </c>
      <c r="B64" s="209"/>
      <c r="C64" s="3"/>
      <c r="D64" s="3"/>
      <c r="E64" s="82">
        <v>-18.629000000000001</v>
      </c>
      <c r="F64" s="44"/>
      <c r="G64" s="82">
        <v>-35.896000000000001</v>
      </c>
      <c r="H64" s="144"/>
      <c r="I64" s="82"/>
      <c r="J64" s="83"/>
      <c r="K64" s="44"/>
      <c r="L64" s="138"/>
    </row>
    <row r="65" spans="1:12" ht="15" customHeight="1" x14ac:dyDescent="0.25">
      <c r="A65" s="211" t="s">
        <v>78</v>
      </c>
      <c r="B65" s="211"/>
      <c r="C65" s="21"/>
      <c r="D65" s="21"/>
      <c r="E65" s="84"/>
      <c r="F65" s="46"/>
      <c r="G65" s="84"/>
      <c r="H65" s="145"/>
      <c r="I65" s="84"/>
      <c r="J65" s="85"/>
      <c r="K65" s="46"/>
      <c r="L65" s="137"/>
    </row>
    <row r="66" spans="1:12" s="39" customFormat="1" ht="16.5" customHeight="1" x14ac:dyDescent="0.15">
      <c r="A66" s="126" t="s">
        <v>46</v>
      </c>
      <c r="B66" s="126"/>
      <c r="C66" s="25"/>
      <c r="D66" s="25"/>
      <c r="E66" s="80">
        <f>SUM(E63:E65)</f>
        <v>-43.017999999999958</v>
      </c>
      <c r="F66" s="49" t="s">
        <v>8</v>
      </c>
      <c r="G66" s="158">
        <f>SUM(G63:G65)</f>
        <v>-77.967000000000027</v>
      </c>
      <c r="H66" s="159" t="s">
        <v>8</v>
      </c>
      <c r="I66" s="80" t="s">
        <v>8</v>
      </c>
      <c r="J66" s="81" t="s">
        <v>8</v>
      </c>
      <c r="K66" s="49"/>
      <c r="L66" s="100"/>
    </row>
    <row r="67" spans="1:12" ht="15" customHeight="1" x14ac:dyDescent="0.25">
      <c r="A67" s="211" t="s">
        <v>47</v>
      </c>
      <c r="B67" s="211"/>
      <c r="C67" s="26"/>
      <c r="D67" s="26"/>
      <c r="E67" s="84"/>
      <c r="F67" s="118"/>
      <c r="G67" s="84"/>
      <c r="H67" s="145"/>
      <c r="I67" s="84"/>
      <c r="J67" s="85"/>
      <c r="K67" s="46"/>
      <c r="L67" s="137"/>
    </row>
    <row r="68" spans="1:12" ht="16.5" customHeight="1" x14ac:dyDescent="0.25">
      <c r="A68" s="215" t="s">
        <v>48</v>
      </c>
      <c r="B68" s="215"/>
      <c r="C68" s="9"/>
      <c r="D68" s="9"/>
      <c r="E68" s="80">
        <f>SUM(E66:E67)</f>
        <v>-43.017999999999958</v>
      </c>
      <c r="F68" s="49" t="s">
        <v>8</v>
      </c>
      <c r="G68" s="158">
        <f>SUM(G66:G67)</f>
        <v>-77.967000000000027</v>
      </c>
      <c r="H68" s="159" t="s">
        <v>8</v>
      </c>
      <c r="I68" s="80" t="s">
        <v>8</v>
      </c>
      <c r="J68" s="81" t="s">
        <v>8</v>
      </c>
      <c r="K68" s="49"/>
      <c r="L68" s="100"/>
    </row>
    <row r="69" spans="1:12" ht="15" customHeight="1" x14ac:dyDescent="0.25">
      <c r="A69" s="209" t="s">
        <v>49</v>
      </c>
      <c r="B69" s="209"/>
      <c r="C69" s="3"/>
      <c r="D69" s="3"/>
      <c r="E69" s="82">
        <v>-131.869</v>
      </c>
      <c r="F69" s="44"/>
      <c r="G69" s="82">
        <v>-135.01</v>
      </c>
      <c r="H69" s="144"/>
      <c r="I69" s="82"/>
      <c r="J69" s="83"/>
      <c r="K69" s="44"/>
      <c r="L69" s="138"/>
    </row>
    <row r="70" spans="1:12" ht="15" customHeight="1" x14ac:dyDescent="0.25">
      <c r="A70" s="209" t="s">
        <v>50</v>
      </c>
      <c r="B70" s="209"/>
      <c r="C70" s="3"/>
      <c r="D70" s="3"/>
      <c r="E70" s="82"/>
      <c r="F70" s="44"/>
      <c r="G70" s="82"/>
      <c r="H70" s="144"/>
      <c r="I70" s="82"/>
      <c r="J70" s="83"/>
      <c r="K70" s="44"/>
      <c r="L70" s="138"/>
    </row>
    <row r="71" spans="1:12" ht="15" customHeight="1" x14ac:dyDescent="0.25">
      <c r="A71" s="209" t="s">
        <v>51</v>
      </c>
      <c r="B71" s="209"/>
      <c r="C71" s="3"/>
      <c r="D71" s="3"/>
      <c r="E71" s="82"/>
      <c r="F71" s="44"/>
      <c r="G71" s="82"/>
      <c r="H71" s="144"/>
      <c r="I71" s="82"/>
      <c r="J71" s="83"/>
      <c r="K71" s="44"/>
      <c r="L71" s="138"/>
    </row>
    <row r="72" spans="1:12" ht="15" customHeight="1" x14ac:dyDescent="0.25">
      <c r="A72" s="211" t="s">
        <v>52</v>
      </c>
      <c r="B72" s="211"/>
      <c r="C72" s="21"/>
      <c r="D72" s="21"/>
      <c r="E72" s="84"/>
      <c r="F72" s="46"/>
      <c r="G72" s="84"/>
      <c r="H72" s="145"/>
      <c r="I72" s="84"/>
      <c r="J72" s="85"/>
      <c r="K72" s="46"/>
      <c r="L72" s="137"/>
    </row>
    <row r="73" spans="1:12" ht="16.5" customHeight="1" x14ac:dyDescent="0.25">
      <c r="A73" s="32" t="s">
        <v>53</v>
      </c>
      <c r="B73" s="32"/>
      <c r="C73" s="19"/>
      <c r="D73" s="19"/>
      <c r="E73" s="90">
        <f>SUM(E69:E72)</f>
        <v>-131.869</v>
      </c>
      <c r="F73" s="48" t="s">
        <v>8</v>
      </c>
      <c r="G73" s="88">
        <f>SUM(G69:G72)</f>
        <v>-135.01</v>
      </c>
      <c r="H73" s="145" t="s">
        <v>8</v>
      </c>
      <c r="I73" s="90" t="s">
        <v>8</v>
      </c>
      <c r="J73" s="91" t="s">
        <v>8</v>
      </c>
      <c r="K73" s="48"/>
      <c r="L73" s="140"/>
    </row>
    <row r="74" spans="1:12" ht="16.5" customHeight="1" x14ac:dyDescent="0.25">
      <c r="A74" s="215" t="s">
        <v>54</v>
      </c>
      <c r="B74" s="215"/>
      <c r="C74" s="9"/>
      <c r="D74" s="9"/>
      <c r="E74" s="80">
        <f>E68+E73</f>
        <v>-174.88699999999994</v>
      </c>
      <c r="F74" s="49" t="s">
        <v>8</v>
      </c>
      <c r="G74" s="158">
        <f>G68+G73</f>
        <v>-212.97700000000003</v>
      </c>
      <c r="H74" s="159" t="s">
        <v>8</v>
      </c>
      <c r="I74" s="80" t="s">
        <v>8</v>
      </c>
      <c r="J74" s="81" t="s">
        <v>8</v>
      </c>
      <c r="K74" s="49"/>
      <c r="L74" s="100"/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20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20"/>
        <v>2012</v>
      </c>
      <c r="K76" s="55">
        <f t="shared" si="20"/>
        <v>2011</v>
      </c>
      <c r="L76" s="55">
        <f t="shared" si="20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21">F$4</f>
        <v>Q2</v>
      </c>
      <c r="G77" s="74" t="str">
        <f t="shared" si="21"/>
        <v>Q1-2</v>
      </c>
      <c r="H77" s="74" t="str">
        <f t="shared" si="21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0.92419670566702639</v>
      </c>
      <c r="F80" s="50">
        <f>IF(F14=0,"-",IF(F7=0,"-",F14/F7))*100</f>
        <v>-4.3569106486073368</v>
      </c>
      <c r="G80" s="63">
        <f>IF(G7=0,"",IF(G14=0,"",(G14/G7))*100)</f>
        <v>11.024681334740597</v>
      </c>
      <c r="H80" s="99">
        <f>IF(H7=0,"",IF(H14=0,"",(H14/H7))*100)</f>
        <v>7.4535137065574437</v>
      </c>
      <c r="I80" s="97">
        <f>IF(I7=0,"",IF(I14=0,"",(I14/I7))*100)</f>
        <v>12.054912818249857</v>
      </c>
      <c r="J80" s="50">
        <f>IF(J14=0,"-",IF(J7=0,"-",J14/J7))*100</f>
        <v>12.590772249607138</v>
      </c>
      <c r="K80" s="50"/>
      <c r="L80" s="147"/>
    </row>
    <row r="81" spans="1:13" ht="15" customHeight="1" x14ac:dyDescent="0.25">
      <c r="A81" s="209" t="s">
        <v>57</v>
      </c>
      <c r="B81" s="209"/>
      <c r="C81" s="6"/>
      <c r="D81" s="6"/>
      <c r="E81" s="63">
        <f t="shared" ref="E81:H81" si="22">IF(E20=0,"-",IF(E7=0,"-",E20/E7)*100)</f>
        <v>-6.7329861566049782</v>
      </c>
      <c r="F81" s="50">
        <f t="shared" si="22"/>
        <v>-15.422010860346171</v>
      </c>
      <c r="G81" s="63">
        <f t="shared" si="22"/>
        <v>4.6763822359340708</v>
      </c>
      <c r="H81" s="99">
        <f t="shared" si="22"/>
        <v>0.25411600360466163</v>
      </c>
      <c r="I81" s="63">
        <f t="shared" ref="I81" si="23">IF(I20=0,"-",IF(I7=0,"-",I20/I7)*100)</f>
        <v>5.2516639798626059</v>
      </c>
      <c r="J81" s="50">
        <f t="shared" ref="J81" si="24">IF(J20=0,"-",IF(J7=0,"-",J20/J7)*100)</f>
        <v>8.1816597655629888</v>
      </c>
      <c r="K81" s="50"/>
      <c r="L81" s="99"/>
      <c r="M81" s="13"/>
    </row>
    <row r="82" spans="1:13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63" t="s">
        <v>8</v>
      </c>
      <c r="H82" s="99" t="s">
        <v>8</v>
      </c>
      <c r="I82" s="189" t="s">
        <v>8</v>
      </c>
      <c r="J82" s="99" t="str">
        <f>IF((J47=0),"-",(J24/((J47+L47)/2)*100))</f>
        <v>-</v>
      </c>
      <c r="K82" s="50"/>
      <c r="L82" s="99"/>
      <c r="M82" s="13"/>
    </row>
    <row r="83" spans="1:13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63" t="s">
        <v>8</v>
      </c>
      <c r="H83" s="99" t="s">
        <v>8</v>
      </c>
      <c r="I83" s="189" t="s">
        <v>8</v>
      </c>
      <c r="J83" s="99" t="str">
        <f>IF((J47=0),"-",((J17+J18)/((J47+J48+J49+J51+L47+L48+L49+L51)/2)*100))</f>
        <v>-</v>
      </c>
      <c r="K83" s="50"/>
      <c r="L83" s="99"/>
      <c r="M83" s="13"/>
    </row>
    <row r="84" spans="1:13" ht="15" customHeight="1" x14ac:dyDescent="0.25">
      <c r="A84" s="209" t="s">
        <v>60</v>
      </c>
      <c r="B84" s="209"/>
      <c r="C84" s="6"/>
      <c r="D84" s="6"/>
      <c r="E84" s="67" t="s">
        <v>8</v>
      </c>
      <c r="F84" s="92" t="s">
        <v>8</v>
      </c>
      <c r="G84" s="67">
        <f t="shared" ref="G84:H84" si="25">IF(G47=0,"-",((G47+G48)/G55*100))</f>
        <v>34.927462282720342</v>
      </c>
      <c r="H84" s="101">
        <f t="shared" si="25"/>
        <v>31.977902041853866</v>
      </c>
      <c r="I84" s="67">
        <f t="shared" ref="I84" si="26">IF(I47=0,"-",((I47+I48)/I55*100))</f>
        <v>32.080736036714143</v>
      </c>
      <c r="J84" s="177" t="str">
        <f>IF(J47=0,"-",((J47+J48)/J55*100))</f>
        <v>-</v>
      </c>
      <c r="K84" s="177"/>
      <c r="L84" s="101"/>
      <c r="M84" s="13"/>
    </row>
    <row r="85" spans="1:13" ht="15" customHeight="1" x14ac:dyDescent="0.25">
      <c r="A85" s="209" t="s">
        <v>61</v>
      </c>
      <c r="B85" s="209"/>
      <c r="C85" s="6"/>
      <c r="D85" s="6"/>
      <c r="E85" s="64" t="s">
        <v>8</v>
      </c>
      <c r="F85" s="1" t="s">
        <v>8</v>
      </c>
      <c r="G85" s="64">
        <f t="shared" ref="G85:H85" si="27">IF((G51+G49-G43-G41-G37)=0,"-",(G51+G49-G43-G41-G37))</f>
        <v>1758.8989999999999</v>
      </c>
      <c r="H85" s="102">
        <f t="shared" si="27"/>
        <v>1805.4090000000001</v>
      </c>
      <c r="I85" s="64">
        <f t="shared" ref="I85" si="28">IF((I51+I49-I43-I41-I37)=0,"-",(I51+I49-I43-I41-I37))</f>
        <v>1646.6529999999996</v>
      </c>
      <c r="J85" s="1" t="str">
        <f>IF((J51+J49-J43-J41-J37)=0,"-",(J51+J49-J43-J41-J37))</f>
        <v>-</v>
      </c>
      <c r="K85" s="1"/>
      <c r="L85" s="102"/>
      <c r="M85" s="13"/>
    </row>
    <row r="86" spans="1:13" ht="15" customHeight="1" x14ac:dyDescent="0.25">
      <c r="A86" s="209" t="s">
        <v>62</v>
      </c>
      <c r="B86" s="209"/>
      <c r="C86" s="3"/>
      <c r="D86" s="3"/>
      <c r="E86" s="65" t="s">
        <v>8</v>
      </c>
      <c r="F86" s="2" t="s">
        <v>8</v>
      </c>
      <c r="G86" s="65">
        <f t="shared" ref="G86:H86" si="29">IF((G47=0),"-",((G51+G49)/(G47+G48)))</f>
        <v>1.2140344309490314</v>
      </c>
      <c r="H86" s="103">
        <f t="shared" si="29"/>
        <v>1.4781462077471659</v>
      </c>
      <c r="I86" s="65">
        <f t="shared" ref="I86" si="30">IF((I47=0),"-",((I51+I49)/(I47+I48)))</f>
        <v>1.3176436361932355</v>
      </c>
      <c r="J86" s="33" t="str">
        <f t="shared" ref="J86" si="31">IF((J47=0),"-",((J51+J49)/(J47+J48)))</f>
        <v>-</v>
      </c>
      <c r="K86" s="33"/>
      <c r="L86" s="103"/>
    </row>
    <row r="87" spans="1:13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8</v>
      </c>
      <c r="H87" s="148" t="s">
        <v>8</v>
      </c>
      <c r="I87" s="66">
        <v>1561</v>
      </c>
      <c r="J87" s="17">
        <v>1343</v>
      </c>
      <c r="K87" s="17"/>
      <c r="L87" s="148"/>
    </row>
    <row r="88" spans="1:13" ht="15" customHeight="1" x14ac:dyDescent="0.25">
      <c r="A88" s="121" t="s">
        <v>106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3" ht="15" customHeight="1" x14ac:dyDescent="0.25">
      <c r="A89" s="121" t="s">
        <v>134</v>
      </c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3" x14ac:dyDescent="0.25">
      <c r="A90" s="121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3" x14ac:dyDescent="0.25">
      <c r="A91" s="121"/>
      <c r="B91" s="121"/>
      <c r="C91" s="121"/>
      <c r="D91" s="121"/>
      <c r="E91" s="122"/>
      <c r="F91" s="122"/>
      <c r="G91" s="42"/>
      <c r="H91" s="42"/>
      <c r="I91" s="42"/>
      <c r="J91" s="42"/>
      <c r="K91" s="122"/>
      <c r="L91" s="122"/>
    </row>
    <row r="92" spans="1:13" x14ac:dyDescent="0.25">
      <c r="A92" s="121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3" x14ac:dyDescent="0.25">
      <c r="A93" s="121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1:L1"/>
    <mergeCell ref="A61:B61"/>
    <mergeCell ref="A62:B62"/>
    <mergeCell ref="A63:B63"/>
    <mergeCell ref="A64:B64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83:B83"/>
    <mergeCell ref="A84:B84"/>
    <mergeCell ref="A85:B85"/>
    <mergeCell ref="A86:B86"/>
    <mergeCell ref="A87:B87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  <col min="14" max="15" width="9.140625" customWidth="1"/>
  </cols>
  <sheetData>
    <row r="1" spans="1:12" ht="18" customHeight="1" x14ac:dyDescent="0.25">
      <c r="A1" s="210" t="s">
        <v>80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2" ht="15" customHeight="1" x14ac:dyDescent="0.25">
      <c r="A2" s="29" t="s">
        <v>68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2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2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</row>
    <row r="5" spans="1:12" s="15" customFormat="1" ht="12.75" customHeight="1" x14ac:dyDescent="0.15">
      <c r="A5" s="53" t="s">
        <v>9</v>
      </c>
      <c r="B5" s="59"/>
      <c r="C5" s="57"/>
      <c r="D5" s="57" t="s">
        <v>64</v>
      </c>
      <c r="E5" s="58"/>
      <c r="F5" s="58" t="s">
        <v>7</v>
      </c>
      <c r="G5" s="58"/>
      <c r="H5" s="58" t="s">
        <v>7</v>
      </c>
      <c r="I5" s="58" t="s">
        <v>7</v>
      </c>
      <c r="J5" s="58" t="s">
        <v>7</v>
      </c>
      <c r="K5" s="58" t="s">
        <v>7</v>
      </c>
      <c r="L5" s="58" t="s">
        <v>7</v>
      </c>
    </row>
    <row r="6" spans="1:12" ht="1.5" customHeight="1" x14ac:dyDescent="0.25"/>
    <row r="7" spans="1:12" ht="15" customHeight="1" x14ac:dyDescent="0.25">
      <c r="A7" s="27" t="s">
        <v>10</v>
      </c>
      <c r="B7" s="6"/>
      <c r="C7" s="6"/>
      <c r="D7" s="6"/>
      <c r="E7" s="71">
        <v>245.84700000000004</v>
      </c>
      <c r="F7" s="49">
        <v>242.46800000000002</v>
      </c>
      <c r="G7" s="71">
        <v>514.95500000000004</v>
      </c>
      <c r="H7" s="100">
        <v>497.096</v>
      </c>
      <c r="I7" s="71">
        <v>1002.554</v>
      </c>
      <c r="J7" s="49">
        <v>1010.515</v>
      </c>
      <c r="K7" s="49">
        <v>1091.1210000000001</v>
      </c>
      <c r="L7" s="100">
        <v>1009.9200000000001</v>
      </c>
    </row>
    <row r="8" spans="1:12" ht="15" customHeight="1" x14ac:dyDescent="0.25">
      <c r="A8" s="27" t="s">
        <v>11</v>
      </c>
      <c r="B8" s="3"/>
      <c r="C8" s="3"/>
      <c r="D8" s="3"/>
      <c r="E8" s="70">
        <v>-199.47500000000002</v>
      </c>
      <c r="F8" s="44">
        <v>-187.072</v>
      </c>
      <c r="G8" s="70">
        <v>-405.95000000000005</v>
      </c>
      <c r="H8" s="138">
        <v>-380.82900000000001</v>
      </c>
      <c r="I8" s="70">
        <v>-772.12199999999996</v>
      </c>
      <c r="J8" s="44">
        <v>-774.99200000000008</v>
      </c>
      <c r="K8" s="44">
        <v>-836.72800000000007</v>
      </c>
      <c r="L8" s="138">
        <v>-803.8850000000001</v>
      </c>
    </row>
    <row r="9" spans="1:12" ht="15" customHeight="1" x14ac:dyDescent="0.25">
      <c r="A9" s="27" t="s">
        <v>12</v>
      </c>
      <c r="B9" s="3"/>
      <c r="C9" s="3"/>
      <c r="D9" s="3"/>
      <c r="E9" s="70"/>
      <c r="F9" s="44"/>
      <c r="G9" s="70"/>
      <c r="H9" s="138"/>
      <c r="I9" s="70"/>
      <c r="J9" s="44"/>
      <c r="K9" s="44"/>
      <c r="L9" s="138"/>
    </row>
    <row r="10" spans="1:12" ht="15" customHeight="1" x14ac:dyDescent="0.25">
      <c r="A10" s="27" t="s">
        <v>13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</row>
    <row r="11" spans="1:12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</row>
    <row r="12" spans="1:12" ht="15" customHeight="1" x14ac:dyDescent="0.25">
      <c r="A12" s="10" t="s">
        <v>0</v>
      </c>
      <c r="B12" s="10"/>
      <c r="C12" s="10"/>
      <c r="D12" s="10"/>
      <c r="E12" s="71">
        <f>SUM(E7:E11)</f>
        <v>46.372000000000014</v>
      </c>
      <c r="F12" s="49">
        <f t="shared" ref="F12" si="0">SUM(F7:F11)</f>
        <v>55.396000000000015</v>
      </c>
      <c r="G12" s="71">
        <f>SUM(G7:G11)</f>
        <v>109.005</v>
      </c>
      <c r="H12" s="100">
        <f>SUM(H7:H11)</f>
        <v>116.267</v>
      </c>
      <c r="I12" s="71">
        <f>SUM(I7:I11)</f>
        <v>230.43200000000002</v>
      </c>
      <c r="J12" s="49">
        <f t="shared" ref="J12" si="1">SUM(J7:J11)</f>
        <v>235.52299999999991</v>
      </c>
      <c r="K12" s="49">
        <f t="shared" ref="K12" si="2">SUM(K7:K11)</f>
        <v>254.39300000000003</v>
      </c>
      <c r="L12" s="100">
        <f>SUM(L7:L11)</f>
        <v>206.03499999999997</v>
      </c>
    </row>
    <row r="13" spans="1:12" ht="15" customHeight="1" x14ac:dyDescent="0.25">
      <c r="A13" s="28" t="s">
        <v>76</v>
      </c>
      <c r="B13" s="21"/>
      <c r="C13" s="21"/>
      <c r="D13" s="21"/>
      <c r="E13" s="69">
        <v>-9.1639999999999997</v>
      </c>
      <c r="F13" s="46">
        <v>-7.2159999999999993</v>
      </c>
      <c r="G13" s="69">
        <v>-17.759999999999998</v>
      </c>
      <c r="H13" s="137">
        <v>-14.425999999999998</v>
      </c>
      <c r="I13" s="69">
        <v>-29.915000000000003</v>
      </c>
      <c r="J13" s="46">
        <v>-31.948</v>
      </c>
      <c r="K13" s="46">
        <v>-35.849000000000004</v>
      </c>
      <c r="L13" s="137">
        <v>-40.728999999999999</v>
      </c>
    </row>
    <row r="14" spans="1:12" ht="15" customHeight="1" x14ac:dyDescent="0.25">
      <c r="A14" s="10" t="s">
        <v>1</v>
      </c>
      <c r="B14" s="10"/>
      <c r="C14" s="10"/>
      <c r="D14" s="10"/>
      <c r="E14" s="71">
        <f>SUM(E12:E13)</f>
        <v>37.208000000000013</v>
      </c>
      <c r="F14" s="49">
        <f t="shared" ref="F14" si="3">SUM(F12:F13)</f>
        <v>48.180000000000014</v>
      </c>
      <c r="G14" s="71">
        <f>SUM(G12:G13)</f>
        <v>91.245000000000005</v>
      </c>
      <c r="H14" s="100">
        <f>SUM(H12:H13)</f>
        <v>101.84099999999999</v>
      </c>
      <c r="I14" s="71">
        <f>SUM(I12:I13)</f>
        <v>200.51700000000002</v>
      </c>
      <c r="J14" s="49">
        <f t="shared" ref="J14" si="4">SUM(J12:J13)</f>
        <v>203.5749999999999</v>
      </c>
      <c r="K14" s="49">
        <f t="shared" ref="K14" si="5">SUM(K12:K13)</f>
        <v>218.54400000000004</v>
      </c>
      <c r="L14" s="100">
        <f>SUM(L12:L13)</f>
        <v>165.30599999999998</v>
      </c>
    </row>
    <row r="15" spans="1:12" ht="15" customHeight="1" x14ac:dyDescent="0.25">
      <c r="A15" s="27" t="s">
        <v>16</v>
      </c>
      <c r="B15" s="4"/>
      <c r="C15" s="4"/>
      <c r="D15" s="4"/>
      <c r="E15" s="70">
        <v>-0.371</v>
      </c>
      <c r="F15" s="44"/>
      <c r="G15" s="70">
        <v>-0.746</v>
      </c>
      <c r="H15" s="138"/>
      <c r="I15" s="70">
        <v>-0.69599999999999995</v>
      </c>
      <c r="J15" s="44"/>
      <c r="K15" s="44"/>
      <c r="L15" s="138"/>
    </row>
    <row r="16" spans="1:12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</row>
    <row r="17" spans="1:12" ht="15" customHeight="1" x14ac:dyDescent="0.25">
      <c r="A17" s="10" t="s">
        <v>2</v>
      </c>
      <c r="B17" s="10"/>
      <c r="C17" s="10"/>
      <c r="D17" s="10"/>
      <c r="E17" s="71">
        <f>SUM(E14:E16)</f>
        <v>36.83700000000001</v>
      </c>
      <c r="F17" s="49">
        <f t="shared" ref="F17" si="6">SUM(F14:F16)</f>
        <v>48.180000000000014</v>
      </c>
      <c r="G17" s="71">
        <f>SUM(G14:G16)</f>
        <v>90.499000000000009</v>
      </c>
      <c r="H17" s="100">
        <f>SUM(H14:H16)</f>
        <v>101.84099999999999</v>
      </c>
      <c r="I17" s="71">
        <f>SUM(I14:I16)</f>
        <v>199.82100000000003</v>
      </c>
      <c r="J17" s="49">
        <f t="shared" ref="J17" si="7">SUM(J14:J16)</f>
        <v>203.5749999999999</v>
      </c>
      <c r="K17" s="49">
        <f t="shared" ref="K17" si="8">SUM(K14:K16)</f>
        <v>218.54400000000004</v>
      </c>
      <c r="L17" s="100">
        <f>SUM(L14:L16)</f>
        <v>165.30599999999998</v>
      </c>
    </row>
    <row r="18" spans="1:12" ht="15" customHeight="1" x14ac:dyDescent="0.25">
      <c r="A18" s="27" t="s">
        <v>18</v>
      </c>
      <c r="B18" s="3"/>
      <c r="C18" s="3"/>
      <c r="D18" s="3"/>
      <c r="E18" s="70">
        <v>-4.8920000000000012</v>
      </c>
      <c r="F18" s="44">
        <v>2.7930000000000001</v>
      </c>
      <c r="G18" s="70">
        <v>4.9480000000000004</v>
      </c>
      <c r="H18" s="138">
        <v>10.728999999999999</v>
      </c>
      <c r="I18" s="70">
        <v>18.599</v>
      </c>
      <c r="J18" s="44">
        <v>3.121</v>
      </c>
      <c r="K18" s="44">
        <v>7.4409999999999989</v>
      </c>
      <c r="L18" s="138">
        <v>25.029000000000003</v>
      </c>
    </row>
    <row r="19" spans="1:12" ht="15" customHeight="1" x14ac:dyDescent="0.25">
      <c r="A19" s="28" t="s">
        <v>19</v>
      </c>
      <c r="B19" s="21"/>
      <c r="C19" s="21"/>
      <c r="D19" s="21"/>
      <c r="E19" s="69">
        <v>-15.044999999999996</v>
      </c>
      <c r="F19" s="46">
        <v>-18.463000000000001</v>
      </c>
      <c r="G19" s="69">
        <v>-27.968999999999998</v>
      </c>
      <c r="H19" s="137">
        <v>-29.251000000000001</v>
      </c>
      <c r="I19" s="69">
        <v>-65.11699999999999</v>
      </c>
      <c r="J19" s="46">
        <v>-52.162000000000006</v>
      </c>
      <c r="K19" s="46">
        <v>-57.174999999999997</v>
      </c>
      <c r="L19" s="137">
        <v>-39.35</v>
      </c>
    </row>
    <row r="20" spans="1:12" ht="15" customHeight="1" x14ac:dyDescent="0.25">
      <c r="A20" s="10" t="s">
        <v>3</v>
      </c>
      <c r="B20" s="10"/>
      <c r="C20" s="10"/>
      <c r="D20" s="10"/>
      <c r="E20" s="71">
        <f>SUM(E17:E19)</f>
        <v>16.900000000000013</v>
      </c>
      <c r="F20" s="49">
        <f t="shared" ref="F20" si="9">SUM(F17:F19)</f>
        <v>32.510000000000012</v>
      </c>
      <c r="G20" s="71">
        <f>SUM(G17:G19)</f>
        <v>67.478000000000009</v>
      </c>
      <c r="H20" s="100">
        <f>SUM(H17:H19)</f>
        <v>83.318999999999988</v>
      </c>
      <c r="I20" s="71">
        <f>SUM(I17:I19)</f>
        <v>153.30300000000003</v>
      </c>
      <c r="J20" s="49">
        <f t="shared" ref="J20" si="10">SUM(J17:J19)</f>
        <v>154.53399999999991</v>
      </c>
      <c r="K20" s="49">
        <f t="shared" ref="K20" si="11">SUM(K17:K19)</f>
        <v>168.81000000000006</v>
      </c>
      <c r="L20" s="100">
        <f>SUM(L17:L19)</f>
        <v>150.98499999999999</v>
      </c>
    </row>
    <row r="21" spans="1:12" ht="15" customHeight="1" x14ac:dyDescent="0.25">
      <c r="A21" s="27" t="s">
        <v>20</v>
      </c>
      <c r="B21" s="3"/>
      <c r="C21" s="3"/>
      <c r="D21" s="3"/>
      <c r="E21" s="70">
        <v>-2.9519999999999995</v>
      </c>
      <c r="F21" s="44">
        <v>-5.4339999999999993</v>
      </c>
      <c r="G21" s="70">
        <v>-13.259999999999998</v>
      </c>
      <c r="H21" s="138">
        <v>-12.141</v>
      </c>
      <c r="I21" s="70">
        <v>-23.41</v>
      </c>
      <c r="J21" s="44">
        <v>-9.9640000000000004</v>
      </c>
      <c r="K21" s="44">
        <v>-32.930000000000007</v>
      </c>
      <c r="L21" s="138">
        <v>-22.340000000000003</v>
      </c>
    </row>
    <row r="22" spans="1:12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</row>
    <row r="23" spans="1:12" ht="15" customHeight="1" x14ac:dyDescent="0.25">
      <c r="A23" s="31" t="s">
        <v>21</v>
      </c>
      <c r="B23" s="11"/>
      <c r="C23" s="11"/>
      <c r="D23" s="11"/>
      <c r="E23" s="71">
        <f>SUM(E20:E22)</f>
        <v>13.948000000000013</v>
      </c>
      <c r="F23" s="49">
        <f t="shared" ref="F23" si="12">SUM(F20:F22)</f>
        <v>27.076000000000015</v>
      </c>
      <c r="G23" s="71">
        <f>SUM(G20:G22)</f>
        <v>54.218000000000011</v>
      </c>
      <c r="H23" s="100">
        <f>SUM(H20:H22)</f>
        <v>71.177999999999983</v>
      </c>
      <c r="I23" s="71">
        <f>SUM(I20:I22)</f>
        <v>129.89300000000003</v>
      </c>
      <c r="J23" s="49">
        <f t="shared" ref="J23" si="13">SUM(J20:J22)</f>
        <v>144.56999999999991</v>
      </c>
      <c r="K23" s="49">
        <f t="shared" ref="K23" si="14">SUM(K20:K22)</f>
        <v>135.88000000000005</v>
      </c>
      <c r="L23" s="100">
        <f>SUM(L20:L22)</f>
        <v>128.64499999999998</v>
      </c>
    </row>
    <row r="24" spans="1:12" ht="15" customHeight="1" x14ac:dyDescent="0.25">
      <c r="A24" s="27" t="s">
        <v>22</v>
      </c>
      <c r="B24" s="3"/>
      <c r="C24" s="3"/>
      <c r="D24" s="3"/>
      <c r="E24" s="70">
        <f t="shared" ref="E24:H24" si="15">E23-E25</f>
        <v>13.948000000000013</v>
      </c>
      <c r="F24" s="44">
        <f t="shared" si="15"/>
        <v>27.076000000000015</v>
      </c>
      <c r="G24" s="70">
        <f t="shared" si="15"/>
        <v>54.218000000000011</v>
      </c>
      <c r="H24" s="138">
        <f t="shared" si="15"/>
        <v>71.177999999999983</v>
      </c>
      <c r="I24" s="70">
        <f t="shared" ref="I24" si="16">I23-I25</f>
        <v>129.89300000000003</v>
      </c>
      <c r="J24" s="44">
        <f t="shared" ref="J24" si="17">J23-J25</f>
        <v>144.56999999999991</v>
      </c>
      <c r="K24" s="44">
        <f t="shared" ref="K24" si="18">K23-K25</f>
        <v>135.88000000000005</v>
      </c>
      <c r="L24" s="138">
        <f>L23-L25</f>
        <v>128.64499999999998</v>
      </c>
    </row>
    <row r="25" spans="1:12" ht="15" customHeight="1" x14ac:dyDescent="0.25">
      <c r="A25" s="27" t="s">
        <v>85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2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2" ht="15" customHeight="1" x14ac:dyDescent="0.25">
      <c r="A27" s="161" t="s">
        <v>95</v>
      </c>
      <c r="B27" s="162"/>
      <c r="C27" s="162"/>
      <c r="D27" s="162"/>
      <c r="E27" s="163"/>
      <c r="F27" s="164">
        <v>-3</v>
      </c>
      <c r="G27" s="163"/>
      <c r="H27" s="165">
        <v>-3</v>
      </c>
      <c r="I27" s="163">
        <v>-6.5209999999999999</v>
      </c>
      <c r="J27" s="164"/>
      <c r="K27" s="164"/>
      <c r="L27" s="164"/>
    </row>
    <row r="28" spans="1:12" ht="15" customHeight="1" x14ac:dyDescent="0.25">
      <c r="A28" s="166" t="s">
        <v>96</v>
      </c>
      <c r="B28" s="167"/>
      <c r="C28" s="167"/>
      <c r="D28" s="167"/>
      <c r="E28" s="168">
        <f>E14-E27</f>
        <v>37.208000000000013</v>
      </c>
      <c r="F28" s="169">
        <f t="shared" ref="F28:L28" si="19">F14-F27</f>
        <v>51.180000000000014</v>
      </c>
      <c r="G28" s="168">
        <f t="shared" si="19"/>
        <v>91.245000000000005</v>
      </c>
      <c r="H28" s="170">
        <f t="shared" si="19"/>
        <v>104.84099999999999</v>
      </c>
      <c r="I28" s="168">
        <f t="shared" ref="I28" si="20">I14-I27</f>
        <v>207.03800000000001</v>
      </c>
      <c r="J28" s="169">
        <f t="shared" ref="J28" si="21">J14-J27</f>
        <v>203.5749999999999</v>
      </c>
      <c r="K28" s="169">
        <f t="shared" si="19"/>
        <v>218.54400000000004</v>
      </c>
      <c r="L28" s="169">
        <f t="shared" si="19"/>
        <v>165.30599999999998</v>
      </c>
    </row>
    <row r="29" spans="1:12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2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2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2" s="16" customFormat="1" ht="15" customHeight="1" x14ac:dyDescent="0.15">
      <c r="A32" s="53" t="s">
        <v>82</v>
      </c>
      <c r="B32" s="61"/>
      <c r="C32" s="57"/>
      <c r="D32" s="57"/>
      <c r="E32" s="75" t="str">
        <f>IF(E$5=0,"",E$5)</f>
        <v/>
      </c>
      <c r="F32" s="75"/>
      <c r="G32" s="75"/>
      <c r="H32" s="75"/>
      <c r="I32" s="75"/>
      <c r="J32" s="75"/>
      <c r="K32" s="75" t="str">
        <f t="shared" ref="K32" si="24">IF(K$5=0,"",K$5)</f>
        <v>1)</v>
      </c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4</v>
      </c>
      <c r="B34" s="7"/>
      <c r="C34" s="7"/>
      <c r="D34" s="7"/>
      <c r="E34" s="70"/>
      <c r="F34" s="44"/>
      <c r="G34" s="70">
        <v>1388.337</v>
      </c>
      <c r="H34" s="138">
        <v>1388.337</v>
      </c>
      <c r="I34" s="70">
        <v>1388.337</v>
      </c>
      <c r="J34" s="44">
        <v>1388.337</v>
      </c>
      <c r="K34" s="44">
        <v>1388.337</v>
      </c>
      <c r="L34" s="138">
        <v>1388.337</v>
      </c>
    </row>
    <row r="35" spans="1:12" ht="15" customHeight="1" x14ac:dyDescent="0.25">
      <c r="A35" s="27" t="s">
        <v>23</v>
      </c>
      <c r="B35" s="6"/>
      <c r="C35" s="6"/>
      <c r="D35" s="6"/>
      <c r="E35" s="70"/>
      <c r="F35" s="44"/>
      <c r="G35" s="70">
        <v>49.653999999999996</v>
      </c>
      <c r="H35" s="138">
        <v>38.143000000000001</v>
      </c>
      <c r="I35" s="70">
        <v>47.696000000000005</v>
      </c>
      <c r="J35" s="44">
        <v>32.156000000000006</v>
      </c>
      <c r="K35" s="44">
        <v>21.532</v>
      </c>
      <c r="L35" s="138">
        <v>18.477</v>
      </c>
    </row>
    <row r="36" spans="1:12" ht="15" customHeight="1" x14ac:dyDescent="0.25">
      <c r="A36" s="27" t="s">
        <v>24</v>
      </c>
      <c r="B36" s="6"/>
      <c r="C36" s="6"/>
      <c r="D36" s="6"/>
      <c r="E36" s="70"/>
      <c r="F36" s="44"/>
      <c r="G36" s="70">
        <v>148.56700000000001</v>
      </c>
      <c r="H36" s="138">
        <v>137.80799999999996</v>
      </c>
      <c r="I36" s="70">
        <v>152.00600000000003</v>
      </c>
      <c r="J36" s="44">
        <v>130.59299999999993</v>
      </c>
      <c r="K36" s="44">
        <v>117.33600000000008</v>
      </c>
      <c r="L36" s="138">
        <v>133.327</v>
      </c>
    </row>
    <row r="37" spans="1:12" ht="15" customHeight="1" x14ac:dyDescent="0.25">
      <c r="A37" s="27" t="s">
        <v>25</v>
      </c>
      <c r="B37" s="6"/>
      <c r="C37" s="6"/>
      <c r="D37" s="6"/>
      <c r="E37" s="70"/>
      <c r="F37" s="44"/>
      <c r="G37" s="70">
        <v>0.38</v>
      </c>
      <c r="H37" s="138">
        <v>1.4179999999999999</v>
      </c>
      <c r="I37" s="70">
        <v>0.106</v>
      </c>
      <c r="J37" s="44">
        <v>0.93400000000000005</v>
      </c>
      <c r="K37" s="44">
        <v>0.92100000000000004</v>
      </c>
      <c r="L37" s="138">
        <v>0.97000000000000008</v>
      </c>
    </row>
    <row r="38" spans="1:12" ht="15" customHeight="1" x14ac:dyDescent="0.25">
      <c r="A38" s="28" t="s">
        <v>26</v>
      </c>
      <c r="B38" s="21"/>
      <c r="C38" s="21"/>
      <c r="D38" s="21"/>
      <c r="E38" s="69"/>
      <c r="F38" s="46"/>
      <c r="G38" s="69">
        <v>10.976000000000001</v>
      </c>
      <c r="H38" s="137">
        <v>11.557</v>
      </c>
      <c r="I38" s="69">
        <v>16.233000000000001</v>
      </c>
      <c r="J38" s="46">
        <v>10.503</v>
      </c>
      <c r="K38" s="46">
        <v>10.641999999999999</v>
      </c>
      <c r="L38" s="137">
        <v>13.812999999999999</v>
      </c>
    </row>
    <row r="39" spans="1:12" ht="15" customHeight="1" x14ac:dyDescent="0.25">
      <c r="A39" s="29" t="s">
        <v>27</v>
      </c>
      <c r="B39" s="10"/>
      <c r="C39" s="10"/>
      <c r="D39" s="10"/>
      <c r="E39" s="93"/>
      <c r="F39" s="94"/>
      <c r="G39" s="93">
        <f>SUM(G34:G38)</f>
        <v>1597.9140000000002</v>
      </c>
      <c r="H39" s="124">
        <f>SUM(H34:H38)</f>
        <v>1577.2629999999999</v>
      </c>
      <c r="I39" s="71">
        <f>SUM(I34:I38)</f>
        <v>1604.3779999999999</v>
      </c>
      <c r="J39" s="49">
        <f t="shared" ref="J39" si="25">SUM(J34:J38)</f>
        <v>1562.5229999999997</v>
      </c>
      <c r="K39" s="49">
        <f t="shared" ref="K39" si="26">SUM(K34:K38)</f>
        <v>1538.768</v>
      </c>
      <c r="L39" s="100">
        <f>SUM(L34:L38)</f>
        <v>1554.9240000000002</v>
      </c>
    </row>
    <row r="40" spans="1:12" ht="15" customHeight="1" x14ac:dyDescent="0.25">
      <c r="A40" s="27" t="s">
        <v>28</v>
      </c>
      <c r="B40" s="3"/>
      <c r="C40" s="3"/>
      <c r="D40" s="3"/>
      <c r="E40" s="70"/>
      <c r="F40" s="44"/>
      <c r="G40" s="70">
        <v>55.116</v>
      </c>
      <c r="H40" s="138">
        <v>49.902999999999999</v>
      </c>
      <c r="I40" s="70">
        <v>54.206000000000003</v>
      </c>
      <c r="J40" s="44">
        <v>42.167000000000002</v>
      </c>
      <c r="K40" s="44">
        <v>48.336999999999996</v>
      </c>
      <c r="L40" s="138">
        <v>59.177000000000007</v>
      </c>
    </row>
    <row r="41" spans="1:12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30</v>
      </c>
      <c r="B42" s="3"/>
      <c r="C42" s="3"/>
      <c r="D42" s="3"/>
      <c r="E42" s="70"/>
      <c r="F42" s="44"/>
      <c r="G42" s="70">
        <v>159.75799999999998</v>
      </c>
      <c r="H42" s="138">
        <v>144.01900000000001</v>
      </c>
      <c r="I42" s="70">
        <v>176.309</v>
      </c>
      <c r="J42" s="44">
        <v>128.208</v>
      </c>
      <c r="K42" s="44">
        <v>171.47799999999998</v>
      </c>
      <c r="L42" s="138">
        <v>166.63200000000001</v>
      </c>
    </row>
    <row r="43" spans="1:12" ht="15" customHeight="1" x14ac:dyDescent="0.25">
      <c r="A43" s="27" t="s">
        <v>31</v>
      </c>
      <c r="B43" s="3"/>
      <c r="C43" s="3"/>
      <c r="D43" s="3"/>
      <c r="E43" s="70"/>
      <c r="F43" s="44"/>
      <c r="G43" s="70">
        <v>38.006</v>
      </c>
      <c r="H43" s="138">
        <v>39.405999999999999</v>
      </c>
      <c r="I43" s="70">
        <v>47.350999999999999</v>
      </c>
      <c r="J43" s="44">
        <v>95.004000000000005</v>
      </c>
      <c r="K43" s="44">
        <v>95.69</v>
      </c>
      <c r="L43" s="138">
        <v>46.658999999999999</v>
      </c>
    </row>
    <row r="44" spans="1:12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33</v>
      </c>
      <c r="B45" s="18"/>
      <c r="C45" s="18"/>
      <c r="D45" s="18"/>
      <c r="E45" s="95"/>
      <c r="F45" s="96"/>
      <c r="G45" s="95">
        <f>SUM(G40:G44)</f>
        <v>252.87999999999997</v>
      </c>
      <c r="H45" s="125">
        <f>SUM(H40:H44)</f>
        <v>233.328</v>
      </c>
      <c r="I45" s="77">
        <f>SUM(I40:I44)</f>
        <v>277.86599999999999</v>
      </c>
      <c r="J45" s="78">
        <f t="shared" ref="J45" si="27">SUM(J40:J44)</f>
        <v>265.37900000000002</v>
      </c>
      <c r="K45" s="78">
        <f t="shared" ref="K45" si="28">SUM(K40:K44)</f>
        <v>315.505</v>
      </c>
      <c r="L45" s="114">
        <f>SUM(L40:L44)</f>
        <v>272.46800000000002</v>
      </c>
    </row>
    <row r="46" spans="1:12" ht="15" customHeight="1" x14ac:dyDescent="0.25">
      <c r="A46" s="29" t="s">
        <v>34</v>
      </c>
      <c r="B46" s="9"/>
      <c r="C46" s="9"/>
      <c r="D46" s="9"/>
      <c r="E46" s="93"/>
      <c r="F46" s="94"/>
      <c r="G46" s="93">
        <f>G45+G39</f>
        <v>1850.7940000000001</v>
      </c>
      <c r="H46" s="124">
        <f>H45+H39</f>
        <v>1810.5909999999999</v>
      </c>
      <c r="I46" s="71">
        <f>I45+I39</f>
        <v>1882.2439999999999</v>
      </c>
      <c r="J46" s="49">
        <f t="shared" ref="J46" si="29">J39+J45</f>
        <v>1827.9019999999996</v>
      </c>
      <c r="K46" s="49">
        <f t="shared" ref="K46" si="30">K39+K45</f>
        <v>1854.2730000000001</v>
      </c>
      <c r="L46" s="100">
        <f>L39+L45</f>
        <v>1827.3920000000003</v>
      </c>
    </row>
    <row r="47" spans="1:12" ht="15" customHeight="1" x14ac:dyDescent="0.25">
      <c r="A47" s="27" t="s">
        <v>35</v>
      </c>
      <c r="B47" s="3"/>
      <c r="C47" s="3"/>
      <c r="D47" s="3"/>
      <c r="E47" s="70"/>
      <c r="F47" s="44"/>
      <c r="G47" s="70">
        <v>806.17999999999984</v>
      </c>
      <c r="H47" s="138">
        <v>1073.6719999999998</v>
      </c>
      <c r="I47" s="70">
        <v>745.94799999999987</v>
      </c>
      <c r="J47" s="44">
        <v>1010.1930000000001</v>
      </c>
      <c r="K47" s="44">
        <v>916.83199999999999</v>
      </c>
      <c r="L47" s="138">
        <v>1005.5940000000001</v>
      </c>
    </row>
    <row r="48" spans="1:12" ht="15" customHeight="1" x14ac:dyDescent="0.25">
      <c r="A48" s="27" t="s">
        <v>84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3" ht="15" customHeight="1" x14ac:dyDescent="0.25">
      <c r="A49" s="27" t="s">
        <v>36</v>
      </c>
      <c r="B49" s="3"/>
      <c r="C49" s="3"/>
      <c r="D49" s="3"/>
      <c r="E49" s="70"/>
      <c r="F49" s="44"/>
      <c r="G49" s="70">
        <v>1.595</v>
      </c>
      <c r="H49" s="138">
        <v>3.7709999999999999</v>
      </c>
      <c r="I49" s="70">
        <v>1.708</v>
      </c>
      <c r="J49" s="44">
        <v>3.6909999999999998</v>
      </c>
      <c r="K49" s="44">
        <v>11.448</v>
      </c>
      <c r="L49" s="138">
        <v>10.632</v>
      </c>
    </row>
    <row r="50" spans="1:13" ht="15" customHeight="1" x14ac:dyDescent="0.25">
      <c r="A50" s="27" t="s">
        <v>37</v>
      </c>
      <c r="B50" s="3"/>
      <c r="C50" s="3"/>
      <c r="D50" s="3"/>
      <c r="E50" s="70"/>
      <c r="F50" s="44"/>
      <c r="G50" s="70">
        <v>10.603999999999999</v>
      </c>
      <c r="H50" s="138">
        <v>9.91</v>
      </c>
      <c r="I50" s="70">
        <v>10.144</v>
      </c>
      <c r="J50" s="44">
        <v>8.6910000000000007</v>
      </c>
      <c r="K50" s="44">
        <v>6.415</v>
      </c>
      <c r="L50" s="138">
        <v>8.4490000000000016</v>
      </c>
    </row>
    <row r="51" spans="1:13" ht="15" customHeight="1" x14ac:dyDescent="0.25">
      <c r="A51" s="27" t="s">
        <v>38</v>
      </c>
      <c r="B51" s="3"/>
      <c r="C51" s="3"/>
      <c r="D51" s="3"/>
      <c r="E51" s="70"/>
      <c r="F51" s="44"/>
      <c r="G51" s="70">
        <v>902.16399999999999</v>
      </c>
      <c r="H51" s="138">
        <v>589.73299999999995</v>
      </c>
      <c r="I51" s="70">
        <v>940.8119999999999</v>
      </c>
      <c r="J51" s="44">
        <v>667.6690000000001</v>
      </c>
      <c r="K51" s="44">
        <v>751.14</v>
      </c>
      <c r="L51" s="138">
        <v>664.38200000000006</v>
      </c>
    </row>
    <row r="52" spans="1:13" ht="15" customHeight="1" x14ac:dyDescent="0.25">
      <c r="A52" s="27" t="s">
        <v>39</v>
      </c>
      <c r="B52" s="3"/>
      <c r="C52" s="3"/>
      <c r="D52" s="3"/>
      <c r="E52" s="70"/>
      <c r="F52" s="44"/>
      <c r="G52" s="70">
        <v>130.251</v>
      </c>
      <c r="H52" s="138">
        <v>133.505</v>
      </c>
      <c r="I52" s="70">
        <v>183.63200000000001</v>
      </c>
      <c r="J52" s="44">
        <v>137.65800000000002</v>
      </c>
      <c r="K52" s="44">
        <v>168.43799999999999</v>
      </c>
      <c r="L52" s="138">
        <v>138.33500000000001</v>
      </c>
    </row>
    <row r="53" spans="1:13" ht="15" customHeight="1" x14ac:dyDescent="0.25">
      <c r="A53" s="27" t="s">
        <v>77</v>
      </c>
      <c r="B53" s="3"/>
      <c r="C53" s="3"/>
      <c r="D53" s="3"/>
      <c r="E53" s="70"/>
      <c r="F53" s="44"/>
      <c r="G53" s="70"/>
      <c r="H53" s="138"/>
      <c r="I53" s="70"/>
      <c r="J53" s="44"/>
      <c r="K53" s="44"/>
      <c r="L53" s="138"/>
    </row>
    <row r="54" spans="1:13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3" ht="15" customHeight="1" x14ac:dyDescent="0.25">
      <c r="A55" s="29" t="s">
        <v>41</v>
      </c>
      <c r="B55" s="9"/>
      <c r="C55" s="9"/>
      <c r="D55" s="9"/>
      <c r="E55" s="93"/>
      <c r="F55" s="94"/>
      <c r="G55" s="93">
        <f>SUM(G47:G54)</f>
        <v>1850.7939999999999</v>
      </c>
      <c r="H55" s="124">
        <f>SUM(H47:H54)</f>
        <v>1810.5909999999999</v>
      </c>
      <c r="I55" s="71">
        <f>SUM(I47:I54)</f>
        <v>1882.2439999999997</v>
      </c>
      <c r="J55" s="49">
        <f t="shared" ref="J55" si="31">SUM(J47:J54)</f>
        <v>1827.902</v>
      </c>
      <c r="K55" s="49">
        <f t="shared" ref="K55" si="32">SUM(K47:K54)</f>
        <v>1854.2730000000001</v>
      </c>
      <c r="L55" s="100">
        <f>SUM(L47:L54)</f>
        <v>1827.3920000000001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3">F$3</f>
        <v>2013</v>
      </c>
      <c r="G57" s="55">
        <f t="shared" si="33"/>
        <v>2014</v>
      </c>
      <c r="H57" s="55">
        <f t="shared" si="33"/>
        <v>2013</v>
      </c>
      <c r="I57" s="55">
        <f t="shared" si="33"/>
        <v>2013</v>
      </c>
      <c r="J57" s="55">
        <f t="shared" si="33"/>
        <v>2012</v>
      </c>
      <c r="K57" s="55">
        <f t="shared" si="33"/>
        <v>2011</v>
      </c>
      <c r="L57" s="55">
        <f t="shared" si="33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4">F$4</f>
        <v>Q2</v>
      </c>
      <c r="G58" s="74" t="str">
        <f t="shared" si="34"/>
        <v>Q1-2</v>
      </c>
      <c r="H58" s="74" t="str">
        <f t="shared" si="34"/>
        <v>Q1-2</v>
      </c>
      <c r="I58" s="74"/>
      <c r="J58" s="74"/>
      <c r="K58" s="74" t="str">
        <f>IF(K$4="","",K$4)</f>
        <v/>
      </c>
      <c r="L58" s="74"/>
    </row>
    <row r="59" spans="1:13" s="16" customFormat="1" ht="15" customHeight="1" x14ac:dyDescent="0.15">
      <c r="A59" s="62" t="s">
        <v>81</v>
      </c>
      <c r="B59" s="61"/>
      <c r="C59" s="57"/>
      <c r="D59" s="57"/>
      <c r="E59" s="75" t="str">
        <f>IF(E$5=0,"",E$5)</f>
        <v/>
      </c>
      <c r="F59" s="75"/>
      <c r="G59" s="75"/>
      <c r="H59" s="75"/>
      <c r="I59" s="75"/>
      <c r="J59" s="75"/>
      <c r="K59" s="75" t="str">
        <f t="shared" ref="K59" si="35">IF(K$5=0,"",K$5)</f>
        <v>1)</v>
      </c>
      <c r="L59" s="75"/>
    </row>
    <row r="60" spans="1:13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3" ht="24.95" customHeight="1" x14ac:dyDescent="0.25">
      <c r="A61" s="209" t="s">
        <v>42</v>
      </c>
      <c r="B61" s="209"/>
      <c r="C61" s="8"/>
      <c r="D61" s="8"/>
      <c r="E61" s="68">
        <v>24.568999999999988</v>
      </c>
      <c r="F61" s="47">
        <v>32.583999999999996</v>
      </c>
      <c r="G61" s="68">
        <v>58.894999999999996</v>
      </c>
      <c r="H61" s="136">
        <v>75.621999999999986</v>
      </c>
      <c r="I61" s="68">
        <v>154.27800000000002</v>
      </c>
      <c r="J61" s="47">
        <v>170.715</v>
      </c>
      <c r="K61" s="47">
        <v>185.12399999999997</v>
      </c>
      <c r="L61" s="136">
        <v>184.89499999999998</v>
      </c>
    </row>
    <row r="62" spans="1:13" ht="15" customHeight="1" x14ac:dyDescent="0.25">
      <c r="A62" s="211" t="s">
        <v>43</v>
      </c>
      <c r="B62" s="211"/>
      <c r="C62" s="22"/>
      <c r="D62" s="22"/>
      <c r="E62" s="69">
        <v>0.19899999999999718</v>
      </c>
      <c r="F62" s="46">
        <v>-3.4450000000000003</v>
      </c>
      <c r="G62" s="69">
        <v>-18.854000000000003</v>
      </c>
      <c r="H62" s="137">
        <v>-22.789000000000001</v>
      </c>
      <c r="I62" s="69">
        <v>-23.103000000000002</v>
      </c>
      <c r="J62" s="46">
        <v>20.253999999999998</v>
      </c>
      <c r="K62" s="46">
        <v>-1.5759999999999987</v>
      </c>
      <c r="L62" s="137">
        <v>4.5860000000000003</v>
      </c>
    </row>
    <row r="63" spans="1:13" ht="16.5" customHeight="1" x14ac:dyDescent="0.25">
      <c r="A63" s="215" t="s">
        <v>44</v>
      </c>
      <c r="B63" s="215"/>
      <c r="C63" s="24"/>
      <c r="D63" s="24"/>
      <c r="E63" s="71">
        <f t="shared" ref="E63:L63" si="36">SUM(E61:E62)</f>
        <v>24.767999999999986</v>
      </c>
      <c r="F63" s="49">
        <f t="shared" si="36"/>
        <v>29.138999999999996</v>
      </c>
      <c r="G63" s="73">
        <f t="shared" ref="G63:H63" si="37">SUM(G61:G62)</f>
        <v>40.040999999999997</v>
      </c>
      <c r="H63" s="127">
        <f t="shared" si="37"/>
        <v>52.832999999999984</v>
      </c>
      <c r="I63" s="71">
        <f t="shared" ref="I63" si="38">SUM(I61:I62)</f>
        <v>131.17500000000001</v>
      </c>
      <c r="J63" s="49">
        <f t="shared" ref="J63" si="39">SUM(J61:J62)</f>
        <v>190.96899999999999</v>
      </c>
      <c r="K63" s="49">
        <f t="shared" si="36"/>
        <v>183.54799999999997</v>
      </c>
      <c r="L63" s="100">
        <f t="shared" si="36"/>
        <v>189.48099999999999</v>
      </c>
      <c r="M63" s="128"/>
    </row>
    <row r="64" spans="1:13" ht="15" customHeight="1" x14ac:dyDescent="0.25">
      <c r="A64" s="209" t="s">
        <v>45</v>
      </c>
      <c r="B64" s="209"/>
      <c r="C64" s="3"/>
      <c r="D64" s="3"/>
      <c r="E64" s="70">
        <v>-8.4480000000000004</v>
      </c>
      <c r="F64" s="44">
        <v>-14.096</v>
      </c>
      <c r="G64" s="70">
        <v>-18.97</v>
      </c>
      <c r="H64" s="138">
        <v>-24.560000000000002</v>
      </c>
      <c r="I64" s="70">
        <v>-61.478999999999999</v>
      </c>
      <c r="J64" s="44">
        <v>-58.140999999999998</v>
      </c>
      <c r="K64" s="44">
        <v>-28.262999999999998</v>
      </c>
      <c r="L64" s="138">
        <v>-19.280999999999999</v>
      </c>
    </row>
    <row r="65" spans="1:13" ht="15" customHeight="1" x14ac:dyDescent="0.25">
      <c r="A65" s="211" t="s">
        <v>78</v>
      </c>
      <c r="B65" s="211"/>
      <c r="C65" s="21"/>
      <c r="D65" s="21"/>
      <c r="E65" s="69"/>
      <c r="F65" s="46"/>
      <c r="G65" s="69"/>
      <c r="H65" s="137"/>
      <c r="I65" s="69"/>
      <c r="J65" s="46"/>
      <c r="K65" s="46">
        <v>6.5119999999999996</v>
      </c>
      <c r="L65" s="137"/>
    </row>
    <row r="66" spans="1:13" s="39" customFormat="1" ht="16.5" customHeight="1" x14ac:dyDescent="0.15">
      <c r="A66" s="126" t="s">
        <v>46</v>
      </c>
      <c r="B66" s="126"/>
      <c r="C66" s="25"/>
      <c r="D66" s="25"/>
      <c r="E66" s="71">
        <f t="shared" ref="E66:L66" si="40">SUM(E63:E65)</f>
        <v>16.319999999999986</v>
      </c>
      <c r="F66" s="49">
        <f t="shared" si="40"/>
        <v>15.042999999999996</v>
      </c>
      <c r="G66" s="73">
        <f t="shared" ref="G66:H66" si="41">SUM(G63:G65)</f>
        <v>21.070999999999998</v>
      </c>
      <c r="H66" s="127">
        <f t="shared" si="41"/>
        <v>28.272999999999982</v>
      </c>
      <c r="I66" s="71">
        <f t="shared" ref="I66" si="42">SUM(I63:I65)</f>
        <v>69.696000000000012</v>
      </c>
      <c r="J66" s="49">
        <f t="shared" ref="J66" si="43">SUM(J63:J65)</f>
        <v>132.828</v>
      </c>
      <c r="K66" s="49">
        <f t="shared" si="40"/>
        <v>161.79699999999997</v>
      </c>
      <c r="L66" s="100">
        <f t="shared" si="40"/>
        <v>170.2</v>
      </c>
      <c r="M66" s="49"/>
    </row>
    <row r="67" spans="1:13" ht="15" customHeight="1" x14ac:dyDescent="0.25">
      <c r="A67" s="211" t="s">
        <v>47</v>
      </c>
      <c r="B67" s="211"/>
      <c r="C67" s="26"/>
      <c r="D67" s="26"/>
      <c r="E67" s="69"/>
      <c r="F67" s="46"/>
      <c r="G67" s="69"/>
      <c r="H67" s="137"/>
      <c r="I67" s="69"/>
      <c r="J67" s="46"/>
      <c r="K67" s="46"/>
      <c r="L67" s="137"/>
    </row>
    <row r="68" spans="1:13" ht="16.5" customHeight="1" x14ac:dyDescent="0.25">
      <c r="A68" s="215" t="s">
        <v>48</v>
      </c>
      <c r="B68" s="215"/>
      <c r="C68" s="9"/>
      <c r="D68" s="9"/>
      <c r="E68" s="71">
        <f t="shared" ref="E68:L68" si="44">SUM(E66:E67)</f>
        <v>16.319999999999986</v>
      </c>
      <c r="F68" s="49">
        <f t="shared" si="44"/>
        <v>15.042999999999996</v>
      </c>
      <c r="G68" s="73">
        <f t="shared" ref="G68:H68" si="45">SUM(G66:G67)</f>
        <v>21.070999999999998</v>
      </c>
      <c r="H68" s="127">
        <f t="shared" si="45"/>
        <v>28.272999999999982</v>
      </c>
      <c r="I68" s="71">
        <f t="shared" ref="I68" si="46">SUM(I66:I67)</f>
        <v>69.696000000000012</v>
      </c>
      <c r="J68" s="49">
        <f t="shared" ref="J68" si="47">SUM(J66:J67)</f>
        <v>132.828</v>
      </c>
      <c r="K68" s="49">
        <f t="shared" si="44"/>
        <v>161.79699999999997</v>
      </c>
      <c r="L68" s="100">
        <f t="shared" si="44"/>
        <v>170.2</v>
      </c>
      <c r="M68" s="128"/>
    </row>
    <row r="69" spans="1:13" ht="15" customHeight="1" x14ac:dyDescent="0.25">
      <c r="A69" s="209" t="s">
        <v>49</v>
      </c>
      <c r="B69" s="209"/>
      <c r="C69" s="3"/>
      <c r="D69" s="3"/>
      <c r="E69" s="70">
        <v>-28.5</v>
      </c>
      <c r="F69" s="44">
        <v>-86.233999999999995</v>
      </c>
      <c r="G69" s="70">
        <v>-28.5</v>
      </c>
      <c r="H69" s="138">
        <v>-86.233999999999995</v>
      </c>
      <c r="I69" s="70">
        <v>259.71699999999998</v>
      </c>
      <c r="J69" s="44">
        <v>-81.138999999999996</v>
      </c>
      <c r="K69" s="44">
        <v>85.618000000000052</v>
      </c>
      <c r="L69" s="138">
        <v>-158.786</v>
      </c>
    </row>
    <row r="70" spans="1:13" ht="15" customHeight="1" x14ac:dyDescent="0.25">
      <c r="A70" s="209" t="s">
        <v>50</v>
      </c>
      <c r="B70" s="209"/>
      <c r="C70" s="3"/>
      <c r="D70" s="3"/>
      <c r="E70" s="70"/>
      <c r="F70" s="44"/>
      <c r="G70" s="70"/>
      <c r="H70" s="138"/>
      <c r="I70" s="70">
        <v>2.93</v>
      </c>
      <c r="J70" s="44"/>
      <c r="K70" s="44"/>
      <c r="L70" s="138"/>
    </row>
    <row r="71" spans="1:13" ht="15" customHeight="1" x14ac:dyDescent="0.25">
      <c r="A71" s="209" t="s">
        <v>51</v>
      </c>
      <c r="B71" s="209"/>
      <c r="C71" s="3"/>
      <c r="D71" s="3"/>
      <c r="E71" s="70"/>
      <c r="F71" s="44"/>
      <c r="G71" s="70"/>
      <c r="H71" s="138"/>
      <c r="I71" s="70"/>
      <c r="J71" s="44">
        <v>-51.5</v>
      </c>
      <c r="K71" s="44"/>
      <c r="L71" s="138"/>
    </row>
    <row r="72" spans="1:13" ht="15" customHeight="1" x14ac:dyDescent="0.25">
      <c r="A72" s="211" t="s">
        <v>52</v>
      </c>
      <c r="B72" s="211"/>
      <c r="C72" s="21"/>
      <c r="D72" s="21"/>
      <c r="E72" s="69"/>
      <c r="F72" s="46"/>
      <c r="G72" s="69"/>
      <c r="H72" s="137"/>
      <c r="I72" s="69">
        <v>-382.714</v>
      </c>
      <c r="J72" s="46"/>
      <c r="K72" s="46">
        <v>-198.101</v>
      </c>
      <c r="L72" s="137"/>
    </row>
    <row r="73" spans="1:13" ht="16.5" customHeight="1" x14ac:dyDescent="0.25">
      <c r="A73" s="32" t="s">
        <v>53</v>
      </c>
      <c r="B73" s="32"/>
      <c r="C73" s="19"/>
      <c r="D73" s="19"/>
      <c r="E73" s="72">
        <f t="shared" ref="E73:L73" si="48">SUM(E69:E72)</f>
        <v>-28.5</v>
      </c>
      <c r="F73" s="48">
        <f t="shared" si="48"/>
        <v>-86.233999999999995</v>
      </c>
      <c r="G73" s="77">
        <f t="shared" ref="G73:H73" si="49">SUM(G69:G72)</f>
        <v>-28.5</v>
      </c>
      <c r="H73" s="114">
        <f t="shared" si="49"/>
        <v>-86.233999999999995</v>
      </c>
      <c r="I73" s="72">
        <f t="shared" ref="I73" si="50">SUM(I69:I72)</f>
        <v>-120.06700000000001</v>
      </c>
      <c r="J73" s="48">
        <f t="shared" ref="J73" si="51">SUM(J69:J72)</f>
        <v>-132.63900000000001</v>
      </c>
      <c r="K73" s="48">
        <f t="shared" si="48"/>
        <v>-112.48299999999995</v>
      </c>
      <c r="L73" s="140">
        <f t="shared" si="48"/>
        <v>-158.786</v>
      </c>
      <c r="M73" s="128"/>
    </row>
    <row r="74" spans="1:13" ht="16.5" customHeight="1" x14ac:dyDescent="0.25">
      <c r="A74" s="215" t="s">
        <v>54</v>
      </c>
      <c r="B74" s="215"/>
      <c r="C74" s="9"/>
      <c r="D74" s="9"/>
      <c r="E74" s="71">
        <f t="shared" ref="E74:L74" si="52">SUM(E73+E68)</f>
        <v>-12.180000000000014</v>
      </c>
      <c r="F74" s="49">
        <f t="shared" si="52"/>
        <v>-71.191000000000003</v>
      </c>
      <c r="G74" s="73">
        <f t="shared" ref="G74:H74" si="53">SUM(G73+G68)</f>
        <v>-7.429000000000002</v>
      </c>
      <c r="H74" s="127">
        <f t="shared" si="53"/>
        <v>-57.961000000000013</v>
      </c>
      <c r="I74" s="71">
        <f t="shared" ref="I74" si="54">SUM(I73+I68)</f>
        <v>-50.370999999999995</v>
      </c>
      <c r="J74" s="49">
        <f t="shared" ref="J74" si="55">SUM(J73+J68)</f>
        <v>0.18899999999999295</v>
      </c>
      <c r="K74" s="49">
        <f t="shared" si="52"/>
        <v>49.314000000000021</v>
      </c>
      <c r="L74" s="100">
        <f t="shared" si="52"/>
        <v>11.413999999999987</v>
      </c>
      <c r="M74" s="128"/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6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6"/>
        <v>2012</v>
      </c>
      <c r="K76" s="55">
        <f t="shared" si="56"/>
        <v>2011</v>
      </c>
      <c r="L76" s="55">
        <f t="shared" si="56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7">F$4</f>
        <v>Q2</v>
      </c>
      <c r="G77" s="74" t="str">
        <f t="shared" si="57"/>
        <v>Q1-2</v>
      </c>
      <c r="H77" s="74" t="str">
        <f t="shared" si="57"/>
        <v>Q1-2</v>
      </c>
      <c r="I77" s="55"/>
      <c r="J77" s="55"/>
      <c r="K77" s="55" t="str">
        <f>IF(K$4="","",K$4)</f>
        <v/>
      </c>
      <c r="L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3" ht="1.5" customHeight="1" x14ac:dyDescent="0.25"/>
    <row r="80" spans="1:13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15.13461624506299</v>
      </c>
      <c r="F80" s="50">
        <f>IF(F14=0,"-",IF(F7=0,"-",F14/F7))*100</f>
        <v>19.870663345266184</v>
      </c>
      <c r="G80" s="63">
        <f>IF(G7=0,"",IF(G14=0,"",(G14/G7))*100)</f>
        <v>17.719023992387683</v>
      </c>
      <c r="H80" s="99">
        <f>IF(H7=0,"",IF(H14=0,"",(H14/H7))*100)</f>
        <v>20.487189597180421</v>
      </c>
      <c r="I80" s="97">
        <f>IF(I7=0,"",IF(I14=0,"",(I14/I7))*100)</f>
        <v>20.000618420553909</v>
      </c>
      <c r="J80" s="50">
        <f>IF(J14=0,"-",IF(J7=0,"-",J14/J7))*100</f>
        <v>20.145668297848118</v>
      </c>
      <c r="K80" s="50">
        <f>IF(K14=0,"-",IF(K7=0,"-",K14/K7))*100</f>
        <v>20.02930930666718</v>
      </c>
      <c r="L80" s="147">
        <f>IF(L14=0,"-",IF(L7=0,"-",L14/L7))*100</f>
        <v>16.368227186311785</v>
      </c>
    </row>
    <row r="81" spans="1:13" ht="15" customHeight="1" x14ac:dyDescent="0.25">
      <c r="A81" s="209" t="s">
        <v>57</v>
      </c>
      <c r="B81" s="209"/>
      <c r="C81" s="6"/>
      <c r="D81" s="6"/>
      <c r="E81" s="63">
        <f t="shared" ref="E81:L81" si="58">IF(E20=0,"-",IF(E7=0,"-",E20/E7)*100)</f>
        <v>6.8741941125984907</v>
      </c>
      <c r="F81" s="50">
        <f t="shared" si="58"/>
        <v>13.407954864147026</v>
      </c>
      <c r="G81" s="63">
        <f t="shared" ref="G81:I81" si="59">IF(G20=0,"-",IF(G7=0,"-",G20/G7)*100)</f>
        <v>13.103669252653145</v>
      </c>
      <c r="H81" s="99">
        <f t="shared" si="58"/>
        <v>16.761148751951328</v>
      </c>
      <c r="I81" s="63">
        <f t="shared" si="59"/>
        <v>15.291246157314223</v>
      </c>
      <c r="J81" s="50">
        <f t="shared" ref="J81" si="60">IF(J20=0,"-",IF(J7=0,"-",J20/J7)*100)</f>
        <v>15.292598328575025</v>
      </c>
      <c r="K81" s="50">
        <f t="shared" ref="K81" si="61">IF(K20=0,"-",IF(K7=0,"-",K20/K7)*100)</f>
        <v>15.471244710714949</v>
      </c>
      <c r="L81" s="99">
        <f t="shared" si="58"/>
        <v>14.950194074778198</v>
      </c>
      <c r="M81" s="13"/>
    </row>
    <row r="82" spans="1:13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63" t="s">
        <v>79</v>
      </c>
      <c r="H82" s="99" t="s">
        <v>79</v>
      </c>
      <c r="I82" s="189">
        <f t="shared" ref="I82" si="62">IF((I47=0),"-",(I24/((I47+J47)/2)*100))</f>
        <v>14.793003523065634</v>
      </c>
      <c r="J82" s="50">
        <f>IF((J47=0),"-",(J24/((J47+K47)/2)*100))</f>
        <v>15.004475811159679</v>
      </c>
      <c r="K82" s="50">
        <f>IF((K47=0),"-",(K24/((K47+L47)/2)*100))</f>
        <v>14.136304856467824</v>
      </c>
      <c r="L82" s="99">
        <v>13.508944182212442</v>
      </c>
      <c r="M82" s="13"/>
    </row>
    <row r="83" spans="1:13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63" t="s">
        <v>79</v>
      </c>
      <c r="H83" s="99" t="s">
        <v>79</v>
      </c>
      <c r="I83" s="189">
        <f t="shared" ref="I83" si="63">IF((I47=0),"-",((I17+I18)/((I47+I48+I49+I51+J47+J48+J49+J51)/2)*100))</f>
        <v>12.962530500551777</v>
      </c>
      <c r="J83" s="50">
        <f>IF((J47=0),"-",((J17+J18)/((J47+J48+J49+J51+K47+K48+K49+K51)/2)*100))</f>
        <v>12.299771524496027</v>
      </c>
      <c r="K83" s="50">
        <f>IF((K47=0),"-",((K17+K18)/((K47+K48+K49+K51+L47+L48+L49+L51)/2)*100))</f>
        <v>13.451376000438092</v>
      </c>
      <c r="L83" s="99">
        <v>11.215318380164732</v>
      </c>
      <c r="M83" s="13"/>
    </row>
    <row r="84" spans="1:13" ht="15" customHeight="1" x14ac:dyDescent="0.25">
      <c r="A84" s="209" t="s">
        <v>60</v>
      </c>
      <c r="B84" s="209"/>
      <c r="C84" s="6"/>
      <c r="D84" s="6"/>
      <c r="E84" s="67" t="str">
        <f t="shared" ref="E84:F84" si="64">IF(E47=0,"-",((E47+E48)/E55*100))</f>
        <v>-</v>
      </c>
      <c r="F84" s="92" t="str">
        <f t="shared" si="64"/>
        <v>-</v>
      </c>
      <c r="G84" s="67">
        <f t="shared" ref="G84:H84" si="65">IF(G47=0,"-",((G47+G48)/G55*100))</f>
        <v>43.558602416044131</v>
      </c>
      <c r="H84" s="101">
        <f t="shared" si="65"/>
        <v>59.299532583559724</v>
      </c>
      <c r="I84" s="67">
        <f t="shared" ref="I84" si="66">IF(I47=0,"-",((I47+I48)/I55*100))</f>
        <v>39.630781131457979</v>
      </c>
      <c r="J84" s="177">
        <f t="shared" ref="J84" si="67">IF(J47=0,"-",((J47+J48)/J55*100))</f>
        <v>55.265161917870877</v>
      </c>
      <c r="K84" s="177">
        <f t="shared" ref="K84:L84" si="68">IF(K47=0,"-",((K47+K48)/K55*100))</f>
        <v>49.444283554794787</v>
      </c>
      <c r="L84" s="101">
        <f t="shared" si="68"/>
        <v>55.028915525513952</v>
      </c>
      <c r="M84" s="13"/>
    </row>
    <row r="85" spans="1:13" ht="15" customHeight="1" x14ac:dyDescent="0.25">
      <c r="A85" s="209" t="s">
        <v>61</v>
      </c>
      <c r="B85" s="209"/>
      <c r="C85" s="6"/>
      <c r="D85" s="6"/>
      <c r="E85" s="64" t="str">
        <f t="shared" ref="E85:F85" si="69">IF((E51+E49-E43-E41-E37)=0,"-",(E51+E49-E43-E41-E37))</f>
        <v>-</v>
      </c>
      <c r="F85" s="1" t="str">
        <f t="shared" si="69"/>
        <v>-</v>
      </c>
      <c r="G85" s="64">
        <f t="shared" ref="G85:H85" si="70">IF((G51+G49-G43-G41-G37)=0,"-",(G51+G49-G43-G41-G37))</f>
        <v>865.37300000000005</v>
      </c>
      <c r="H85" s="102">
        <f t="shared" si="70"/>
        <v>552.67999999999995</v>
      </c>
      <c r="I85" s="64">
        <f t="shared" ref="I85" si="71">IF((I51+I49-I43-I41-I37)=0,"-",(I51+I49-I43-I41-I37))</f>
        <v>895.06299999999987</v>
      </c>
      <c r="J85" s="1">
        <f>IF((J51+J49-J43-J41-J37)=0,"-",(J51+J49-J43-J41-J37))</f>
        <v>575.42200000000014</v>
      </c>
      <c r="K85" s="1">
        <f>IF((K51+K49-K43-K41-K37)=0,"-",(K51+K49-K43-K41-K37))</f>
        <v>665.97699999999986</v>
      </c>
      <c r="L85" s="102">
        <f t="shared" ref="L85" si="72">IF((L51+L49-L43-L41-L37)=0,"-",(L51+L49-L43-L41-L37))</f>
        <v>627.38499999999999</v>
      </c>
      <c r="M85" s="13"/>
    </row>
    <row r="86" spans="1:13" ht="15" customHeight="1" x14ac:dyDescent="0.25">
      <c r="A86" s="209" t="s">
        <v>62</v>
      </c>
      <c r="B86" s="209"/>
      <c r="C86" s="3"/>
      <c r="D86" s="3"/>
      <c r="E86" s="65" t="str">
        <f t="shared" ref="E86:F86" si="73">IF((E47=0),"-",((E51+E49)/(E47+E48)))</f>
        <v>-</v>
      </c>
      <c r="F86" s="2" t="str">
        <f t="shared" si="73"/>
        <v>-</v>
      </c>
      <c r="G86" s="65">
        <f t="shared" ref="G86:H86" si="74">IF((G47=0),"-",((G51+G49)/(G47+G48)))</f>
        <v>1.121038725842864</v>
      </c>
      <c r="H86" s="103">
        <f t="shared" si="74"/>
        <v>0.55277961984665713</v>
      </c>
      <c r="I86" s="65">
        <f t="shared" ref="I86" si="75">IF((I47=0),"-",((I51+I49)/(I47+I48)))</f>
        <v>1.263519709148627</v>
      </c>
      <c r="J86" s="33">
        <f t="shared" ref="J86" si="76">IF((J47=0),"-",((J51+J49)/(J47+J48)))</f>
        <v>0.66458587616425779</v>
      </c>
      <c r="K86" s="33">
        <f t="shared" ref="K86:L86" si="77">IF((K47=0),"-",((K51+K49)/(K47+K48)))</f>
        <v>0.83176416180936086</v>
      </c>
      <c r="L86" s="103">
        <f t="shared" si="77"/>
        <v>0.67125897728108952</v>
      </c>
    </row>
    <row r="87" spans="1:13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79</v>
      </c>
      <c r="H87" s="148" t="s">
        <v>79</v>
      </c>
      <c r="I87" s="193">
        <v>472</v>
      </c>
      <c r="J87" s="17">
        <v>468</v>
      </c>
      <c r="K87" s="17">
        <v>479</v>
      </c>
      <c r="L87" s="148">
        <v>471</v>
      </c>
    </row>
    <row r="88" spans="1:13" ht="15" customHeight="1" x14ac:dyDescent="0.25">
      <c r="A88" s="5" t="s">
        <v>98</v>
      </c>
      <c r="B88" s="5"/>
      <c r="C88" s="5"/>
      <c r="D88" s="5"/>
      <c r="E88" s="5"/>
      <c r="F88" s="5"/>
      <c r="G88" s="120"/>
      <c r="H88" s="120"/>
      <c r="I88" s="5"/>
      <c r="J88" s="5"/>
      <c r="K88" s="5"/>
      <c r="L88" s="5"/>
    </row>
    <row r="89" spans="1:13" ht="15" customHeight="1" x14ac:dyDescent="0.25">
      <c r="A89" s="5"/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3" ht="15" customHeight="1" x14ac:dyDescent="0.25">
      <c r="A90" s="5"/>
      <c r="B90" s="5"/>
      <c r="C90" s="5"/>
      <c r="D90" s="5"/>
      <c r="E90" s="5"/>
      <c r="F90" s="5"/>
      <c r="G90" s="121"/>
      <c r="H90" s="121"/>
      <c r="I90" s="121"/>
      <c r="J90" s="121"/>
      <c r="K90" s="5"/>
      <c r="L90" s="5"/>
    </row>
    <row r="91" spans="1:13" ht="15" customHeight="1" x14ac:dyDescent="0.25">
      <c r="A91" s="5"/>
      <c r="B91" s="5"/>
      <c r="C91" s="5"/>
      <c r="D91" s="5"/>
      <c r="E91" s="5"/>
      <c r="F91" s="5"/>
      <c r="G91" s="42"/>
      <c r="H91" s="42"/>
      <c r="I91" s="42"/>
      <c r="J91" s="42"/>
      <c r="K91" s="5"/>
      <c r="L91" s="5"/>
    </row>
    <row r="92" spans="1:13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3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3:B83"/>
    <mergeCell ref="A68:B68"/>
    <mergeCell ref="A69:B69"/>
    <mergeCell ref="A70:B70"/>
    <mergeCell ref="A84:B84"/>
    <mergeCell ref="A85:B85"/>
    <mergeCell ref="A82:B82"/>
    <mergeCell ref="A71:B71"/>
    <mergeCell ref="A72:B72"/>
    <mergeCell ref="A74:B74"/>
    <mergeCell ref="A80:B80"/>
    <mergeCell ref="A81:B81"/>
    <mergeCell ref="A67:B67"/>
    <mergeCell ref="A65:B65"/>
    <mergeCell ref="A1:L1"/>
    <mergeCell ref="A61:B61"/>
    <mergeCell ref="A62:B62"/>
    <mergeCell ref="A63:B63"/>
    <mergeCell ref="A64:B6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showGridLines="0" zoomScaleNormal="100" zoomScaleSheetLayoutView="85" workbookViewId="0">
      <selection sqref="A1:M1"/>
    </sheetView>
  </sheetViews>
  <sheetFormatPr defaultRowHeight="10.5" x14ac:dyDescent="0.15"/>
  <cols>
    <col min="1" max="1" width="26" style="39" customWidth="1"/>
    <col min="2" max="2" width="16" style="39" customWidth="1"/>
    <col min="3" max="3" width="8.28515625" style="39" customWidth="1"/>
    <col min="4" max="4" width="4.85546875" style="39" customWidth="1"/>
    <col min="5" max="6" width="9.7109375" style="39" customWidth="1"/>
    <col min="7" max="7" width="10.85546875" style="39" customWidth="1"/>
    <col min="8" max="13" width="9.7109375" style="39" customWidth="1"/>
    <col min="14" max="14" width="11.140625" style="39" customWidth="1"/>
    <col min="15" max="16" width="9.140625" style="39" customWidth="1"/>
    <col min="17" max="16384" width="9.140625" style="39"/>
  </cols>
  <sheetData>
    <row r="1" spans="1:13" ht="18" customHeight="1" x14ac:dyDescent="0.25">
      <c r="A1" s="210" t="s">
        <v>102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" customHeight="1" x14ac:dyDescent="0.15">
      <c r="A2" s="29" t="s">
        <v>68</v>
      </c>
      <c r="B2" s="12"/>
      <c r="C2" s="12"/>
      <c r="D2" s="12"/>
      <c r="E2" s="41"/>
      <c r="F2" s="41"/>
      <c r="G2" s="41"/>
      <c r="H2" s="41"/>
      <c r="I2" s="41"/>
      <c r="J2" s="41"/>
      <c r="K2" s="41"/>
      <c r="L2" s="41"/>
      <c r="M2" s="41"/>
    </row>
    <row r="3" spans="1:13" ht="12.75" customHeight="1" x14ac:dyDescent="0.15">
      <c r="A3" s="52"/>
      <c r="B3" s="52"/>
      <c r="C3" s="53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3" ht="12.75" customHeight="1" x14ac:dyDescent="0.15">
      <c r="A4" s="56"/>
      <c r="B4" s="56"/>
      <c r="C4" s="53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  <c r="M4" s="55"/>
    </row>
    <row r="5" spans="1:13" s="40" customFormat="1" ht="12.75" customHeight="1" x14ac:dyDescent="0.15">
      <c r="A5" s="53" t="s">
        <v>9</v>
      </c>
      <c r="B5" s="56"/>
      <c r="C5" s="53"/>
      <c r="D5" s="57" t="s">
        <v>64</v>
      </c>
      <c r="E5" s="58"/>
      <c r="F5" s="58" t="s">
        <v>7</v>
      </c>
      <c r="G5" s="58"/>
      <c r="H5" s="58" t="s">
        <v>65</v>
      </c>
      <c r="I5" s="58" t="s">
        <v>65</v>
      </c>
      <c r="J5" s="58" t="s">
        <v>7</v>
      </c>
      <c r="K5" s="58"/>
      <c r="L5" s="58"/>
      <c r="M5" s="58"/>
    </row>
    <row r="6" spans="1:13" ht="1.5" customHeight="1" x14ac:dyDescent="0.15"/>
    <row r="7" spans="1:13" ht="15" customHeight="1" x14ac:dyDescent="0.15">
      <c r="A7" s="27" t="s">
        <v>10</v>
      </c>
      <c r="B7" s="6"/>
      <c r="C7" s="6"/>
      <c r="D7" s="6"/>
      <c r="E7" s="71">
        <v>2281.6999999999998</v>
      </c>
      <c r="F7" s="49">
        <v>3293.1160000000004</v>
      </c>
      <c r="G7" s="71">
        <v>4718.4769999999999</v>
      </c>
      <c r="H7" s="100">
        <v>6615.3630000000003</v>
      </c>
      <c r="I7" s="104">
        <v>12645.227999999999</v>
      </c>
      <c r="J7" s="49">
        <v>10918.174000000001</v>
      </c>
      <c r="K7" s="127">
        <v>10918</v>
      </c>
      <c r="L7" s="49">
        <v>8584</v>
      </c>
      <c r="M7" s="127">
        <v>7177</v>
      </c>
    </row>
    <row r="8" spans="1:13" ht="15" customHeight="1" x14ac:dyDescent="0.15">
      <c r="A8" s="27" t="s">
        <v>11</v>
      </c>
      <c r="B8" s="3"/>
      <c r="C8" s="3"/>
      <c r="D8" s="3"/>
      <c r="E8" s="70">
        <v>-2168.2270000000003</v>
      </c>
      <c r="F8" s="44">
        <v>-3063.1570000000006</v>
      </c>
      <c r="G8" s="70">
        <v>-4527.3589999999995</v>
      </c>
      <c r="H8" s="138">
        <v>-6202.348</v>
      </c>
      <c r="I8" s="105">
        <v>-11870.886</v>
      </c>
      <c r="J8" s="44">
        <v>-10036.48</v>
      </c>
      <c r="K8" s="117">
        <v>-10020</v>
      </c>
      <c r="L8" s="44">
        <v>-7824</v>
      </c>
      <c r="M8" s="117">
        <v>-5905</v>
      </c>
    </row>
    <row r="9" spans="1:13" ht="15" customHeight="1" x14ac:dyDescent="0.15">
      <c r="A9" s="27" t="s">
        <v>12</v>
      </c>
      <c r="B9" s="3"/>
      <c r="C9" s="3"/>
      <c r="D9" s="3"/>
      <c r="E9" s="70">
        <v>2.944</v>
      </c>
      <c r="F9" s="44">
        <v>1.2</v>
      </c>
      <c r="G9" s="70">
        <v>4.758</v>
      </c>
      <c r="H9" s="138">
        <v>0.95699999999999996</v>
      </c>
      <c r="I9" s="105">
        <v>3.698</v>
      </c>
      <c r="J9" s="44">
        <v>16.286000000000001</v>
      </c>
      <c r="K9" s="117"/>
      <c r="L9" s="44"/>
      <c r="M9" s="117"/>
    </row>
    <row r="10" spans="1:13" ht="15" customHeight="1" x14ac:dyDescent="0.15">
      <c r="A10" s="27" t="s">
        <v>13</v>
      </c>
      <c r="B10" s="3"/>
      <c r="C10" s="3"/>
      <c r="D10" s="3"/>
      <c r="E10" s="70"/>
      <c r="F10" s="44"/>
      <c r="G10" s="70"/>
      <c r="H10" s="138"/>
      <c r="I10" s="105">
        <v>-0.05</v>
      </c>
      <c r="J10" s="44">
        <v>0.127</v>
      </c>
      <c r="K10" s="117"/>
      <c r="L10" s="44"/>
      <c r="M10" s="117"/>
    </row>
    <row r="11" spans="1:13" ht="15" customHeight="1" x14ac:dyDescent="0.15">
      <c r="A11" s="28" t="s">
        <v>14</v>
      </c>
      <c r="B11" s="21"/>
      <c r="C11" s="21"/>
      <c r="D11" s="21"/>
      <c r="E11" s="69"/>
      <c r="F11" s="46"/>
      <c r="G11" s="69"/>
      <c r="H11" s="137"/>
      <c r="I11" s="106"/>
      <c r="J11" s="46"/>
      <c r="K11" s="118"/>
      <c r="L11" s="46"/>
      <c r="M11" s="118"/>
    </row>
    <row r="12" spans="1:13" ht="15" customHeight="1" x14ac:dyDescent="0.15">
      <c r="A12" s="10" t="s">
        <v>0</v>
      </c>
      <c r="B12" s="10"/>
      <c r="C12" s="10"/>
      <c r="D12" s="10"/>
      <c r="E12" s="71">
        <f>SUM(E7:E11)</f>
        <v>116.4169999999995</v>
      </c>
      <c r="F12" s="49">
        <f t="shared" ref="F12:L12" si="0">SUM(F7:F11)</f>
        <v>231.15899999999982</v>
      </c>
      <c r="G12" s="71">
        <f>SUM(G7:G11)</f>
        <v>195.8760000000004</v>
      </c>
      <c r="H12" s="100">
        <f>SUM(H7:H11)</f>
        <v>413.97200000000032</v>
      </c>
      <c r="I12" s="104">
        <f>SUM(I7:I11)</f>
        <v>777.98999999999876</v>
      </c>
      <c r="J12" s="49">
        <f t="shared" ref="J12" si="1">SUM(J7:J11)</f>
        <v>898.10700000000134</v>
      </c>
      <c r="K12" s="127">
        <f t="shared" ref="K12" si="2">SUM(K7:K11)</f>
        <v>898</v>
      </c>
      <c r="L12" s="49">
        <f t="shared" si="0"/>
        <v>760</v>
      </c>
      <c r="M12" s="127">
        <f>SUM(M7:M11)</f>
        <v>1272</v>
      </c>
    </row>
    <row r="13" spans="1:13" ht="15" customHeight="1" x14ac:dyDescent="0.15">
      <c r="A13" s="28" t="s">
        <v>76</v>
      </c>
      <c r="B13" s="21"/>
      <c r="C13" s="21"/>
      <c r="D13" s="21"/>
      <c r="E13" s="69">
        <v>-38.157999999999994</v>
      </c>
      <c r="F13" s="46">
        <v>-39.285999999999994</v>
      </c>
      <c r="G13" s="69">
        <v>-77.438999999999993</v>
      </c>
      <c r="H13" s="137">
        <v>-76.52</v>
      </c>
      <c r="I13" s="106">
        <v>-159.29400000000001</v>
      </c>
      <c r="J13" s="46">
        <v>-131.53200000000001</v>
      </c>
      <c r="K13" s="118">
        <v>-132</v>
      </c>
      <c r="L13" s="46">
        <v>-114</v>
      </c>
      <c r="M13" s="118">
        <v>-84</v>
      </c>
    </row>
    <row r="14" spans="1:13" ht="15" customHeight="1" x14ac:dyDescent="0.15">
      <c r="A14" s="10" t="s">
        <v>1</v>
      </c>
      <c r="B14" s="10"/>
      <c r="C14" s="10"/>
      <c r="D14" s="10"/>
      <c r="E14" s="71">
        <f>SUM(E12:E13)</f>
        <v>78.258999999999503</v>
      </c>
      <c r="F14" s="49">
        <f t="shared" ref="F14:L14" si="3">SUM(F12:F13)</f>
        <v>191.87299999999982</v>
      </c>
      <c r="G14" s="71">
        <f>SUM(G12:G13)</f>
        <v>118.43700000000041</v>
      </c>
      <c r="H14" s="100">
        <f>SUM(H12:H13)</f>
        <v>337.45200000000034</v>
      </c>
      <c r="I14" s="104">
        <f>SUM(I12:I13)</f>
        <v>618.69599999999878</v>
      </c>
      <c r="J14" s="49">
        <f t="shared" ref="J14" si="4">SUM(J12:J13)</f>
        <v>766.5750000000013</v>
      </c>
      <c r="K14" s="127">
        <f t="shared" ref="K14" si="5">SUM(K12:K13)</f>
        <v>766</v>
      </c>
      <c r="L14" s="49">
        <f t="shared" si="3"/>
        <v>646</v>
      </c>
      <c r="M14" s="127">
        <f>SUM(M12:M13)</f>
        <v>1188</v>
      </c>
    </row>
    <row r="15" spans="1:13" ht="15" customHeight="1" x14ac:dyDescent="0.15">
      <c r="A15" s="27" t="s">
        <v>16</v>
      </c>
      <c r="B15" s="4"/>
      <c r="C15" s="4"/>
      <c r="D15" s="4"/>
      <c r="E15" s="70">
        <v>-19.86</v>
      </c>
      <c r="F15" s="44">
        <v>-20.209</v>
      </c>
      <c r="G15" s="70">
        <v>-39.72</v>
      </c>
      <c r="H15" s="138">
        <v>-40.420999999999999</v>
      </c>
      <c r="I15" s="105">
        <v>-80.843000000000004</v>
      </c>
      <c r="J15" s="44">
        <v>-80.843000000000004</v>
      </c>
      <c r="K15" s="117">
        <v>-292</v>
      </c>
      <c r="L15" s="117">
        <v>-292</v>
      </c>
      <c r="M15" s="117">
        <v>-344</v>
      </c>
    </row>
    <row r="16" spans="1:13" ht="15" customHeight="1" x14ac:dyDescent="0.15">
      <c r="A16" s="28" t="s">
        <v>17</v>
      </c>
      <c r="B16" s="21"/>
      <c r="C16" s="21"/>
      <c r="D16" s="21"/>
      <c r="E16" s="69"/>
      <c r="F16" s="46"/>
      <c r="G16" s="69"/>
      <c r="H16" s="137"/>
      <c r="I16" s="106"/>
      <c r="J16" s="46"/>
      <c r="K16" s="118"/>
      <c r="L16" s="46"/>
      <c r="M16" s="118"/>
    </row>
    <row r="17" spans="1:13" ht="15" customHeight="1" x14ac:dyDescent="0.15">
      <c r="A17" s="10" t="s">
        <v>2</v>
      </c>
      <c r="B17" s="10"/>
      <c r="C17" s="10"/>
      <c r="D17" s="10"/>
      <c r="E17" s="71">
        <f>SUM(E14:E16)</f>
        <v>58.398999999999504</v>
      </c>
      <c r="F17" s="49">
        <f t="shared" ref="F17:L17" si="6">SUM(F14:F16)</f>
        <v>171.66399999999982</v>
      </c>
      <c r="G17" s="71">
        <f>SUM(G14:G16)</f>
        <v>78.717000000000411</v>
      </c>
      <c r="H17" s="100">
        <f>SUM(H14:H16)</f>
        <v>297.03100000000035</v>
      </c>
      <c r="I17" s="104">
        <f>SUM(I14:I16)</f>
        <v>537.85299999999881</v>
      </c>
      <c r="J17" s="49">
        <f t="shared" ref="J17" si="7">SUM(J14:J16)</f>
        <v>685.73200000000134</v>
      </c>
      <c r="K17" s="127">
        <f t="shared" ref="K17" si="8">SUM(K14:K16)</f>
        <v>474</v>
      </c>
      <c r="L17" s="49">
        <f t="shared" si="6"/>
        <v>354</v>
      </c>
      <c r="M17" s="127">
        <f>SUM(M14:M16)</f>
        <v>844</v>
      </c>
    </row>
    <row r="18" spans="1:13" ht="15" customHeight="1" x14ac:dyDescent="0.15">
      <c r="A18" s="27" t="s">
        <v>18</v>
      </c>
      <c r="B18" s="3"/>
      <c r="C18" s="3"/>
      <c r="D18" s="3"/>
      <c r="E18" s="70">
        <v>3.0960000000000001</v>
      </c>
      <c r="F18" s="44">
        <v>32.498999999999995</v>
      </c>
      <c r="G18" s="70">
        <v>6.8529999999999998</v>
      </c>
      <c r="H18" s="138">
        <v>37.610999999999997</v>
      </c>
      <c r="I18" s="105">
        <v>5.2110000000000003</v>
      </c>
      <c r="J18" s="44">
        <v>15.881</v>
      </c>
      <c r="K18" s="117">
        <v>175</v>
      </c>
      <c r="L18" s="44">
        <v>49</v>
      </c>
      <c r="M18" s="117">
        <v>194</v>
      </c>
    </row>
    <row r="19" spans="1:13" ht="15" customHeight="1" x14ac:dyDescent="0.15">
      <c r="A19" s="28" t="s">
        <v>19</v>
      </c>
      <c r="B19" s="21"/>
      <c r="C19" s="21"/>
      <c r="D19" s="21"/>
      <c r="E19" s="69">
        <v>-92.330000000000013</v>
      </c>
      <c r="F19" s="46">
        <v>-117.04599999999999</v>
      </c>
      <c r="G19" s="69">
        <v>-191.947</v>
      </c>
      <c r="H19" s="137">
        <v>-212.53200000000001</v>
      </c>
      <c r="I19" s="106">
        <v>-475.26699999999994</v>
      </c>
      <c r="J19" s="46">
        <v>-411.24599999999998</v>
      </c>
      <c r="K19" s="118">
        <v>-501</v>
      </c>
      <c r="L19" s="46">
        <v>-405</v>
      </c>
      <c r="M19" s="118">
        <v>-652</v>
      </c>
    </row>
    <row r="20" spans="1:13" ht="15" customHeight="1" x14ac:dyDescent="0.15">
      <c r="A20" s="10" t="s">
        <v>3</v>
      </c>
      <c r="B20" s="10"/>
      <c r="C20" s="10"/>
      <c r="D20" s="10"/>
      <c r="E20" s="71">
        <f>SUM(E17:E19)</f>
        <v>-30.835000000000505</v>
      </c>
      <c r="F20" s="49">
        <f t="shared" ref="F20:L20" si="9">SUM(F17:F19)</f>
        <v>87.11699999999982</v>
      </c>
      <c r="G20" s="71">
        <f>SUM(G17:G19)</f>
        <v>-106.3769999999996</v>
      </c>
      <c r="H20" s="100">
        <f>SUM(H17:H19)</f>
        <v>122.11000000000033</v>
      </c>
      <c r="I20" s="104">
        <f>SUM(I17:I19)</f>
        <v>67.796999999998889</v>
      </c>
      <c r="J20" s="49">
        <f t="shared" ref="J20" si="10">SUM(J17:J19)</f>
        <v>290.36700000000133</v>
      </c>
      <c r="K20" s="127">
        <f t="shared" ref="K20" si="11">SUM(K17:K19)</f>
        <v>148</v>
      </c>
      <c r="L20" s="49">
        <f t="shared" si="9"/>
        <v>-2</v>
      </c>
      <c r="M20" s="127">
        <f>SUM(M17:M19)</f>
        <v>386</v>
      </c>
    </row>
    <row r="21" spans="1:13" ht="15" customHeight="1" x14ac:dyDescent="0.15">
      <c r="A21" s="27" t="s">
        <v>20</v>
      </c>
      <c r="B21" s="3"/>
      <c r="C21" s="3"/>
      <c r="D21" s="3"/>
      <c r="E21" s="70">
        <v>8.7939999999999969</v>
      </c>
      <c r="F21" s="44">
        <v>-25.434000000000001</v>
      </c>
      <c r="G21" s="70">
        <v>29.945999999999998</v>
      </c>
      <c r="H21" s="138">
        <v>-35.581000000000003</v>
      </c>
      <c r="I21" s="105">
        <v>-58.341999999999999</v>
      </c>
      <c r="J21" s="44">
        <v>-84.202999999999989</v>
      </c>
      <c r="K21" s="117">
        <v>-28</v>
      </c>
      <c r="L21" s="44">
        <v>-9</v>
      </c>
      <c r="M21" s="117">
        <v>-101</v>
      </c>
    </row>
    <row r="22" spans="1:13" ht="15" customHeight="1" x14ac:dyDescent="0.15">
      <c r="A22" s="28" t="s">
        <v>83</v>
      </c>
      <c r="B22" s="23"/>
      <c r="C22" s="23"/>
      <c r="D22" s="23"/>
      <c r="E22" s="69">
        <v>14.494000000000002</v>
      </c>
      <c r="F22" s="46">
        <v>10.626000000000001</v>
      </c>
      <c r="G22" s="69">
        <v>21.26</v>
      </c>
      <c r="H22" s="137">
        <v>7.7880000000000003</v>
      </c>
      <c r="I22" s="106">
        <v>36.917999999999999</v>
      </c>
      <c r="J22" s="46">
        <v>-32.685000000000002</v>
      </c>
      <c r="K22" s="118">
        <v>-33</v>
      </c>
      <c r="L22" s="46">
        <v>-18</v>
      </c>
      <c r="M22" s="118">
        <v>-39</v>
      </c>
    </row>
    <row r="23" spans="1:13" ht="15" customHeight="1" x14ac:dyDescent="0.15">
      <c r="A23" s="31" t="s">
        <v>21</v>
      </c>
      <c r="B23" s="11"/>
      <c r="C23" s="11"/>
      <c r="D23" s="11"/>
      <c r="E23" s="71">
        <f>SUM(E20:E22)</f>
        <v>-7.5470000000005069</v>
      </c>
      <c r="F23" s="49">
        <f t="shared" ref="F23:L23" si="12">SUM(F20:F22)</f>
        <v>72.308999999999827</v>
      </c>
      <c r="G23" s="71">
        <f>SUM(G20:G22)</f>
        <v>-55.170999999999594</v>
      </c>
      <c r="H23" s="100">
        <f>SUM(H20:H22)</f>
        <v>94.31700000000032</v>
      </c>
      <c r="I23" s="104">
        <f>SUM(I20:I22)</f>
        <v>46.372999999998889</v>
      </c>
      <c r="J23" s="49">
        <f t="shared" ref="J23" si="13">SUM(J20:J22)</f>
        <v>173.47900000000135</v>
      </c>
      <c r="K23" s="127">
        <f t="shared" ref="K23" si="14">SUM(K20:K22)</f>
        <v>87</v>
      </c>
      <c r="L23" s="49">
        <f t="shared" si="12"/>
        <v>-29</v>
      </c>
      <c r="M23" s="127">
        <f>SUM(M20:M22)</f>
        <v>246</v>
      </c>
    </row>
    <row r="24" spans="1:13" ht="15" customHeight="1" x14ac:dyDescent="0.15">
      <c r="A24" s="27" t="s">
        <v>22</v>
      </c>
      <c r="B24" s="3"/>
      <c r="C24" s="3"/>
      <c r="D24" s="3"/>
      <c r="E24" s="70">
        <f t="shared" ref="E24:L24" si="15">E23-E25</f>
        <v>-7.5470000000005069</v>
      </c>
      <c r="F24" s="44">
        <f t="shared" si="15"/>
        <v>72.308999999999827</v>
      </c>
      <c r="G24" s="70">
        <f t="shared" si="15"/>
        <v>-55.170999999999594</v>
      </c>
      <c r="H24" s="138">
        <f t="shared" si="15"/>
        <v>94.31700000000032</v>
      </c>
      <c r="I24" s="105">
        <f t="shared" ref="I24" si="16">I23-I25</f>
        <v>46.372999999998889</v>
      </c>
      <c r="J24" s="44">
        <f t="shared" ref="J24" si="17">J23-J25</f>
        <v>173.47900000000135</v>
      </c>
      <c r="K24" s="117">
        <f t="shared" ref="K24" si="18">K23-K25</f>
        <v>87</v>
      </c>
      <c r="L24" s="44">
        <f t="shared" si="15"/>
        <v>-29</v>
      </c>
      <c r="M24" s="117">
        <f>M23-M25</f>
        <v>246</v>
      </c>
    </row>
    <row r="25" spans="1:13" ht="15" customHeight="1" x14ac:dyDescent="0.15">
      <c r="A25" s="27" t="s">
        <v>85</v>
      </c>
      <c r="B25" s="3"/>
      <c r="C25" s="3"/>
      <c r="D25" s="3"/>
      <c r="E25" s="70"/>
      <c r="F25" s="44"/>
      <c r="G25" s="70"/>
      <c r="H25" s="138"/>
      <c r="I25" s="105"/>
      <c r="J25" s="44"/>
      <c r="K25" s="117"/>
      <c r="L25" s="44"/>
      <c r="M25" s="117"/>
    </row>
    <row r="26" spans="1:13" ht="10.5" customHeight="1" x14ac:dyDescent="0.1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138"/>
      <c r="L26" s="44"/>
      <c r="M26" s="44"/>
    </row>
    <row r="27" spans="1:13" ht="15" customHeight="1" x14ac:dyDescent="0.15">
      <c r="A27" s="161" t="s">
        <v>95</v>
      </c>
      <c r="B27" s="162"/>
      <c r="C27" s="162"/>
      <c r="D27" s="162"/>
      <c r="E27" s="163">
        <v>-54</v>
      </c>
      <c r="F27" s="164">
        <v>-4</v>
      </c>
      <c r="G27" s="163">
        <v>-114</v>
      </c>
      <c r="H27" s="165">
        <v>-4</v>
      </c>
      <c r="I27" s="163">
        <v>-4</v>
      </c>
      <c r="J27" s="164"/>
      <c r="K27" s="165"/>
      <c r="L27" s="164">
        <v>-19</v>
      </c>
      <c r="M27" s="164">
        <v>487</v>
      </c>
    </row>
    <row r="28" spans="1:13" ht="15" customHeight="1" x14ac:dyDescent="0.15">
      <c r="A28" s="166" t="s">
        <v>96</v>
      </c>
      <c r="B28" s="167"/>
      <c r="C28" s="167"/>
      <c r="D28" s="167"/>
      <c r="E28" s="168">
        <f>E14-E27</f>
        <v>132.2589999999995</v>
      </c>
      <c r="F28" s="169">
        <f t="shared" ref="F28:M28" si="19">F14-F27</f>
        <v>195.87299999999982</v>
      </c>
      <c r="G28" s="168">
        <f t="shared" si="19"/>
        <v>232.43700000000041</v>
      </c>
      <c r="H28" s="170">
        <f t="shared" si="19"/>
        <v>341.45200000000034</v>
      </c>
      <c r="I28" s="168">
        <f t="shared" ref="I28" si="20">I14-I27</f>
        <v>622.69599999999878</v>
      </c>
      <c r="J28" s="169">
        <f t="shared" ref="J28" si="21">J14-J27</f>
        <v>766.5750000000013</v>
      </c>
      <c r="K28" s="170">
        <f t="shared" si="19"/>
        <v>766</v>
      </c>
      <c r="L28" s="169">
        <f t="shared" si="19"/>
        <v>665</v>
      </c>
      <c r="M28" s="169">
        <f t="shared" si="19"/>
        <v>701</v>
      </c>
    </row>
    <row r="29" spans="1:13" x14ac:dyDescent="0.1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2.75" customHeight="1" x14ac:dyDescent="0.15">
      <c r="A30" s="52"/>
      <c r="B30" s="52"/>
      <c r="C30" s="53"/>
      <c r="D30" s="54"/>
      <c r="E30" s="55">
        <f>E$3</f>
        <v>2014</v>
      </c>
      <c r="F30" s="55">
        <f t="shared" ref="F30:M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v>2012</v>
      </c>
      <c r="L30" s="55">
        <f t="shared" si="22"/>
        <v>2011</v>
      </c>
      <c r="M30" s="55">
        <f t="shared" si="22"/>
        <v>2010</v>
      </c>
    </row>
    <row r="31" spans="1:13" ht="12.75" customHeight="1" x14ac:dyDescent="0.15">
      <c r="A31" s="56"/>
      <c r="B31" s="56"/>
      <c r="C31" s="53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/>
      <c r="L31" s="74"/>
      <c r="M31" s="74"/>
    </row>
    <row r="32" spans="1:13" s="43" customFormat="1" ht="15" customHeight="1" x14ac:dyDescent="0.15">
      <c r="A32" s="53" t="s">
        <v>82</v>
      </c>
      <c r="B32" s="60"/>
      <c r="C32" s="53"/>
      <c r="D32" s="57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.5" customHeight="1" x14ac:dyDescent="0.15">
      <c r="E33" s="76"/>
      <c r="F33" s="76"/>
      <c r="G33" s="76"/>
      <c r="H33" s="76"/>
      <c r="I33" s="76"/>
      <c r="J33" s="76"/>
      <c r="K33" s="76"/>
      <c r="L33" s="76"/>
      <c r="M33" s="76"/>
    </row>
    <row r="34" spans="1:13" ht="15" customHeight="1" x14ac:dyDescent="0.15">
      <c r="A34" s="27" t="s">
        <v>4</v>
      </c>
      <c r="B34" s="7"/>
      <c r="C34" s="7"/>
      <c r="D34" s="7"/>
      <c r="E34" s="70"/>
      <c r="F34" s="44"/>
      <c r="G34" s="70">
        <v>8048.87</v>
      </c>
      <c r="H34" s="138"/>
      <c r="I34" s="105">
        <v>8048.87</v>
      </c>
      <c r="J34" s="44"/>
      <c r="K34" s="117">
        <v>3352.9059999999999</v>
      </c>
      <c r="L34" s="44">
        <v>3352.9059999999999</v>
      </c>
      <c r="M34" s="117">
        <v>3352.9059999999999</v>
      </c>
    </row>
    <row r="35" spans="1:13" ht="15" customHeight="1" x14ac:dyDescent="0.15">
      <c r="A35" s="27" t="s">
        <v>23</v>
      </c>
      <c r="B35" s="6"/>
      <c r="C35" s="6"/>
      <c r="D35" s="6"/>
      <c r="E35" s="70"/>
      <c r="F35" s="44"/>
      <c r="G35" s="70">
        <v>1264.9570000000001</v>
      </c>
      <c r="H35" s="138"/>
      <c r="I35" s="105">
        <v>1304.682</v>
      </c>
      <c r="J35" s="44"/>
      <c r="K35" s="117">
        <v>572.52700000000027</v>
      </c>
      <c r="L35" s="44">
        <v>855.34000000000015</v>
      </c>
      <c r="M35" s="117">
        <v>1146.9680000000001</v>
      </c>
    </row>
    <row r="36" spans="1:13" ht="15" customHeight="1" x14ac:dyDescent="0.15">
      <c r="A36" s="27" t="s">
        <v>24</v>
      </c>
      <c r="B36" s="6"/>
      <c r="C36" s="6"/>
      <c r="D36" s="6"/>
      <c r="E36" s="70"/>
      <c r="F36" s="44"/>
      <c r="G36" s="70">
        <v>307.31599999999997</v>
      </c>
      <c r="H36" s="138"/>
      <c r="I36" s="105">
        <v>364.57899999999995</v>
      </c>
      <c r="J36" s="44"/>
      <c r="K36" s="117">
        <v>435.87399999999991</v>
      </c>
      <c r="L36" s="44">
        <v>290.54299999999995</v>
      </c>
      <c r="M36" s="117">
        <v>242.52799999999996</v>
      </c>
    </row>
    <row r="37" spans="1:13" ht="15" customHeight="1" x14ac:dyDescent="0.15">
      <c r="A37" s="27" t="s">
        <v>25</v>
      </c>
      <c r="B37" s="6"/>
      <c r="C37" s="6"/>
      <c r="D37" s="6"/>
      <c r="E37" s="70"/>
      <c r="F37" s="44"/>
      <c r="G37" s="70">
        <v>34.353999999999999</v>
      </c>
      <c r="H37" s="138"/>
      <c r="I37" s="105">
        <v>34.200000000000003</v>
      </c>
      <c r="J37" s="44"/>
      <c r="K37" s="117">
        <v>136.65100000000001</v>
      </c>
      <c r="L37" s="44">
        <v>140.858</v>
      </c>
      <c r="M37" s="117">
        <v>109.61499999999999</v>
      </c>
    </row>
    <row r="38" spans="1:13" ht="15" customHeight="1" x14ac:dyDescent="0.15">
      <c r="A38" s="28" t="s">
        <v>26</v>
      </c>
      <c r="B38" s="21"/>
      <c r="C38" s="21"/>
      <c r="D38" s="21"/>
      <c r="E38" s="69"/>
      <c r="F38" s="46"/>
      <c r="G38" s="69">
        <v>749.726</v>
      </c>
      <c r="H38" s="137"/>
      <c r="I38" s="106">
        <v>525.57899999999995</v>
      </c>
      <c r="J38" s="46"/>
      <c r="K38" s="118">
        <v>438.20200000000006</v>
      </c>
      <c r="L38" s="46">
        <v>622.75800000000004</v>
      </c>
      <c r="M38" s="118">
        <v>604.99400000000003</v>
      </c>
    </row>
    <row r="39" spans="1:13" ht="15" customHeight="1" x14ac:dyDescent="0.15">
      <c r="A39" s="29" t="s">
        <v>27</v>
      </c>
      <c r="B39" s="10"/>
      <c r="C39" s="10"/>
      <c r="D39" s="10"/>
      <c r="E39" s="93"/>
      <c r="F39" s="94"/>
      <c r="G39" s="93">
        <f>SUM(G34:G38)</f>
        <v>10405.223</v>
      </c>
      <c r="H39" s="124">
        <f>SUM(H34:H38)</f>
        <v>0</v>
      </c>
      <c r="I39" s="104">
        <f>SUM(I34:I38)</f>
        <v>10277.91</v>
      </c>
      <c r="J39" s="49" t="s">
        <v>8</v>
      </c>
      <c r="K39" s="127">
        <f>SUM(K34:K38)</f>
        <v>4936.16</v>
      </c>
      <c r="L39" s="49">
        <f t="shared" ref="L39:M39" si="24">SUM(L34:L38)</f>
        <v>5262.4049999999997</v>
      </c>
      <c r="M39" s="127">
        <f t="shared" si="24"/>
        <v>5457.0109999999995</v>
      </c>
    </row>
    <row r="40" spans="1:13" ht="15" customHeight="1" x14ac:dyDescent="0.15">
      <c r="A40" s="27" t="s">
        <v>28</v>
      </c>
      <c r="B40" s="3"/>
      <c r="C40" s="3"/>
      <c r="D40" s="3"/>
      <c r="E40" s="70"/>
      <c r="F40" s="44"/>
      <c r="G40" s="70">
        <v>56.565000000000005</v>
      </c>
      <c r="H40" s="138"/>
      <c r="I40" s="105">
        <v>92.873000000000005</v>
      </c>
      <c r="J40" s="44"/>
      <c r="K40" s="117">
        <v>276.45699999999999</v>
      </c>
      <c r="L40" s="44">
        <v>109.55500000000001</v>
      </c>
      <c r="M40" s="117">
        <v>153.07900000000001</v>
      </c>
    </row>
    <row r="41" spans="1:13" ht="15" customHeight="1" x14ac:dyDescent="0.15">
      <c r="A41" s="27" t="s">
        <v>29</v>
      </c>
      <c r="B41" s="3"/>
      <c r="C41" s="3"/>
      <c r="D41" s="3"/>
      <c r="E41" s="70"/>
      <c r="F41" s="44"/>
      <c r="G41" s="70"/>
      <c r="H41" s="138"/>
      <c r="I41" s="105"/>
      <c r="J41" s="44"/>
      <c r="K41" s="117"/>
      <c r="L41" s="44"/>
      <c r="M41" s="117"/>
    </row>
    <row r="42" spans="1:13" ht="15" customHeight="1" x14ac:dyDescent="0.15">
      <c r="A42" s="27" t="s">
        <v>30</v>
      </c>
      <c r="B42" s="3"/>
      <c r="C42" s="3"/>
      <c r="D42" s="3"/>
      <c r="E42" s="70"/>
      <c r="F42" s="44"/>
      <c r="G42" s="70">
        <v>1597.981</v>
      </c>
      <c r="H42" s="138"/>
      <c r="I42" s="105">
        <v>1729.3629999999998</v>
      </c>
      <c r="J42" s="44"/>
      <c r="K42" s="117">
        <v>2111.123</v>
      </c>
      <c r="L42" s="44">
        <v>2110.9839999999999</v>
      </c>
      <c r="M42" s="117">
        <v>1603.692</v>
      </c>
    </row>
    <row r="43" spans="1:13" ht="15" customHeight="1" x14ac:dyDescent="0.15">
      <c r="A43" s="27" t="s">
        <v>31</v>
      </c>
      <c r="B43" s="3"/>
      <c r="C43" s="3"/>
      <c r="D43" s="3"/>
      <c r="E43" s="70"/>
      <c r="F43" s="44"/>
      <c r="G43" s="70">
        <v>190.41499999999999</v>
      </c>
      <c r="H43" s="138"/>
      <c r="I43" s="105">
        <v>325.31099999999998</v>
      </c>
      <c r="J43" s="44"/>
      <c r="K43" s="117">
        <v>703.149</v>
      </c>
      <c r="L43" s="44">
        <v>747.50099999999998</v>
      </c>
      <c r="M43" s="117">
        <v>364.786</v>
      </c>
    </row>
    <row r="44" spans="1:13" ht="15" customHeight="1" x14ac:dyDescent="0.15">
      <c r="A44" s="28" t="s">
        <v>32</v>
      </c>
      <c r="B44" s="21"/>
      <c r="C44" s="21"/>
      <c r="D44" s="21"/>
      <c r="E44" s="69"/>
      <c r="F44" s="46"/>
      <c r="G44" s="69">
        <v>162.93299999999999</v>
      </c>
      <c r="H44" s="137"/>
      <c r="I44" s="106">
        <v>135.15899999999999</v>
      </c>
      <c r="J44" s="46"/>
      <c r="K44" s="118">
        <v>6.0010000000000003</v>
      </c>
      <c r="L44" s="46">
        <v>14.581</v>
      </c>
      <c r="M44" s="118">
        <v>21.643999999999998</v>
      </c>
    </row>
    <row r="45" spans="1:13" ht="15" customHeight="1" x14ac:dyDescent="0.15">
      <c r="A45" s="30" t="s">
        <v>33</v>
      </c>
      <c r="B45" s="18"/>
      <c r="C45" s="18"/>
      <c r="D45" s="18"/>
      <c r="E45" s="95"/>
      <c r="F45" s="96"/>
      <c r="G45" s="95">
        <f>SUM(G40:G44)</f>
        <v>2007.894</v>
      </c>
      <c r="H45" s="125">
        <f>SUM(H40:H44)</f>
        <v>0</v>
      </c>
      <c r="I45" s="107">
        <f>SUM(I40:I44)</f>
        <v>2282.7060000000001</v>
      </c>
      <c r="J45" s="78" t="s">
        <v>8</v>
      </c>
      <c r="K45" s="149">
        <f>SUM(K40:K44)</f>
        <v>3096.73</v>
      </c>
      <c r="L45" s="78">
        <f t="shared" ref="L45:M45" si="25">SUM(L40:L44)</f>
        <v>2982.6210000000001</v>
      </c>
      <c r="M45" s="149">
        <f t="shared" si="25"/>
        <v>2143.2009999999996</v>
      </c>
    </row>
    <row r="46" spans="1:13" ht="15" customHeight="1" x14ac:dyDescent="0.15">
      <c r="A46" s="29" t="s">
        <v>34</v>
      </c>
      <c r="B46" s="9"/>
      <c r="C46" s="9"/>
      <c r="D46" s="9"/>
      <c r="E46" s="93"/>
      <c r="F46" s="94"/>
      <c r="G46" s="93">
        <f>G45+G39</f>
        <v>12413.117</v>
      </c>
      <c r="H46" s="124">
        <f>H45+H39</f>
        <v>0</v>
      </c>
      <c r="I46" s="104">
        <f>I45+I39</f>
        <v>12560.616</v>
      </c>
      <c r="J46" s="49" t="s">
        <v>8</v>
      </c>
      <c r="K46" s="127">
        <f>K39+K45</f>
        <v>8032.8899999999994</v>
      </c>
      <c r="L46" s="49">
        <f t="shared" ref="L46:M46" si="26">L39+L45</f>
        <v>8245.0259999999998</v>
      </c>
      <c r="M46" s="127">
        <f t="shared" si="26"/>
        <v>7600.2119999999995</v>
      </c>
    </row>
    <row r="47" spans="1:13" ht="15" customHeight="1" x14ac:dyDescent="0.15">
      <c r="A47" s="27" t="s">
        <v>35</v>
      </c>
      <c r="B47" s="3"/>
      <c r="C47" s="3"/>
      <c r="D47" s="3"/>
      <c r="E47" s="70"/>
      <c r="F47" s="44"/>
      <c r="G47" s="70">
        <v>4691.5819999999994</v>
      </c>
      <c r="H47" s="138"/>
      <c r="I47" s="105">
        <v>4742.1189999999988</v>
      </c>
      <c r="J47" s="44"/>
      <c r="K47" s="117">
        <v>341.56099999999998</v>
      </c>
      <c r="L47" s="44">
        <v>225.08999999999992</v>
      </c>
      <c r="M47" s="117">
        <v>240.45299999999997</v>
      </c>
    </row>
    <row r="48" spans="1:13" ht="15" customHeight="1" x14ac:dyDescent="0.15">
      <c r="A48" s="27" t="s">
        <v>84</v>
      </c>
      <c r="B48" s="3"/>
      <c r="C48" s="3"/>
      <c r="D48" s="3"/>
      <c r="E48" s="70"/>
      <c r="F48" s="44"/>
      <c r="G48" s="70"/>
      <c r="H48" s="138"/>
      <c r="I48" s="105"/>
      <c r="J48" s="44"/>
      <c r="K48" s="117"/>
      <c r="L48" s="44"/>
      <c r="M48" s="117"/>
    </row>
    <row r="49" spans="1:13" ht="15" customHeight="1" x14ac:dyDescent="0.15">
      <c r="A49" s="27" t="s">
        <v>36</v>
      </c>
      <c r="B49" s="3"/>
      <c r="C49" s="3"/>
      <c r="D49" s="3"/>
      <c r="E49" s="70"/>
      <c r="F49" s="44"/>
      <c r="G49" s="70">
        <v>135.49799999999999</v>
      </c>
      <c r="H49" s="138"/>
      <c r="I49" s="105">
        <v>135.69800000000001</v>
      </c>
      <c r="J49" s="44"/>
      <c r="K49" s="117">
        <v>95.484999999999999</v>
      </c>
      <c r="L49" s="44">
        <v>140.81700000000001</v>
      </c>
      <c r="M49" s="117">
        <v>143.261</v>
      </c>
    </row>
    <row r="50" spans="1:13" ht="15" customHeight="1" x14ac:dyDescent="0.15">
      <c r="A50" s="27" t="s">
        <v>37</v>
      </c>
      <c r="B50" s="3"/>
      <c r="C50" s="3"/>
      <c r="D50" s="3"/>
      <c r="E50" s="70"/>
      <c r="F50" s="44"/>
      <c r="G50" s="70">
        <v>663.71</v>
      </c>
      <c r="H50" s="138"/>
      <c r="I50" s="105">
        <v>662.2170000000001</v>
      </c>
      <c r="J50" s="44"/>
      <c r="K50" s="117">
        <v>521.67399999999998</v>
      </c>
      <c r="L50" s="44">
        <v>693.745</v>
      </c>
      <c r="M50" s="117">
        <v>735.91899999999998</v>
      </c>
    </row>
    <row r="51" spans="1:13" ht="15" customHeight="1" x14ac:dyDescent="0.15">
      <c r="A51" s="27" t="s">
        <v>38</v>
      </c>
      <c r="B51" s="3"/>
      <c r="C51" s="3"/>
      <c r="D51" s="3"/>
      <c r="E51" s="70"/>
      <c r="F51" s="44"/>
      <c r="G51" s="70">
        <v>4209.7849999999999</v>
      </c>
      <c r="H51" s="138"/>
      <c r="I51" s="105">
        <v>3812.6320000000001</v>
      </c>
      <c r="J51" s="44"/>
      <c r="K51" s="117">
        <v>3514.9479999999999</v>
      </c>
      <c r="L51" s="44">
        <v>3869.442</v>
      </c>
      <c r="M51" s="117">
        <v>4170.4439999999995</v>
      </c>
    </row>
    <row r="52" spans="1:13" ht="15" customHeight="1" x14ac:dyDescent="0.15">
      <c r="A52" s="27" t="s">
        <v>39</v>
      </c>
      <c r="B52" s="3"/>
      <c r="C52" s="3"/>
      <c r="D52" s="3"/>
      <c r="E52" s="70"/>
      <c r="F52" s="44"/>
      <c r="G52" s="70">
        <v>2689.8590000000004</v>
      </c>
      <c r="H52" s="138"/>
      <c r="I52" s="105">
        <v>3178.6180000000004</v>
      </c>
      <c r="J52" s="44"/>
      <c r="K52" s="117">
        <v>3513.2629999999995</v>
      </c>
      <c r="L52" s="44">
        <v>3176.3940000000002</v>
      </c>
      <c r="M52" s="117">
        <v>2118.6249999999995</v>
      </c>
    </row>
    <row r="53" spans="1:13" ht="15" customHeight="1" x14ac:dyDescent="0.15">
      <c r="A53" s="27" t="s">
        <v>77</v>
      </c>
      <c r="B53" s="3"/>
      <c r="C53" s="3"/>
      <c r="D53" s="3"/>
      <c r="E53" s="70"/>
      <c r="F53" s="44"/>
      <c r="G53" s="70"/>
      <c r="H53" s="138"/>
      <c r="I53" s="105"/>
      <c r="J53" s="44"/>
      <c r="K53" s="117"/>
      <c r="L53" s="44"/>
      <c r="M53" s="117"/>
    </row>
    <row r="54" spans="1:13" ht="15" customHeight="1" x14ac:dyDescent="0.15">
      <c r="A54" s="28" t="s">
        <v>40</v>
      </c>
      <c r="B54" s="21"/>
      <c r="C54" s="21"/>
      <c r="D54" s="21"/>
      <c r="E54" s="69"/>
      <c r="F54" s="46"/>
      <c r="G54" s="69">
        <v>22.683</v>
      </c>
      <c r="H54" s="137"/>
      <c r="I54" s="106">
        <v>29.332000000000001</v>
      </c>
      <c r="J54" s="46"/>
      <c r="K54" s="118">
        <v>45.959000000000003</v>
      </c>
      <c r="L54" s="46">
        <v>139.53800000000001</v>
      </c>
      <c r="M54" s="118">
        <v>191.51</v>
      </c>
    </row>
    <row r="55" spans="1:13" ht="15" customHeight="1" x14ac:dyDescent="0.15">
      <c r="A55" s="29" t="s">
        <v>41</v>
      </c>
      <c r="B55" s="9"/>
      <c r="C55" s="9"/>
      <c r="D55" s="9"/>
      <c r="E55" s="93"/>
      <c r="F55" s="94"/>
      <c r="G55" s="93">
        <f>SUM(G47:G54)</f>
        <v>12413.117</v>
      </c>
      <c r="H55" s="124">
        <f>SUM(H47:H54)</f>
        <v>0</v>
      </c>
      <c r="I55" s="104">
        <f>SUM(I47:I54)</f>
        <v>12560.616</v>
      </c>
      <c r="J55" s="49" t="s">
        <v>8</v>
      </c>
      <c r="K55" s="127">
        <f>SUM(K47:K54)</f>
        <v>8032.8899999999985</v>
      </c>
      <c r="L55" s="49">
        <f t="shared" ref="L55:M55" si="27">SUM(L47:L54)</f>
        <v>8245.0259999999998</v>
      </c>
      <c r="M55" s="127">
        <f t="shared" si="27"/>
        <v>7600.2119999999995</v>
      </c>
    </row>
    <row r="56" spans="1:13" ht="15" customHeight="1" x14ac:dyDescent="0.1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3" ht="12.75" customHeight="1" x14ac:dyDescent="0.15">
      <c r="A57" s="62"/>
      <c r="B57" s="52"/>
      <c r="C57" s="54"/>
      <c r="D57" s="54"/>
      <c r="E57" s="55">
        <f t="shared" ref="E57:M57" si="28">E$3</f>
        <v>2014</v>
      </c>
      <c r="F57" s="55">
        <f t="shared" si="28"/>
        <v>2013</v>
      </c>
      <c r="G57" s="55">
        <f t="shared" si="28"/>
        <v>2014</v>
      </c>
      <c r="H57" s="55">
        <f t="shared" si="28"/>
        <v>2013</v>
      </c>
      <c r="I57" s="55">
        <f t="shared" si="28"/>
        <v>2013</v>
      </c>
      <c r="J57" s="55">
        <f t="shared" si="28"/>
        <v>2012</v>
      </c>
      <c r="K57" s="55">
        <v>2012</v>
      </c>
      <c r="L57" s="55">
        <f t="shared" si="28"/>
        <v>2011</v>
      </c>
      <c r="M57" s="55">
        <f t="shared" si="28"/>
        <v>2010</v>
      </c>
    </row>
    <row r="58" spans="1:13" ht="12.75" customHeight="1" x14ac:dyDescent="0.15">
      <c r="A58" s="56"/>
      <c r="B58" s="56"/>
      <c r="C58" s="54"/>
      <c r="D58" s="54"/>
      <c r="E58" s="74" t="str">
        <f t="shared" ref="E58:H58" si="29">E$4</f>
        <v>Q2</v>
      </c>
      <c r="F58" s="74" t="str">
        <f t="shared" si="29"/>
        <v>Q2</v>
      </c>
      <c r="G58" s="74" t="str">
        <f t="shared" si="29"/>
        <v>Q1-2</v>
      </c>
      <c r="H58" s="74" t="str">
        <f t="shared" si="29"/>
        <v>Q1-2</v>
      </c>
      <c r="I58" s="74"/>
      <c r="J58" s="74"/>
      <c r="K58" s="74"/>
      <c r="L58" s="74"/>
      <c r="M58" s="74"/>
    </row>
    <row r="59" spans="1:13" s="43" customFormat="1" ht="15" customHeight="1" x14ac:dyDescent="0.15">
      <c r="A59" s="62" t="s">
        <v>81</v>
      </c>
      <c r="B59" s="60"/>
      <c r="C59" s="57"/>
      <c r="D59" s="57"/>
      <c r="E59" s="75"/>
      <c r="F59" s="75"/>
      <c r="G59" s="75"/>
      <c r="H59" s="75"/>
      <c r="I59" s="75"/>
      <c r="J59" s="75"/>
      <c r="K59" s="75"/>
      <c r="L59" s="75"/>
      <c r="M59" s="75"/>
    </row>
    <row r="60" spans="1:13" ht="1.5" customHeight="1" x14ac:dyDescent="0.15">
      <c r="E60" s="76"/>
      <c r="F60" s="76"/>
      <c r="G60" s="76"/>
      <c r="H60" s="76"/>
      <c r="I60" s="76"/>
      <c r="J60" s="76"/>
      <c r="K60" s="76"/>
      <c r="L60" s="76"/>
      <c r="M60" s="76"/>
    </row>
    <row r="61" spans="1:13" ht="24.95" customHeight="1" x14ac:dyDescent="0.15">
      <c r="A61" s="209" t="s">
        <v>42</v>
      </c>
      <c r="B61" s="209"/>
      <c r="C61" s="8"/>
      <c r="D61" s="8"/>
      <c r="E61" s="68">
        <v>-43.208999999999989</v>
      </c>
      <c r="F61" s="47"/>
      <c r="G61" s="68">
        <v>83.581999999999994</v>
      </c>
      <c r="H61" s="136"/>
      <c r="I61" s="132"/>
      <c r="J61" s="47"/>
      <c r="K61" s="142">
        <v>540</v>
      </c>
      <c r="L61" s="47">
        <v>347</v>
      </c>
      <c r="M61" s="142">
        <v>275</v>
      </c>
    </row>
    <row r="62" spans="1:13" ht="15" customHeight="1" x14ac:dyDescent="0.15">
      <c r="A62" s="211" t="s">
        <v>43</v>
      </c>
      <c r="B62" s="211"/>
      <c r="C62" s="22"/>
      <c r="D62" s="22"/>
      <c r="E62" s="69">
        <v>-90.699000000000012</v>
      </c>
      <c r="F62" s="46"/>
      <c r="G62" s="69">
        <v>-288.81200000000001</v>
      </c>
      <c r="H62" s="137"/>
      <c r="I62" s="133"/>
      <c r="J62" s="46"/>
      <c r="K62" s="118">
        <v>139</v>
      </c>
      <c r="L62" s="46">
        <v>584</v>
      </c>
      <c r="M62" s="118">
        <v>81</v>
      </c>
    </row>
    <row r="63" spans="1:13" ht="16.5" customHeight="1" x14ac:dyDescent="0.15">
      <c r="A63" s="212" t="s">
        <v>44</v>
      </c>
      <c r="B63" s="212"/>
      <c r="C63" s="24"/>
      <c r="D63" s="24"/>
      <c r="E63" s="73">
        <f>SUM(E61:E62)</f>
        <v>-133.90800000000002</v>
      </c>
      <c r="F63" s="127" t="s">
        <v>8</v>
      </c>
      <c r="G63" s="73">
        <f>SUM(G61:G62)</f>
        <v>-205.23000000000002</v>
      </c>
      <c r="H63" s="127" t="s">
        <v>8</v>
      </c>
      <c r="I63" s="73" t="s">
        <v>8</v>
      </c>
      <c r="J63" s="49" t="s">
        <v>8</v>
      </c>
      <c r="K63" s="127">
        <f>SUM(K61:K62)</f>
        <v>679</v>
      </c>
      <c r="L63" s="49">
        <f t="shared" ref="L63" si="30">SUM(L61:L62)</f>
        <v>931</v>
      </c>
      <c r="M63" s="139">
        <f>SUM(M61:M62)</f>
        <v>356</v>
      </c>
    </row>
    <row r="64" spans="1:13" ht="15" customHeight="1" x14ac:dyDescent="0.15">
      <c r="A64" s="209" t="s">
        <v>45</v>
      </c>
      <c r="B64" s="209"/>
      <c r="C64" s="3"/>
      <c r="D64" s="3"/>
      <c r="E64" s="70">
        <v>-8.1110000000000007</v>
      </c>
      <c r="F64" s="44"/>
      <c r="G64" s="70">
        <v>-19.437000000000001</v>
      </c>
      <c r="H64" s="138"/>
      <c r="I64" s="134"/>
      <c r="J64" s="44"/>
      <c r="K64" s="117">
        <v>-293</v>
      </c>
      <c r="L64" s="44">
        <v>-156</v>
      </c>
      <c r="M64" s="117">
        <v>-92</v>
      </c>
    </row>
    <row r="65" spans="1:13" ht="15" customHeight="1" x14ac:dyDescent="0.15">
      <c r="A65" s="211" t="s">
        <v>78</v>
      </c>
      <c r="B65" s="211"/>
      <c r="C65" s="21"/>
      <c r="D65" s="21"/>
      <c r="E65" s="69"/>
      <c r="F65" s="46"/>
      <c r="G65" s="69"/>
      <c r="H65" s="137"/>
      <c r="I65" s="133"/>
      <c r="J65" s="46"/>
      <c r="K65" s="118">
        <v>6</v>
      </c>
      <c r="L65" s="46"/>
      <c r="M65" s="118">
        <v>3</v>
      </c>
    </row>
    <row r="66" spans="1:13" ht="16.5" customHeight="1" x14ac:dyDescent="0.15">
      <c r="A66" s="126" t="s">
        <v>46</v>
      </c>
      <c r="B66" s="126"/>
      <c r="C66" s="25"/>
      <c r="D66" s="25"/>
      <c r="E66" s="73">
        <f>SUM(E63:E65)</f>
        <v>-142.01900000000001</v>
      </c>
      <c r="F66" s="127" t="s">
        <v>8</v>
      </c>
      <c r="G66" s="73">
        <f>SUM(G63:G65)</f>
        <v>-224.66700000000003</v>
      </c>
      <c r="H66" s="127" t="s">
        <v>8</v>
      </c>
      <c r="I66" s="73" t="s">
        <v>8</v>
      </c>
      <c r="J66" s="49" t="s">
        <v>8</v>
      </c>
      <c r="K66" s="127">
        <f>SUM(K63:K65)</f>
        <v>392</v>
      </c>
      <c r="L66" s="49">
        <f t="shared" ref="L66" si="31">SUM(L63:L65)</f>
        <v>775</v>
      </c>
      <c r="M66" s="139">
        <f>SUM(M63:M65)</f>
        <v>267</v>
      </c>
    </row>
    <row r="67" spans="1:13" ht="15" customHeight="1" x14ac:dyDescent="0.15">
      <c r="A67" s="211" t="s">
        <v>47</v>
      </c>
      <c r="B67" s="211"/>
      <c r="C67" s="26"/>
      <c r="D67" s="26"/>
      <c r="E67" s="69"/>
      <c r="F67" s="46"/>
      <c r="G67" s="69"/>
      <c r="H67" s="137"/>
      <c r="I67" s="133"/>
      <c r="J67" s="46"/>
      <c r="K67" s="118">
        <v>-10</v>
      </c>
      <c r="L67" s="46"/>
      <c r="M67" s="118"/>
    </row>
    <row r="68" spans="1:13" ht="16.5" customHeight="1" x14ac:dyDescent="0.15">
      <c r="A68" s="212" t="s">
        <v>48</v>
      </c>
      <c r="B68" s="212"/>
      <c r="C68" s="9"/>
      <c r="D68" s="9"/>
      <c r="E68" s="73">
        <f>SUM(E66:E67)</f>
        <v>-142.01900000000001</v>
      </c>
      <c r="F68" s="127" t="s">
        <v>8</v>
      </c>
      <c r="G68" s="73">
        <f>SUM(G66:G67)</f>
        <v>-224.66700000000003</v>
      </c>
      <c r="H68" s="127" t="s">
        <v>8</v>
      </c>
      <c r="I68" s="73" t="s">
        <v>8</v>
      </c>
      <c r="J68" s="49" t="s">
        <v>8</v>
      </c>
      <c r="K68" s="127">
        <f>SUM(K66:K67)</f>
        <v>382</v>
      </c>
      <c r="L68" s="49">
        <f t="shared" ref="L68" si="32">SUM(L66:L67)</f>
        <v>775</v>
      </c>
      <c r="M68" s="139">
        <f>SUM(M66:M67)</f>
        <v>267</v>
      </c>
    </row>
    <row r="69" spans="1:13" ht="15" customHeight="1" x14ac:dyDescent="0.15">
      <c r="A69" s="209" t="s">
        <v>49</v>
      </c>
      <c r="B69" s="209"/>
      <c r="C69" s="3"/>
      <c r="D69" s="3"/>
      <c r="E69" s="70">
        <v>89.771000000000001</v>
      </c>
      <c r="F69" s="44"/>
      <c r="G69" s="70">
        <v>89.771000000000001</v>
      </c>
      <c r="H69" s="138"/>
      <c r="I69" s="134"/>
      <c r="J69" s="44"/>
      <c r="K69" s="117">
        <v>-354</v>
      </c>
      <c r="L69" s="44">
        <v>-301</v>
      </c>
      <c r="M69" s="117">
        <v>-265</v>
      </c>
    </row>
    <row r="70" spans="1:13" ht="15" customHeight="1" x14ac:dyDescent="0.15">
      <c r="A70" s="209" t="s">
        <v>50</v>
      </c>
      <c r="B70" s="209"/>
      <c r="C70" s="3"/>
      <c r="D70" s="3"/>
      <c r="E70" s="70"/>
      <c r="F70" s="44"/>
      <c r="G70" s="70"/>
      <c r="H70" s="138"/>
      <c r="I70" s="134"/>
      <c r="J70" s="44"/>
      <c r="K70" s="117"/>
      <c r="L70" s="44"/>
      <c r="M70" s="117"/>
    </row>
    <row r="71" spans="1:13" ht="15" customHeight="1" x14ac:dyDescent="0.15">
      <c r="A71" s="209" t="s">
        <v>51</v>
      </c>
      <c r="B71" s="209"/>
      <c r="C71" s="3"/>
      <c r="D71" s="3"/>
      <c r="E71" s="70"/>
      <c r="F71" s="44"/>
      <c r="G71" s="70"/>
      <c r="H71" s="138"/>
      <c r="I71" s="134"/>
      <c r="J71" s="44"/>
      <c r="K71" s="117"/>
      <c r="L71" s="44"/>
      <c r="M71" s="117"/>
    </row>
    <row r="72" spans="1:13" ht="15" customHeight="1" x14ac:dyDescent="0.15">
      <c r="A72" s="211" t="s">
        <v>52</v>
      </c>
      <c r="B72" s="211"/>
      <c r="C72" s="21"/>
      <c r="D72" s="21"/>
      <c r="E72" s="69"/>
      <c r="F72" s="46"/>
      <c r="G72" s="69"/>
      <c r="H72" s="137"/>
      <c r="I72" s="133"/>
      <c r="J72" s="46"/>
      <c r="K72" s="118">
        <v>36</v>
      </c>
      <c r="L72" s="46">
        <v>-36</v>
      </c>
      <c r="M72" s="118">
        <v>45</v>
      </c>
    </row>
    <row r="73" spans="1:13" ht="16.5" customHeight="1" x14ac:dyDescent="0.15">
      <c r="A73" s="32" t="s">
        <v>53</v>
      </c>
      <c r="B73" s="32"/>
      <c r="C73" s="19"/>
      <c r="D73" s="19"/>
      <c r="E73" s="77">
        <f>SUM(E69:E72)</f>
        <v>89.771000000000001</v>
      </c>
      <c r="F73" s="143" t="s">
        <v>8</v>
      </c>
      <c r="G73" s="77">
        <f>SUM(G69:G72)</f>
        <v>89.771000000000001</v>
      </c>
      <c r="H73" s="114" t="s">
        <v>8</v>
      </c>
      <c r="I73" s="77" t="s">
        <v>8</v>
      </c>
      <c r="J73" s="78" t="s">
        <v>8</v>
      </c>
      <c r="K73" s="114">
        <f>SUM(K69:K72)</f>
        <v>-318</v>
      </c>
      <c r="L73" s="78">
        <f t="shared" ref="L73" si="33">SUM(L69:L72)</f>
        <v>-337</v>
      </c>
      <c r="M73" s="114">
        <f>SUM(M69:M72)</f>
        <v>-220</v>
      </c>
    </row>
    <row r="74" spans="1:13" ht="16.5" customHeight="1" x14ac:dyDescent="0.15">
      <c r="A74" s="212" t="s">
        <v>54</v>
      </c>
      <c r="B74" s="212"/>
      <c r="C74" s="9"/>
      <c r="D74" s="9"/>
      <c r="E74" s="73">
        <f>E73+E68</f>
        <v>-52.248000000000005</v>
      </c>
      <c r="F74" s="127" t="s">
        <v>8</v>
      </c>
      <c r="G74" s="73">
        <f>G68+G73</f>
        <v>-134.89600000000002</v>
      </c>
      <c r="H74" s="127" t="s">
        <v>8</v>
      </c>
      <c r="I74" s="73" t="s">
        <v>8</v>
      </c>
      <c r="J74" s="49" t="s">
        <v>8</v>
      </c>
      <c r="K74" s="127">
        <f>K68+K73</f>
        <v>64</v>
      </c>
      <c r="L74" s="49">
        <f t="shared" ref="L74" si="34">SUM(L73+L68)</f>
        <v>438</v>
      </c>
      <c r="M74" s="139">
        <f>M73+M68</f>
        <v>47</v>
      </c>
    </row>
    <row r="75" spans="1:13" ht="16.5" customHeight="1" x14ac:dyDescent="0.15">
      <c r="A75" s="183"/>
      <c r="B75" s="183"/>
      <c r="C75" s="9"/>
      <c r="D75" s="9"/>
      <c r="E75" s="73"/>
      <c r="F75" s="127"/>
      <c r="G75" s="73"/>
      <c r="H75" s="127"/>
      <c r="I75" s="73"/>
      <c r="J75" s="127"/>
      <c r="K75" s="127"/>
      <c r="L75" s="49"/>
      <c r="M75" s="139"/>
    </row>
    <row r="76" spans="1:13" ht="16.5" customHeight="1" x14ac:dyDescent="0.15">
      <c r="A76" s="182" t="s">
        <v>103</v>
      </c>
      <c r="B76" s="184"/>
      <c r="C76" s="18"/>
      <c r="D76" s="18"/>
      <c r="E76" s="185"/>
      <c r="F76" s="149"/>
      <c r="G76" s="185"/>
      <c r="H76" s="149"/>
      <c r="I76" s="185"/>
      <c r="J76" s="149"/>
      <c r="K76" s="149">
        <v>-111</v>
      </c>
      <c r="L76" s="78">
        <v>-60</v>
      </c>
      <c r="M76" s="186">
        <v>25</v>
      </c>
    </row>
    <row r="77" spans="1:13" ht="27" customHeight="1" x14ac:dyDescent="0.25">
      <c r="A77" s="213" t="s">
        <v>137</v>
      </c>
      <c r="B77" s="214"/>
      <c r="C77" s="214"/>
      <c r="D77" s="9"/>
      <c r="E77" s="73"/>
      <c r="F77" s="127"/>
      <c r="G77" s="73"/>
      <c r="H77" s="208"/>
      <c r="I77" s="73"/>
      <c r="J77" s="127"/>
      <c r="K77" s="127">
        <f>SUM(K74:K76)</f>
        <v>-47</v>
      </c>
      <c r="L77" s="127">
        <f t="shared" ref="L77:M77" si="35">SUM(L74:L76)</f>
        <v>378</v>
      </c>
      <c r="M77" s="127">
        <f t="shared" si="35"/>
        <v>72</v>
      </c>
    </row>
    <row r="78" spans="1:13" ht="15" customHeight="1" x14ac:dyDescent="0.15">
      <c r="A78" s="9"/>
      <c r="B78" s="9"/>
      <c r="C78" s="9"/>
      <c r="D78" s="9"/>
      <c r="E78" s="45"/>
      <c r="F78" s="45"/>
      <c r="G78" s="45"/>
      <c r="H78" s="45"/>
      <c r="I78" s="45"/>
      <c r="J78" s="45"/>
      <c r="K78" s="45"/>
      <c r="L78" s="45"/>
      <c r="M78" s="45"/>
    </row>
    <row r="79" spans="1:13" ht="12.75" customHeight="1" x14ac:dyDescent="0.15">
      <c r="A79" s="62"/>
      <c r="B79" s="52"/>
      <c r="C79" s="54"/>
      <c r="D79" s="54"/>
      <c r="E79" s="55">
        <f>E$3</f>
        <v>2014</v>
      </c>
      <c r="F79" s="55">
        <f t="shared" ref="F79:M79" si="36">F$3</f>
        <v>2013</v>
      </c>
      <c r="G79" s="55">
        <f>G$3</f>
        <v>2014</v>
      </c>
      <c r="H79" s="55">
        <f>H$3</f>
        <v>2013</v>
      </c>
      <c r="I79" s="55">
        <f>I$3</f>
        <v>2013</v>
      </c>
      <c r="J79" s="55">
        <f t="shared" si="36"/>
        <v>2012</v>
      </c>
      <c r="K79" s="55">
        <v>2012</v>
      </c>
      <c r="L79" s="55">
        <f t="shared" si="36"/>
        <v>2011</v>
      </c>
      <c r="M79" s="55">
        <f t="shared" si="36"/>
        <v>2010</v>
      </c>
    </row>
    <row r="80" spans="1:13" ht="12.75" customHeight="1" x14ac:dyDescent="0.15">
      <c r="A80" s="56"/>
      <c r="B80" s="56"/>
      <c r="C80" s="54"/>
      <c r="D80" s="54"/>
      <c r="E80" s="55" t="str">
        <f>E$4</f>
        <v>Q2</v>
      </c>
      <c r="F80" s="55" t="str">
        <f t="shared" ref="F80" si="37">F$4</f>
        <v>Q2</v>
      </c>
      <c r="G80" s="55"/>
      <c r="H80" s="55"/>
      <c r="I80" s="55"/>
      <c r="J80" s="55"/>
      <c r="K80" s="55"/>
      <c r="L80" s="55"/>
      <c r="M80" s="55"/>
    </row>
    <row r="81" spans="1:14" s="43" customFormat="1" ht="15" customHeight="1" x14ac:dyDescent="0.15">
      <c r="A81" s="62" t="s">
        <v>55</v>
      </c>
      <c r="B81" s="60"/>
      <c r="C81" s="53"/>
      <c r="D81" s="57"/>
      <c r="E81" s="58"/>
      <c r="F81" s="58"/>
      <c r="G81" s="58"/>
      <c r="H81" s="58"/>
      <c r="I81" s="58"/>
      <c r="J81" s="58"/>
      <c r="K81" s="58"/>
      <c r="L81" s="58"/>
      <c r="M81" s="58"/>
    </row>
    <row r="82" spans="1:14" ht="1.5" customHeight="1" x14ac:dyDescent="0.15">
      <c r="I82" s="192"/>
    </row>
    <row r="83" spans="1:14" ht="15" customHeight="1" x14ac:dyDescent="0.15">
      <c r="A83" s="209" t="s">
        <v>56</v>
      </c>
      <c r="B83" s="209"/>
      <c r="C83" s="6"/>
      <c r="D83" s="6"/>
      <c r="E83" s="63">
        <f>IF(E7=0,"",IF(E14=0,"",(E14/E7))*100)</f>
        <v>3.4298549327255774</v>
      </c>
      <c r="F83" s="50">
        <f>IF(F14=0,"-",IF(F7=0,"-",F14/F7))*100</f>
        <v>5.8264877398791839</v>
      </c>
      <c r="G83" s="108">
        <f>IF(G14=0,"-",IF(G7=0,"-",G14/G7))*100</f>
        <v>2.5100683970696562</v>
      </c>
      <c r="H83" s="99">
        <f>IF(H7=0,"",IF(H14=0,"",(H14/H7))*100)</f>
        <v>5.1010352719873469</v>
      </c>
      <c r="I83" s="108">
        <f>IF(I14=0,"-",IF(I7=0,"-",I14/I7))*100</f>
        <v>4.8927231679808285</v>
      </c>
      <c r="J83" s="147">
        <f>IF(J14=0,"-",IF(J7=0,"-",J14/J7))*100</f>
        <v>7.0210916220972601</v>
      </c>
      <c r="K83" s="147">
        <f>IF(K14=0,"-",IF(K7=0,"-",K14/K7))*100</f>
        <v>7.0159369847957498</v>
      </c>
      <c r="L83" s="50">
        <f>IF(L14=0,"-",IF(L7=0,"-",L14/L7))*100</f>
        <v>7.5256290773532157</v>
      </c>
      <c r="M83" s="147">
        <f>IF(M14=0,"-",IF(M7=0,"-",M14/M7))*100</f>
        <v>16.552877246760485</v>
      </c>
    </row>
    <row r="84" spans="1:14" ht="15" customHeight="1" x14ac:dyDescent="0.15">
      <c r="A84" s="209" t="s">
        <v>57</v>
      </c>
      <c r="B84" s="209"/>
      <c r="C84" s="6"/>
      <c r="D84" s="6"/>
      <c r="E84" s="63">
        <f t="shared" ref="E84:M84" si="38">IF(E20=0,"-",IF(E7=0,"-",E20/E7)*100)</f>
        <v>-1.351404654424355</v>
      </c>
      <c r="F84" s="50">
        <f>IF(F20=0,"-",IF(F7=0,"-",F20/F7)*100)</f>
        <v>2.6454276132392485</v>
      </c>
      <c r="G84" s="108">
        <f>IF(G20=0,"-",IF(G7=0,"-",G20/G7)*100)</f>
        <v>-2.2544774510927912</v>
      </c>
      <c r="H84" s="99">
        <f t="shared" ref="H84" si="39">IF(H20=0,"-",IF(H7=0,"-",H20/H7)*100)</f>
        <v>1.8458548684327725</v>
      </c>
      <c r="I84" s="108">
        <f>IF(I20=0,"-",IF(I7=0,"-",I20/I7)*100)</f>
        <v>0.53614691644942181</v>
      </c>
      <c r="J84" s="147">
        <f>IF(J20=0,"-",IF(J7=0,"-",J20/J7)*100)</f>
        <v>2.6594831699879604</v>
      </c>
      <c r="K84" s="147">
        <f>IF(K20=0,"-",IF(K7=0,"-",K20/K7)*100)</f>
        <v>1.3555596263051841</v>
      </c>
      <c r="L84" s="50">
        <f>IF(L20=0,"-",IF(L7=0,"-",L20/L7)*100)</f>
        <v>-2.3299161230195712E-2</v>
      </c>
      <c r="M84" s="147">
        <f t="shared" si="38"/>
        <v>5.3782917653615714</v>
      </c>
      <c r="N84" s="41"/>
    </row>
    <row r="85" spans="1:14" ht="15" customHeight="1" x14ac:dyDescent="0.15">
      <c r="A85" s="209" t="s">
        <v>58</v>
      </c>
      <c r="B85" s="209"/>
      <c r="C85" s="7"/>
      <c r="D85" s="7"/>
      <c r="E85" s="63" t="s">
        <v>8</v>
      </c>
      <c r="F85" s="51" t="s">
        <v>8</v>
      </c>
      <c r="G85" s="63" t="s">
        <v>8</v>
      </c>
      <c r="H85" s="99" t="s">
        <v>8</v>
      </c>
      <c r="I85" s="109" t="s">
        <v>8</v>
      </c>
      <c r="J85" s="151" t="str">
        <f>IF((J47=0),"-",(J24/((J47+M47)/2)*100))</f>
        <v>-</v>
      </c>
      <c r="K85" s="151">
        <v>30.7</v>
      </c>
      <c r="L85" s="51">
        <f>IF((L47=0),"-",(L24/((L47+M47)/2)*100))</f>
        <v>-12.458569885058955</v>
      </c>
      <c r="M85" s="51">
        <v>251.7</v>
      </c>
      <c r="N85" s="41"/>
    </row>
    <row r="86" spans="1:14" ht="15" customHeight="1" x14ac:dyDescent="0.15">
      <c r="A86" s="209" t="s">
        <v>59</v>
      </c>
      <c r="B86" s="209"/>
      <c r="C86" s="7"/>
      <c r="D86" s="7"/>
      <c r="E86" s="63" t="s">
        <v>8</v>
      </c>
      <c r="F86" s="51" t="s">
        <v>8</v>
      </c>
      <c r="G86" s="63" t="s">
        <v>8</v>
      </c>
      <c r="H86" s="99" t="s">
        <v>8</v>
      </c>
      <c r="I86" s="109" t="s">
        <v>8</v>
      </c>
      <c r="J86" s="151" t="str">
        <f>IF((J47=0),"-",((J17+J18)/((J47+J48+J49+J51+M47+M48+M49+M51)/2)*100))</f>
        <v>-</v>
      </c>
      <c r="K86" s="151">
        <v>16.2</v>
      </c>
      <c r="L86" s="51">
        <f>IF((L47=0),"-",((L17+L18)/((L47+L48+L49+L51+M47+M48+M49+M51)/2)*100))</f>
        <v>9.1700251220005864</v>
      </c>
      <c r="M86" s="51">
        <v>21.6</v>
      </c>
      <c r="N86" s="41"/>
    </row>
    <row r="87" spans="1:14" ht="15" customHeight="1" x14ac:dyDescent="0.15">
      <c r="A87" s="209" t="s">
        <v>60</v>
      </c>
      <c r="B87" s="209"/>
      <c r="C87" s="6"/>
      <c r="D87" s="6"/>
      <c r="E87" s="67" t="s">
        <v>8</v>
      </c>
      <c r="F87" s="92" t="s">
        <v>8</v>
      </c>
      <c r="G87" s="110">
        <f t="shared" ref="G87:H87" si="40">IF(G47=0,"-",((G47+G48)/G55*100))</f>
        <v>37.795357926619069</v>
      </c>
      <c r="H87" s="152" t="str">
        <f t="shared" si="40"/>
        <v>-</v>
      </c>
      <c r="I87" s="110">
        <f t="shared" ref="I87" si="41">IF(I47=0,"-",((I47+I48)/I55*100))</f>
        <v>37.753872899227225</v>
      </c>
      <c r="J87" s="152" t="str">
        <f>IF(J47=0,"-",((J47+J48)/J55*100))</f>
        <v>-</v>
      </c>
      <c r="K87" s="152">
        <f>IF(K47=0,"-",((K47+K48)/K55*100))</f>
        <v>4.2520313361691748</v>
      </c>
      <c r="L87" s="92">
        <f>IF(L47=0,"-",((L47+L48)/L55*100))</f>
        <v>2.730009583960074</v>
      </c>
      <c r="M87" s="152">
        <v>3</v>
      </c>
      <c r="N87" s="41"/>
    </row>
    <row r="88" spans="1:14" ht="15" customHeight="1" x14ac:dyDescent="0.15">
      <c r="A88" s="209" t="s">
        <v>61</v>
      </c>
      <c r="B88" s="209"/>
      <c r="C88" s="6"/>
      <c r="D88" s="6"/>
      <c r="E88" s="64" t="s">
        <v>8</v>
      </c>
      <c r="F88" s="1" t="s">
        <v>8</v>
      </c>
      <c r="G88" s="111">
        <f t="shared" ref="G88:H88" si="42">IF((G51+G49-G43-G41-G37)=0,"-",(G51+G49-G43-G41-G37))</f>
        <v>4120.5139999999992</v>
      </c>
      <c r="H88" s="153" t="str">
        <f t="shared" si="42"/>
        <v>-</v>
      </c>
      <c r="I88" s="111">
        <f>IF((I51+I49-I43-I41-I37)=0,"-",(I51+I49-I43-I41-I37))</f>
        <v>3588.819</v>
      </c>
      <c r="J88" s="153" t="s">
        <v>8</v>
      </c>
      <c r="K88" s="153">
        <f>IF((K51+K49-K43-K41-K37)=0,"-",(K51+K49-K43-K41-K37))</f>
        <v>2770.6330000000003</v>
      </c>
      <c r="L88" s="1">
        <f>IF((L51+L49-L43-L41-L37)=0,"-",(L51+L49-L43-L41-L37))</f>
        <v>3121.8999999999996</v>
      </c>
      <c r="M88" s="153">
        <v>3839</v>
      </c>
      <c r="N88" s="41"/>
    </row>
    <row r="89" spans="1:14" ht="15" customHeight="1" x14ac:dyDescent="0.15">
      <c r="A89" s="209" t="s">
        <v>62</v>
      </c>
      <c r="B89" s="209"/>
      <c r="C89" s="3"/>
      <c r="D89" s="3"/>
      <c r="E89" s="65" t="s">
        <v>8</v>
      </c>
      <c r="F89" s="2" t="s">
        <v>8</v>
      </c>
      <c r="G89" s="112">
        <f t="shared" ref="G89:H89" si="43">IF((G47=0),"-",((G51+G49)/(G47+G48)))</f>
        <v>0.92618715819098973</v>
      </c>
      <c r="H89" s="154" t="str">
        <f t="shared" si="43"/>
        <v>-</v>
      </c>
      <c r="I89" s="112">
        <f>IF((I47=0),"-",((I51+I49)/(I47+I48)))</f>
        <v>0.83260879788128495</v>
      </c>
      <c r="J89" s="154" t="s">
        <v>8</v>
      </c>
      <c r="K89" s="154">
        <f>IF((K47=0),"-",((K51+K49)/(K47+K48)))</f>
        <v>10.570390062097253</v>
      </c>
      <c r="L89" s="2">
        <f>IF((L47=0),"-",((L51+L49)/(L47+L48)))</f>
        <v>17.8162468345995</v>
      </c>
      <c r="M89" s="154">
        <v>17.899999999999999</v>
      </c>
    </row>
    <row r="90" spans="1:14" ht="15" customHeight="1" x14ac:dyDescent="0.15">
      <c r="A90" s="211" t="s">
        <v>63</v>
      </c>
      <c r="B90" s="211"/>
      <c r="C90" s="21"/>
      <c r="D90" s="21"/>
      <c r="E90" s="66" t="s">
        <v>8</v>
      </c>
      <c r="F90" s="17" t="s">
        <v>8</v>
      </c>
      <c r="G90" s="113" t="s">
        <v>8</v>
      </c>
      <c r="H90" s="155" t="s">
        <v>8</v>
      </c>
      <c r="I90" s="113">
        <v>5794</v>
      </c>
      <c r="J90" s="155">
        <v>5120</v>
      </c>
      <c r="K90" s="155">
        <v>5120</v>
      </c>
      <c r="L90" s="17">
        <v>4187</v>
      </c>
      <c r="M90" s="155">
        <v>3728</v>
      </c>
    </row>
    <row r="91" spans="1:14" ht="15" customHeight="1" x14ac:dyDescent="0.15">
      <c r="A91" s="5" t="s">
        <v>121</v>
      </c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</row>
    <row r="92" spans="1:14" ht="15" customHeight="1" x14ac:dyDescent="0.15">
      <c r="A92" s="5" t="s">
        <v>122</v>
      </c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</row>
    <row r="93" spans="1:14" ht="15" customHeight="1" x14ac:dyDescent="0.15">
      <c r="A93" s="5" t="s">
        <v>123</v>
      </c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</row>
    <row r="94" spans="1:14" ht="15" customHeight="1" x14ac:dyDescent="0.15">
      <c r="A94" s="5" t="s">
        <v>124</v>
      </c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</row>
    <row r="95" spans="1:14" x14ac:dyDescent="0.1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1:14" x14ac:dyDescent="0.1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</row>
    <row r="97" spans="1:13" x14ac:dyDescent="0.1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x14ac:dyDescent="0.1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1:13" x14ac:dyDescent="0.1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</row>
    <row r="100" spans="1:13" x14ac:dyDescent="0.1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</row>
    <row r="101" spans="1:13" x14ac:dyDescent="0.1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</row>
    <row r="102" spans="1:13" x14ac:dyDescent="0.1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</row>
    <row r="103" spans="1:13" x14ac:dyDescent="0.1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</row>
    <row r="104" spans="1:13" x14ac:dyDescent="0.1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</row>
    <row r="105" spans="1:13" x14ac:dyDescent="0.1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</row>
  </sheetData>
  <mergeCells count="22">
    <mergeCell ref="A77:C77"/>
    <mergeCell ref="A1:M1"/>
    <mergeCell ref="A61:B61"/>
    <mergeCell ref="A62:B62"/>
    <mergeCell ref="A63:B63"/>
    <mergeCell ref="A64:B64"/>
    <mergeCell ref="A85:B85"/>
    <mergeCell ref="A65:B65"/>
    <mergeCell ref="A67:B67"/>
    <mergeCell ref="A68:B68"/>
    <mergeCell ref="A69:B69"/>
    <mergeCell ref="A70:B70"/>
    <mergeCell ref="A71:B71"/>
    <mergeCell ref="A72:B72"/>
    <mergeCell ref="A74:B74"/>
    <mergeCell ref="A83:B83"/>
    <mergeCell ref="A84:B84"/>
    <mergeCell ref="A86:B86"/>
    <mergeCell ref="A87:B87"/>
    <mergeCell ref="A88:B88"/>
    <mergeCell ref="A89:B89"/>
    <mergeCell ref="A90:B90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  <col min="14" max="14" width="4.140625" customWidth="1"/>
  </cols>
  <sheetData>
    <row r="1" spans="1:14" ht="18" customHeight="1" x14ac:dyDescent="0.25">
      <c r="A1" s="210" t="s">
        <v>88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4" ht="15" customHeight="1" x14ac:dyDescent="0.25">
      <c r="A2" s="29" t="s">
        <v>68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4"/>
    </row>
    <row r="3" spans="1:14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4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</row>
    <row r="5" spans="1:14" s="15" customFormat="1" ht="12.75" customHeight="1" x14ac:dyDescent="0.15">
      <c r="A5" s="53" t="s">
        <v>9</v>
      </c>
      <c r="B5" s="59"/>
      <c r="C5" s="57"/>
      <c r="D5" s="57" t="s">
        <v>64</v>
      </c>
      <c r="E5" s="58"/>
      <c r="F5" s="58"/>
      <c r="G5" s="58"/>
      <c r="H5" s="58"/>
      <c r="I5" s="58"/>
      <c r="J5" s="58"/>
      <c r="K5" s="58" t="s">
        <v>7</v>
      </c>
      <c r="L5" s="58"/>
    </row>
    <row r="6" spans="1:14" ht="1.5" customHeight="1" x14ac:dyDescent="0.25"/>
    <row r="7" spans="1:14" ht="15" customHeight="1" x14ac:dyDescent="0.25">
      <c r="A7" s="27" t="s">
        <v>10</v>
      </c>
      <c r="B7" s="6"/>
      <c r="C7" s="6"/>
      <c r="D7" s="6"/>
      <c r="E7" s="71">
        <v>594.62099999999998</v>
      </c>
      <c r="F7" s="49">
        <v>553.4</v>
      </c>
      <c r="G7" s="71">
        <v>1062.596</v>
      </c>
      <c r="H7" s="100">
        <v>1001.395</v>
      </c>
      <c r="I7" s="71">
        <v>2268.2049999999999</v>
      </c>
      <c r="J7" s="49">
        <v>1957.183</v>
      </c>
      <c r="K7" s="49">
        <v>1788.6310000000001</v>
      </c>
      <c r="L7" s="100">
        <v>1631.78</v>
      </c>
      <c r="M7" s="36"/>
      <c r="N7" s="36"/>
    </row>
    <row r="8" spans="1:14" ht="15" customHeight="1" x14ac:dyDescent="0.25">
      <c r="A8" s="27" t="s">
        <v>11</v>
      </c>
      <c r="B8" s="3"/>
      <c r="C8" s="3"/>
      <c r="D8" s="3"/>
      <c r="E8" s="70">
        <v>-500.78899999999999</v>
      </c>
      <c r="F8" s="44">
        <v>-506.77399999999989</v>
      </c>
      <c r="G8" s="70">
        <v>-976.56299999999987</v>
      </c>
      <c r="H8" s="138">
        <v>-964.32</v>
      </c>
      <c r="I8" s="70">
        <v>-2033.954</v>
      </c>
      <c r="J8" s="44">
        <v>-1925.4269999999997</v>
      </c>
      <c r="K8" s="44">
        <v>-1648.8229999999999</v>
      </c>
      <c r="L8" s="138">
        <v>-1473.2210000000002</v>
      </c>
      <c r="M8" s="36"/>
      <c r="N8" s="36"/>
    </row>
    <row r="9" spans="1:14" ht="15" customHeight="1" x14ac:dyDescent="0.25">
      <c r="A9" s="27" t="s">
        <v>12</v>
      </c>
      <c r="B9" s="3"/>
      <c r="C9" s="3"/>
      <c r="D9" s="3"/>
      <c r="E9" s="70"/>
      <c r="F9" s="44">
        <v>32.671999999999997</v>
      </c>
      <c r="G9" s="70">
        <v>3.1E-2</v>
      </c>
      <c r="H9" s="138">
        <v>32.671999999999997</v>
      </c>
      <c r="I9" s="70">
        <v>48.62</v>
      </c>
      <c r="J9" s="44">
        <v>0.46400000000000002</v>
      </c>
      <c r="K9" s="44">
        <v>9.3160000000000007</v>
      </c>
      <c r="L9" s="138"/>
      <c r="M9" s="36"/>
      <c r="N9" s="36"/>
    </row>
    <row r="10" spans="1:14" ht="15" customHeight="1" x14ac:dyDescent="0.25">
      <c r="A10" s="27" t="s">
        <v>13</v>
      </c>
      <c r="B10" s="3"/>
      <c r="C10" s="3"/>
      <c r="D10" s="3"/>
      <c r="E10" s="70">
        <v>0.62100000000000022</v>
      </c>
      <c r="F10" s="44">
        <v>1.1339999999999999</v>
      </c>
      <c r="G10" s="70">
        <v>2.0190000000000001</v>
      </c>
      <c r="H10" s="138">
        <v>3.262</v>
      </c>
      <c r="I10" s="70">
        <v>10.733000000000001</v>
      </c>
      <c r="J10" s="44">
        <v>5.9370000000000003</v>
      </c>
      <c r="K10" s="44">
        <v>5.9139999999999997</v>
      </c>
      <c r="L10" s="138">
        <v>1.81</v>
      </c>
      <c r="M10" s="36"/>
      <c r="N10" s="36"/>
    </row>
    <row r="11" spans="1:14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  <c r="M11" s="36"/>
      <c r="N11" s="36"/>
    </row>
    <row r="12" spans="1:14" ht="15" customHeight="1" x14ac:dyDescent="0.25">
      <c r="A12" s="10" t="s">
        <v>0</v>
      </c>
      <c r="B12" s="10"/>
      <c r="C12" s="10"/>
      <c r="D12" s="10"/>
      <c r="E12" s="71">
        <f>SUM(E7:E11)</f>
        <v>94.452999999999989</v>
      </c>
      <c r="F12" s="49">
        <f t="shared" ref="F12" si="0">SUM(F7:F11)</f>
        <v>80.432000000000087</v>
      </c>
      <c r="G12" s="71">
        <f>SUM(G7:G11)</f>
        <v>88.083000000000141</v>
      </c>
      <c r="H12" s="100">
        <f>SUM(H7:H11)</f>
        <v>73.008999999999929</v>
      </c>
      <c r="I12" s="71">
        <f>SUM(I7:I11)</f>
        <v>293.60399999999998</v>
      </c>
      <c r="J12" s="49">
        <f t="shared" ref="J12" si="1">SUM(J7:J11)</f>
        <v>38.157000000000309</v>
      </c>
      <c r="K12" s="49">
        <f t="shared" ref="K12:L12" si="2">SUM(K7:K11)</f>
        <v>155.03800000000021</v>
      </c>
      <c r="L12" s="100">
        <f t="shared" si="2"/>
        <v>160.36899999999974</v>
      </c>
      <c r="M12" s="36"/>
      <c r="N12" s="36"/>
    </row>
    <row r="13" spans="1:14" ht="15" customHeight="1" x14ac:dyDescent="0.25">
      <c r="A13" s="28" t="s">
        <v>76</v>
      </c>
      <c r="B13" s="21"/>
      <c r="C13" s="21"/>
      <c r="D13" s="21"/>
      <c r="E13" s="69">
        <v>-11.786999999999999</v>
      </c>
      <c r="F13" s="46">
        <v>-12.018000000000004</v>
      </c>
      <c r="G13" s="69">
        <v>-23.791999999999998</v>
      </c>
      <c r="H13" s="137">
        <v>-23.893999999999998</v>
      </c>
      <c r="I13" s="69">
        <v>-46.606000000000002</v>
      </c>
      <c r="J13" s="46">
        <v>-34.013999999999996</v>
      </c>
      <c r="K13" s="46">
        <v>-29.081</v>
      </c>
      <c r="L13" s="137">
        <v>-29.389000000000003</v>
      </c>
      <c r="M13" s="36"/>
      <c r="N13" s="36"/>
    </row>
    <row r="14" spans="1:14" ht="15" customHeight="1" x14ac:dyDescent="0.25">
      <c r="A14" s="10" t="s">
        <v>1</v>
      </c>
      <c r="B14" s="10"/>
      <c r="C14" s="10"/>
      <c r="D14" s="10"/>
      <c r="E14" s="71">
        <f>SUM(E12:E13)</f>
        <v>82.665999999999997</v>
      </c>
      <c r="F14" s="49">
        <f t="shared" ref="F14" si="3">SUM(F12:F13)</f>
        <v>68.414000000000087</v>
      </c>
      <c r="G14" s="71">
        <f>SUM(G12:G13)</f>
        <v>64.291000000000139</v>
      </c>
      <c r="H14" s="100">
        <f>SUM(H12:H13)</f>
        <v>49.114999999999931</v>
      </c>
      <c r="I14" s="71">
        <f>SUM(I12:I13)</f>
        <v>246.99799999999999</v>
      </c>
      <c r="J14" s="49">
        <f t="shared" ref="J14" si="4">SUM(J12:J13)</f>
        <v>4.1430000000003133</v>
      </c>
      <c r="K14" s="49">
        <f t="shared" ref="K14:L14" si="5">SUM(K12:K13)</f>
        <v>125.95700000000021</v>
      </c>
      <c r="L14" s="100">
        <f t="shared" si="5"/>
        <v>130.97999999999973</v>
      </c>
      <c r="M14" s="36"/>
      <c r="N14" s="36"/>
    </row>
    <row r="15" spans="1:14" ht="15" customHeight="1" x14ac:dyDescent="0.25">
      <c r="A15" s="27" t="s">
        <v>16</v>
      </c>
      <c r="B15" s="4"/>
      <c r="C15" s="4"/>
      <c r="D15" s="4"/>
      <c r="E15" s="70">
        <v>-1.1340000000000001</v>
      </c>
      <c r="F15" s="44">
        <v>-1.135</v>
      </c>
      <c r="G15" s="70">
        <v>-2.2690000000000001</v>
      </c>
      <c r="H15" s="138">
        <v>-2.27</v>
      </c>
      <c r="I15" s="70">
        <v>-4.54</v>
      </c>
      <c r="J15" s="44">
        <v>-4.54</v>
      </c>
      <c r="K15" s="44">
        <v>-4.54</v>
      </c>
      <c r="L15" s="138">
        <v>-4.54</v>
      </c>
      <c r="M15" s="36"/>
      <c r="N15" s="36"/>
    </row>
    <row r="16" spans="1:14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  <c r="M16" s="36"/>
      <c r="N16" s="36"/>
    </row>
    <row r="17" spans="1:14" ht="15" customHeight="1" x14ac:dyDescent="0.25">
      <c r="A17" s="10" t="s">
        <v>2</v>
      </c>
      <c r="B17" s="10"/>
      <c r="C17" s="10"/>
      <c r="D17" s="10"/>
      <c r="E17" s="71">
        <f>SUM(E14:E16)</f>
        <v>81.531999999999996</v>
      </c>
      <c r="F17" s="49">
        <f t="shared" ref="F17" si="6">SUM(F14:F16)</f>
        <v>67.279000000000082</v>
      </c>
      <c r="G17" s="71">
        <f>SUM(G14:G16)</f>
        <v>62.022000000000141</v>
      </c>
      <c r="H17" s="100">
        <f>SUM(H14:H16)</f>
        <v>46.844999999999928</v>
      </c>
      <c r="I17" s="71">
        <f>SUM(I14:I16)</f>
        <v>242.458</v>
      </c>
      <c r="J17" s="49">
        <f t="shared" ref="J17" si="7">SUM(J14:J16)</f>
        <v>-0.39699999999968671</v>
      </c>
      <c r="K17" s="49">
        <f t="shared" ref="K17:L17" si="8">SUM(K14:K16)</f>
        <v>121.4170000000002</v>
      </c>
      <c r="L17" s="100">
        <f t="shared" si="8"/>
        <v>126.43999999999973</v>
      </c>
      <c r="M17" s="36"/>
      <c r="N17" s="36"/>
    </row>
    <row r="18" spans="1:14" ht="15" customHeight="1" x14ac:dyDescent="0.25">
      <c r="A18" s="27" t="s">
        <v>18</v>
      </c>
      <c r="B18" s="3"/>
      <c r="C18" s="3"/>
      <c r="D18" s="3"/>
      <c r="E18" s="70">
        <v>8.5710000000000015</v>
      </c>
      <c r="F18" s="44">
        <v>7.9640000000000004</v>
      </c>
      <c r="G18" s="70">
        <v>23.283999999999999</v>
      </c>
      <c r="H18" s="138">
        <v>11.741</v>
      </c>
      <c r="I18" s="70">
        <v>9.0950000000000006</v>
      </c>
      <c r="J18" s="44">
        <v>7.8810000000000002</v>
      </c>
      <c r="K18" s="44">
        <v>14.164</v>
      </c>
      <c r="L18" s="138">
        <v>9.2600000000000016</v>
      </c>
      <c r="M18" s="36"/>
      <c r="N18" s="36"/>
    </row>
    <row r="19" spans="1:14" ht="15" customHeight="1" x14ac:dyDescent="0.25">
      <c r="A19" s="28" t="s">
        <v>19</v>
      </c>
      <c r="B19" s="21"/>
      <c r="C19" s="21"/>
      <c r="D19" s="21"/>
      <c r="E19" s="69">
        <v>-23.898000000000003</v>
      </c>
      <c r="F19" s="46">
        <v>-39.519999999999996</v>
      </c>
      <c r="G19" s="69">
        <v>-57.203999999999994</v>
      </c>
      <c r="H19" s="137">
        <v>-90.763000000000005</v>
      </c>
      <c r="I19" s="69">
        <v>-183.90900000000002</v>
      </c>
      <c r="J19" s="46">
        <v>-70.179000000000002</v>
      </c>
      <c r="K19" s="46">
        <v>-68.617999999999995</v>
      </c>
      <c r="L19" s="137">
        <v>-22.618000000000002</v>
      </c>
      <c r="M19" s="36"/>
      <c r="N19" s="36"/>
    </row>
    <row r="20" spans="1:14" ht="15" customHeight="1" x14ac:dyDescent="0.25">
      <c r="A20" s="10" t="s">
        <v>3</v>
      </c>
      <c r="B20" s="10"/>
      <c r="C20" s="10"/>
      <c r="D20" s="10"/>
      <c r="E20" s="71">
        <f>SUM(E17:E19)</f>
        <v>66.204999999999984</v>
      </c>
      <c r="F20" s="49">
        <f t="shared" ref="F20" si="9">SUM(F17:F19)</f>
        <v>35.723000000000084</v>
      </c>
      <c r="G20" s="71">
        <f>SUM(G17:G19)</f>
        <v>28.102000000000146</v>
      </c>
      <c r="H20" s="100">
        <f>SUM(H17:H19)</f>
        <v>-32.177000000000078</v>
      </c>
      <c r="I20" s="71">
        <f>SUM(I17:I19)</f>
        <v>67.643999999999977</v>
      </c>
      <c r="J20" s="49">
        <f t="shared" ref="J20" si="10">SUM(J17:J19)</f>
        <v>-62.694999999999688</v>
      </c>
      <c r="K20" s="49">
        <f t="shared" ref="K20:L20" si="11">SUM(K17:K19)</f>
        <v>66.963000000000193</v>
      </c>
      <c r="L20" s="100">
        <f t="shared" si="11"/>
        <v>113.08199999999974</v>
      </c>
      <c r="M20" s="36"/>
      <c r="N20" s="36"/>
    </row>
    <row r="21" spans="1:14" ht="15" customHeight="1" x14ac:dyDescent="0.25">
      <c r="A21" s="27" t="s">
        <v>20</v>
      </c>
      <c r="B21" s="3"/>
      <c r="C21" s="3"/>
      <c r="D21" s="3"/>
      <c r="E21" s="70">
        <v>-15.062999999999999</v>
      </c>
      <c r="F21" s="44">
        <v>-7.9710000000000107</v>
      </c>
      <c r="G21" s="70">
        <v>-1.0390000000000015</v>
      </c>
      <c r="H21" s="138">
        <v>12.191999999999993</v>
      </c>
      <c r="I21" s="70">
        <v>-1.4159999999999968</v>
      </c>
      <c r="J21" s="44">
        <v>15.748999999999995</v>
      </c>
      <c r="K21" s="44">
        <v>-17.03</v>
      </c>
      <c r="L21" s="138">
        <v>-28.437000000000005</v>
      </c>
      <c r="M21" s="36"/>
      <c r="N21" s="36"/>
    </row>
    <row r="22" spans="1:14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  <c r="M22" s="36"/>
      <c r="N22" s="36"/>
    </row>
    <row r="23" spans="1:14" ht="15" customHeight="1" x14ac:dyDescent="0.25">
      <c r="A23" s="31" t="s">
        <v>21</v>
      </c>
      <c r="B23" s="11"/>
      <c r="C23" s="11"/>
      <c r="D23" s="11"/>
      <c r="E23" s="71">
        <f>SUM(E20:E22)</f>
        <v>51.141999999999982</v>
      </c>
      <c r="F23" s="49">
        <f t="shared" ref="F23" si="12">SUM(F20:F22)</f>
        <v>27.752000000000073</v>
      </c>
      <c r="G23" s="71">
        <f>SUM(G20:G22)</f>
        <v>27.063000000000144</v>
      </c>
      <c r="H23" s="100">
        <f>SUM(H20:H22)</f>
        <v>-19.985000000000085</v>
      </c>
      <c r="I23" s="71">
        <f>SUM(I20:I22)</f>
        <v>66.22799999999998</v>
      </c>
      <c r="J23" s="49">
        <f t="shared" ref="J23" si="13">SUM(J20:J22)</f>
        <v>-46.945999999999692</v>
      </c>
      <c r="K23" s="49">
        <f t="shared" ref="K23:L23" si="14">SUM(K20:K22)</f>
        <v>49.933000000000192</v>
      </c>
      <c r="L23" s="100">
        <f t="shared" si="14"/>
        <v>84.644999999999726</v>
      </c>
      <c r="M23" s="36"/>
      <c r="N23" s="36"/>
    </row>
    <row r="24" spans="1:14" ht="15" customHeight="1" x14ac:dyDescent="0.25">
      <c r="A24" s="27" t="s">
        <v>22</v>
      </c>
      <c r="B24" s="3"/>
      <c r="C24" s="3"/>
      <c r="D24" s="3"/>
      <c r="E24" s="70">
        <f t="shared" ref="E24:H24" si="15">E23-E25</f>
        <v>42.850999999999985</v>
      </c>
      <c r="F24" s="44">
        <f t="shared" si="15"/>
        <v>21.367000000000075</v>
      </c>
      <c r="G24" s="70">
        <f t="shared" si="15"/>
        <v>13.889000000000145</v>
      </c>
      <c r="H24" s="138">
        <f t="shared" si="15"/>
        <v>-32.464000000000084</v>
      </c>
      <c r="I24" s="70">
        <f t="shared" ref="I24" si="16">I23-I25</f>
        <v>38.617999999999981</v>
      </c>
      <c r="J24" s="44">
        <f t="shared" ref="J24" si="17">J23-J25</f>
        <v>-77.3299999999997</v>
      </c>
      <c r="K24" s="44">
        <f t="shared" ref="K24:L24" si="18">K23-K25</f>
        <v>29.317000000000192</v>
      </c>
      <c r="L24" s="138">
        <f t="shared" si="18"/>
        <v>54.511999999999723</v>
      </c>
      <c r="M24" s="36"/>
      <c r="N24" s="36"/>
    </row>
    <row r="25" spans="1:14" ht="15" customHeight="1" x14ac:dyDescent="0.25">
      <c r="A25" s="27" t="s">
        <v>85</v>
      </c>
      <c r="B25" s="3"/>
      <c r="C25" s="3"/>
      <c r="D25" s="3"/>
      <c r="E25" s="70">
        <v>8.2910000000000004</v>
      </c>
      <c r="F25" s="44">
        <v>6.3849999999999989</v>
      </c>
      <c r="G25" s="70">
        <v>13.173999999999999</v>
      </c>
      <c r="H25" s="138">
        <v>12.478999999999999</v>
      </c>
      <c r="I25" s="70">
        <v>27.61</v>
      </c>
      <c r="J25" s="44">
        <v>30.384</v>
      </c>
      <c r="K25" s="44">
        <v>20.616</v>
      </c>
      <c r="L25" s="138">
        <v>30.133000000000003</v>
      </c>
      <c r="M25" s="36"/>
      <c r="N25" s="36"/>
    </row>
    <row r="26" spans="1:14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4" ht="15" customHeight="1" x14ac:dyDescent="0.25">
      <c r="A27" s="161" t="s">
        <v>95</v>
      </c>
      <c r="B27" s="162"/>
      <c r="C27" s="162"/>
      <c r="D27" s="162"/>
      <c r="E27" s="163">
        <v>30.736000000000001</v>
      </c>
      <c r="F27" s="164">
        <v>28.2</v>
      </c>
      <c r="G27" s="163">
        <v>28.302</v>
      </c>
      <c r="H27" s="165">
        <v>14.6</v>
      </c>
      <c r="I27" s="163">
        <v>25.522000000000002</v>
      </c>
      <c r="J27" s="164">
        <v>-171.6</v>
      </c>
      <c r="K27" s="164">
        <v>-43.222999999999999</v>
      </c>
      <c r="L27" s="164">
        <v>-9</v>
      </c>
    </row>
    <row r="28" spans="1:14" ht="15" customHeight="1" x14ac:dyDescent="0.25">
      <c r="A28" s="166" t="s">
        <v>96</v>
      </c>
      <c r="B28" s="167"/>
      <c r="C28" s="167"/>
      <c r="D28" s="167"/>
      <c r="E28" s="168">
        <f>E14-E27</f>
        <v>51.929999999999993</v>
      </c>
      <c r="F28" s="169">
        <f t="shared" ref="F28:L28" si="19">F14-F27</f>
        <v>40.214000000000084</v>
      </c>
      <c r="G28" s="168">
        <f t="shared" si="19"/>
        <v>35.989000000000139</v>
      </c>
      <c r="H28" s="170">
        <f t="shared" si="19"/>
        <v>34.51499999999993</v>
      </c>
      <c r="I28" s="168">
        <f t="shared" ref="I28" si="20">I14-I27</f>
        <v>221.476</v>
      </c>
      <c r="J28" s="169">
        <f t="shared" ref="J28" si="21">J14-J27</f>
        <v>175.74300000000031</v>
      </c>
      <c r="K28" s="169">
        <f t="shared" si="19"/>
        <v>169.18000000000021</v>
      </c>
      <c r="L28" s="169">
        <f t="shared" si="19"/>
        <v>139.97999999999973</v>
      </c>
    </row>
    <row r="29" spans="1:14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4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4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4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4</v>
      </c>
      <c r="B34" s="7"/>
      <c r="C34" s="7"/>
      <c r="D34" s="7"/>
      <c r="E34" s="70"/>
      <c r="F34" s="44"/>
      <c r="G34" s="70">
        <v>978.73299999999995</v>
      </c>
      <c r="H34" s="138">
        <v>938.52700000000004</v>
      </c>
      <c r="I34" s="70">
        <v>983.03200000000004</v>
      </c>
      <c r="J34" s="44">
        <v>601.33299999999997</v>
      </c>
      <c r="K34" s="44">
        <v>602.36199999999997</v>
      </c>
      <c r="L34" s="138">
        <v>464.68100000000004</v>
      </c>
    </row>
    <row r="35" spans="1:12" ht="15" customHeight="1" x14ac:dyDescent="0.25">
      <c r="A35" s="27" t="s">
        <v>23</v>
      </c>
      <c r="B35" s="6"/>
      <c r="C35" s="6"/>
      <c r="D35" s="6"/>
      <c r="E35" s="70"/>
      <c r="F35" s="44"/>
      <c r="G35" s="70">
        <v>619.82999999999993</v>
      </c>
      <c r="H35" s="138">
        <v>599.37200000000007</v>
      </c>
      <c r="I35" s="70">
        <v>620.048</v>
      </c>
      <c r="J35" s="44">
        <v>227.78199999999998</v>
      </c>
      <c r="K35" s="44">
        <v>233.226</v>
      </c>
      <c r="L35" s="138">
        <v>234.327</v>
      </c>
    </row>
    <row r="36" spans="1:12" ht="15" customHeight="1" x14ac:dyDescent="0.25">
      <c r="A36" s="27" t="s">
        <v>24</v>
      </c>
      <c r="B36" s="6"/>
      <c r="C36" s="6"/>
      <c r="D36" s="6"/>
      <c r="E36" s="70"/>
      <c r="F36" s="44"/>
      <c r="G36" s="70">
        <v>376.60500000000008</v>
      </c>
      <c r="H36" s="138">
        <v>498.98799999999994</v>
      </c>
      <c r="I36" s="70">
        <v>400.06099999999992</v>
      </c>
      <c r="J36" s="44">
        <v>404.21899999999994</v>
      </c>
      <c r="K36" s="44">
        <v>124.37599999999998</v>
      </c>
      <c r="L36" s="138">
        <v>99.178999999999974</v>
      </c>
    </row>
    <row r="37" spans="1:12" ht="15" customHeight="1" x14ac:dyDescent="0.25">
      <c r="A37" s="27" t="s">
        <v>25</v>
      </c>
      <c r="B37" s="6"/>
      <c r="C37" s="6"/>
      <c r="D37" s="6"/>
      <c r="E37" s="70"/>
      <c r="F37" s="44"/>
      <c r="G37" s="70"/>
      <c r="H37" s="138"/>
      <c r="I37" s="70"/>
      <c r="J37" s="44"/>
      <c r="K37" s="44"/>
      <c r="L37" s="138"/>
    </row>
    <row r="38" spans="1:12" ht="15" customHeight="1" x14ac:dyDescent="0.25">
      <c r="A38" s="28" t="s">
        <v>26</v>
      </c>
      <c r="B38" s="21"/>
      <c r="C38" s="21"/>
      <c r="D38" s="21"/>
      <c r="E38" s="69"/>
      <c r="F38" s="46"/>
      <c r="G38" s="69">
        <v>195.98400000000001</v>
      </c>
      <c r="H38" s="137">
        <v>197.20399999999998</v>
      </c>
      <c r="I38" s="69">
        <v>196.47899999999998</v>
      </c>
      <c r="J38" s="46">
        <v>165.535</v>
      </c>
      <c r="K38" s="46">
        <v>96.443000000000012</v>
      </c>
      <c r="L38" s="137">
        <v>71.307000000000016</v>
      </c>
    </row>
    <row r="39" spans="1:12" ht="15" customHeight="1" x14ac:dyDescent="0.25">
      <c r="A39" s="29" t="s">
        <v>27</v>
      </c>
      <c r="B39" s="10"/>
      <c r="C39" s="10"/>
      <c r="D39" s="10"/>
      <c r="E39" s="93"/>
      <c r="F39" s="94"/>
      <c r="G39" s="93">
        <f>SUM(G34:G38)</f>
        <v>2171.152</v>
      </c>
      <c r="H39" s="124">
        <f>SUM(H34:H38)</f>
        <v>2234.0910000000003</v>
      </c>
      <c r="I39" s="71">
        <f>SUM(I34:I38)</f>
        <v>2199.62</v>
      </c>
      <c r="J39" s="49">
        <f t="shared" ref="J39" si="24">SUM(J34:J38)</f>
        <v>1398.8689999999999</v>
      </c>
      <c r="K39" s="49">
        <f t="shared" ref="K39:L39" si="25">SUM(K34:K38)</f>
        <v>1056.4069999999999</v>
      </c>
      <c r="L39" s="100">
        <f t="shared" si="25"/>
        <v>869.49400000000003</v>
      </c>
    </row>
    <row r="40" spans="1:12" ht="15" customHeight="1" x14ac:dyDescent="0.25">
      <c r="A40" s="27" t="s">
        <v>28</v>
      </c>
      <c r="B40" s="3"/>
      <c r="C40" s="3"/>
      <c r="D40" s="3"/>
      <c r="E40" s="70"/>
      <c r="F40" s="44"/>
      <c r="G40" s="70">
        <v>394.38299999999998</v>
      </c>
      <c r="H40" s="138">
        <v>305.33499999999998</v>
      </c>
      <c r="I40" s="70">
        <v>318.59699999999998</v>
      </c>
      <c r="J40" s="44">
        <v>248.721</v>
      </c>
      <c r="K40" s="44">
        <v>251.989</v>
      </c>
      <c r="L40" s="138">
        <v>208.71500000000003</v>
      </c>
    </row>
    <row r="41" spans="1:12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30</v>
      </c>
      <c r="B42" s="3"/>
      <c r="C42" s="3"/>
      <c r="D42" s="3"/>
      <c r="E42" s="70"/>
      <c r="F42" s="44"/>
      <c r="G42" s="70">
        <v>883.24299999999994</v>
      </c>
      <c r="H42" s="138">
        <v>1082.835</v>
      </c>
      <c r="I42" s="70">
        <v>1211.288</v>
      </c>
      <c r="J42" s="44">
        <v>1024.9559999999999</v>
      </c>
      <c r="K42" s="44">
        <v>1229.6469999999997</v>
      </c>
      <c r="L42" s="138">
        <v>1045.0419999999999</v>
      </c>
    </row>
    <row r="43" spans="1:12" ht="15" customHeight="1" x14ac:dyDescent="0.25">
      <c r="A43" s="27" t="s">
        <v>31</v>
      </c>
      <c r="B43" s="3"/>
      <c r="C43" s="3"/>
      <c r="D43" s="3"/>
      <c r="E43" s="70"/>
      <c r="F43" s="44"/>
      <c r="G43" s="70">
        <v>120.373</v>
      </c>
      <c r="H43" s="138">
        <v>130.41</v>
      </c>
      <c r="I43" s="70">
        <v>148.529</v>
      </c>
      <c r="J43" s="44">
        <v>363.86900000000003</v>
      </c>
      <c r="K43" s="44">
        <v>415.51400000000001</v>
      </c>
      <c r="L43" s="138">
        <v>428.50300000000004</v>
      </c>
    </row>
    <row r="44" spans="1:12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33</v>
      </c>
      <c r="B45" s="18"/>
      <c r="C45" s="18"/>
      <c r="D45" s="18"/>
      <c r="E45" s="95"/>
      <c r="F45" s="96"/>
      <c r="G45" s="95">
        <f>SUM(G40:G44)</f>
        <v>1397.999</v>
      </c>
      <c r="H45" s="125">
        <f>SUM(H40:H44)</f>
        <v>1518.5800000000002</v>
      </c>
      <c r="I45" s="77">
        <f>SUM(I40:I44)</f>
        <v>1678.414</v>
      </c>
      <c r="J45" s="78">
        <f t="shared" ref="J45" si="26">SUM(J40:J44)</f>
        <v>1637.5459999999998</v>
      </c>
      <c r="K45" s="78">
        <f t="shared" ref="K45:L45" si="27">SUM(K40:K44)</f>
        <v>1897.1499999999996</v>
      </c>
      <c r="L45" s="114">
        <f t="shared" si="27"/>
        <v>1682.2600000000002</v>
      </c>
    </row>
    <row r="46" spans="1:12" ht="15" customHeight="1" x14ac:dyDescent="0.25">
      <c r="A46" s="29" t="s">
        <v>34</v>
      </c>
      <c r="B46" s="9"/>
      <c r="C46" s="9"/>
      <c r="D46" s="9"/>
      <c r="E46" s="93"/>
      <c r="F46" s="94"/>
      <c r="G46" s="93">
        <f>G45+G39</f>
        <v>3569.1509999999998</v>
      </c>
      <c r="H46" s="124">
        <f>H45+H39</f>
        <v>3752.6710000000003</v>
      </c>
      <c r="I46" s="71">
        <f>I45+I39</f>
        <v>3878.0339999999997</v>
      </c>
      <c r="J46" s="49">
        <f t="shared" ref="J46" si="28">J39+J45</f>
        <v>3036.415</v>
      </c>
      <c r="K46" s="49">
        <f t="shared" ref="K46:L46" si="29">K39+K45</f>
        <v>2953.5569999999998</v>
      </c>
      <c r="L46" s="100">
        <f t="shared" si="29"/>
        <v>2551.7540000000004</v>
      </c>
    </row>
    <row r="47" spans="1:12" ht="15" customHeight="1" x14ac:dyDescent="0.25">
      <c r="A47" s="27" t="s">
        <v>35</v>
      </c>
      <c r="B47" s="3"/>
      <c r="C47" s="3"/>
      <c r="D47" s="3"/>
      <c r="E47" s="70"/>
      <c r="F47" s="44"/>
      <c r="G47" s="70">
        <v>630.17200000000003</v>
      </c>
      <c r="H47" s="138">
        <v>489.43800000000005</v>
      </c>
      <c r="I47" s="70">
        <v>632.99600000000009</v>
      </c>
      <c r="J47" s="44">
        <v>445.04800000000006</v>
      </c>
      <c r="K47" s="44">
        <v>526.15699999999993</v>
      </c>
      <c r="L47" s="138">
        <v>822.54000000000019</v>
      </c>
    </row>
    <row r="48" spans="1:12" ht="15" customHeight="1" x14ac:dyDescent="0.25">
      <c r="A48" s="27" t="s">
        <v>84</v>
      </c>
      <c r="B48" s="3"/>
      <c r="C48" s="3"/>
      <c r="D48" s="3"/>
      <c r="E48" s="70"/>
      <c r="F48" s="44"/>
      <c r="G48" s="70">
        <v>17.579999999999998</v>
      </c>
      <c r="H48" s="138">
        <v>21.280999999999999</v>
      </c>
      <c r="I48" s="70">
        <v>31.285</v>
      </c>
      <c r="J48" s="44">
        <v>34.531999999999996</v>
      </c>
      <c r="K48" s="44">
        <v>25.285</v>
      </c>
      <c r="L48" s="138">
        <v>61.416000000000004</v>
      </c>
    </row>
    <row r="49" spans="1:12" ht="15" customHeight="1" x14ac:dyDescent="0.25">
      <c r="A49" s="27" t="s">
        <v>36</v>
      </c>
      <c r="B49" s="3"/>
      <c r="C49" s="3"/>
      <c r="D49" s="3"/>
      <c r="E49" s="70"/>
      <c r="F49" s="44"/>
      <c r="G49" s="70">
        <v>38.107999999999997</v>
      </c>
      <c r="H49" s="138">
        <v>30.422999999999998</v>
      </c>
      <c r="I49" s="70">
        <v>35.83</v>
      </c>
      <c r="J49" s="44">
        <v>29.492999999999999</v>
      </c>
      <c r="K49" s="44">
        <v>38.143000000000001</v>
      </c>
      <c r="L49" s="138">
        <v>31.871000000000002</v>
      </c>
    </row>
    <row r="50" spans="1:12" ht="15" customHeight="1" x14ac:dyDescent="0.25">
      <c r="A50" s="27" t="s">
        <v>37</v>
      </c>
      <c r="B50" s="3"/>
      <c r="C50" s="3"/>
      <c r="D50" s="3"/>
      <c r="E50" s="70"/>
      <c r="F50" s="44"/>
      <c r="G50" s="70">
        <v>99.009</v>
      </c>
      <c r="H50" s="138">
        <v>161.636</v>
      </c>
      <c r="I50" s="70">
        <v>99.491</v>
      </c>
      <c r="J50" s="44">
        <v>65.266000000000005</v>
      </c>
      <c r="K50" s="44">
        <v>67.789000000000001</v>
      </c>
      <c r="L50" s="138">
        <v>70.748999999999995</v>
      </c>
    </row>
    <row r="51" spans="1:12" ht="15" customHeight="1" x14ac:dyDescent="0.25">
      <c r="A51" s="27" t="s">
        <v>38</v>
      </c>
      <c r="B51" s="3"/>
      <c r="C51" s="3"/>
      <c r="D51" s="3"/>
      <c r="E51" s="70"/>
      <c r="F51" s="44"/>
      <c r="G51" s="70">
        <v>1299.721</v>
      </c>
      <c r="H51" s="138">
        <v>1536.5440000000001</v>
      </c>
      <c r="I51" s="70">
        <v>1227.3779999999999</v>
      </c>
      <c r="J51" s="44">
        <v>707.596</v>
      </c>
      <c r="K51" s="44">
        <v>391.63600000000002</v>
      </c>
      <c r="L51" s="138">
        <v>140.274</v>
      </c>
    </row>
    <row r="52" spans="1:12" ht="15" customHeight="1" x14ac:dyDescent="0.25">
      <c r="A52" s="27" t="s">
        <v>39</v>
      </c>
      <c r="B52" s="3"/>
      <c r="C52" s="3"/>
      <c r="D52" s="3"/>
      <c r="E52" s="70"/>
      <c r="F52" s="44"/>
      <c r="G52" s="70">
        <v>1425.6980000000001</v>
      </c>
      <c r="H52" s="138">
        <v>1469.8130000000001</v>
      </c>
      <c r="I52" s="70">
        <v>1796.191</v>
      </c>
      <c r="J52" s="44">
        <v>1715.4270000000001</v>
      </c>
      <c r="K52" s="44">
        <v>1873.643</v>
      </c>
      <c r="L52" s="138">
        <v>1402.0260000000001</v>
      </c>
    </row>
    <row r="53" spans="1:12" ht="15" customHeight="1" x14ac:dyDescent="0.25">
      <c r="A53" s="27" t="s">
        <v>77</v>
      </c>
      <c r="B53" s="3"/>
      <c r="C53" s="3"/>
      <c r="D53" s="3"/>
      <c r="E53" s="70"/>
      <c r="F53" s="44"/>
      <c r="G53" s="70">
        <v>58.863</v>
      </c>
      <c r="H53" s="138">
        <v>43.536000000000001</v>
      </c>
      <c r="I53" s="70">
        <v>54.863</v>
      </c>
      <c r="J53" s="44">
        <v>39.052999999999997</v>
      </c>
      <c r="K53" s="44">
        <v>30.904</v>
      </c>
      <c r="L53" s="138">
        <v>22.878</v>
      </c>
    </row>
    <row r="54" spans="1:12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2" ht="15" customHeight="1" x14ac:dyDescent="0.25">
      <c r="A55" s="29" t="s">
        <v>41</v>
      </c>
      <c r="B55" s="9"/>
      <c r="C55" s="9"/>
      <c r="D55" s="9"/>
      <c r="E55" s="93"/>
      <c r="F55" s="94"/>
      <c r="G55" s="93">
        <f>SUM(G47:G54)</f>
        <v>3569.1510000000003</v>
      </c>
      <c r="H55" s="124">
        <f>SUM(H47:H54)</f>
        <v>3752.6710000000003</v>
      </c>
      <c r="I55" s="71">
        <f>SUM(I47:I54)</f>
        <v>3878.0340000000001</v>
      </c>
      <c r="J55" s="49">
        <f t="shared" ref="J55" si="30">SUM(J47:J54)</f>
        <v>3036.415</v>
      </c>
      <c r="K55" s="49">
        <f t="shared" ref="K55:L55" si="31">SUM(K47:K54)</f>
        <v>2953.5570000000002</v>
      </c>
      <c r="L55" s="100">
        <f t="shared" si="31"/>
        <v>2551.7540000000004</v>
      </c>
    </row>
    <row r="56" spans="1:12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2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2">F$3</f>
        <v>2013</v>
      </c>
      <c r="G57" s="55">
        <f t="shared" si="32"/>
        <v>2014</v>
      </c>
      <c r="H57" s="55">
        <f t="shared" si="32"/>
        <v>2013</v>
      </c>
      <c r="I57" s="55">
        <f t="shared" si="32"/>
        <v>2013</v>
      </c>
      <c r="J57" s="55">
        <f t="shared" si="32"/>
        <v>2012</v>
      </c>
      <c r="K57" s="55">
        <f t="shared" si="32"/>
        <v>2011</v>
      </c>
      <c r="L57" s="55">
        <f t="shared" si="32"/>
        <v>2010</v>
      </c>
    </row>
    <row r="58" spans="1:12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3">F$4</f>
        <v>Q2</v>
      </c>
      <c r="G58" s="74" t="str">
        <f t="shared" si="33"/>
        <v>Q1-2</v>
      </c>
      <c r="H58" s="74" t="str">
        <f t="shared" si="33"/>
        <v>Q1-2</v>
      </c>
      <c r="I58" s="74"/>
      <c r="J58" s="74"/>
      <c r="K58" s="74" t="str">
        <f>IF(K$4="","",K$4)</f>
        <v/>
      </c>
      <c r="L58" s="74"/>
    </row>
    <row r="59" spans="1:12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2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2" ht="24.95" customHeight="1" x14ac:dyDescent="0.25">
      <c r="A61" s="209" t="s">
        <v>42</v>
      </c>
      <c r="B61" s="209"/>
      <c r="C61" s="8"/>
      <c r="D61" s="8"/>
      <c r="E61" s="68">
        <v>67.600999999999999</v>
      </c>
      <c r="F61" s="142">
        <v>6.6540000000000106</v>
      </c>
      <c r="G61" s="68">
        <v>12.76</v>
      </c>
      <c r="H61" s="136">
        <v>-60.364999999999995</v>
      </c>
      <c r="I61" s="68">
        <v>65.28</v>
      </c>
      <c r="J61" s="47">
        <v>-59.529000000000003</v>
      </c>
      <c r="K61" s="47">
        <v>65.594999999999999</v>
      </c>
      <c r="L61" s="136">
        <v>102.44</v>
      </c>
    </row>
    <row r="62" spans="1:12" ht="15" customHeight="1" x14ac:dyDescent="0.25">
      <c r="A62" s="211" t="s">
        <v>43</v>
      </c>
      <c r="B62" s="211"/>
      <c r="C62" s="22"/>
      <c r="D62" s="22"/>
      <c r="E62" s="69">
        <v>-6.5529999999999973</v>
      </c>
      <c r="F62" s="118">
        <v>-300.86599999999999</v>
      </c>
      <c r="G62" s="69">
        <v>-82.722000000000008</v>
      </c>
      <c r="H62" s="137">
        <v>-422.209</v>
      </c>
      <c r="I62" s="69">
        <v>-203.07499999999999</v>
      </c>
      <c r="J62" s="46">
        <v>86.522000000000006</v>
      </c>
      <c r="K62" s="46">
        <v>5.7209999999999752</v>
      </c>
      <c r="L62" s="137">
        <v>-130.904</v>
      </c>
    </row>
    <row r="63" spans="1:12" ht="16.5" customHeight="1" x14ac:dyDescent="0.25">
      <c r="A63" s="215" t="s">
        <v>44</v>
      </c>
      <c r="B63" s="215"/>
      <c r="C63" s="24"/>
      <c r="D63" s="24"/>
      <c r="E63" s="71">
        <f t="shared" ref="E63:K63" si="34">SUM(E61:E62)</f>
        <v>61.048000000000002</v>
      </c>
      <c r="F63" s="100">
        <f>SUM(F61:F62)</f>
        <v>-294.21199999999999</v>
      </c>
      <c r="G63" s="73">
        <f t="shared" ref="G63:H63" si="35">SUM(G61:G62)</f>
        <v>-69.962000000000003</v>
      </c>
      <c r="H63" s="127">
        <f t="shared" si="35"/>
        <v>-482.57400000000001</v>
      </c>
      <c r="I63" s="71">
        <f t="shared" ref="I63" si="36">SUM(I61:I62)</f>
        <v>-137.79499999999999</v>
      </c>
      <c r="J63" s="49">
        <f t="shared" ref="J63" si="37">SUM(J61:J62)</f>
        <v>26.993000000000002</v>
      </c>
      <c r="K63" s="49">
        <f t="shared" si="34"/>
        <v>71.315999999999974</v>
      </c>
      <c r="L63" s="100">
        <f t="shared" ref="L63" si="38">SUM(L61:L62)</f>
        <v>-28.463999999999999</v>
      </c>
    </row>
    <row r="64" spans="1:12" ht="15" customHeight="1" x14ac:dyDescent="0.25">
      <c r="A64" s="209" t="s">
        <v>45</v>
      </c>
      <c r="B64" s="209"/>
      <c r="C64" s="3"/>
      <c r="D64" s="3"/>
      <c r="E64" s="70">
        <v>-25.93</v>
      </c>
      <c r="F64" s="117">
        <v>-9.3520000000000003</v>
      </c>
      <c r="G64" s="70">
        <v>-26.694000000000003</v>
      </c>
      <c r="H64" s="138">
        <v>-15.123000000000001</v>
      </c>
      <c r="I64" s="70">
        <v>-25.451999999999998</v>
      </c>
      <c r="J64" s="44">
        <v>-108.57899999999999</v>
      </c>
      <c r="K64" s="44">
        <v>-54.214000000000006</v>
      </c>
      <c r="L64" s="138">
        <v>-29.294</v>
      </c>
    </row>
    <row r="65" spans="1:12" ht="15" customHeight="1" x14ac:dyDescent="0.25">
      <c r="A65" s="211" t="s">
        <v>78</v>
      </c>
      <c r="B65" s="211"/>
      <c r="C65" s="21"/>
      <c r="D65" s="21"/>
      <c r="E65" s="69">
        <v>1.6999999999999998E-2</v>
      </c>
      <c r="F65" s="118">
        <v>75.042000000000002</v>
      </c>
      <c r="G65" s="69">
        <v>4.4999999999999998E-2</v>
      </c>
      <c r="H65" s="137">
        <v>75.042000000000002</v>
      </c>
      <c r="I65" s="69">
        <v>172.447</v>
      </c>
      <c r="J65" s="46">
        <v>0.70899999999999996</v>
      </c>
      <c r="K65" s="46">
        <v>9.3620000000000001</v>
      </c>
      <c r="L65" s="137">
        <v>1.7710000000000001</v>
      </c>
    </row>
    <row r="66" spans="1:12" s="39" customFormat="1" ht="16.5" customHeight="1" x14ac:dyDescent="0.15">
      <c r="A66" s="126" t="s">
        <v>46</v>
      </c>
      <c r="B66" s="126"/>
      <c r="C66" s="25"/>
      <c r="D66" s="25"/>
      <c r="E66" s="71">
        <f t="shared" ref="E66:K66" si="39">SUM(E63:E65)</f>
        <v>35.135000000000005</v>
      </c>
      <c r="F66" s="100">
        <f>SUM(F63:F65)</f>
        <v>-228.52199999999996</v>
      </c>
      <c r="G66" s="73">
        <f t="shared" ref="G66:H66" si="40">SUM(G63:G65)</f>
        <v>-96.611000000000004</v>
      </c>
      <c r="H66" s="127">
        <f t="shared" si="40"/>
        <v>-422.65499999999997</v>
      </c>
      <c r="I66" s="71">
        <f t="shared" ref="I66" si="41">SUM(I63:I65)</f>
        <v>9.2000000000000171</v>
      </c>
      <c r="J66" s="49">
        <f t="shared" ref="J66" si="42">SUM(J63:J65)</f>
        <v>-80.876999999999981</v>
      </c>
      <c r="K66" s="49">
        <f t="shared" si="39"/>
        <v>26.46399999999997</v>
      </c>
      <c r="L66" s="100">
        <f t="shared" ref="L66" si="43">SUM(L63:L65)</f>
        <v>-55.986999999999995</v>
      </c>
    </row>
    <row r="67" spans="1:12" ht="15" customHeight="1" x14ac:dyDescent="0.25">
      <c r="A67" s="211" t="s">
        <v>47</v>
      </c>
      <c r="B67" s="211"/>
      <c r="C67" s="26"/>
      <c r="D67" s="26"/>
      <c r="E67" s="69"/>
      <c r="F67" s="118"/>
      <c r="G67" s="69"/>
      <c r="H67" s="137">
        <v>-680.83500000000004</v>
      </c>
      <c r="I67" s="69">
        <v>-680.83500000000004</v>
      </c>
      <c r="J67" s="46"/>
      <c r="K67" s="46">
        <v>-48.633000000000003</v>
      </c>
      <c r="L67" s="137">
        <v>153.24100000000001</v>
      </c>
    </row>
    <row r="68" spans="1:12" ht="16.5" customHeight="1" x14ac:dyDescent="0.25">
      <c r="A68" s="215" t="s">
        <v>48</v>
      </c>
      <c r="B68" s="215"/>
      <c r="C68" s="9"/>
      <c r="D68" s="9"/>
      <c r="E68" s="71">
        <f>SUM(E66:E67)</f>
        <v>35.135000000000005</v>
      </c>
      <c r="F68" s="100">
        <f>SUM(F66:F67)</f>
        <v>-228.52199999999996</v>
      </c>
      <c r="G68" s="73">
        <f>SUM(G66:G67)</f>
        <v>-96.611000000000004</v>
      </c>
      <c r="H68" s="127">
        <f>SUM(H66:H67)</f>
        <v>-1103.49</v>
      </c>
      <c r="I68" s="71">
        <f t="shared" ref="I68" si="44">SUM(I66:I67)</f>
        <v>-671.63499999999999</v>
      </c>
      <c r="J68" s="49">
        <f t="shared" ref="J68" si="45">SUM(J66:J67)</f>
        <v>-80.876999999999981</v>
      </c>
      <c r="K68" s="49">
        <f t="shared" ref="K68" si="46">SUM(K66:K67)</f>
        <v>-22.169000000000032</v>
      </c>
      <c r="L68" s="100">
        <f t="shared" ref="L68" si="47">SUM(L66:L67)</f>
        <v>97.254000000000019</v>
      </c>
    </row>
    <row r="69" spans="1:12" ht="15" customHeight="1" x14ac:dyDescent="0.25">
      <c r="A69" s="209" t="s">
        <v>49</v>
      </c>
      <c r="B69" s="209"/>
      <c r="C69" s="3"/>
      <c r="D69" s="3"/>
      <c r="E69" s="70">
        <v>-66.421999999999969</v>
      </c>
      <c r="F69" s="117">
        <v>222.91500000000002</v>
      </c>
      <c r="G69" s="70">
        <v>85.079000000000008</v>
      </c>
      <c r="H69" s="138">
        <v>873.6049999999999</v>
      </c>
      <c r="I69" s="70">
        <v>454.02800000000002</v>
      </c>
      <c r="J69" s="44">
        <v>48.579000000000001</v>
      </c>
      <c r="K69" s="44">
        <v>251.96100000000001</v>
      </c>
      <c r="L69" s="138">
        <v>-36.045000000000002</v>
      </c>
    </row>
    <row r="70" spans="1:12" ht="15" customHeight="1" x14ac:dyDescent="0.25">
      <c r="A70" s="209" t="s">
        <v>50</v>
      </c>
      <c r="B70" s="209"/>
      <c r="C70" s="3"/>
      <c r="D70" s="3"/>
      <c r="E70" s="70"/>
      <c r="F70" s="117"/>
      <c r="G70" s="70"/>
      <c r="H70" s="138"/>
      <c r="I70" s="70"/>
      <c r="J70" s="44"/>
      <c r="K70" s="44"/>
      <c r="L70" s="138"/>
    </row>
    <row r="71" spans="1:12" ht="15" customHeight="1" x14ac:dyDescent="0.25">
      <c r="A71" s="209" t="s">
        <v>51</v>
      </c>
      <c r="B71" s="209"/>
      <c r="C71" s="3"/>
      <c r="D71" s="3"/>
      <c r="E71" s="70">
        <v>-13.846</v>
      </c>
      <c r="F71" s="117">
        <v>-10.681000000000001</v>
      </c>
      <c r="G71" s="70">
        <v>-14.16</v>
      </c>
      <c r="H71" s="138">
        <v>-24.76</v>
      </c>
      <c r="I71" s="70">
        <v>-32.792000000000002</v>
      </c>
      <c r="J71" s="44">
        <v>-20.895</v>
      </c>
      <c r="K71" s="44">
        <v>-148.839</v>
      </c>
      <c r="L71" s="138">
        <v>-14.422000000000001</v>
      </c>
    </row>
    <row r="72" spans="1:12" ht="15" customHeight="1" x14ac:dyDescent="0.25">
      <c r="A72" s="211" t="s">
        <v>52</v>
      </c>
      <c r="B72" s="211"/>
      <c r="C72" s="21"/>
      <c r="D72" s="21"/>
      <c r="E72" s="69">
        <v>1.4390000000000001</v>
      </c>
      <c r="F72" s="118">
        <v>4.4829999999999997</v>
      </c>
      <c r="G72" s="69">
        <v>4.4390000000000001</v>
      </c>
      <c r="H72" s="137">
        <v>4.4829999999999997</v>
      </c>
      <c r="I72" s="69">
        <v>6.4489999999999998</v>
      </c>
      <c r="J72" s="46">
        <v>3.34</v>
      </c>
      <c r="K72" s="46">
        <v>-97.568999999999988</v>
      </c>
      <c r="L72" s="137"/>
    </row>
    <row r="73" spans="1:12" ht="16.5" customHeight="1" x14ac:dyDescent="0.25">
      <c r="A73" s="32" t="s">
        <v>53</v>
      </c>
      <c r="B73" s="32"/>
      <c r="C73" s="19"/>
      <c r="D73" s="19"/>
      <c r="E73" s="72">
        <f t="shared" ref="E73:K73" si="48">SUM(E69:E72)</f>
        <v>-78.828999999999979</v>
      </c>
      <c r="F73" s="140">
        <f>SUM(F69:F72)</f>
        <v>216.71700000000001</v>
      </c>
      <c r="G73" s="77">
        <f t="shared" ref="G73:H73" si="49">SUM(G69:G72)</f>
        <v>75.358000000000004</v>
      </c>
      <c r="H73" s="114">
        <f t="shared" si="49"/>
        <v>853.32799999999986</v>
      </c>
      <c r="I73" s="72">
        <f t="shared" ref="I73" si="50">SUM(I69:I72)</f>
        <v>427.685</v>
      </c>
      <c r="J73" s="48">
        <f t="shared" ref="J73" si="51">SUM(J69:J72)</f>
        <v>31.024000000000001</v>
      </c>
      <c r="K73" s="48">
        <f t="shared" si="48"/>
        <v>5.5530000000000257</v>
      </c>
      <c r="L73" s="140">
        <f t="shared" ref="L73" si="52">SUM(L69:L72)</f>
        <v>-50.466999999999999</v>
      </c>
    </row>
    <row r="74" spans="1:12" ht="16.5" customHeight="1" x14ac:dyDescent="0.25">
      <c r="A74" s="215" t="s">
        <v>54</v>
      </c>
      <c r="B74" s="215"/>
      <c r="C74" s="9"/>
      <c r="D74" s="9"/>
      <c r="E74" s="71">
        <f>SUM(E73+E68)</f>
        <v>-43.693999999999974</v>
      </c>
      <c r="F74" s="100">
        <f>F73+F68</f>
        <v>-11.80499999999995</v>
      </c>
      <c r="G74" s="73">
        <f t="shared" ref="G74:H74" si="53">SUM(G73+G68)</f>
        <v>-21.253</v>
      </c>
      <c r="H74" s="127">
        <f t="shared" si="53"/>
        <v>-250.16200000000015</v>
      </c>
      <c r="I74" s="71">
        <f t="shared" ref="I74" si="54">SUM(I73+I68)</f>
        <v>-243.95</v>
      </c>
      <c r="J74" s="49">
        <f t="shared" ref="J74" si="55">SUM(J73+J68)</f>
        <v>-49.85299999999998</v>
      </c>
      <c r="K74" s="49">
        <f t="shared" ref="K74" si="56">SUM(K73+K68)</f>
        <v>-16.616000000000007</v>
      </c>
      <c r="L74" s="100">
        <f t="shared" ref="L74" si="57">SUM(L73+L68)</f>
        <v>46.78700000000002</v>
      </c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8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8"/>
        <v>2012</v>
      </c>
      <c r="K76" s="55">
        <f t="shared" si="58"/>
        <v>2011</v>
      </c>
      <c r="L76" s="55">
        <f t="shared" si="58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9">F$4</f>
        <v>Q2</v>
      </c>
      <c r="G77" s="74" t="str">
        <f t="shared" si="59"/>
        <v>Q1-2</v>
      </c>
      <c r="H77" s="74" t="str">
        <f t="shared" si="59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13.902300793278407</v>
      </c>
      <c r="F80" s="50">
        <f>IF(F14=0,"-",IF(F7=0,"-",F14/F7))*100</f>
        <v>12.362486447415991</v>
      </c>
      <c r="G80" s="63">
        <f>IF(G7=0,"",IF(G14=0,"",(G14/G7))*100)</f>
        <v>6.0503709782457431</v>
      </c>
      <c r="H80" s="99">
        <f>IF(H7=0,"",IF(H14=0,"",(H14/H7))*100)</f>
        <v>4.904658002087082</v>
      </c>
      <c r="I80" s="97">
        <f>IF(I7=0,"",IF(I14=0,"",(I14/I7))*100)</f>
        <v>10.88958008645603</v>
      </c>
      <c r="J80" s="50">
        <f>IF(J14=0,"-",IF(J7=0,"-",J14/J7))*100</f>
        <v>0.21168178959250686</v>
      </c>
      <c r="K80" s="50">
        <f>IF(K14=0,"-",IF(K7=0,"-",K14/K7))*100</f>
        <v>7.0420897323148379</v>
      </c>
      <c r="L80" s="147">
        <f t="shared" ref="L80" si="60">IF(L14=0,"-",IF(L7=0,"-",L14/L7)*100)</f>
        <v>8.0268173405728547</v>
      </c>
    </row>
    <row r="81" spans="1:13" ht="15" customHeight="1" x14ac:dyDescent="0.25">
      <c r="A81" s="209" t="s">
        <v>57</v>
      </c>
      <c r="B81" s="209"/>
      <c r="C81" s="6"/>
      <c r="D81" s="6"/>
      <c r="E81" s="63">
        <f t="shared" ref="E81:H81" si="61">IF(E20=0,"-",IF(E7=0,"-",E20/E7)*100)</f>
        <v>11.13398282267192</v>
      </c>
      <c r="F81" s="50">
        <f t="shared" si="61"/>
        <v>6.4551861221539735</v>
      </c>
      <c r="G81" s="63">
        <f t="shared" ref="G81:I81" si="62">IF(G20=0,"-",IF(G7=0,"-",G20/G7)*100)</f>
        <v>2.6446551652744925</v>
      </c>
      <c r="H81" s="99">
        <f t="shared" si="61"/>
        <v>-3.2132175615017124</v>
      </c>
      <c r="I81" s="63">
        <f t="shared" si="62"/>
        <v>2.9822701210869376</v>
      </c>
      <c r="J81" s="50">
        <f t="shared" ref="J81" si="63">IF(J20=0,"-",IF(J7=0,"-",J20/J7)*100)</f>
        <v>-3.2033284572776122</v>
      </c>
      <c r="K81" s="50">
        <f t="shared" ref="K81" si="64">IF(K20=0,"-",IF(K7=0,"-",K20/K7)*100)</f>
        <v>3.7438130055892014</v>
      </c>
      <c r="L81" s="99">
        <f>IF(L20=0,"-",IF(L7=0,"-",L20/L7)*100)</f>
        <v>6.9299783058990636</v>
      </c>
      <c r="M81" s="13"/>
    </row>
    <row r="82" spans="1:13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189" t="s">
        <v>8</v>
      </c>
      <c r="H82" s="99" t="s">
        <v>8</v>
      </c>
      <c r="I82" s="189">
        <f>IF((I47=0),"-",(I24/((I47+J47)/2)*100))</f>
        <v>7.1644571093573139</v>
      </c>
      <c r="J82" s="99">
        <f>IF((J47=0),"-",(J24/((J47+K47)/2)*100))</f>
        <v>-15.924547340674669</v>
      </c>
      <c r="K82" s="99" t="s">
        <v>8</v>
      </c>
      <c r="L82" s="99">
        <v>6.9</v>
      </c>
      <c r="M82" s="13"/>
    </row>
    <row r="83" spans="1:13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189" t="s">
        <v>8</v>
      </c>
      <c r="H83" s="99" t="s">
        <v>8</v>
      </c>
      <c r="I83" s="189">
        <f>IF((I47=0),"-",((I17+I18)/((I47+I48+I49+I51+J47+J48+J49+J51)/2)*100))</f>
        <v>16.001295100309843</v>
      </c>
      <c r="J83" s="99">
        <f>IF((J47=0),"-",((J17+J18)/((J47+J48+J49+J51+K47+K48+K49+K51)/2)*100))</f>
        <v>0.68101679337913301</v>
      </c>
      <c r="K83" s="99" t="s">
        <v>8</v>
      </c>
      <c r="L83" s="99">
        <v>13.1</v>
      </c>
      <c r="M83" s="13"/>
    </row>
    <row r="84" spans="1:13" ht="15" customHeight="1" x14ac:dyDescent="0.25">
      <c r="A84" s="209" t="s">
        <v>60</v>
      </c>
      <c r="B84" s="209"/>
      <c r="C84" s="6"/>
      <c r="D84" s="6"/>
      <c r="E84" s="67" t="s">
        <v>8</v>
      </c>
      <c r="F84" s="92" t="s">
        <v>8</v>
      </c>
      <c r="G84" s="67">
        <f t="shared" ref="G84:H84" si="65">IF(G47=0,"-",((G47+G48)/G55*100))</f>
        <v>18.148629744160445</v>
      </c>
      <c r="H84" s="101">
        <f t="shared" si="65"/>
        <v>13.609479754553492</v>
      </c>
      <c r="I84" s="67">
        <f t="shared" ref="I84" si="66">IF(I47=0,"-",((I47+I48)/I55*100))</f>
        <v>17.12932377591326</v>
      </c>
      <c r="J84" s="177">
        <f t="shared" ref="J84" si="67">IF(J47=0,"-",((J47+J48)/J55*100))</f>
        <v>15.794283719452052</v>
      </c>
      <c r="K84" s="177">
        <f t="shared" ref="K84" si="68">IF(K47=0,"-",((K47+K48)/K55*100))</f>
        <v>18.670437035750449</v>
      </c>
      <c r="L84" s="101">
        <v>35</v>
      </c>
      <c r="M84" s="13"/>
    </row>
    <row r="85" spans="1:13" ht="15" customHeight="1" x14ac:dyDescent="0.25">
      <c r="A85" s="209" t="s">
        <v>61</v>
      </c>
      <c r="B85" s="209"/>
      <c r="C85" s="6"/>
      <c r="D85" s="6"/>
      <c r="E85" s="64" t="s">
        <v>8</v>
      </c>
      <c r="F85" s="1" t="s">
        <v>8</v>
      </c>
      <c r="G85" s="64">
        <f t="shared" ref="G85:H85" si="69">IF((G51+G49-G43-G41-G37)=0,"-",(G51+G49-G43-G41-G37))</f>
        <v>1217.4559999999999</v>
      </c>
      <c r="H85" s="102">
        <f t="shared" si="69"/>
        <v>1436.557</v>
      </c>
      <c r="I85" s="64">
        <f t="shared" ref="I85" si="70">IF((I51+I49-I43-I41-I37)=0,"-",(I51+I49-I43-I41-I37))</f>
        <v>1114.6789999999999</v>
      </c>
      <c r="J85" s="1">
        <f>IF((J51+J49-J43-J41-J37)=0,"-",(J51+J49-J43-J41-J37))</f>
        <v>373.22</v>
      </c>
      <c r="K85" s="1">
        <f>IF((K51+K49-K43-K41-K37)=0,"-",(K51+K49-K43-K41-K37))</f>
        <v>14.264999999999986</v>
      </c>
      <c r="L85" s="102">
        <v>-256</v>
      </c>
      <c r="M85" s="13"/>
    </row>
    <row r="86" spans="1:13" ht="15" customHeight="1" x14ac:dyDescent="0.25">
      <c r="A86" s="209" t="s">
        <v>62</v>
      </c>
      <c r="B86" s="209"/>
      <c r="C86" s="3"/>
      <c r="D86" s="3"/>
      <c r="E86" s="65" t="s">
        <v>8</v>
      </c>
      <c r="F86" s="2" t="s">
        <v>8</v>
      </c>
      <c r="G86" s="65">
        <f t="shared" ref="G86:H86" si="71">IF((G47=0),"-",((G51+G49)/(G47+G48)))</f>
        <v>2.0653413652138468</v>
      </c>
      <c r="H86" s="103">
        <f t="shared" si="71"/>
        <v>3.0681588114011813</v>
      </c>
      <c r="I86" s="65">
        <f t="shared" ref="I86" si="72">IF((I47=0),"-",((I51+I49)/(I47+I48)))</f>
        <v>1.9016169362062136</v>
      </c>
      <c r="J86" s="33">
        <f t="shared" ref="J86" si="73">IF((J47=0),"-",((J51+J49)/(J47+J48)))</f>
        <v>1.5369469118812293</v>
      </c>
      <c r="K86" s="33">
        <f t="shared" ref="K86" si="74">IF((K47=0),"-",((K51+K49)/(K47+K48)))</f>
        <v>0.77937298936243538</v>
      </c>
      <c r="L86" s="103">
        <v>0.2</v>
      </c>
    </row>
    <row r="87" spans="1:13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8</v>
      </c>
      <c r="H87" s="148" t="s">
        <v>8</v>
      </c>
      <c r="I87" s="66">
        <v>460</v>
      </c>
      <c r="J87" s="17">
        <v>441</v>
      </c>
      <c r="K87" s="17">
        <v>469</v>
      </c>
      <c r="L87" s="148">
        <v>452</v>
      </c>
    </row>
    <row r="88" spans="1:13" ht="15" customHeight="1" x14ac:dyDescent="0.25">
      <c r="A88" s="5" t="s">
        <v>100</v>
      </c>
      <c r="B88" s="5"/>
      <c r="C88" s="5"/>
      <c r="D88" s="5"/>
      <c r="E88" s="5"/>
      <c r="F88" s="5"/>
      <c r="G88" s="120"/>
      <c r="H88" s="120"/>
      <c r="I88" s="5"/>
      <c r="J88" s="5"/>
      <c r="K88" s="5"/>
      <c r="L88" s="5"/>
    </row>
    <row r="89" spans="1:13" ht="15" customHeight="1" x14ac:dyDescent="0.25">
      <c r="A89" s="5"/>
      <c r="B89" s="5"/>
      <c r="C89" s="5"/>
      <c r="D89" s="5"/>
      <c r="E89" s="5"/>
      <c r="F89" s="5"/>
      <c r="G89" s="121"/>
      <c r="H89" s="121"/>
      <c r="I89" s="121"/>
      <c r="J89" s="121"/>
      <c r="K89" s="5"/>
      <c r="L89" s="5"/>
    </row>
    <row r="90" spans="1:13" ht="14.25" customHeight="1" x14ac:dyDescent="0.25">
      <c r="A90" s="5"/>
      <c r="B90" s="5"/>
      <c r="C90" s="5"/>
      <c r="D90" s="5"/>
      <c r="E90" s="5"/>
      <c r="F90" s="5"/>
      <c r="G90" s="121"/>
      <c r="H90" s="121"/>
      <c r="I90" s="121"/>
      <c r="J90" s="121"/>
      <c r="K90" s="5"/>
      <c r="L90" s="5"/>
    </row>
    <row r="91" spans="1:13" x14ac:dyDescent="0.25">
      <c r="A91" s="5"/>
      <c r="B91" s="5"/>
      <c r="C91" s="5"/>
      <c r="D91" s="5"/>
      <c r="E91" s="5"/>
      <c r="F91" s="5"/>
      <c r="G91" s="42"/>
      <c r="H91" s="42"/>
      <c r="I91" s="42"/>
      <c r="J91" s="42"/>
      <c r="K91" s="5"/>
      <c r="L91" s="5"/>
    </row>
    <row r="92" spans="1:13" x14ac:dyDescent="0.25">
      <c r="A92" s="5"/>
      <c r="B92" s="5"/>
      <c r="C92" s="5"/>
      <c r="D92" s="5"/>
      <c r="E92" s="5"/>
      <c r="F92" s="5"/>
      <c r="G92" s="42"/>
      <c r="H92" s="42"/>
      <c r="I92" s="42"/>
      <c r="J92" s="42"/>
      <c r="K92" s="5"/>
      <c r="L92" s="5"/>
    </row>
    <row r="93" spans="1:13" ht="15" customHeight="1" x14ac:dyDescent="0.25">
      <c r="A93" s="5"/>
      <c r="B93" s="5"/>
      <c r="C93" s="5"/>
      <c r="D93" s="5"/>
      <c r="E93" s="5"/>
      <c r="F93" s="5"/>
      <c r="G93" s="42"/>
      <c r="H93" s="42"/>
      <c r="I93" s="42"/>
      <c r="J93" s="42"/>
      <c r="K93" s="5"/>
      <c r="L93" s="5"/>
    </row>
    <row r="94" spans="1:13" x14ac:dyDescent="0.25">
      <c r="A94" s="5"/>
      <c r="B94" s="5"/>
      <c r="C94" s="5"/>
      <c r="D94" s="5"/>
      <c r="E94" s="5"/>
      <c r="F94" s="5"/>
      <c r="G94" s="42"/>
      <c r="H94" s="42"/>
      <c r="I94" s="42"/>
      <c r="J94" s="42"/>
      <c r="K94" s="5"/>
      <c r="L94" s="5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3:B83"/>
    <mergeCell ref="A81:B81"/>
    <mergeCell ref="A74:B74"/>
    <mergeCell ref="A80:B80"/>
    <mergeCell ref="A82:B82"/>
    <mergeCell ref="A84:B84"/>
    <mergeCell ref="A85:B85"/>
    <mergeCell ref="A1:L1"/>
    <mergeCell ref="A61:B61"/>
    <mergeCell ref="A62:B62"/>
    <mergeCell ref="A63:B63"/>
    <mergeCell ref="A64:B64"/>
    <mergeCell ref="A67:B67"/>
    <mergeCell ref="A72:B72"/>
    <mergeCell ref="A68:B68"/>
    <mergeCell ref="A69:B69"/>
    <mergeCell ref="A65:B65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N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39" customWidth="1"/>
    <col min="12" max="13" width="9.7109375" customWidth="1"/>
  </cols>
  <sheetData>
    <row r="1" spans="1:13" ht="18" customHeight="1" x14ac:dyDescent="0.25">
      <c r="A1" s="210" t="s">
        <v>87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" customHeight="1" x14ac:dyDescent="0.25">
      <c r="A2" s="29" t="s">
        <v>15</v>
      </c>
      <c r="B2" s="12"/>
      <c r="C2" s="12"/>
      <c r="D2" s="12"/>
      <c r="E2" s="13"/>
      <c r="F2" s="13"/>
      <c r="G2" s="41"/>
      <c r="H2" s="41"/>
      <c r="I2" s="198"/>
      <c r="J2" s="41"/>
      <c r="K2" s="41"/>
      <c r="L2" s="13"/>
      <c r="M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2013</v>
      </c>
      <c r="K3" s="55">
        <v>2012</v>
      </c>
      <c r="L3" s="55">
        <v>2011</v>
      </c>
      <c r="M3" s="55">
        <v>2010</v>
      </c>
    </row>
    <row r="4" spans="1:13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  <c r="M4" s="55"/>
    </row>
    <row r="5" spans="1:13" s="15" customFormat="1" ht="12.75" customHeight="1" x14ac:dyDescent="0.15">
      <c r="A5" s="53" t="s">
        <v>9</v>
      </c>
      <c r="B5" s="59"/>
      <c r="C5" s="57"/>
      <c r="D5" s="57" t="s">
        <v>64</v>
      </c>
      <c r="E5" s="58" t="s">
        <v>66</v>
      </c>
      <c r="F5" s="58" t="s">
        <v>115</v>
      </c>
      <c r="G5" s="58" t="s">
        <v>66</v>
      </c>
      <c r="H5" s="58" t="s">
        <v>115</v>
      </c>
      <c r="I5" s="58" t="s">
        <v>115</v>
      </c>
      <c r="J5" s="58" t="s">
        <v>65</v>
      </c>
      <c r="K5" s="58"/>
      <c r="L5" s="58" t="s">
        <v>7</v>
      </c>
      <c r="M5" s="58" t="s">
        <v>7</v>
      </c>
    </row>
    <row r="6" spans="1:13" ht="1.5" customHeight="1" x14ac:dyDescent="0.25">
      <c r="K6" s="41"/>
    </row>
    <row r="7" spans="1:13" ht="15" customHeight="1" x14ac:dyDescent="0.25">
      <c r="A7" s="27" t="s">
        <v>10</v>
      </c>
      <c r="B7" s="6"/>
      <c r="C7" s="6"/>
      <c r="D7" s="6"/>
      <c r="E7" s="71">
        <v>53.39800000000001</v>
      </c>
      <c r="F7" s="49">
        <v>44.585999999999999</v>
      </c>
      <c r="G7" s="71">
        <v>95.88000000000001</v>
      </c>
      <c r="H7" s="100">
        <v>86.191000000000003</v>
      </c>
      <c r="I7" s="71">
        <v>197.36699999999999</v>
      </c>
      <c r="J7" s="49">
        <v>232.72899999999998</v>
      </c>
      <c r="K7" s="49">
        <v>235.482</v>
      </c>
      <c r="L7" s="49">
        <v>232.11799999999999</v>
      </c>
      <c r="M7" s="100">
        <v>226.792</v>
      </c>
    </row>
    <row r="8" spans="1:13" ht="15" customHeight="1" x14ac:dyDescent="0.25">
      <c r="A8" s="27" t="s">
        <v>11</v>
      </c>
      <c r="B8" s="3"/>
      <c r="C8" s="3"/>
      <c r="D8" s="3"/>
      <c r="E8" s="70">
        <v>-47.073000000000008</v>
      </c>
      <c r="F8" s="44">
        <v>-42.308</v>
      </c>
      <c r="G8" s="70">
        <v>-91.62700000000001</v>
      </c>
      <c r="H8" s="138">
        <v>-84.198000000000008</v>
      </c>
      <c r="I8" s="70">
        <v>-174.89700000000002</v>
      </c>
      <c r="J8" s="44">
        <v>-207.41</v>
      </c>
      <c r="K8" s="44">
        <v>-211.91999999999996</v>
      </c>
      <c r="L8" s="44">
        <v>-223.649</v>
      </c>
      <c r="M8" s="138">
        <v>-208.14099999999999</v>
      </c>
    </row>
    <row r="9" spans="1:13" ht="15" customHeight="1" x14ac:dyDescent="0.25">
      <c r="A9" s="27" t="s">
        <v>12</v>
      </c>
      <c r="B9" s="3"/>
      <c r="C9" s="3"/>
      <c r="D9" s="3"/>
      <c r="E9" s="70">
        <v>1.7589999999999999</v>
      </c>
      <c r="F9" s="44">
        <v>1.347</v>
      </c>
      <c r="G9" s="70">
        <v>3.363</v>
      </c>
      <c r="H9" s="138">
        <v>2.7269999999999999</v>
      </c>
      <c r="I9" s="70">
        <v>6.61</v>
      </c>
      <c r="J9" s="44">
        <v>7.2600000000000007</v>
      </c>
      <c r="K9" s="44">
        <v>7.81</v>
      </c>
      <c r="L9" s="44">
        <v>13.141999999999999</v>
      </c>
      <c r="M9" s="138">
        <v>4.806</v>
      </c>
    </row>
    <row r="10" spans="1:13" ht="15" customHeight="1" x14ac:dyDescent="0.25">
      <c r="A10" s="27" t="s">
        <v>13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44"/>
      <c r="M10" s="138"/>
    </row>
    <row r="11" spans="1:13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46"/>
      <c r="M11" s="137"/>
    </row>
    <row r="12" spans="1:13" ht="15" customHeight="1" x14ac:dyDescent="0.25">
      <c r="A12" s="10" t="s">
        <v>0</v>
      </c>
      <c r="B12" s="10"/>
      <c r="C12" s="10"/>
      <c r="D12" s="10"/>
      <c r="E12" s="71">
        <f>SUM(E7:E11)</f>
        <v>8.0840000000000032</v>
      </c>
      <c r="F12" s="49">
        <f t="shared" ref="F12:L12" si="0">SUM(F7:F11)</f>
        <v>3.6249999999999987</v>
      </c>
      <c r="G12" s="71">
        <f>SUM(G7:G11)</f>
        <v>7.6159999999999997</v>
      </c>
      <c r="H12" s="100">
        <f>SUM(H7:H11)</f>
        <v>4.7199999999999953</v>
      </c>
      <c r="I12" s="71">
        <f>SUM(I7:I11)</f>
        <v>29.07999999999997</v>
      </c>
      <c r="J12" s="49">
        <f>SUM(J7:J11)</f>
        <v>32.578999999999986</v>
      </c>
      <c r="K12" s="49">
        <f t="shared" ref="K12" si="1">SUM(K7:K11)</f>
        <v>31.372000000000039</v>
      </c>
      <c r="L12" s="49">
        <f t="shared" si="0"/>
        <v>21.610999999999994</v>
      </c>
      <c r="M12" s="100">
        <f>SUM(M7:M11)</f>
        <v>23.457000000000011</v>
      </c>
    </row>
    <row r="13" spans="1:13" ht="15" customHeight="1" x14ac:dyDescent="0.25">
      <c r="A13" s="28" t="s">
        <v>76</v>
      </c>
      <c r="B13" s="21"/>
      <c r="C13" s="21"/>
      <c r="D13" s="21"/>
      <c r="E13" s="69">
        <v>-1.8049999999999999</v>
      </c>
      <c r="F13" s="46">
        <v>-1.8860000000000001</v>
      </c>
      <c r="G13" s="69">
        <v>-3.5210000000000004</v>
      </c>
      <c r="H13" s="137">
        <v>-3.7530000000000001</v>
      </c>
      <c r="I13" s="69">
        <v>-7.6309999999999993</v>
      </c>
      <c r="J13" s="46">
        <v>-9.3790000000000013</v>
      </c>
      <c r="K13" s="46">
        <v>-7.899</v>
      </c>
      <c r="L13" s="46">
        <v>-6.8040000000000003</v>
      </c>
      <c r="M13" s="137">
        <v>-6.5949999999999998</v>
      </c>
    </row>
    <row r="14" spans="1:13" ht="15" customHeight="1" x14ac:dyDescent="0.25">
      <c r="A14" s="10" t="s">
        <v>1</v>
      </c>
      <c r="B14" s="10"/>
      <c r="C14" s="10"/>
      <c r="D14" s="10"/>
      <c r="E14" s="71">
        <f>SUM(E12:E13)</f>
        <v>6.2790000000000035</v>
      </c>
      <c r="F14" s="49">
        <f t="shared" ref="F14:L14" si="2">SUM(F12:F13)</f>
        <v>1.7389999999999985</v>
      </c>
      <c r="G14" s="71">
        <f>SUM(G12:G13)</f>
        <v>4.0949999999999989</v>
      </c>
      <c r="H14" s="100">
        <f>SUM(H12:H13)</f>
        <v>0.9669999999999952</v>
      </c>
      <c r="I14" s="71">
        <f>SUM(I12:I13)</f>
        <v>21.44899999999997</v>
      </c>
      <c r="J14" s="49">
        <f>SUM(J12:J13)</f>
        <v>23.199999999999985</v>
      </c>
      <c r="K14" s="49">
        <f t="shared" ref="K14" si="3">SUM(K12:K13)</f>
        <v>23.473000000000038</v>
      </c>
      <c r="L14" s="49">
        <f t="shared" si="2"/>
        <v>14.806999999999993</v>
      </c>
      <c r="M14" s="100">
        <f>SUM(M12:M13)</f>
        <v>16.862000000000013</v>
      </c>
    </row>
    <row r="15" spans="1:13" ht="15" customHeight="1" x14ac:dyDescent="0.25">
      <c r="A15" s="27" t="s">
        <v>16</v>
      </c>
      <c r="B15" s="4"/>
      <c r="C15" s="4"/>
      <c r="D15" s="4"/>
      <c r="E15" s="70"/>
      <c r="F15" s="44">
        <v>-0.18099999999999999</v>
      </c>
      <c r="G15" s="70"/>
      <c r="H15" s="138">
        <v>-0.36099999999999999</v>
      </c>
      <c r="I15" s="70">
        <v>-0.73299999999999998</v>
      </c>
      <c r="J15" s="44">
        <v>-0.73299999999999998</v>
      </c>
      <c r="K15" s="44">
        <v>-0.77800000000000002</v>
      </c>
      <c r="L15" s="44">
        <v>-0.72599999999999998</v>
      </c>
      <c r="M15" s="138">
        <v>-0.65500000000000003</v>
      </c>
    </row>
    <row r="16" spans="1:13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46"/>
      <c r="M16" s="137"/>
    </row>
    <row r="17" spans="1:13" ht="15" customHeight="1" x14ac:dyDescent="0.25">
      <c r="A17" s="10" t="s">
        <v>2</v>
      </c>
      <c r="B17" s="10"/>
      <c r="C17" s="10"/>
      <c r="D17" s="10"/>
      <c r="E17" s="71">
        <f>SUM(E14:E16)</f>
        <v>6.2790000000000035</v>
      </c>
      <c r="F17" s="49">
        <f t="shared" ref="F17:L17" si="4">SUM(F14:F16)</f>
        <v>1.5579999999999985</v>
      </c>
      <c r="G17" s="71">
        <f>SUM(G14:G16)</f>
        <v>4.0949999999999989</v>
      </c>
      <c r="H17" s="100">
        <f>SUM(H14:H16)</f>
        <v>0.60599999999999521</v>
      </c>
      <c r="I17" s="71">
        <f>SUM(I14:I16)</f>
        <v>20.715999999999969</v>
      </c>
      <c r="J17" s="49">
        <f>SUM(J14:J16)</f>
        <v>22.466999999999985</v>
      </c>
      <c r="K17" s="49">
        <f t="shared" ref="K17" si="5">SUM(K14:K16)</f>
        <v>22.695000000000039</v>
      </c>
      <c r="L17" s="49">
        <f t="shared" si="4"/>
        <v>14.080999999999992</v>
      </c>
      <c r="M17" s="100">
        <f>SUM(M14:M16)</f>
        <v>16.207000000000011</v>
      </c>
    </row>
    <row r="18" spans="1:13" ht="15" customHeight="1" x14ac:dyDescent="0.25">
      <c r="A18" s="27" t="s">
        <v>18</v>
      </c>
      <c r="B18" s="3"/>
      <c r="C18" s="3"/>
      <c r="D18" s="3"/>
      <c r="E18" s="70">
        <v>-6.0999999999999999E-2</v>
      </c>
      <c r="F18" s="44">
        <v>-1.6849999999999998</v>
      </c>
      <c r="G18" s="70">
        <v>-0.06</v>
      </c>
      <c r="H18" s="138">
        <v>1.4229999999999998</v>
      </c>
      <c r="I18" s="70">
        <v>1.5249999999999999</v>
      </c>
      <c r="J18" s="44">
        <v>1.5259999999999998</v>
      </c>
      <c r="K18" s="44">
        <v>4.5039999999999996</v>
      </c>
      <c r="L18" s="44">
        <v>0.45700000000000002</v>
      </c>
      <c r="M18" s="138">
        <v>-5.9999999999999984E-3</v>
      </c>
    </row>
    <row r="19" spans="1:13" ht="15" customHeight="1" x14ac:dyDescent="0.25">
      <c r="A19" s="28" t="s">
        <v>19</v>
      </c>
      <c r="B19" s="21"/>
      <c r="C19" s="21"/>
      <c r="D19" s="21"/>
      <c r="E19" s="69">
        <v>-3.1589999999999998</v>
      </c>
      <c r="F19" s="46">
        <v>-4.6910000000000007</v>
      </c>
      <c r="G19" s="69">
        <v>-6.1210000000000004</v>
      </c>
      <c r="H19" s="137">
        <v>-7.0790000000000006</v>
      </c>
      <c r="I19" s="69">
        <v>-13.281000000000001</v>
      </c>
      <c r="J19" s="46">
        <v>-13.242000000000001</v>
      </c>
      <c r="K19" s="46">
        <v>-13.288</v>
      </c>
      <c r="L19" s="46">
        <v>-14.542</v>
      </c>
      <c r="M19" s="137">
        <v>-14.596</v>
      </c>
    </row>
    <row r="20" spans="1:13" ht="15" customHeight="1" x14ac:dyDescent="0.25">
      <c r="A20" s="10" t="s">
        <v>3</v>
      </c>
      <c r="B20" s="10"/>
      <c r="C20" s="10"/>
      <c r="D20" s="10"/>
      <c r="E20" s="71">
        <f>SUM(E17:E19)</f>
        <v>3.0590000000000037</v>
      </c>
      <c r="F20" s="49">
        <f t="shared" ref="F20:L20" si="6">SUM(F17:F19)</f>
        <v>-4.8180000000000023</v>
      </c>
      <c r="G20" s="71">
        <f>SUM(G17:G19)</f>
        <v>-2.0860000000000012</v>
      </c>
      <c r="H20" s="100">
        <f>SUM(H17:H19)</f>
        <v>-5.050000000000006</v>
      </c>
      <c r="I20" s="71">
        <f>SUM(I17:I19)</f>
        <v>8.9599999999999671</v>
      </c>
      <c r="J20" s="49">
        <f>SUM(J17:J19)</f>
        <v>10.750999999999983</v>
      </c>
      <c r="K20" s="49">
        <f t="shared" ref="K20" si="7">SUM(K17:K19)</f>
        <v>13.91100000000004</v>
      </c>
      <c r="L20" s="49">
        <f t="shared" si="6"/>
        <v>-4.0000000000066649E-3</v>
      </c>
      <c r="M20" s="100">
        <f>SUM(M17:M19)</f>
        <v>1.6050000000000111</v>
      </c>
    </row>
    <row r="21" spans="1:13" ht="15" customHeight="1" x14ac:dyDescent="0.25">
      <c r="A21" s="27" t="s">
        <v>20</v>
      </c>
      <c r="B21" s="3"/>
      <c r="C21" s="3"/>
      <c r="D21" s="3"/>
      <c r="E21" s="70">
        <v>-0.10100000000000003</v>
      </c>
      <c r="F21" s="44">
        <v>-1.100000000000001E-2</v>
      </c>
      <c r="G21" s="70">
        <v>-0.27700000000000002</v>
      </c>
      <c r="H21" s="138">
        <v>5.5999999999999994E-2</v>
      </c>
      <c r="I21" s="70">
        <v>-16.21</v>
      </c>
      <c r="J21" s="44">
        <v>-16.240000000000002</v>
      </c>
      <c r="K21" s="44">
        <v>-4.8979999999999997</v>
      </c>
      <c r="L21" s="44">
        <v>0.3230000000000004</v>
      </c>
      <c r="M21" s="138">
        <v>24.57</v>
      </c>
    </row>
    <row r="22" spans="1:13" ht="15" customHeight="1" x14ac:dyDescent="0.25">
      <c r="A22" s="28" t="s">
        <v>83</v>
      </c>
      <c r="B22" s="23"/>
      <c r="C22" s="23"/>
      <c r="D22" s="23"/>
      <c r="E22" s="69"/>
      <c r="F22" s="46">
        <v>1.383</v>
      </c>
      <c r="G22" s="69">
        <v>-5.5229999999999997</v>
      </c>
      <c r="H22" s="137">
        <v>0.371</v>
      </c>
      <c r="I22" s="69">
        <v>-19.684000000000001</v>
      </c>
      <c r="J22" s="46">
        <v>-21.445</v>
      </c>
      <c r="K22" s="46"/>
      <c r="L22" s="46">
        <v>-17.379000000000001</v>
      </c>
      <c r="M22" s="137">
        <v>6.5880000000000001</v>
      </c>
    </row>
    <row r="23" spans="1:13" ht="15" customHeight="1" x14ac:dyDescent="0.25">
      <c r="A23" s="31" t="s">
        <v>21</v>
      </c>
      <c r="B23" s="11"/>
      <c r="C23" s="11"/>
      <c r="D23" s="11"/>
      <c r="E23" s="71">
        <f>SUM(E20:E22)</f>
        <v>2.9580000000000037</v>
      </c>
      <c r="F23" s="49">
        <f t="shared" ref="F23:L23" si="8">SUM(F20:F22)</f>
        <v>-3.4460000000000024</v>
      </c>
      <c r="G23" s="71">
        <f>SUM(G20:G22)</f>
        <v>-7.886000000000001</v>
      </c>
      <c r="H23" s="100">
        <f>SUM(H20:H22)</f>
        <v>-4.6230000000000064</v>
      </c>
      <c r="I23" s="71">
        <f>SUM(I20:I22)</f>
        <v>-26.934000000000033</v>
      </c>
      <c r="J23" s="49">
        <f>SUM(J20:J22)</f>
        <v>-26.934000000000019</v>
      </c>
      <c r="K23" s="49">
        <f t="shared" ref="K23" si="9">SUM(K20:K22)</f>
        <v>9.0130000000000408</v>
      </c>
      <c r="L23" s="49">
        <f t="shared" si="8"/>
        <v>-17.060000000000009</v>
      </c>
      <c r="M23" s="100">
        <f>SUM(M20:M22)</f>
        <v>32.763000000000012</v>
      </c>
    </row>
    <row r="24" spans="1:13" ht="15" customHeight="1" x14ac:dyDescent="0.25">
      <c r="A24" s="27" t="s">
        <v>22</v>
      </c>
      <c r="B24" s="3"/>
      <c r="C24" s="3"/>
      <c r="D24" s="3"/>
      <c r="E24" s="70">
        <f t="shared" ref="E24:M24" si="10">E23-E25</f>
        <v>2.9580000000000037</v>
      </c>
      <c r="F24" s="44">
        <f t="shared" si="10"/>
        <v>-3.4460000000000024</v>
      </c>
      <c r="G24" s="70">
        <f t="shared" si="10"/>
        <v>-7.886000000000001</v>
      </c>
      <c r="H24" s="138">
        <f t="shared" si="10"/>
        <v>-4.6230000000000064</v>
      </c>
      <c r="I24" s="70">
        <f t="shared" ref="I24:J24" si="11">I23-I25</f>
        <v>-26.934000000000033</v>
      </c>
      <c r="J24" s="44">
        <f t="shared" si="11"/>
        <v>-26.934000000000019</v>
      </c>
      <c r="K24" s="44">
        <f t="shared" ref="K24" si="12">K23-K25</f>
        <v>9.0130000000000408</v>
      </c>
      <c r="L24" s="44">
        <f t="shared" si="10"/>
        <v>-17.060000000000009</v>
      </c>
      <c r="M24" s="138">
        <f t="shared" si="10"/>
        <v>32.763000000000012</v>
      </c>
    </row>
    <row r="25" spans="1:13" ht="15" customHeight="1" x14ac:dyDescent="0.25">
      <c r="A25" s="27" t="s">
        <v>85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44"/>
      <c r="M25" s="138"/>
    </row>
    <row r="26" spans="1:13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  <c r="M26" s="44"/>
    </row>
    <row r="27" spans="1:13" ht="15" customHeight="1" x14ac:dyDescent="0.25">
      <c r="A27" s="161" t="s">
        <v>95</v>
      </c>
      <c r="B27" s="162"/>
      <c r="C27" s="162"/>
      <c r="D27" s="162"/>
      <c r="E27" s="163"/>
      <c r="F27" s="164"/>
      <c r="G27" s="163"/>
      <c r="H27" s="165">
        <v>-2.782</v>
      </c>
      <c r="I27" s="163">
        <v>-3.2559999999999998</v>
      </c>
      <c r="J27" s="164">
        <v>-3.2559999999999998</v>
      </c>
      <c r="K27" s="164"/>
      <c r="L27" s="164">
        <v>-1.212</v>
      </c>
      <c r="M27" s="164"/>
    </row>
    <row r="28" spans="1:13" ht="15" customHeight="1" x14ac:dyDescent="0.25">
      <c r="A28" s="166" t="s">
        <v>96</v>
      </c>
      <c r="B28" s="167"/>
      <c r="C28" s="167"/>
      <c r="D28" s="167"/>
      <c r="E28" s="168">
        <f>E14-E27</f>
        <v>6.2790000000000035</v>
      </c>
      <c r="F28" s="169">
        <f t="shared" ref="F28:M28" si="13">F14-F27</f>
        <v>1.7389999999999985</v>
      </c>
      <c r="G28" s="168">
        <f t="shared" si="13"/>
        <v>4.0949999999999989</v>
      </c>
      <c r="H28" s="170">
        <f t="shared" si="13"/>
        <v>3.7489999999999952</v>
      </c>
      <c r="I28" s="168">
        <f t="shared" ref="I28:J28" si="14">I14-I27</f>
        <v>24.70499999999997</v>
      </c>
      <c r="J28" s="169">
        <f t="shared" si="14"/>
        <v>26.455999999999985</v>
      </c>
      <c r="K28" s="169">
        <f t="shared" ref="K28" si="15">K14-K27</f>
        <v>23.473000000000038</v>
      </c>
      <c r="L28" s="169">
        <f t="shared" si="13"/>
        <v>16.018999999999995</v>
      </c>
      <c r="M28" s="169">
        <f t="shared" si="13"/>
        <v>16.862000000000013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16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>J$3</f>
        <v>2013</v>
      </c>
      <c r="K30" s="55">
        <f t="shared" si="16"/>
        <v>2012</v>
      </c>
      <c r="L30" s="55">
        <f t="shared" si="16"/>
        <v>2011</v>
      </c>
      <c r="M30" s="55">
        <f t="shared" si="16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17">F$4</f>
        <v>Q2</v>
      </c>
      <c r="G31" s="74" t="str">
        <f t="shared" si="17"/>
        <v>Q1-2</v>
      </c>
      <c r="H31" s="74" t="str">
        <f t="shared" si="17"/>
        <v>Q1-2</v>
      </c>
      <c r="I31" s="74"/>
      <c r="J31" s="74"/>
      <c r="K31" s="74"/>
      <c r="L31" s="74" t="str">
        <f>IF(L$4="","",L$4)</f>
        <v/>
      </c>
      <c r="M31" s="74"/>
    </row>
    <row r="32" spans="1:13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.5" customHeight="1" x14ac:dyDescent="0.25">
      <c r="E33" s="36"/>
      <c r="F33" s="36"/>
      <c r="G33" s="76"/>
      <c r="H33" s="76"/>
      <c r="I33" s="76"/>
      <c r="J33" s="76"/>
      <c r="K33" s="191"/>
      <c r="L33" s="36"/>
      <c r="M33" s="36"/>
    </row>
    <row r="34" spans="1:13" ht="15" customHeight="1" x14ac:dyDescent="0.25">
      <c r="A34" s="27" t="s">
        <v>4</v>
      </c>
      <c r="B34" s="7"/>
      <c r="C34" s="7"/>
      <c r="D34" s="7"/>
      <c r="E34" s="70"/>
      <c r="F34" s="44"/>
      <c r="G34" s="70">
        <v>297.59199999999998</v>
      </c>
      <c r="H34" s="138"/>
      <c r="I34" s="70"/>
      <c r="J34" s="44">
        <v>306.24</v>
      </c>
      <c r="K34" s="44">
        <v>299.22500000000002</v>
      </c>
      <c r="L34" s="44">
        <v>306.67700000000002</v>
      </c>
      <c r="M34" s="138"/>
    </row>
    <row r="35" spans="1:13" ht="15" customHeight="1" x14ac:dyDescent="0.25">
      <c r="A35" s="27" t="s">
        <v>23</v>
      </c>
      <c r="B35" s="6"/>
      <c r="C35" s="6"/>
      <c r="D35" s="6"/>
      <c r="E35" s="70"/>
      <c r="F35" s="44"/>
      <c r="G35" s="70">
        <v>97.116</v>
      </c>
      <c r="H35" s="138"/>
      <c r="I35" s="70"/>
      <c r="J35" s="44">
        <v>96.19</v>
      </c>
      <c r="K35" s="44">
        <v>97.88</v>
      </c>
      <c r="L35" s="44">
        <v>79.672999999999988</v>
      </c>
      <c r="M35" s="138"/>
    </row>
    <row r="36" spans="1:13" ht="15" customHeight="1" x14ac:dyDescent="0.25">
      <c r="A36" s="27" t="s">
        <v>24</v>
      </c>
      <c r="B36" s="6"/>
      <c r="C36" s="6"/>
      <c r="D36" s="6"/>
      <c r="E36" s="70"/>
      <c r="F36" s="44"/>
      <c r="G36" s="70">
        <v>8.5089999999999986</v>
      </c>
      <c r="H36" s="138"/>
      <c r="I36" s="70"/>
      <c r="J36" s="44">
        <v>10.295999999999999</v>
      </c>
      <c r="K36" s="44">
        <v>6.9720000000000004</v>
      </c>
      <c r="L36" s="44">
        <v>9.2829999999999977</v>
      </c>
      <c r="M36" s="138"/>
    </row>
    <row r="37" spans="1:13" ht="15" customHeight="1" x14ac:dyDescent="0.25">
      <c r="A37" s="27" t="s">
        <v>25</v>
      </c>
      <c r="B37" s="6"/>
      <c r="C37" s="6"/>
      <c r="D37" s="6"/>
      <c r="E37" s="70"/>
      <c r="F37" s="44"/>
      <c r="G37" s="70">
        <v>0.26100000000000001</v>
      </c>
      <c r="H37" s="138"/>
      <c r="I37" s="70"/>
      <c r="J37" s="44">
        <v>0.26100000000000001</v>
      </c>
      <c r="K37" s="44">
        <v>0.32900000000000001</v>
      </c>
      <c r="L37" s="44">
        <v>0.316</v>
      </c>
      <c r="M37" s="138"/>
    </row>
    <row r="38" spans="1:13" ht="15" customHeight="1" x14ac:dyDescent="0.25">
      <c r="A38" s="28" t="s">
        <v>26</v>
      </c>
      <c r="B38" s="21"/>
      <c r="C38" s="21"/>
      <c r="D38" s="21"/>
      <c r="E38" s="69"/>
      <c r="F38" s="46"/>
      <c r="G38" s="69">
        <v>54.227999999999994</v>
      </c>
      <c r="H38" s="137"/>
      <c r="I38" s="69"/>
      <c r="J38" s="46">
        <v>52.021000000000001</v>
      </c>
      <c r="K38" s="46">
        <v>67.536000000000001</v>
      </c>
      <c r="L38" s="46">
        <v>73.924000000000007</v>
      </c>
      <c r="M38" s="137"/>
    </row>
    <row r="39" spans="1:13" ht="15" customHeight="1" x14ac:dyDescent="0.25">
      <c r="A39" s="29" t="s">
        <v>27</v>
      </c>
      <c r="B39" s="10"/>
      <c r="C39" s="10"/>
      <c r="D39" s="10"/>
      <c r="E39" s="93"/>
      <c r="F39" s="94"/>
      <c r="G39" s="93">
        <f t="shared" ref="G39:L39" si="18">SUM(G34:G38)</f>
        <v>457.70600000000002</v>
      </c>
      <c r="H39" s="124">
        <f t="shared" si="18"/>
        <v>0</v>
      </c>
      <c r="I39" s="93">
        <f t="shared" si="18"/>
        <v>0</v>
      </c>
      <c r="J39" s="94">
        <f t="shared" si="18"/>
        <v>465.00800000000004</v>
      </c>
      <c r="K39" s="49">
        <f t="shared" si="18"/>
        <v>471.94200000000001</v>
      </c>
      <c r="L39" s="49">
        <f t="shared" si="18"/>
        <v>469.87300000000005</v>
      </c>
      <c r="M39" s="100" t="s">
        <v>8</v>
      </c>
    </row>
    <row r="40" spans="1:13" ht="15" customHeight="1" x14ac:dyDescent="0.25">
      <c r="A40" s="27" t="s">
        <v>28</v>
      </c>
      <c r="B40" s="3"/>
      <c r="C40" s="3"/>
      <c r="D40" s="3"/>
      <c r="E40" s="70"/>
      <c r="F40" s="44"/>
      <c r="G40" s="70">
        <v>26.531999999999996</v>
      </c>
      <c r="H40" s="138"/>
      <c r="I40" s="70"/>
      <c r="J40" s="44">
        <v>30.14</v>
      </c>
      <c r="K40" s="44">
        <v>30.290999999999997</v>
      </c>
      <c r="L40" s="44">
        <v>34.378999999999998</v>
      </c>
      <c r="M40" s="138"/>
    </row>
    <row r="41" spans="1:13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44"/>
      <c r="M41" s="138"/>
    </row>
    <row r="42" spans="1:13" ht="15" customHeight="1" x14ac:dyDescent="0.25">
      <c r="A42" s="27" t="s">
        <v>30</v>
      </c>
      <c r="B42" s="3"/>
      <c r="C42" s="3"/>
      <c r="D42" s="3"/>
      <c r="E42" s="70"/>
      <c r="F42" s="44"/>
      <c r="G42" s="70">
        <v>48.841999999999999</v>
      </c>
      <c r="H42" s="138"/>
      <c r="I42" s="70"/>
      <c r="J42" s="44">
        <v>72.991000000000014</v>
      </c>
      <c r="K42" s="44">
        <v>71.177000000000007</v>
      </c>
      <c r="L42" s="44">
        <v>68.680999999999997</v>
      </c>
      <c r="M42" s="138"/>
    </row>
    <row r="43" spans="1:13" ht="15" customHeight="1" x14ac:dyDescent="0.25">
      <c r="A43" s="27" t="s">
        <v>31</v>
      </c>
      <c r="B43" s="3"/>
      <c r="C43" s="3"/>
      <c r="D43" s="3"/>
      <c r="E43" s="70"/>
      <c r="F43" s="44"/>
      <c r="G43" s="70">
        <v>45.865000000000002</v>
      </c>
      <c r="H43" s="138"/>
      <c r="I43" s="70"/>
      <c r="J43" s="44">
        <v>9.3420000000000005</v>
      </c>
      <c r="K43" s="44">
        <v>16.780999999999999</v>
      </c>
      <c r="L43" s="44">
        <v>33.998000000000005</v>
      </c>
      <c r="M43" s="138"/>
    </row>
    <row r="44" spans="1:13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46"/>
      <c r="M44" s="137"/>
    </row>
    <row r="45" spans="1:13" ht="15" customHeight="1" x14ac:dyDescent="0.25">
      <c r="A45" s="30" t="s">
        <v>33</v>
      </c>
      <c r="B45" s="18"/>
      <c r="C45" s="18"/>
      <c r="D45" s="18"/>
      <c r="E45" s="95"/>
      <c r="F45" s="96"/>
      <c r="G45" s="95">
        <f t="shared" ref="G45:L45" si="19">SUM(G40:G44)</f>
        <v>121.239</v>
      </c>
      <c r="H45" s="125">
        <f t="shared" si="19"/>
        <v>0</v>
      </c>
      <c r="I45" s="95">
        <f t="shared" si="19"/>
        <v>0</v>
      </c>
      <c r="J45" s="96">
        <f t="shared" si="19"/>
        <v>112.47300000000001</v>
      </c>
      <c r="K45" s="78">
        <f t="shared" si="19"/>
        <v>118.249</v>
      </c>
      <c r="L45" s="78">
        <f t="shared" si="19"/>
        <v>137.05799999999999</v>
      </c>
      <c r="M45" s="114" t="s">
        <v>8</v>
      </c>
    </row>
    <row r="46" spans="1:13" ht="15" customHeight="1" x14ac:dyDescent="0.25">
      <c r="A46" s="29" t="s">
        <v>34</v>
      </c>
      <c r="B46" s="9"/>
      <c r="C46" s="9"/>
      <c r="D46" s="9"/>
      <c r="E46" s="93"/>
      <c r="F46" s="94"/>
      <c r="G46" s="93">
        <f t="shared" ref="G46:L46" si="20">G45+G39</f>
        <v>578.94500000000005</v>
      </c>
      <c r="H46" s="124">
        <f t="shared" si="20"/>
        <v>0</v>
      </c>
      <c r="I46" s="93">
        <f t="shared" si="20"/>
        <v>0</v>
      </c>
      <c r="J46" s="94">
        <f t="shared" si="20"/>
        <v>577.48099999999999</v>
      </c>
      <c r="K46" s="49">
        <f t="shared" si="20"/>
        <v>590.19100000000003</v>
      </c>
      <c r="L46" s="49">
        <f t="shared" si="20"/>
        <v>606.93100000000004</v>
      </c>
      <c r="M46" s="100" t="s">
        <v>8</v>
      </c>
    </row>
    <row r="47" spans="1:13" ht="15" customHeight="1" x14ac:dyDescent="0.25">
      <c r="A47" s="27" t="s">
        <v>35</v>
      </c>
      <c r="B47" s="3"/>
      <c r="C47" s="3"/>
      <c r="D47" s="3"/>
      <c r="E47" s="70"/>
      <c r="F47" s="44"/>
      <c r="G47" s="70">
        <v>342.36399999999998</v>
      </c>
      <c r="H47" s="138"/>
      <c r="I47" s="70"/>
      <c r="J47" s="44">
        <v>334.04699999999997</v>
      </c>
      <c r="K47" s="44">
        <v>348.84399999999999</v>
      </c>
      <c r="L47" s="44">
        <v>351.17400000000004</v>
      </c>
      <c r="M47" s="138"/>
    </row>
    <row r="48" spans="1:13" ht="15" customHeight="1" x14ac:dyDescent="0.25">
      <c r="A48" s="27" t="s">
        <v>84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44"/>
      <c r="M48" s="138"/>
    </row>
    <row r="49" spans="1:13" ht="15" customHeight="1" x14ac:dyDescent="0.25">
      <c r="A49" s="27" t="s">
        <v>36</v>
      </c>
      <c r="B49" s="3"/>
      <c r="C49" s="3"/>
      <c r="D49" s="3"/>
      <c r="E49" s="70"/>
      <c r="F49" s="44"/>
      <c r="G49" s="70"/>
      <c r="H49" s="138"/>
      <c r="I49" s="70"/>
      <c r="J49" s="44"/>
      <c r="K49" s="44"/>
      <c r="L49" s="44"/>
      <c r="M49" s="138"/>
    </row>
    <row r="50" spans="1:13" ht="15" customHeight="1" x14ac:dyDescent="0.25">
      <c r="A50" s="27" t="s">
        <v>37</v>
      </c>
      <c r="B50" s="3"/>
      <c r="C50" s="3"/>
      <c r="D50" s="3"/>
      <c r="E50" s="70"/>
      <c r="F50" s="44"/>
      <c r="G50" s="70">
        <v>0.748</v>
      </c>
      <c r="H50" s="138"/>
      <c r="I50" s="70"/>
      <c r="J50" s="44">
        <v>0.81200000000000006</v>
      </c>
      <c r="K50" s="44">
        <v>4.3109999999999999</v>
      </c>
      <c r="L50" s="44">
        <v>5.1189999999999998</v>
      </c>
      <c r="M50" s="138"/>
    </row>
    <row r="51" spans="1:13" ht="15" customHeight="1" x14ac:dyDescent="0.25">
      <c r="A51" s="27" t="s">
        <v>38</v>
      </c>
      <c r="B51" s="3"/>
      <c r="C51" s="3"/>
      <c r="D51" s="3"/>
      <c r="E51" s="70"/>
      <c r="F51" s="44"/>
      <c r="G51" s="70">
        <v>181.10100000000003</v>
      </c>
      <c r="H51" s="138"/>
      <c r="I51" s="70"/>
      <c r="J51" s="44">
        <v>178.42200000000003</v>
      </c>
      <c r="K51" s="44">
        <v>172.137</v>
      </c>
      <c r="L51" s="44">
        <v>183.37900000000002</v>
      </c>
      <c r="M51" s="138"/>
    </row>
    <row r="52" spans="1:13" ht="15" customHeight="1" x14ac:dyDescent="0.25">
      <c r="A52" s="27" t="s">
        <v>39</v>
      </c>
      <c r="B52" s="3"/>
      <c r="C52" s="3"/>
      <c r="D52" s="3"/>
      <c r="E52" s="70"/>
      <c r="F52" s="44"/>
      <c r="G52" s="70">
        <v>50.634999999999998</v>
      </c>
      <c r="H52" s="138"/>
      <c r="I52" s="70"/>
      <c r="J52" s="44">
        <v>57.593000000000004</v>
      </c>
      <c r="K52" s="44">
        <v>58.563000000000002</v>
      </c>
      <c r="L52" s="44">
        <v>60.209000000000003</v>
      </c>
      <c r="M52" s="138"/>
    </row>
    <row r="53" spans="1:13" ht="15" customHeight="1" x14ac:dyDescent="0.25">
      <c r="A53" s="27" t="s">
        <v>77</v>
      </c>
      <c r="B53" s="3"/>
      <c r="C53" s="3"/>
      <c r="D53" s="3"/>
      <c r="E53" s="70"/>
      <c r="F53" s="44"/>
      <c r="G53" s="70">
        <v>4.0970000000000004</v>
      </c>
      <c r="H53" s="138"/>
      <c r="I53" s="70"/>
      <c r="J53" s="44">
        <v>6.6070000000000002</v>
      </c>
      <c r="K53" s="44">
        <v>6.3360000000000003</v>
      </c>
      <c r="L53" s="44">
        <v>7.05</v>
      </c>
      <c r="M53" s="138"/>
    </row>
    <row r="54" spans="1:13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46"/>
      <c r="M54" s="137"/>
    </row>
    <row r="55" spans="1:13" ht="15" customHeight="1" x14ac:dyDescent="0.25">
      <c r="A55" s="29" t="s">
        <v>41</v>
      </c>
      <c r="B55" s="9"/>
      <c r="C55" s="9"/>
      <c r="D55" s="9"/>
      <c r="E55" s="93"/>
      <c r="F55" s="94"/>
      <c r="G55" s="93">
        <f t="shared" ref="G55:L55" si="21">SUM(G47:G54)</f>
        <v>578.94499999999994</v>
      </c>
      <c r="H55" s="124">
        <f t="shared" si="21"/>
        <v>0</v>
      </c>
      <c r="I55" s="93">
        <f t="shared" si="21"/>
        <v>0</v>
      </c>
      <c r="J55" s="94">
        <f t="shared" si="21"/>
        <v>577.48099999999988</v>
      </c>
      <c r="K55" s="49">
        <f t="shared" si="21"/>
        <v>590.19099999999992</v>
      </c>
      <c r="L55" s="49">
        <f t="shared" si="21"/>
        <v>606.93100000000004</v>
      </c>
      <c r="M55" s="100" t="s">
        <v>8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M57" si="22">F$3</f>
        <v>2013</v>
      </c>
      <c r="G57" s="55">
        <f t="shared" si="22"/>
        <v>2014</v>
      </c>
      <c r="H57" s="55">
        <f t="shared" si="22"/>
        <v>2013</v>
      </c>
      <c r="I57" s="55">
        <f t="shared" si="22"/>
        <v>2013</v>
      </c>
      <c r="J57" s="55">
        <f t="shared" si="22"/>
        <v>2013</v>
      </c>
      <c r="K57" s="55">
        <f t="shared" si="22"/>
        <v>2012</v>
      </c>
      <c r="L57" s="55">
        <f t="shared" si="22"/>
        <v>2011</v>
      </c>
      <c r="M57" s="55">
        <f t="shared" si="22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23">F$4</f>
        <v>Q2</v>
      </c>
      <c r="G58" s="74" t="str">
        <f t="shared" si="23"/>
        <v>Q1-2</v>
      </c>
      <c r="H58" s="74" t="str">
        <f t="shared" si="23"/>
        <v>Q1-2</v>
      </c>
      <c r="I58" s="74"/>
      <c r="J58" s="74"/>
      <c r="K58" s="74"/>
      <c r="L58" s="74" t="str">
        <f>IF(L$4="","",L$4)</f>
        <v/>
      </c>
      <c r="M58" s="74"/>
    </row>
    <row r="59" spans="1:13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  <c r="M59" s="75"/>
    </row>
    <row r="60" spans="1:13" ht="1.5" customHeight="1" x14ac:dyDescent="0.25">
      <c r="E60" s="36"/>
      <c r="F60" s="36"/>
      <c r="G60" s="76"/>
      <c r="H60" s="76"/>
      <c r="I60" s="76"/>
      <c r="J60" s="76"/>
      <c r="K60" s="191"/>
      <c r="L60" s="36"/>
      <c r="M60" s="36"/>
    </row>
    <row r="61" spans="1:13" ht="24.95" customHeight="1" x14ac:dyDescent="0.25">
      <c r="A61" s="209" t="s">
        <v>42</v>
      </c>
      <c r="B61" s="209"/>
      <c r="C61" s="8"/>
      <c r="D61" s="8"/>
      <c r="E61" s="68"/>
      <c r="F61" s="136"/>
      <c r="G61" s="68"/>
      <c r="H61" s="136"/>
      <c r="I61" s="68"/>
      <c r="J61" s="47"/>
      <c r="K61" s="47">
        <v>18.802999999999997</v>
      </c>
      <c r="L61" s="47"/>
      <c r="M61" s="136"/>
    </row>
    <row r="62" spans="1:13" ht="15" customHeight="1" x14ac:dyDescent="0.25">
      <c r="A62" s="211" t="s">
        <v>43</v>
      </c>
      <c r="B62" s="211"/>
      <c r="C62" s="22"/>
      <c r="D62" s="22"/>
      <c r="E62" s="69"/>
      <c r="F62" s="137"/>
      <c r="G62" s="69"/>
      <c r="H62" s="137"/>
      <c r="I62" s="69"/>
      <c r="J62" s="46"/>
      <c r="K62" s="46">
        <v>-3.1120000000000001</v>
      </c>
      <c r="L62" s="46"/>
      <c r="M62" s="137"/>
    </row>
    <row r="63" spans="1:13" ht="16.5" customHeight="1" x14ac:dyDescent="0.25">
      <c r="A63" s="215" t="s">
        <v>44</v>
      </c>
      <c r="B63" s="215"/>
      <c r="C63" s="24"/>
      <c r="D63" s="24"/>
      <c r="E63" s="93">
        <v>0</v>
      </c>
      <c r="F63" s="94">
        <v>0</v>
      </c>
      <c r="G63" s="93">
        <v>0</v>
      </c>
      <c r="H63" s="94">
        <v>0</v>
      </c>
      <c r="I63" s="93">
        <v>0</v>
      </c>
      <c r="J63" s="94">
        <v>0</v>
      </c>
      <c r="K63" s="49">
        <f>SUM(K61:K62)</f>
        <v>15.690999999999997</v>
      </c>
      <c r="L63" s="49" t="s">
        <v>8</v>
      </c>
      <c r="M63" s="100" t="s">
        <v>8</v>
      </c>
    </row>
    <row r="64" spans="1:13" ht="15" customHeight="1" x14ac:dyDescent="0.25">
      <c r="A64" s="209" t="s">
        <v>45</v>
      </c>
      <c r="B64" s="209"/>
      <c r="C64" s="3"/>
      <c r="D64" s="3"/>
      <c r="E64" s="70"/>
      <c r="F64" s="138"/>
      <c r="G64" s="70"/>
      <c r="H64" s="138"/>
      <c r="I64" s="70"/>
      <c r="J64" s="138"/>
      <c r="K64" s="44">
        <v>-26.369</v>
      </c>
      <c r="L64" s="44"/>
      <c r="M64" s="138"/>
    </row>
    <row r="65" spans="1:13" ht="15" customHeight="1" x14ac:dyDescent="0.25">
      <c r="A65" s="211" t="s">
        <v>78</v>
      </c>
      <c r="B65" s="211"/>
      <c r="C65" s="21"/>
      <c r="D65" s="21"/>
      <c r="E65" s="69"/>
      <c r="F65" s="137"/>
      <c r="G65" s="69"/>
      <c r="H65" s="137"/>
      <c r="I65" s="69"/>
      <c r="J65" s="137"/>
      <c r="K65" s="46"/>
      <c r="L65" s="46"/>
      <c r="M65" s="137"/>
    </row>
    <row r="66" spans="1:13" s="39" customFormat="1" ht="16.5" customHeight="1" x14ac:dyDescent="0.15">
      <c r="A66" s="126" t="s">
        <v>46</v>
      </c>
      <c r="B66" s="126"/>
      <c r="C66" s="25"/>
      <c r="D66" s="25"/>
      <c r="E66" s="93">
        <v>0</v>
      </c>
      <c r="F66" s="94">
        <v>0</v>
      </c>
      <c r="G66" s="93">
        <v>0</v>
      </c>
      <c r="H66" s="94">
        <v>0</v>
      </c>
      <c r="I66" s="93">
        <v>0</v>
      </c>
      <c r="J66" s="94">
        <v>0</v>
      </c>
      <c r="K66" s="49">
        <f>SUM(K63:K65)</f>
        <v>-10.678000000000003</v>
      </c>
      <c r="L66" s="49" t="s">
        <v>8</v>
      </c>
      <c r="M66" s="100" t="s">
        <v>8</v>
      </c>
    </row>
    <row r="67" spans="1:13" ht="15" customHeight="1" x14ac:dyDescent="0.25">
      <c r="A67" s="211" t="s">
        <v>47</v>
      </c>
      <c r="B67" s="211"/>
      <c r="C67" s="26"/>
      <c r="D67" s="26"/>
      <c r="E67" s="69"/>
      <c r="F67" s="137"/>
      <c r="G67" s="69"/>
      <c r="H67" s="137"/>
      <c r="I67" s="69"/>
      <c r="J67" s="137"/>
      <c r="K67" s="46"/>
      <c r="L67" s="46"/>
      <c r="M67" s="137"/>
    </row>
    <row r="68" spans="1:13" ht="16.5" customHeight="1" x14ac:dyDescent="0.25">
      <c r="A68" s="215" t="s">
        <v>48</v>
      </c>
      <c r="B68" s="215"/>
      <c r="C68" s="9"/>
      <c r="D68" s="9"/>
      <c r="E68" s="93">
        <v>0</v>
      </c>
      <c r="F68" s="94">
        <v>0</v>
      </c>
      <c r="G68" s="93">
        <v>0</v>
      </c>
      <c r="H68" s="94">
        <v>0</v>
      </c>
      <c r="I68" s="93">
        <v>0</v>
      </c>
      <c r="J68" s="94">
        <v>0</v>
      </c>
      <c r="K68" s="49">
        <f>SUM(K66:K67)</f>
        <v>-10.678000000000003</v>
      </c>
      <c r="L68" s="49" t="s">
        <v>8</v>
      </c>
      <c r="M68" s="100" t="s">
        <v>8</v>
      </c>
    </row>
    <row r="69" spans="1:13" ht="15" customHeight="1" x14ac:dyDescent="0.25">
      <c r="A69" s="209" t="s">
        <v>49</v>
      </c>
      <c r="B69" s="209"/>
      <c r="C69" s="3"/>
      <c r="D69" s="3"/>
      <c r="E69" s="70"/>
      <c r="F69" s="138"/>
      <c r="G69" s="70"/>
      <c r="H69" s="138"/>
      <c r="I69" s="70"/>
      <c r="J69" s="138"/>
      <c r="K69" s="44">
        <v>-6.09</v>
      </c>
      <c r="L69" s="44"/>
      <c r="M69" s="138"/>
    </row>
    <row r="70" spans="1:13" ht="15" customHeight="1" x14ac:dyDescent="0.25">
      <c r="A70" s="209" t="s">
        <v>50</v>
      </c>
      <c r="B70" s="209"/>
      <c r="C70" s="3"/>
      <c r="D70" s="3"/>
      <c r="E70" s="70"/>
      <c r="F70" s="138"/>
      <c r="G70" s="70"/>
      <c r="H70" s="138"/>
      <c r="I70" s="70"/>
      <c r="J70" s="138"/>
      <c r="K70" s="44"/>
      <c r="L70" s="44"/>
      <c r="M70" s="138"/>
    </row>
    <row r="71" spans="1:13" ht="15" customHeight="1" x14ac:dyDescent="0.25">
      <c r="A71" s="209" t="s">
        <v>51</v>
      </c>
      <c r="B71" s="209"/>
      <c r="C71" s="3"/>
      <c r="D71" s="3"/>
      <c r="E71" s="70"/>
      <c r="F71" s="138"/>
      <c r="G71" s="70"/>
      <c r="H71" s="138"/>
      <c r="I71" s="70"/>
      <c r="J71" s="138"/>
      <c r="K71" s="44"/>
      <c r="L71" s="44"/>
      <c r="M71" s="138"/>
    </row>
    <row r="72" spans="1:13" ht="15" customHeight="1" x14ac:dyDescent="0.25">
      <c r="A72" s="211" t="s">
        <v>52</v>
      </c>
      <c r="B72" s="211"/>
      <c r="C72" s="21"/>
      <c r="D72" s="21"/>
      <c r="E72" s="69"/>
      <c r="F72" s="137"/>
      <c r="G72" s="69"/>
      <c r="H72" s="137"/>
      <c r="I72" s="69"/>
      <c r="J72" s="137"/>
      <c r="K72" s="46"/>
      <c r="L72" s="46"/>
      <c r="M72" s="137"/>
    </row>
    <row r="73" spans="1:13" ht="16.5" customHeight="1" x14ac:dyDescent="0.25">
      <c r="A73" s="32" t="s">
        <v>53</v>
      </c>
      <c r="B73" s="32"/>
      <c r="C73" s="19"/>
      <c r="D73" s="19"/>
      <c r="E73" s="95">
        <v>0</v>
      </c>
      <c r="F73" s="96">
        <v>0</v>
      </c>
      <c r="G73" s="95">
        <v>0</v>
      </c>
      <c r="H73" s="96">
        <v>0</v>
      </c>
      <c r="I73" s="95">
        <v>0</v>
      </c>
      <c r="J73" s="96">
        <v>0</v>
      </c>
      <c r="K73" s="48">
        <f>SUM(K69:K72)</f>
        <v>-6.09</v>
      </c>
      <c r="L73" s="48" t="s">
        <v>8</v>
      </c>
      <c r="M73" s="140" t="s">
        <v>8</v>
      </c>
    </row>
    <row r="74" spans="1:13" ht="16.5" customHeight="1" x14ac:dyDescent="0.25">
      <c r="A74" s="215" t="s">
        <v>54</v>
      </c>
      <c r="B74" s="215"/>
      <c r="C74" s="9"/>
      <c r="D74" s="9"/>
      <c r="E74" s="93">
        <v>0</v>
      </c>
      <c r="F74" s="94">
        <v>0</v>
      </c>
      <c r="G74" s="93">
        <v>0</v>
      </c>
      <c r="H74" s="94">
        <v>0</v>
      </c>
      <c r="I74" s="93">
        <v>0</v>
      </c>
      <c r="J74" s="94">
        <v>0</v>
      </c>
      <c r="K74" s="49">
        <f>SUM(K73+K68)</f>
        <v>-16.768000000000001</v>
      </c>
      <c r="L74" s="49" t="s">
        <v>8</v>
      </c>
      <c r="M74" s="100" t="s">
        <v>8</v>
      </c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24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>J$3</f>
        <v>2013</v>
      </c>
      <c r="K76" s="55">
        <f t="shared" si="24"/>
        <v>2012</v>
      </c>
      <c r="L76" s="55">
        <f t="shared" si="24"/>
        <v>2011</v>
      </c>
      <c r="M76" s="55">
        <f t="shared" si="24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25">F$4</f>
        <v>Q2</v>
      </c>
      <c r="G77" s="74" t="str">
        <f t="shared" si="25"/>
        <v>Q1-2</v>
      </c>
      <c r="H77" s="74" t="str">
        <f t="shared" si="25"/>
        <v>Q1-2</v>
      </c>
      <c r="I77" s="55"/>
      <c r="J77" s="55"/>
      <c r="K77" s="55"/>
      <c r="L77" s="55" t="str">
        <f>IF(L$4="","",L$4)</f>
        <v/>
      </c>
      <c r="M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3" ht="1.5" customHeight="1" x14ac:dyDescent="0.25">
      <c r="K79" s="41"/>
    </row>
    <row r="80" spans="1:13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11.758867373309865</v>
      </c>
      <c r="F80" s="50">
        <f>IF(F14=0,"-",IF(F7=0,"-",F14/F7))*100</f>
        <v>3.9003274570492947</v>
      </c>
      <c r="G80" s="63">
        <f>IF(G7=0,"",IF(G14=0,"",(G14/G7))*100)</f>
        <v>4.2709637046307867</v>
      </c>
      <c r="H80" s="99">
        <f>IF(H7=0,"",IF(H14=0,"",(H14/H7))*100)</f>
        <v>1.1219268833172782</v>
      </c>
      <c r="I80" s="97">
        <f>IF(I7=0,"",IF(I14=0,"",(I14/I7))*100)</f>
        <v>10.867571579848693</v>
      </c>
      <c r="J80" s="50">
        <f>IF(J7=0,"",IF(J14=0,"",(J14/J7))*100)</f>
        <v>9.968676013732706</v>
      </c>
      <c r="K80" s="50">
        <f>IF(K14=0,"-",IF(K7=0,"-",K14/K7))*100</f>
        <v>9.9680654996985076</v>
      </c>
      <c r="L80" s="50">
        <f>IF(L14=0,"-",IF(L7=0,"-",L14/L7))*100</f>
        <v>6.3790830525853197</v>
      </c>
      <c r="M80" s="147">
        <f>IF(M14=0,"-",IF(M7=0,"-",M14/M7))*100</f>
        <v>7.4350065258033853</v>
      </c>
    </row>
    <row r="81" spans="1:14" ht="15" customHeight="1" x14ac:dyDescent="0.25">
      <c r="A81" s="209" t="s">
        <v>57</v>
      </c>
      <c r="B81" s="209"/>
      <c r="C81" s="6"/>
      <c r="D81" s="6"/>
      <c r="E81" s="63">
        <f t="shared" ref="E81:M81" si="26">IF(E20=0,"-",IF(E7=0,"-",E20/E7)*100)</f>
        <v>5.7286789767407083</v>
      </c>
      <c r="F81" s="50">
        <f t="shared" si="26"/>
        <v>-10.806082626833541</v>
      </c>
      <c r="G81" s="63">
        <f t="shared" ref="G81:I81" si="27">IF(G20=0,"-",IF(G7=0,"-",G20/G7)*100)</f>
        <v>-2.1756362119315824</v>
      </c>
      <c r="H81" s="99">
        <f>IF(H20=0,"-",IF(H7=0,"-",H20/H7)*100)</f>
        <v>-5.8590804144284272</v>
      </c>
      <c r="I81" s="189">
        <f t="shared" si="27"/>
        <v>4.539766019648658</v>
      </c>
      <c r="J81" s="50">
        <f>IF(J20=0,"-",IF(J7=0,"-",J20/J7)*100)</f>
        <v>4.6195360268810433</v>
      </c>
      <c r="K81" s="50">
        <f t="shared" ref="K81" si="28">IF(K20=0,"-",IF(K7=0,"-",K20/K7)*100)</f>
        <v>5.9074578948709631</v>
      </c>
      <c r="L81" s="50">
        <f t="shared" si="26"/>
        <v>-1.7232614446129405E-3</v>
      </c>
      <c r="M81" s="99">
        <f t="shared" si="26"/>
        <v>0.70769692052630206</v>
      </c>
      <c r="N81" s="13"/>
    </row>
    <row r="82" spans="1:14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63" t="s">
        <v>79</v>
      </c>
      <c r="H82" s="99" t="s">
        <v>79</v>
      </c>
      <c r="I82" s="189" t="str">
        <f t="shared" ref="I82" si="29">IF((I47=0),"-",(I24/((I47+K47)/2)*100))</f>
        <v>-</v>
      </c>
      <c r="J82" s="50">
        <f>IF((J47=0),"-",(J24/((J47+K47)/2)*100))</f>
        <v>-7.8882281359689967</v>
      </c>
      <c r="K82" s="50">
        <v>2.6</v>
      </c>
      <c r="L82" s="50" t="s">
        <v>8</v>
      </c>
      <c r="M82" s="99" t="str">
        <f>IF((M47=0),"-",(M24/((M47+#REF!)/2)*100))</f>
        <v>-</v>
      </c>
      <c r="N82" s="13"/>
    </row>
    <row r="83" spans="1:14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63" t="s">
        <v>79</v>
      </c>
      <c r="H83" s="99" t="s">
        <v>79</v>
      </c>
      <c r="I83" s="189" t="str">
        <f t="shared" ref="I83:J83" si="30">IF((I47=0),"-",((I17+I18)/((I47+I48+I49+I51+K47+K48+K49+K51)/2)*100))</f>
        <v>-</v>
      </c>
      <c r="J83" s="50">
        <f t="shared" si="30"/>
        <v>4.5830937649829675</v>
      </c>
      <c r="K83" s="50">
        <v>5.2</v>
      </c>
      <c r="L83" s="50" t="s">
        <v>8</v>
      </c>
      <c r="M83" s="99" t="str">
        <f>IF((M47=0),"-",((M17+M18)/((M47+M48+M49+M51+#REF!+#REF!+#REF!+#REF!)/2)*100))</f>
        <v>-</v>
      </c>
      <c r="N83" s="13"/>
    </row>
    <row r="84" spans="1:14" ht="15" customHeight="1" x14ac:dyDescent="0.25">
      <c r="A84" s="209" t="s">
        <v>60</v>
      </c>
      <c r="B84" s="209"/>
      <c r="C84" s="6"/>
      <c r="D84" s="6"/>
      <c r="E84" s="67" t="s">
        <v>8</v>
      </c>
      <c r="F84" s="92" t="s">
        <v>8</v>
      </c>
      <c r="G84" s="67">
        <f t="shared" ref="G84:H84" si="31">IF(G47=0,"-",((G47+G48)/G55*100))</f>
        <v>59.135841919353304</v>
      </c>
      <c r="H84" s="101" t="str">
        <f t="shared" si="31"/>
        <v>-</v>
      </c>
      <c r="I84" s="67" t="str">
        <f t="shared" ref="I84:J84" si="32">IF(I47=0,"-",((I47+I48)/I55*100))</f>
        <v>-</v>
      </c>
      <c r="J84" s="177">
        <f t="shared" si="32"/>
        <v>57.845539506927516</v>
      </c>
      <c r="K84" s="177">
        <f>IF(K47=0,"-",((K47+K48)/K55*100))</f>
        <v>59.106967066593711</v>
      </c>
      <c r="L84" s="177">
        <f>IF(L47=0,"-",((L47+L48)/L55*100))</f>
        <v>57.860613479950771</v>
      </c>
      <c r="M84" s="101" t="str">
        <f t="shared" ref="M84" si="33">IF(M47=0,"-",((M47+M48)/M55*100))</f>
        <v>-</v>
      </c>
      <c r="N84" s="13"/>
    </row>
    <row r="85" spans="1:14" ht="15" customHeight="1" x14ac:dyDescent="0.25">
      <c r="A85" s="209" t="s">
        <v>61</v>
      </c>
      <c r="B85" s="209"/>
      <c r="C85" s="6"/>
      <c r="D85" s="6"/>
      <c r="E85" s="64" t="s">
        <v>8</v>
      </c>
      <c r="F85" s="1" t="s">
        <v>8</v>
      </c>
      <c r="G85" s="64">
        <f t="shared" ref="G85:H85" si="34">IF((G51+G49-G43-G41-G37)=0,"-",(G51+G49-G43-G41-G37))</f>
        <v>134.97500000000002</v>
      </c>
      <c r="H85" s="102" t="str">
        <f t="shared" si="34"/>
        <v>-</v>
      </c>
      <c r="I85" s="64" t="str">
        <f t="shared" ref="I85:J85" si="35">IF((I51+I49-I43-I41-I37)=0,"-",(I51+I49-I43-I41-I37))</f>
        <v>-</v>
      </c>
      <c r="J85" s="1">
        <f t="shared" si="35"/>
        <v>168.81900000000002</v>
      </c>
      <c r="K85" s="1">
        <f>IF((K51+K49-K43-K41-K37)=0,"-",(K51+K49-K43-K41-K37))</f>
        <v>155.02699999999999</v>
      </c>
      <c r="L85" s="1">
        <f>IF((L51+L49-L43-L41-L37)=0,"-",(L51+L49-L43-L41-L37))</f>
        <v>149.06500000000003</v>
      </c>
      <c r="M85" s="102" t="str">
        <f t="shared" ref="M85" si="36">IF((M51+M49-M43-M41-M37)=0,"-",(M51+M49-M43-M41-M37))</f>
        <v>-</v>
      </c>
      <c r="N85" s="13"/>
    </row>
    <row r="86" spans="1:14" ht="15" customHeight="1" x14ac:dyDescent="0.25">
      <c r="A86" s="209" t="s">
        <v>62</v>
      </c>
      <c r="B86" s="209"/>
      <c r="C86" s="3"/>
      <c r="D86" s="3"/>
      <c r="E86" s="65" t="s">
        <v>8</v>
      </c>
      <c r="F86" s="2" t="s">
        <v>8</v>
      </c>
      <c r="G86" s="65">
        <f t="shared" ref="G86:H86" si="37">IF((G47=0),"-",((G51+G49)/(G47+G48)))</f>
        <v>0.52897208818684216</v>
      </c>
      <c r="H86" s="103" t="str">
        <f t="shared" si="37"/>
        <v>-</v>
      </c>
      <c r="I86" s="65" t="str">
        <f t="shared" ref="I86:J86" si="38">IF((I47=0),"-",((I51+I49)/(I47+I48)))</f>
        <v>-</v>
      </c>
      <c r="J86" s="33">
        <f t="shared" si="38"/>
        <v>0.53412244384772212</v>
      </c>
      <c r="K86" s="33">
        <f t="shared" ref="K86" si="39">IF((K47=0),"-",((K51+K49)/(K47+K48)))</f>
        <v>0.49344979417734003</v>
      </c>
      <c r="L86" s="33">
        <f t="shared" ref="L86:M86" si="40">IF((L47=0),"-",((L51+L49)/(L47+L48)))</f>
        <v>0.52218843080638089</v>
      </c>
      <c r="M86" s="103" t="str">
        <f t="shared" si="40"/>
        <v>-</v>
      </c>
    </row>
    <row r="87" spans="1:14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79</v>
      </c>
      <c r="H87" s="148" t="s">
        <v>8</v>
      </c>
      <c r="I87" s="66" t="s">
        <v>79</v>
      </c>
      <c r="J87" s="17">
        <v>134</v>
      </c>
      <c r="K87" s="17">
        <v>136</v>
      </c>
      <c r="L87" s="17">
        <v>141</v>
      </c>
      <c r="M87" s="102">
        <f>91+50</f>
        <v>141</v>
      </c>
    </row>
    <row r="88" spans="1:14" ht="15" customHeight="1" x14ac:dyDescent="0.25">
      <c r="A88" s="120" t="s">
        <v>99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</row>
    <row r="89" spans="1:14" ht="15" customHeight="1" x14ac:dyDescent="0.25">
      <c r="A89" s="5" t="s">
        <v>91</v>
      </c>
      <c r="B89" s="5"/>
      <c r="C89" s="5"/>
      <c r="D89" s="5"/>
      <c r="E89" s="5"/>
      <c r="F89" s="5"/>
      <c r="G89" s="121"/>
      <c r="H89" s="121"/>
      <c r="I89" s="121"/>
      <c r="J89" s="121"/>
      <c r="K89" s="121"/>
      <c r="L89" s="5"/>
      <c r="M89" s="5"/>
    </row>
    <row r="90" spans="1:14" x14ac:dyDescent="0.25">
      <c r="A90" s="5" t="s">
        <v>117</v>
      </c>
      <c r="B90" s="121"/>
      <c r="C90" s="121"/>
      <c r="D90" s="121"/>
      <c r="E90" s="122"/>
      <c r="F90" s="122"/>
      <c r="G90" s="121"/>
      <c r="H90" s="121"/>
      <c r="I90" s="121"/>
      <c r="J90" s="121"/>
      <c r="K90" s="121"/>
      <c r="L90" s="122"/>
      <c r="M90" s="122"/>
    </row>
    <row r="91" spans="1:14" x14ac:dyDescent="0.25">
      <c r="A91" s="5" t="s">
        <v>116</v>
      </c>
      <c r="B91" s="121"/>
      <c r="C91" s="121"/>
      <c r="D91" s="121"/>
      <c r="E91" s="122"/>
      <c r="F91" s="122"/>
      <c r="G91" s="42"/>
      <c r="H91" s="42"/>
      <c r="I91" s="42"/>
      <c r="J91" s="42"/>
      <c r="K91" s="42"/>
      <c r="L91" s="122"/>
      <c r="M91" s="122"/>
    </row>
    <row r="92" spans="1:14" x14ac:dyDescent="0.25">
      <c r="A92" s="121"/>
      <c r="B92" s="20"/>
      <c r="C92" s="20"/>
      <c r="D92" s="20"/>
      <c r="E92" s="20"/>
      <c r="F92" s="20"/>
      <c r="G92" s="42"/>
      <c r="H92" s="42"/>
      <c r="I92" s="42"/>
      <c r="J92" s="42"/>
      <c r="K92" s="42"/>
      <c r="L92" s="20"/>
      <c r="M92" s="20"/>
    </row>
    <row r="93" spans="1:14" x14ac:dyDescent="0.25">
      <c r="A93" s="121"/>
      <c r="B93" s="20"/>
      <c r="C93" s="20"/>
      <c r="D93" s="20"/>
      <c r="E93" s="20"/>
      <c r="F93" s="20"/>
      <c r="G93" s="42"/>
      <c r="H93" s="42"/>
      <c r="I93" s="42"/>
      <c r="J93" s="42"/>
      <c r="K93" s="42"/>
      <c r="L93" s="20"/>
      <c r="M93" s="20"/>
    </row>
    <row r="94" spans="1:14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42"/>
      <c r="L94" s="20"/>
      <c r="M94" s="20"/>
    </row>
    <row r="95" spans="1:14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42"/>
      <c r="L95" s="20"/>
      <c r="M95" s="20"/>
    </row>
    <row r="96" spans="1:14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42"/>
      <c r="L96" s="20"/>
      <c r="M96" s="20"/>
    </row>
    <row r="97" spans="1:13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42"/>
      <c r="L97" s="20"/>
      <c r="M97" s="20"/>
    </row>
    <row r="98" spans="1:13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42"/>
      <c r="L98" s="20"/>
      <c r="M98" s="20"/>
    </row>
    <row r="99" spans="1:13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42"/>
      <c r="L99" s="20"/>
      <c r="M99" s="20"/>
    </row>
    <row r="100" spans="1:13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42"/>
      <c r="L100" s="20"/>
      <c r="M100" s="20"/>
    </row>
    <row r="101" spans="1:13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42"/>
      <c r="L101" s="20"/>
      <c r="M101" s="20"/>
    </row>
    <row r="102" spans="1:13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42"/>
      <c r="L102" s="20"/>
      <c r="M102" s="20"/>
    </row>
  </sheetData>
  <mergeCells count="21">
    <mergeCell ref="A1:M1"/>
    <mergeCell ref="A61:B61"/>
    <mergeCell ref="A62:B62"/>
    <mergeCell ref="A63:B63"/>
    <mergeCell ref="A64:B64"/>
    <mergeCell ref="A82:B82"/>
    <mergeCell ref="A65:B65"/>
    <mergeCell ref="A67:B67"/>
    <mergeCell ref="A68:B68"/>
    <mergeCell ref="A69:B69"/>
    <mergeCell ref="A70:B70"/>
    <mergeCell ref="A71:B71"/>
    <mergeCell ref="A72:B72"/>
    <mergeCell ref="A74:B74"/>
    <mergeCell ref="A80:B80"/>
    <mergeCell ref="A81:B81"/>
    <mergeCell ref="A83:B83"/>
    <mergeCell ref="A84:B84"/>
    <mergeCell ref="A85:B85"/>
    <mergeCell ref="A86:B86"/>
    <mergeCell ref="A87:B87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W103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style="37" customWidth="1"/>
    <col min="7" max="11" width="9.7109375" style="39" customWidth="1"/>
    <col min="12" max="13" width="9.7109375" style="37" customWidth="1"/>
    <col min="15" max="15" width="9.140625" customWidth="1"/>
  </cols>
  <sheetData>
    <row r="1" spans="1:13" ht="18" customHeight="1" x14ac:dyDescent="0.25">
      <c r="A1" s="210" t="s">
        <v>71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" customHeight="1" x14ac:dyDescent="0.25">
      <c r="A2" s="29" t="s">
        <v>15</v>
      </c>
      <c r="B2" s="12"/>
      <c r="C2" s="12"/>
      <c r="D2" s="12"/>
      <c r="E2" s="38"/>
      <c r="F2" s="38"/>
      <c r="G2" s="41"/>
      <c r="H2" s="41"/>
      <c r="I2" s="41"/>
      <c r="J2" s="41"/>
      <c r="K2" s="41"/>
      <c r="L2" s="38"/>
      <c r="M2" s="38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3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  <c r="M4" s="55"/>
    </row>
    <row r="5" spans="1:13" s="15" customFormat="1" ht="12.75" customHeight="1" x14ac:dyDescent="0.15">
      <c r="A5" s="53" t="s">
        <v>9</v>
      </c>
      <c r="B5" s="59"/>
      <c r="C5" s="57"/>
      <c r="D5" s="57" t="s">
        <v>64</v>
      </c>
      <c r="E5" s="58"/>
      <c r="F5" s="58" t="s">
        <v>65</v>
      </c>
      <c r="G5" s="58"/>
      <c r="H5" s="58"/>
      <c r="I5" s="58"/>
      <c r="J5" s="58" t="s">
        <v>7</v>
      </c>
      <c r="K5" s="58"/>
      <c r="L5" s="58"/>
      <c r="M5" s="58"/>
    </row>
    <row r="6" spans="1:13" ht="1.5" customHeight="1" x14ac:dyDescent="0.25"/>
    <row r="7" spans="1:13" ht="15" customHeight="1" x14ac:dyDescent="0.25">
      <c r="A7" s="27" t="s">
        <v>10</v>
      </c>
      <c r="B7" s="6"/>
      <c r="C7" s="6"/>
      <c r="D7" s="6"/>
      <c r="E7" s="71">
        <v>889.84500000000003</v>
      </c>
      <c r="F7" s="49">
        <v>930.06200000000001</v>
      </c>
      <c r="G7" s="71">
        <v>1796.049</v>
      </c>
      <c r="H7" s="100">
        <v>1855.261</v>
      </c>
      <c r="I7" s="71">
        <v>3724.2910000000002</v>
      </c>
      <c r="J7" s="49">
        <v>3869.0210000000002</v>
      </c>
      <c r="K7" s="100">
        <v>3935.4380000000001</v>
      </c>
      <c r="L7" s="49">
        <v>4310.2309999999998</v>
      </c>
      <c r="M7" s="100">
        <v>4451.4859999999999</v>
      </c>
    </row>
    <row r="8" spans="1:13" ht="15" customHeight="1" x14ac:dyDescent="0.25">
      <c r="A8" s="27" t="s">
        <v>11</v>
      </c>
      <c r="B8" s="3"/>
      <c r="C8" s="3"/>
      <c r="D8" s="3"/>
      <c r="E8" s="70">
        <v>-839.44500000000028</v>
      </c>
      <c r="F8" s="44">
        <v>-844.91899999999998</v>
      </c>
      <c r="G8" s="70">
        <v>-1685.27</v>
      </c>
      <c r="H8" s="138">
        <v>-1679.7830000000001</v>
      </c>
      <c r="I8" s="70">
        <v>-3313.2979999999998</v>
      </c>
      <c r="J8" s="44">
        <v>-3422.857</v>
      </c>
      <c r="K8" s="138">
        <v>-3478.098</v>
      </c>
      <c r="L8" s="44">
        <v>-3756.6869999999999</v>
      </c>
      <c r="M8" s="138">
        <v>-3820.2500000000005</v>
      </c>
    </row>
    <row r="9" spans="1:13" ht="15" customHeight="1" x14ac:dyDescent="0.25">
      <c r="A9" s="27" t="s">
        <v>12</v>
      </c>
      <c r="B9" s="3"/>
      <c r="C9" s="3"/>
      <c r="D9" s="3"/>
      <c r="E9" s="70">
        <v>20.956000000000003</v>
      </c>
      <c r="F9" s="44">
        <v>7.6730000000000009</v>
      </c>
      <c r="G9" s="70">
        <v>30.989000000000004</v>
      </c>
      <c r="H9" s="138">
        <v>12.451000000000001</v>
      </c>
      <c r="I9" s="70">
        <v>44.01</v>
      </c>
      <c r="J9" s="44">
        <v>34.204000000000001</v>
      </c>
      <c r="K9" s="138">
        <v>34.466999999999999</v>
      </c>
      <c r="L9" s="44">
        <v>29.018000000000001</v>
      </c>
      <c r="M9" s="138">
        <v>49.02</v>
      </c>
    </row>
    <row r="10" spans="1:13" ht="15" customHeight="1" x14ac:dyDescent="0.25">
      <c r="A10" s="27" t="s">
        <v>13</v>
      </c>
      <c r="B10" s="3"/>
      <c r="C10" s="3"/>
      <c r="D10" s="3"/>
      <c r="E10" s="70"/>
      <c r="F10" s="44"/>
      <c r="G10" s="70"/>
      <c r="H10" s="138"/>
      <c r="I10" s="70"/>
      <c r="J10" s="44"/>
      <c r="K10" s="138"/>
      <c r="L10" s="44"/>
      <c r="M10" s="138"/>
    </row>
    <row r="11" spans="1:13" ht="15" customHeight="1" x14ac:dyDescent="0.25">
      <c r="A11" s="28" t="s">
        <v>14</v>
      </c>
      <c r="B11" s="21"/>
      <c r="C11" s="21"/>
      <c r="D11" s="21"/>
      <c r="E11" s="69"/>
      <c r="F11" s="46">
        <v>-15.82</v>
      </c>
      <c r="G11" s="69">
        <v>6.0170000000000003</v>
      </c>
      <c r="H11" s="137">
        <v>-7.9619999999999997</v>
      </c>
      <c r="I11" s="69">
        <v>-6.73</v>
      </c>
      <c r="J11" s="46">
        <v>1.855</v>
      </c>
      <c r="K11" s="137">
        <v>162.828</v>
      </c>
      <c r="L11" s="46">
        <v>-5.2249999999999996</v>
      </c>
      <c r="M11" s="137">
        <v>-9.32</v>
      </c>
    </row>
    <row r="12" spans="1:13" ht="15" customHeight="1" x14ac:dyDescent="0.25">
      <c r="A12" s="10" t="s">
        <v>0</v>
      </c>
      <c r="B12" s="10"/>
      <c r="C12" s="10"/>
      <c r="D12" s="10"/>
      <c r="E12" s="71">
        <f>SUM(E7:E11)</f>
        <v>71.355999999999753</v>
      </c>
      <c r="F12" s="49">
        <f t="shared" ref="F12" si="0">SUM(F7:F11)</f>
        <v>76.996000000000038</v>
      </c>
      <c r="G12" s="71">
        <f>SUM(G7:G11)</f>
        <v>147.785</v>
      </c>
      <c r="H12" s="100">
        <f>SUM(H7:H11)</f>
        <v>179.96699999999984</v>
      </c>
      <c r="I12" s="71">
        <f>SUM(I7:I11)</f>
        <v>448.27300000000037</v>
      </c>
      <c r="J12" s="49">
        <f t="shared" ref="J12" si="1">SUM(J7:J11)</f>
        <v>482.22300000000024</v>
      </c>
      <c r="K12" s="100">
        <f t="shared" ref="K12" si="2">SUM(K7:K11)</f>
        <v>654.6350000000001</v>
      </c>
      <c r="L12" s="49">
        <f t="shared" ref="L12" si="3">SUM(L7:L11)</f>
        <v>577.33699999999988</v>
      </c>
      <c r="M12" s="100">
        <f>SUM(M7:M11)</f>
        <v>670.93599999999935</v>
      </c>
    </row>
    <row r="13" spans="1:13" ht="15" customHeight="1" x14ac:dyDescent="0.25">
      <c r="A13" s="28" t="s">
        <v>76</v>
      </c>
      <c r="B13" s="21"/>
      <c r="C13" s="21"/>
      <c r="D13" s="21"/>
      <c r="E13" s="69">
        <v>-30.602999999999994</v>
      </c>
      <c r="F13" s="46">
        <v>-29.466000000000001</v>
      </c>
      <c r="G13" s="69">
        <v>-62.011000000000003</v>
      </c>
      <c r="H13" s="137">
        <v>-58.804999999999993</v>
      </c>
      <c r="I13" s="69">
        <v>-120.12700000000001</v>
      </c>
      <c r="J13" s="46">
        <v>-142.84800000000001</v>
      </c>
      <c r="K13" s="137">
        <v>-143.971</v>
      </c>
      <c r="L13" s="46">
        <v>-129.91299999999998</v>
      </c>
      <c r="M13" s="137">
        <v>-135.09</v>
      </c>
    </row>
    <row r="14" spans="1:13" ht="15" customHeight="1" x14ac:dyDescent="0.25">
      <c r="A14" s="10" t="s">
        <v>1</v>
      </c>
      <c r="B14" s="10"/>
      <c r="C14" s="10"/>
      <c r="D14" s="10"/>
      <c r="E14" s="71">
        <f>SUM(E12:E13)</f>
        <v>40.752999999999759</v>
      </c>
      <c r="F14" s="49">
        <f t="shared" ref="F14" si="4">SUM(F12:F13)</f>
        <v>47.530000000000037</v>
      </c>
      <c r="G14" s="71">
        <f>SUM(G12:G13)</f>
        <v>85.774000000000001</v>
      </c>
      <c r="H14" s="100">
        <f>SUM(H12:H13)</f>
        <v>121.16199999999985</v>
      </c>
      <c r="I14" s="71">
        <f>SUM(I12:I13)</f>
        <v>328.14600000000036</v>
      </c>
      <c r="J14" s="49">
        <f>SUM(J12:J13)</f>
        <v>339.37500000000023</v>
      </c>
      <c r="K14" s="100">
        <f>SUM(K12:K13)</f>
        <v>510.6640000000001</v>
      </c>
      <c r="L14" s="49">
        <f t="shared" ref="L14" si="5">SUM(L12:L13)</f>
        <v>447.42399999999986</v>
      </c>
      <c r="M14" s="100">
        <f>SUM(M12:M13)</f>
        <v>535.84599999999932</v>
      </c>
    </row>
    <row r="15" spans="1:13" ht="15" customHeight="1" x14ac:dyDescent="0.25">
      <c r="A15" s="27" t="s">
        <v>16</v>
      </c>
      <c r="B15" s="4"/>
      <c r="C15" s="4"/>
      <c r="D15" s="4"/>
      <c r="E15" s="70">
        <v>-11.623999999999999</v>
      </c>
      <c r="F15" s="44">
        <v>-14.377999999999998</v>
      </c>
      <c r="G15" s="70">
        <v>-24.985000000000003</v>
      </c>
      <c r="H15" s="138">
        <v>-28.265999999999998</v>
      </c>
      <c r="I15" s="70">
        <v>-57.202000000000005</v>
      </c>
      <c r="J15" s="44">
        <v>-51.642999999999994</v>
      </c>
      <c r="K15" s="138">
        <v>-53.993000000000002</v>
      </c>
      <c r="L15" s="44">
        <v>-84.957999999999998</v>
      </c>
      <c r="M15" s="138">
        <v>-101.97000000000001</v>
      </c>
    </row>
    <row r="16" spans="1:13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>
        <v>-244</v>
      </c>
      <c r="J16" s="46">
        <v>-118.199</v>
      </c>
      <c r="K16" s="137">
        <v>-250.864</v>
      </c>
      <c r="L16" s="46">
        <v>-15</v>
      </c>
      <c r="M16" s="137"/>
    </row>
    <row r="17" spans="1:13" ht="15" customHeight="1" x14ac:dyDescent="0.25">
      <c r="A17" s="10" t="s">
        <v>2</v>
      </c>
      <c r="B17" s="10"/>
      <c r="C17" s="10"/>
      <c r="D17" s="10"/>
      <c r="E17" s="71">
        <f>SUM(E14:E16)</f>
        <v>29.12899999999976</v>
      </c>
      <c r="F17" s="49">
        <f t="shared" ref="F17" si="6">SUM(F14:F16)</f>
        <v>33.152000000000037</v>
      </c>
      <c r="G17" s="71">
        <f>SUM(G14:G16)</f>
        <v>60.789000000000001</v>
      </c>
      <c r="H17" s="100">
        <f>SUM(H14:H16)</f>
        <v>92.895999999999844</v>
      </c>
      <c r="I17" s="71">
        <f>SUM(I14:I16)</f>
        <v>26.944000000000358</v>
      </c>
      <c r="J17" s="49">
        <f t="shared" ref="J17" si="7">SUM(J14:J16)</f>
        <v>169.53300000000024</v>
      </c>
      <c r="K17" s="100">
        <f t="shared" ref="K17" si="8">SUM(K14:K16)</f>
        <v>205.8070000000001</v>
      </c>
      <c r="L17" s="49">
        <f t="shared" ref="L17" si="9">SUM(L14:L16)</f>
        <v>347.46599999999989</v>
      </c>
      <c r="M17" s="100">
        <f>SUM(M14:M16)</f>
        <v>433.87599999999929</v>
      </c>
    </row>
    <row r="18" spans="1:13" ht="15" customHeight="1" x14ac:dyDescent="0.25">
      <c r="A18" s="27" t="s">
        <v>18</v>
      </c>
      <c r="B18" s="3"/>
      <c r="C18" s="3"/>
      <c r="D18" s="3"/>
      <c r="E18" s="70">
        <v>-0.86599999999999988</v>
      </c>
      <c r="F18" s="44">
        <v>-11.73</v>
      </c>
      <c r="G18" s="70">
        <v>1.2830000000000001</v>
      </c>
      <c r="H18" s="138">
        <v>6.5359999999999996</v>
      </c>
      <c r="I18" s="70">
        <v>22.369999999999997</v>
      </c>
      <c r="J18" s="44">
        <v>27.486000000000001</v>
      </c>
      <c r="K18" s="138">
        <v>31.835000000000001</v>
      </c>
      <c r="L18" s="44">
        <v>15.597</v>
      </c>
      <c r="M18" s="138">
        <v>106.45</v>
      </c>
    </row>
    <row r="19" spans="1:13" ht="15" customHeight="1" x14ac:dyDescent="0.25">
      <c r="A19" s="28" t="s">
        <v>19</v>
      </c>
      <c r="B19" s="21"/>
      <c r="C19" s="21"/>
      <c r="D19" s="21" t="s">
        <v>65</v>
      </c>
      <c r="E19" s="69">
        <v>-64.609000000000009</v>
      </c>
      <c r="F19" s="46">
        <v>-60.204999999999998</v>
      </c>
      <c r="G19" s="69">
        <v>-92.641000000000005</v>
      </c>
      <c r="H19" s="137">
        <v>-88.254999999999995</v>
      </c>
      <c r="I19" s="69">
        <v>-178.76100000000002</v>
      </c>
      <c r="J19" s="46">
        <v>-166.00500000000002</v>
      </c>
      <c r="K19" s="137">
        <v>-167.929</v>
      </c>
      <c r="L19" s="46">
        <v>-159.90600000000001</v>
      </c>
      <c r="M19" s="137">
        <v>-164.26500000000001</v>
      </c>
    </row>
    <row r="20" spans="1:13" ht="15" customHeight="1" x14ac:dyDescent="0.25">
      <c r="A20" s="10" t="s">
        <v>3</v>
      </c>
      <c r="B20" s="10"/>
      <c r="C20" s="10"/>
      <c r="D20" s="10"/>
      <c r="E20" s="71">
        <f>SUM(E17:E19)</f>
        <v>-36.346000000000245</v>
      </c>
      <c r="F20" s="49">
        <f t="shared" ref="F20" si="10">SUM(F17:F19)</f>
        <v>-38.782999999999959</v>
      </c>
      <c r="G20" s="71">
        <f>SUM(G17:G19)</f>
        <v>-30.569000000000003</v>
      </c>
      <c r="H20" s="100">
        <f>SUM(H17:H19)</f>
        <v>11.17699999999985</v>
      </c>
      <c r="I20" s="71">
        <f>SUM(I17:I19)</f>
        <v>-129.44699999999966</v>
      </c>
      <c r="J20" s="49">
        <f t="shared" ref="J20" si="11">SUM(J17:J19)</f>
        <v>31.014000000000209</v>
      </c>
      <c r="K20" s="100">
        <f t="shared" ref="K20" si="12">SUM(K17:K19)</f>
        <v>69.713000000000108</v>
      </c>
      <c r="L20" s="49">
        <f t="shared" ref="L20" si="13">SUM(L17:L19)</f>
        <v>203.15699999999987</v>
      </c>
      <c r="M20" s="100">
        <f>SUM(M17:M19)</f>
        <v>376.06099999999935</v>
      </c>
    </row>
    <row r="21" spans="1:13" ht="15" customHeight="1" x14ac:dyDescent="0.25">
      <c r="A21" s="27" t="s">
        <v>20</v>
      </c>
      <c r="B21" s="3"/>
      <c r="C21" s="3"/>
      <c r="D21" s="3"/>
      <c r="E21" s="70">
        <v>-6.4580000000000037</v>
      </c>
      <c r="F21" s="44">
        <v>9.3319999999999972</v>
      </c>
      <c r="G21" s="70">
        <v>-2.3410000000000024</v>
      </c>
      <c r="H21" s="138">
        <v>4.6879999999999988</v>
      </c>
      <c r="I21" s="70">
        <v>-31.1</v>
      </c>
      <c r="J21" s="44">
        <v>-33.207000000000001</v>
      </c>
      <c r="K21" s="138">
        <v>-33.600999999999999</v>
      </c>
      <c r="L21" s="44">
        <v>-45.600999999999999</v>
      </c>
      <c r="M21" s="138">
        <v>-90.948999999999998</v>
      </c>
    </row>
    <row r="22" spans="1:13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137"/>
      <c r="L22" s="46"/>
      <c r="M22" s="137"/>
    </row>
    <row r="23" spans="1:13" ht="15" customHeight="1" x14ac:dyDescent="0.25">
      <c r="A23" s="31" t="s">
        <v>21</v>
      </c>
      <c r="B23" s="11"/>
      <c r="C23" s="11"/>
      <c r="D23" s="11"/>
      <c r="E23" s="71">
        <f>SUM(E20:E22)</f>
        <v>-42.804000000000251</v>
      </c>
      <c r="F23" s="49">
        <f t="shared" ref="F23" si="14">SUM(F20:F22)</f>
        <v>-29.450999999999961</v>
      </c>
      <c r="G23" s="71">
        <f>SUM(G20:G22)</f>
        <v>-32.910000000000004</v>
      </c>
      <c r="H23" s="100">
        <f>SUM(H20:H22)</f>
        <v>15.864999999999849</v>
      </c>
      <c r="I23" s="71">
        <f>SUM(I20:I22)</f>
        <v>-160.54699999999966</v>
      </c>
      <c r="J23" s="49">
        <f t="shared" ref="J23" si="15">SUM(J20:J22)</f>
        <v>-2.1929999999997918</v>
      </c>
      <c r="K23" s="100">
        <f t="shared" ref="K23" si="16">SUM(K20:K22)</f>
        <v>36.112000000000108</v>
      </c>
      <c r="L23" s="49">
        <f t="shared" ref="L23" si="17">SUM(L20:L22)</f>
        <v>157.55599999999987</v>
      </c>
      <c r="M23" s="100">
        <f>SUM(M20:M22)</f>
        <v>285.11199999999934</v>
      </c>
    </row>
    <row r="24" spans="1:13" ht="15" customHeight="1" x14ac:dyDescent="0.25">
      <c r="A24" s="27" t="s">
        <v>22</v>
      </c>
      <c r="B24" s="3"/>
      <c r="C24" s="3"/>
      <c r="D24" s="3"/>
      <c r="E24" s="70">
        <f t="shared" ref="E24:M24" si="18">E23-E25</f>
        <v>-42.610000000000248</v>
      </c>
      <c r="F24" s="44">
        <f t="shared" si="18"/>
        <v>-31.53699999999996</v>
      </c>
      <c r="G24" s="70">
        <f t="shared" si="18"/>
        <v>-32.303000000000004</v>
      </c>
      <c r="H24" s="138">
        <f t="shared" si="18"/>
        <v>13.45999999999985</v>
      </c>
      <c r="I24" s="70">
        <f t="shared" ref="I24" si="19">I23-I25</f>
        <v>-160.98099999999965</v>
      </c>
      <c r="J24" s="44">
        <f t="shared" ref="J24" si="20">J23-J25</f>
        <v>-4.8539999999997914</v>
      </c>
      <c r="K24" s="138">
        <f t="shared" si="18"/>
        <v>33.450000000000109</v>
      </c>
      <c r="L24" s="44">
        <f t="shared" ref="L24" si="21">L23-L25</f>
        <v>156.10899999999987</v>
      </c>
      <c r="M24" s="138">
        <f t="shared" si="18"/>
        <v>271.57499999999936</v>
      </c>
    </row>
    <row r="25" spans="1:13" ht="15" customHeight="1" x14ac:dyDescent="0.25">
      <c r="A25" s="27" t="s">
        <v>85</v>
      </c>
      <c r="B25" s="3"/>
      <c r="C25" s="3"/>
      <c r="D25" s="3"/>
      <c r="E25" s="70">
        <v>-0.19400000000000001</v>
      </c>
      <c r="F25" s="44">
        <v>2.0859999999999999</v>
      </c>
      <c r="G25" s="70">
        <v>-0.60699999999999998</v>
      </c>
      <c r="H25" s="138">
        <v>2.4049999999999998</v>
      </c>
      <c r="I25" s="70">
        <v>0.434</v>
      </c>
      <c r="J25" s="44">
        <v>2.661</v>
      </c>
      <c r="K25" s="138">
        <v>2.6619999999999999</v>
      </c>
      <c r="L25" s="44">
        <v>1.4470000000000001</v>
      </c>
      <c r="M25" s="138">
        <v>13.537000000000001</v>
      </c>
    </row>
    <row r="26" spans="1:13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138"/>
      <c r="L26" s="44"/>
      <c r="M26" s="44"/>
    </row>
    <row r="27" spans="1:13" ht="15" customHeight="1" x14ac:dyDescent="0.25">
      <c r="A27" s="161" t="s">
        <v>95</v>
      </c>
      <c r="B27" s="162"/>
      <c r="C27" s="162"/>
      <c r="D27" s="162"/>
      <c r="E27" s="163">
        <v>-12.600000000000001</v>
      </c>
      <c r="F27" s="164">
        <v>-45.1</v>
      </c>
      <c r="G27" s="163">
        <v>-20</v>
      </c>
      <c r="H27" s="165">
        <v>-50.9</v>
      </c>
      <c r="I27" s="163">
        <v>-111.38</v>
      </c>
      <c r="J27" s="164">
        <v>-76.900000000000006</v>
      </c>
      <c r="K27" s="165">
        <v>85.9</v>
      </c>
      <c r="L27" s="164">
        <v>-78</v>
      </c>
      <c r="M27" s="164">
        <v>-58</v>
      </c>
    </row>
    <row r="28" spans="1:13" ht="15" customHeight="1" x14ac:dyDescent="0.25">
      <c r="A28" s="166" t="s">
        <v>96</v>
      </c>
      <c r="B28" s="167"/>
      <c r="C28" s="167"/>
      <c r="D28" s="167"/>
      <c r="E28" s="168">
        <f>E14-E27</f>
        <v>53.35299999999976</v>
      </c>
      <c r="F28" s="169">
        <f t="shared" ref="F28:M28" si="22">F14-F27</f>
        <v>92.630000000000038</v>
      </c>
      <c r="G28" s="168">
        <f t="shared" si="22"/>
        <v>105.774</v>
      </c>
      <c r="H28" s="170">
        <f t="shared" si="22"/>
        <v>172.06199999999984</v>
      </c>
      <c r="I28" s="168">
        <f t="shared" ref="I28" si="23">I14-I27</f>
        <v>439.52600000000035</v>
      </c>
      <c r="J28" s="169">
        <f>J14-J27</f>
        <v>416.2750000000002</v>
      </c>
      <c r="K28" s="170">
        <f>K14-K27</f>
        <v>424.76400000000012</v>
      </c>
      <c r="L28" s="169">
        <f t="shared" si="22"/>
        <v>525.42399999999986</v>
      </c>
      <c r="M28" s="169">
        <f t="shared" si="22"/>
        <v>593.84599999999932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24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4"/>
        <v>2012</v>
      </c>
      <c r="K30" s="55">
        <v>2012</v>
      </c>
      <c r="L30" s="55">
        <f t="shared" si="24"/>
        <v>2011</v>
      </c>
      <c r="M30" s="55">
        <f t="shared" si="24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5">F$4</f>
        <v>Q2</v>
      </c>
      <c r="G31" s="74" t="str">
        <f t="shared" si="25"/>
        <v>Q1-2</v>
      </c>
      <c r="H31" s="74" t="str">
        <f t="shared" si="25"/>
        <v>Q1-2</v>
      </c>
      <c r="I31" s="74"/>
      <c r="J31" s="74"/>
      <c r="K31" s="74"/>
      <c r="L31" s="74" t="str">
        <f>IF(L$4="","",L$4)</f>
        <v/>
      </c>
      <c r="M31" s="74"/>
    </row>
    <row r="32" spans="1:13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.5" customHeight="1" x14ac:dyDescent="0.25">
      <c r="E33" s="79"/>
      <c r="F33" s="79"/>
      <c r="G33" s="76"/>
      <c r="H33" s="76"/>
      <c r="I33" s="76"/>
      <c r="J33" s="76"/>
      <c r="K33" s="76"/>
      <c r="L33" s="79"/>
      <c r="M33" s="156"/>
    </row>
    <row r="34" spans="1:13" ht="15" customHeight="1" x14ac:dyDescent="0.25">
      <c r="A34" s="27" t="s">
        <v>4</v>
      </c>
      <c r="B34" s="7"/>
      <c r="C34" s="7"/>
      <c r="D34" s="7"/>
      <c r="E34" s="70"/>
      <c r="F34" s="44"/>
      <c r="G34" s="70">
        <v>3886.7580000000003</v>
      </c>
      <c r="H34" s="138">
        <v>4066.596</v>
      </c>
      <c r="I34" s="70">
        <v>3836.5870000000004</v>
      </c>
      <c r="J34" s="44"/>
      <c r="K34" s="138">
        <v>4095.7960000000003</v>
      </c>
      <c r="L34" s="44">
        <v>4767.402</v>
      </c>
      <c r="M34" s="138">
        <v>4529.8500000000004</v>
      </c>
    </row>
    <row r="35" spans="1:13" ht="15" customHeight="1" x14ac:dyDescent="0.25">
      <c r="A35" s="27" t="s">
        <v>23</v>
      </c>
      <c r="B35" s="6"/>
      <c r="C35" s="6"/>
      <c r="D35" s="6"/>
      <c r="E35" s="70"/>
      <c r="F35" s="44"/>
      <c r="G35" s="70">
        <v>478.47899999999993</v>
      </c>
      <c r="H35" s="138">
        <v>469.18900000000019</v>
      </c>
      <c r="I35" s="70">
        <v>469.34700000000009</v>
      </c>
      <c r="J35" s="44"/>
      <c r="K35" s="138">
        <v>518.04399999999998</v>
      </c>
      <c r="L35" s="44">
        <v>611.96500000000003</v>
      </c>
      <c r="M35" s="138">
        <v>652.42300000000046</v>
      </c>
    </row>
    <row r="36" spans="1:13" ht="15" customHeight="1" x14ac:dyDescent="0.25">
      <c r="A36" s="27" t="s">
        <v>24</v>
      </c>
      <c r="B36" s="6"/>
      <c r="C36" s="6"/>
      <c r="D36" s="6"/>
      <c r="E36" s="70"/>
      <c r="F36" s="44"/>
      <c r="G36" s="70">
        <v>164.38799999999998</v>
      </c>
      <c r="H36" s="138">
        <v>164.48799999999997</v>
      </c>
      <c r="I36" s="70">
        <v>152.38700000000006</v>
      </c>
      <c r="J36" s="44"/>
      <c r="K36" s="138">
        <v>185.18800000000016</v>
      </c>
      <c r="L36" s="44">
        <v>281.07299999999998</v>
      </c>
      <c r="M36" s="138">
        <v>284.69799999999992</v>
      </c>
    </row>
    <row r="37" spans="1:13" ht="15" customHeight="1" x14ac:dyDescent="0.25">
      <c r="A37" s="27" t="s">
        <v>25</v>
      </c>
      <c r="B37" s="6"/>
      <c r="C37" s="6"/>
      <c r="D37" s="6"/>
      <c r="E37" s="70"/>
      <c r="F37" s="44"/>
      <c r="G37" s="70">
        <v>19.745000000000001</v>
      </c>
      <c r="H37" s="138">
        <v>6.5780000000000003</v>
      </c>
      <c r="I37" s="70">
        <v>6.6760000000000002</v>
      </c>
      <c r="J37" s="44"/>
      <c r="K37" s="138">
        <v>6.8869999999999996</v>
      </c>
      <c r="L37" s="44">
        <v>15.603999999999999</v>
      </c>
      <c r="M37" s="138">
        <v>11.831000000000001</v>
      </c>
    </row>
    <row r="38" spans="1:13" ht="15" customHeight="1" x14ac:dyDescent="0.25">
      <c r="A38" s="28" t="s">
        <v>26</v>
      </c>
      <c r="B38" s="21"/>
      <c r="C38" s="21"/>
      <c r="D38" s="21"/>
      <c r="E38" s="69"/>
      <c r="F38" s="46"/>
      <c r="G38" s="69">
        <v>118.581</v>
      </c>
      <c r="H38" s="137">
        <f>124.815+3</f>
        <v>127.815</v>
      </c>
      <c r="I38" s="69">
        <f>89.342+3</f>
        <v>92.341999999999999</v>
      </c>
      <c r="J38" s="46"/>
      <c r="K38" s="137">
        <v>101.16499999999999</v>
      </c>
      <c r="L38" s="46">
        <v>140.74299999999999</v>
      </c>
      <c r="M38" s="137">
        <v>142.18299999999999</v>
      </c>
    </row>
    <row r="39" spans="1:13" ht="15" customHeight="1" x14ac:dyDescent="0.25">
      <c r="A39" s="29" t="s">
        <v>27</v>
      </c>
      <c r="B39" s="10"/>
      <c r="C39" s="10"/>
      <c r="D39" s="10"/>
      <c r="E39" s="93"/>
      <c r="F39" s="94"/>
      <c r="G39" s="93">
        <f>SUM(G34:G38)</f>
        <v>4667.951</v>
      </c>
      <c r="H39" s="124">
        <f>SUM(H34:H38)</f>
        <v>4834.6660000000002</v>
      </c>
      <c r="I39" s="178">
        <f>SUM(I34:I38)</f>
        <v>4557.3389999999999</v>
      </c>
      <c r="J39" s="94">
        <f t="shared" ref="J39" si="26">SUM(J34:J38)</f>
        <v>0</v>
      </c>
      <c r="K39" s="124">
        <f>SUM(K34:K38)</f>
        <v>4907.08</v>
      </c>
      <c r="L39" s="49">
        <f t="shared" ref="L39:M39" si="27">SUM(L34:L38)</f>
        <v>5816.7870000000012</v>
      </c>
      <c r="M39" s="100">
        <f t="shared" si="27"/>
        <v>5620.9850000000015</v>
      </c>
    </row>
    <row r="40" spans="1:13" ht="15" customHeight="1" x14ac:dyDescent="0.25">
      <c r="A40" s="27" t="s">
        <v>28</v>
      </c>
      <c r="B40" s="3"/>
      <c r="C40" s="3"/>
      <c r="D40" s="3"/>
      <c r="E40" s="70"/>
      <c r="F40" s="44"/>
      <c r="G40" s="70">
        <v>5.1000000000000004E-2</v>
      </c>
      <c r="H40" s="138">
        <v>0.39200000000000002</v>
      </c>
      <c r="I40" s="70">
        <v>0.123</v>
      </c>
      <c r="J40" s="44"/>
      <c r="K40" s="138">
        <v>1.43</v>
      </c>
      <c r="L40" s="44">
        <v>5.9260000000000002</v>
      </c>
      <c r="M40" s="138">
        <v>5.8570000000000011</v>
      </c>
    </row>
    <row r="41" spans="1:13" ht="15" customHeight="1" x14ac:dyDescent="0.25">
      <c r="A41" s="27" t="s">
        <v>29</v>
      </c>
      <c r="B41" s="3"/>
      <c r="C41" s="3"/>
      <c r="D41" s="3"/>
      <c r="E41" s="70"/>
      <c r="F41" s="44"/>
      <c r="G41" s="70">
        <v>0.55900000000000005</v>
      </c>
      <c r="H41" s="138">
        <v>3.113</v>
      </c>
      <c r="I41" s="70">
        <v>3.5179999999999998</v>
      </c>
      <c r="J41" s="44"/>
      <c r="K41" s="138">
        <v>4.9829999999999997</v>
      </c>
      <c r="L41" s="44">
        <v>2.5059999999999998</v>
      </c>
      <c r="M41" s="138">
        <v>7.2810000000000006</v>
      </c>
    </row>
    <row r="42" spans="1:13" ht="15" customHeight="1" x14ac:dyDescent="0.25">
      <c r="A42" s="27" t="s">
        <v>30</v>
      </c>
      <c r="B42" s="3"/>
      <c r="C42" s="3"/>
      <c r="D42" s="3"/>
      <c r="E42" s="70"/>
      <c r="F42" s="44"/>
      <c r="G42" s="70">
        <v>776.46300000000008</v>
      </c>
      <c r="H42" s="138">
        <f>768.92</f>
        <v>768.92</v>
      </c>
      <c r="I42" s="70">
        <f>765.639</f>
        <v>765.63900000000001</v>
      </c>
      <c r="J42" s="44"/>
      <c r="K42" s="138">
        <v>812.88800000000003</v>
      </c>
      <c r="L42" s="44">
        <v>865.08999999999992</v>
      </c>
      <c r="M42" s="138">
        <v>888.20100000000014</v>
      </c>
    </row>
    <row r="43" spans="1:13" ht="15" customHeight="1" x14ac:dyDescent="0.25">
      <c r="A43" s="27" t="s">
        <v>31</v>
      </c>
      <c r="B43" s="3"/>
      <c r="C43" s="3"/>
      <c r="D43" s="3"/>
      <c r="E43" s="70"/>
      <c r="F43" s="44"/>
      <c r="G43" s="70">
        <v>224.833</v>
      </c>
      <c r="H43" s="138">
        <v>168.76400000000001</v>
      </c>
      <c r="I43" s="70">
        <v>228.52600000000001</v>
      </c>
      <c r="J43" s="44"/>
      <c r="K43" s="138">
        <v>185.93100000000001</v>
      </c>
      <c r="L43" s="44">
        <v>206.916</v>
      </c>
      <c r="M43" s="138">
        <v>259.16700000000003</v>
      </c>
    </row>
    <row r="44" spans="1:13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137"/>
      <c r="L44" s="46"/>
      <c r="M44" s="137"/>
    </row>
    <row r="45" spans="1:13" ht="15" customHeight="1" x14ac:dyDescent="0.25">
      <c r="A45" s="30" t="s">
        <v>33</v>
      </c>
      <c r="B45" s="18"/>
      <c r="C45" s="18"/>
      <c r="D45" s="18"/>
      <c r="E45" s="95"/>
      <c r="F45" s="96"/>
      <c r="G45" s="95">
        <f>SUM(G40:G44)</f>
        <v>1001.9060000000001</v>
      </c>
      <c r="H45" s="125">
        <f>SUM(H40:H44)</f>
        <v>941.18899999999996</v>
      </c>
      <c r="I45" s="179">
        <f>SUM(I40:I44)</f>
        <v>997.80600000000004</v>
      </c>
      <c r="J45" s="96">
        <f t="shared" ref="J45" si="28">SUM(J40:J44)</f>
        <v>0</v>
      </c>
      <c r="K45" s="125">
        <f>SUM(K40:K44)</f>
        <v>1005.2320000000001</v>
      </c>
      <c r="L45" s="78">
        <f t="shared" ref="L45" si="29">SUM(L40:L44)</f>
        <v>1080.4379999999999</v>
      </c>
      <c r="M45" s="114">
        <f>SUM(M40:M44)</f>
        <v>1160.5060000000003</v>
      </c>
    </row>
    <row r="46" spans="1:13" ht="15" customHeight="1" x14ac:dyDescent="0.25">
      <c r="A46" s="29" t="s">
        <v>34</v>
      </c>
      <c r="B46" s="9"/>
      <c r="C46" s="9"/>
      <c r="D46" s="9"/>
      <c r="E46" s="93"/>
      <c r="F46" s="94"/>
      <c r="G46" s="93">
        <f>G45+G39</f>
        <v>5669.857</v>
      </c>
      <c r="H46" s="124">
        <f>H45+H39</f>
        <v>5775.8550000000005</v>
      </c>
      <c r="I46" s="178">
        <f>I45+I39</f>
        <v>5555.1450000000004</v>
      </c>
      <c r="J46" s="94">
        <f t="shared" ref="J46" si="30">J39+J45</f>
        <v>0</v>
      </c>
      <c r="K46" s="124">
        <f>K45+K39</f>
        <v>5912.3119999999999</v>
      </c>
      <c r="L46" s="49">
        <f t="shared" ref="L46" si="31">L39+L45</f>
        <v>6897.2250000000013</v>
      </c>
      <c r="M46" s="100">
        <f>M39+M45</f>
        <v>6781.4910000000018</v>
      </c>
    </row>
    <row r="47" spans="1:13" ht="15" customHeight="1" x14ac:dyDescent="0.25">
      <c r="A47" s="27" t="s">
        <v>35</v>
      </c>
      <c r="B47" s="3"/>
      <c r="C47" s="3"/>
      <c r="D47" s="3" t="s">
        <v>66</v>
      </c>
      <c r="E47" s="70"/>
      <c r="F47" s="44"/>
      <c r="G47" s="70">
        <v>1958.6750000000002</v>
      </c>
      <c r="H47" s="138">
        <f>2120.217-24</f>
        <v>2096.2170000000001</v>
      </c>
      <c r="I47" s="70">
        <f>1993.243-24</f>
        <v>1969.2429999999999</v>
      </c>
      <c r="J47" s="44"/>
      <c r="K47" s="138">
        <v>2136.4029999999998</v>
      </c>
      <c r="L47" s="44">
        <v>2339.3220000000001</v>
      </c>
      <c r="M47" s="138">
        <v>2231.9920000000002</v>
      </c>
    </row>
    <row r="48" spans="1:13" ht="15" customHeight="1" x14ac:dyDescent="0.25">
      <c r="A48" s="27" t="s">
        <v>84</v>
      </c>
      <c r="B48" s="3"/>
      <c r="C48" s="3"/>
      <c r="D48" s="3"/>
      <c r="E48" s="70"/>
      <c r="F48" s="44"/>
      <c r="G48" s="70">
        <v>18.404</v>
      </c>
      <c r="H48" s="138">
        <v>25.465</v>
      </c>
      <c r="I48" s="70">
        <v>19.984000000000002</v>
      </c>
      <c r="J48" s="44"/>
      <c r="K48" s="138">
        <v>23.899000000000001</v>
      </c>
      <c r="L48" s="44">
        <v>19.568000000000001</v>
      </c>
      <c r="M48" s="138">
        <v>47.041000000000004</v>
      </c>
    </row>
    <row r="49" spans="1:14" ht="15" customHeight="1" x14ac:dyDescent="0.25">
      <c r="A49" s="27" t="s">
        <v>36</v>
      </c>
      <c r="B49" s="3"/>
      <c r="C49" s="3"/>
      <c r="D49" s="3"/>
      <c r="E49" s="70"/>
      <c r="F49" s="44"/>
      <c r="G49" s="70">
        <v>258.834</v>
      </c>
      <c r="H49" s="138">
        <v>249.959</v>
      </c>
      <c r="I49" s="70">
        <v>237.39699999999999</v>
      </c>
      <c r="J49" s="44"/>
      <c r="K49" s="138">
        <v>175.024</v>
      </c>
      <c r="L49" s="44">
        <v>216.51100000000002</v>
      </c>
      <c r="M49" s="138">
        <v>244.89900000000003</v>
      </c>
    </row>
    <row r="50" spans="1:14" ht="15" customHeight="1" x14ac:dyDescent="0.25">
      <c r="A50" s="27" t="s">
        <v>37</v>
      </c>
      <c r="B50" s="3"/>
      <c r="C50" s="3"/>
      <c r="D50" s="3"/>
      <c r="E50" s="70"/>
      <c r="F50" s="44"/>
      <c r="G50" s="70">
        <v>264.92</v>
      </c>
      <c r="H50" s="138">
        <v>200.11199999999999</v>
      </c>
      <c r="I50" s="70">
        <v>195.67099999999999</v>
      </c>
      <c r="J50" s="44"/>
      <c r="K50" s="138">
        <v>217.16800000000001</v>
      </c>
      <c r="L50" s="44">
        <v>275.59800000000001</v>
      </c>
      <c r="M50" s="138">
        <v>304.34800000000001</v>
      </c>
    </row>
    <row r="51" spans="1:14" ht="15" customHeight="1" x14ac:dyDescent="0.25">
      <c r="A51" s="27" t="s">
        <v>38</v>
      </c>
      <c r="B51" s="3"/>
      <c r="C51" s="3"/>
      <c r="D51" s="3"/>
      <c r="E51" s="70"/>
      <c r="F51" s="44"/>
      <c r="G51" s="70">
        <v>1900.3510000000001</v>
      </c>
      <c r="H51" s="138">
        <v>1942.337</v>
      </c>
      <c r="I51" s="70">
        <v>1862.9859999999996</v>
      </c>
      <c r="J51" s="44"/>
      <c r="K51" s="138">
        <v>2096.9109999999996</v>
      </c>
      <c r="L51" s="44">
        <v>2435.7910000000002</v>
      </c>
      <c r="M51" s="138">
        <v>2322.2820000000006</v>
      </c>
    </row>
    <row r="52" spans="1:14" ht="15" customHeight="1" x14ac:dyDescent="0.25">
      <c r="A52" s="27" t="s">
        <v>39</v>
      </c>
      <c r="B52" s="3"/>
      <c r="C52" s="3"/>
      <c r="D52" s="3"/>
      <c r="E52" s="70"/>
      <c r="F52" s="44"/>
      <c r="G52" s="70">
        <v>1263.299</v>
      </c>
      <c r="H52" s="138">
        <f>1222.362+27</f>
        <v>1249.3620000000001</v>
      </c>
      <c r="I52" s="70">
        <f>1234.8+27</f>
        <v>1261.8</v>
      </c>
      <c r="J52" s="44"/>
      <c r="K52" s="138">
        <v>1250.239</v>
      </c>
      <c r="L52" s="44">
        <v>1605.095</v>
      </c>
      <c r="M52" s="138">
        <v>1630.9290000000001</v>
      </c>
    </row>
    <row r="53" spans="1:14" ht="15" customHeight="1" x14ac:dyDescent="0.25">
      <c r="A53" s="27" t="s">
        <v>77</v>
      </c>
      <c r="B53" s="3"/>
      <c r="C53" s="3"/>
      <c r="D53" s="3"/>
      <c r="E53" s="70"/>
      <c r="F53" s="44"/>
      <c r="G53" s="70">
        <v>5.3739999999999997</v>
      </c>
      <c r="H53" s="138">
        <v>12.403</v>
      </c>
      <c r="I53" s="70">
        <v>8.0640000000000001</v>
      </c>
      <c r="J53" s="44"/>
      <c r="K53" s="138">
        <v>12.667999999999999</v>
      </c>
      <c r="L53" s="44">
        <v>5.34</v>
      </c>
      <c r="M53" s="138"/>
    </row>
    <row r="54" spans="1:14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137"/>
      <c r="L54" s="46"/>
      <c r="M54" s="137"/>
    </row>
    <row r="55" spans="1:14" ht="15" customHeight="1" x14ac:dyDescent="0.25">
      <c r="A55" s="29" t="s">
        <v>41</v>
      </c>
      <c r="B55" s="9"/>
      <c r="C55" s="9"/>
      <c r="D55" s="9"/>
      <c r="E55" s="93"/>
      <c r="F55" s="94"/>
      <c r="G55" s="93">
        <f>SUM(G47:G54)</f>
        <v>5669.857</v>
      </c>
      <c r="H55" s="124">
        <f>SUM(H47:H54)</f>
        <v>5775.8550000000005</v>
      </c>
      <c r="I55" s="178">
        <f>SUM(I47:I54)</f>
        <v>5555.1449999999995</v>
      </c>
      <c r="J55" s="94">
        <f t="shared" ref="J55" si="32">SUM(J47:J54)</f>
        <v>0</v>
      </c>
      <c r="K55" s="124">
        <f>SUM(K47:K54)</f>
        <v>5912.3119999999981</v>
      </c>
      <c r="L55" s="49">
        <f t="shared" ref="L55" si="33">SUM(L47:L54)</f>
        <v>6897.2250000000013</v>
      </c>
      <c r="M55" s="100">
        <f>SUM(M47:M54)</f>
        <v>6781.4910000000009</v>
      </c>
    </row>
    <row r="56" spans="1:14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4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M57" si="34">F$3</f>
        <v>2013</v>
      </c>
      <c r="G57" s="55">
        <f t="shared" si="34"/>
        <v>2014</v>
      </c>
      <c r="H57" s="55">
        <f t="shared" si="34"/>
        <v>2013</v>
      </c>
      <c r="I57" s="55">
        <f t="shared" si="34"/>
        <v>2013</v>
      </c>
      <c r="J57" s="55">
        <f t="shared" si="34"/>
        <v>2012</v>
      </c>
      <c r="K57" s="55">
        <f t="shared" si="34"/>
        <v>2012</v>
      </c>
      <c r="L57" s="55">
        <f t="shared" si="34"/>
        <v>2011</v>
      </c>
      <c r="M57" s="55">
        <f t="shared" si="34"/>
        <v>2010</v>
      </c>
    </row>
    <row r="58" spans="1:14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5">F$4</f>
        <v>Q2</v>
      </c>
      <c r="G58" s="74" t="str">
        <f t="shared" si="35"/>
        <v>Q1-2</v>
      </c>
      <c r="H58" s="74" t="str">
        <f t="shared" si="35"/>
        <v>Q1-2</v>
      </c>
      <c r="I58" s="74"/>
      <c r="J58" s="74"/>
      <c r="K58" s="74"/>
      <c r="L58" s="74" t="str">
        <f>IF(L$4="","",L$4)</f>
        <v/>
      </c>
      <c r="M58" s="74"/>
    </row>
    <row r="59" spans="1:14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  <c r="M59" s="75"/>
    </row>
    <row r="60" spans="1:14" ht="1.5" customHeight="1" x14ac:dyDescent="0.25">
      <c r="E60" s="79"/>
      <c r="F60" s="79"/>
      <c r="G60" s="76"/>
      <c r="H60" s="76"/>
      <c r="I60" s="76"/>
      <c r="J60" s="76"/>
      <c r="K60" s="76"/>
      <c r="L60" s="79"/>
      <c r="M60" s="79"/>
    </row>
    <row r="61" spans="1:14" ht="24.95" customHeight="1" x14ac:dyDescent="0.25">
      <c r="A61" s="209" t="s">
        <v>42</v>
      </c>
      <c r="B61" s="209"/>
      <c r="C61" s="8"/>
      <c r="D61" s="8"/>
      <c r="E61" s="68">
        <v>37.260000000000005</v>
      </c>
      <c r="F61" s="47">
        <v>54.984999999999999</v>
      </c>
      <c r="G61" s="68">
        <v>58.33</v>
      </c>
      <c r="H61" s="136">
        <v>89.597999999999999</v>
      </c>
      <c r="I61" s="68">
        <v>309.923</v>
      </c>
      <c r="J61" s="47"/>
      <c r="K61" s="136">
        <v>300.93399999999997</v>
      </c>
      <c r="L61" s="47">
        <v>327</v>
      </c>
      <c r="M61" s="136">
        <v>483.077</v>
      </c>
      <c r="N61" s="47"/>
    </row>
    <row r="62" spans="1:14" ht="15" customHeight="1" x14ac:dyDescent="0.25">
      <c r="A62" s="211" t="s">
        <v>43</v>
      </c>
      <c r="B62" s="211"/>
      <c r="C62" s="22"/>
      <c r="D62" s="22"/>
      <c r="E62" s="69">
        <v>4.3529999999999998</v>
      </c>
      <c r="F62" s="46">
        <v>38.174000000000007</v>
      </c>
      <c r="G62" s="69">
        <v>-7.347999999999999</v>
      </c>
      <c r="H62" s="137">
        <v>64.03</v>
      </c>
      <c r="I62" s="69">
        <v>65.275000000000006</v>
      </c>
      <c r="J62" s="46"/>
      <c r="K62" s="137">
        <v>-81.260000000000005</v>
      </c>
      <c r="L62" s="46">
        <v>34</v>
      </c>
      <c r="M62" s="137">
        <v>-19.14</v>
      </c>
      <c r="N62" s="44"/>
    </row>
    <row r="63" spans="1:14" ht="16.5" customHeight="1" x14ac:dyDescent="0.25">
      <c r="A63" s="215" t="s">
        <v>44</v>
      </c>
      <c r="B63" s="215"/>
      <c r="C63" s="24"/>
      <c r="D63" s="24"/>
      <c r="E63" s="71">
        <f>SUM(E61:E62)</f>
        <v>41.613000000000007</v>
      </c>
      <c r="F63" s="49">
        <f>SUM(F61:F62)</f>
        <v>93.159000000000006</v>
      </c>
      <c r="G63" s="73">
        <f t="shared" ref="G63:H63" si="36">SUM(G61:G62)</f>
        <v>50.981999999999999</v>
      </c>
      <c r="H63" s="124">
        <f t="shared" si="36"/>
        <v>153.62799999999999</v>
      </c>
      <c r="I63" s="178">
        <f t="shared" ref="I63" si="37">SUM(I61:I62)</f>
        <v>375.19799999999998</v>
      </c>
      <c r="J63" s="94">
        <f>SUM(J61:J62)</f>
        <v>0</v>
      </c>
      <c r="K63" s="124">
        <f>SUM(K61:K62)</f>
        <v>219.67399999999998</v>
      </c>
      <c r="L63" s="49">
        <v>360</v>
      </c>
      <c r="M63" s="100">
        <f>SUM(M61:M62)</f>
        <v>463.93700000000001</v>
      </c>
    </row>
    <row r="64" spans="1:14" ht="15" customHeight="1" x14ac:dyDescent="0.25">
      <c r="A64" s="209" t="s">
        <v>45</v>
      </c>
      <c r="B64" s="209"/>
      <c r="C64" s="3"/>
      <c r="D64" s="3"/>
      <c r="E64" s="70">
        <v>-42.177</v>
      </c>
      <c r="F64" s="44">
        <v>-18.170000000000002</v>
      </c>
      <c r="G64" s="70">
        <v>-84.974999999999994</v>
      </c>
      <c r="H64" s="138">
        <v>-31.867000000000001</v>
      </c>
      <c r="I64" s="70">
        <v>-127</v>
      </c>
      <c r="J64" s="44"/>
      <c r="K64" s="138">
        <v>-99.542000000000002</v>
      </c>
      <c r="L64" s="44">
        <v>-133.35</v>
      </c>
      <c r="M64" s="138">
        <v>-95.481999999999999</v>
      </c>
    </row>
    <row r="65" spans="1:14" ht="15" customHeight="1" x14ac:dyDescent="0.25">
      <c r="A65" s="211" t="s">
        <v>78</v>
      </c>
      <c r="B65" s="211"/>
      <c r="C65" s="21"/>
      <c r="D65" s="21"/>
      <c r="E65" s="69">
        <v>0.34799999999999998</v>
      </c>
      <c r="F65" s="46">
        <v>12.644</v>
      </c>
      <c r="G65" s="69">
        <v>1.1440000000000001</v>
      </c>
      <c r="H65" s="137">
        <v>13.547000000000001</v>
      </c>
      <c r="I65" s="69">
        <v>33.137999999999998</v>
      </c>
      <c r="J65" s="46"/>
      <c r="K65" s="137">
        <v>3.8609999999999998</v>
      </c>
      <c r="L65" s="46">
        <v>2.3039999999999998</v>
      </c>
      <c r="M65" s="137">
        <v>22.89</v>
      </c>
      <c r="N65" s="44"/>
    </row>
    <row r="66" spans="1:14" s="39" customFormat="1" ht="16.5" customHeight="1" x14ac:dyDescent="0.15">
      <c r="A66" s="126" t="s">
        <v>46</v>
      </c>
      <c r="B66" s="126"/>
      <c r="C66" s="25"/>
      <c r="D66" s="25"/>
      <c r="E66" s="71">
        <f>SUM(E63:E65)</f>
        <v>-0.21599999999999298</v>
      </c>
      <c r="F66" s="49">
        <f>SUM(F64:F65)</f>
        <v>-5.5260000000000016</v>
      </c>
      <c r="G66" s="73">
        <f t="shared" ref="G66:H66" si="38">SUM(G63:G65)</f>
        <v>-32.848999999999997</v>
      </c>
      <c r="H66" s="124">
        <f t="shared" si="38"/>
        <v>135.30799999999999</v>
      </c>
      <c r="I66" s="178">
        <f t="shared" ref="I66" si="39">SUM(I63:I65)</f>
        <v>281.33599999999996</v>
      </c>
      <c r="J66" s="94">
        <f>SUM(J63:J65)</f>
        <v>0</v>
      </c>
      <c r="K66" s="124">
        <f>SUM(K63:K65)</f>
        <v>123.99299999999998</v>
      </c>
      <c r="L66" s="94">
        <f t="shared" ref="L66" si="40">SUM(L63:L65)</f>
        <v>228.95400000000001</v>
      </c>
      <c r="M66" s="139">
        <f>SUM(M63:M65)</f>
        <v>391.34500000000003</v>
      </c>
    </row>
    <row r="67" spans="1:14" ht="15" customHeight="1" x14ac:dyDescent="0.25">
      <c r="A67" s="211" t="s">
        <v>47</v>
      </c>
      <c r="B67" s="211"/>
      <c r="C67" s="26"/>
      <c r="D67" s="26"/>
      <c r="E67" s="69">
        <v>1.2409999999999997</v>
      </c>
      <c r="F67" s="118">
        <v>8.5489999999999995</v>
      </c>
      <c r="G67" s="69">
        <v>29.629000000000019</v>
      </c>
      <c r="H67" s="137">
        <v>13.945</v>
      </c>
      <c r="I67" s="69">
        <v>23.84</v>
      </c>
      <c r="J67" s="46"/>
      <c r="K67" s="137">
        <v>394.12799999999999</v>
      </c>
      <c r="L67" s="46">
        <v>-333.81700000000001</v>
      </c>
      <c r="M67" s="137">
        <v>-178.947</v>
      </c>
    </row>
    <row r="68" spans="1:14" ht="16.5" customHeight="1" x14ac:dyDescent="0.25">
      <c r="A68" s="215" t="s">
        <v>48</v>
      </c>
      <c r="B68" s="215"/>
      <c r="C68" s="9"/>
      <c r="D68" s="9"/>
      <c r="E68" s="71">
        <f>SUM(E66:E67)</f>
        <v>1.0250000000000066</v>
      </c>
      <c r="F68" s="49">
        <f>SUM(F66:F67)</f>
        <v>3.0229999999999979</v>
      </c>
      <c r="G68" s="73">
        <f>SUM(G66:G67)</f>
        <v>-3.2199999999999775</v>
      </c>
      <c r="H68" s="124">
        <f>SUM(H66:H67)</f>
        <v>149.25299999999999</v>
      </c>
      <c r="I68" s="178">
        <f t="shared" ref="I68" si="41">SUM(I66:I67)</f>
        <v>305.17599999999993</v>
      </c>
      <c r="J68" s="94">
        <f t="shared" ref="J68" si="42">SUM(J66:J67)</f>
        <v>0</v>
      </c>
      <c r="K68" s="124">
        <f>SUM(K66:K67)</f>
        <v>518.12099999999998</v>
      </c>
      <c r="L68" s="49">
        <f t="shared" ref="L68" si="43">SUM(L66:L67)</f>
        <v>-104.863</v>
      </c>
      <c r="M68" s="100">
        <f>SUM(M66:M67)</f>
        <v>212.39800000000002</v>
      </c>
    </row>
    <row r="69" spans="1:14" ht="15" customHeight="1" x14ac:dyDescent="0.25">
      <c r="A69" s="209" t="s">
        <v>49</v>
      </c>
      <c r="B69" s="209"/>
      <c r="C69" s="3"/>
      <c r="D69" s="3"/>
      <c r="E69" s="70">
        <v>23.562999999999874</v>
      </c>
      <c r="F69" s="44">
        <v>-82.972000000000008</v>
      </c>
      <c r="G69" s="70">
        <v>29.567999999999984</v>
      </c>
      <c r="H69" s="138">
        <v>-166.16400000000002</v>
      </c>
      <c r="I69" s="70">
        <v>-264.42500000000001</v>
      </c>
      <c r="J69" s="44"/>
      <c r="K69" s="138">
        <v>-433.65300000000002</v>
      </c>
      <c r="L69" s="44">
        <v>117</v>
      </c>
      <c r="M69" s="138">
        <v>-294.14799999999997</v>
      </c>
      <c r="N69" s="44"/>
    </row>
    <row r="70" spans="1:14" ht="15" customHeight="1" x14ac:dyDescent="0.25">
      <c r="A70" s="209" t="s">
        <v>50</v>
      </c>
      <c r="B70" s="209"/>
      <c r="C70" s="3"/>
      <c r="D70" s="3"/>
      <c r="E70" s="70"/>
      <c r="F70" s="44"/>
      <c r="G70" s="70"/>
      <c r="H70" s="138"/>
      <c r="I70" s="70"/>
      <c r="J70" s="44"/>
      <c r="K70" s="138"/>
      <c r="L70" s="44">
        <v>0.72499999999999998</v>
      </c>
      <c r="M70" s="138"/>
    </row>
    <row r="71" spans="1:14" ht="15" customHeight="1" x14ac:dyDescent="0.25">
      <c r="A71" s="209" t="s">
        <v>51</v>
      </c>
      <c r="B71" s="209"/>
      <c r="C71" s="3"/>
      <c r="D71" s="3"/>
      <c r="E71" s="70"/>
      <c r="F71" s="44">
        <v>-0.20100000000000001</v>
      </c>
      <c r="G71" s="70"/>
      <c r="H71" s="138">
        <v>-0.20100000000000001</v>
      </c>
      <c r="I71" s="70">
        <v>-0.20100000000000001</v>
      </c>
      <c r="J71" s="44"/>
      <c r="K71" s="138">
        <v>-109.334</v>
      </c>
      <c r="L71" s="44">
        <v>-13.552</v>
      </c>
      <c r="M71" s="138">
        <v>-0.54700000000000004</v>
      </c>
    </row>
    <row r="72" spans="1:14" ht="15" customHeight="1" x14ac:dyDescent="0.25">
      <c r="A72" s="211" t="s">
        <v>52</v>
      </c>
      <c r="B72" s="211"/>
      <c r="C72" s="21"/>
      <c r="D72" s="21"/>
      <c r="E72" s="69">
        <v>-1.8589999999999991</v>
      </c>
      <c r="F72" s="46">
        <v>-1.9000000000000017E-2</v>
      </c>
      <c r="G72" s="69">
        <v>-35.672000000000004</v>
      </c>
      <c r="H72" s="137">
        <v>-0.26500000000000001</v>
      </c>
      <c r="I72" s="69">
        <v>-1.179</v>
      </c>
      <c r="J72" s="46"/>
      <c r="K72" s="137">
        <v>9.984</v>
      </c>
      <c r="L72" s="46">
        <v>-50.603000000000002</v>
      </c>
      <c r="M72" s="137">
        <v>-3.5150000000000001</v>
      </c>
    </row>
    <row r="73" spans="1:14" ht="16.5" customHeight="1" x14ac:dyDescent="0.25">
      <c r="A73" s="32" t="s">
        <v>53</v>
      </c>
      <c r="B73" s="32"/>
      <c r="C73" s="19"/>
      <c r="D73" s="19"/>
      <c r="E73" s="72">
        <f>SUM(E69:E72)</f>
        <v>21.703999999999876</v>
      </c>
      <c r="F73" s="48">
        <f>SUM(F69:F72)</f>
        <v>-83.192000000000007</v>
      </c>
      <c r="G73" s="77">
        <f t="shared" ref="G73:H73" si="44">SUM(G69:G72)</f>
        <v>-6.1040000000000205</v>
      </c>
      <c r="H73" s="157">
        <f t="shared" si="44"/>
        <v>-166.63</v>
      </c>
      <c r="I73" s="180">
        <f t="shared" ref="I73" si="45">SUM(I69:I72)</f>
        <v>-265.80500000000001</v>
      </c>
      <c r="J73" s="96">
        <f t="shared" ref="J73" si="46">SUM(J69:J72)</f>
        <v>0</v>
      </c>
      <c r="K73" s="114">
        <f>SUM(K69:K72)</f>
        <v>-533.00300000000004</v>
      </c>
      <c r="L73" s="48">
        <f t="shared" ref="L73" si="47">SUM(L69:L72)</f>
        <v>53.57</v>
      </c>
      <c r="M73" s="140">
        <f>SUM(M69:M72)</f>
        <v>-298.20999999999998</v>
      </c>
    </row>
    <row r="74" spans="1:14" ht="16.5" customHeight="1" x14ac:dyDescent="0.25">
      <c r="A74" s="215" t="s">
        <v>54</v>
      </c>
      <c r="B74" s="215"/>
      <c r="C74" s="9"/>
      <c r="D74" s="9"/>
      <c r="E74" s="71">
        <f>SUM(E73+E68)</f>
        <v>22.728999999999882</v>
      </c>
      <c r="F74" s="49">
        <f>F73+F68</f>
        <v>-80.169000000000011</v>
      </c>
      <c r="G74" s="73">
        <f t="shared" ref="G74:H74" si="48">SUM(G73+G68)</f>
        <v>-9.3239999999999981</v>
      </c>
      <c r="H74" s="124">
        <f t="shared" si="48"/>
        <v>-17.37700000000001</v>
      </c>
      <c r="I74" s="178">
        <f t="shared" ref="I74" si="49">SUM(I73+I68)</f>
        <v>39.370999999999924</v>
      </c>
      <c r="J74" s="94">
        <f t="shared" ref="J74" si="50">SUM(J73+J68)</f>
        <v>0</v>
      </c>
      <c r="K74" s="127">
        <f>K73+K68</f>
        <v>-14.882000000000062</v>
      </c>
      <c r="L74" s="49">
        <f t="shared" ref="L74" si="51">SUM(L73+L68)</f>
        <v>-51.292999999999999</v>
      </c>
      <c r="M74" s="100">
        <f>SUM(M73+M68)</f>
        <v>-85.811999999999955</v>
      </c>
    </row>
    <row r="75" spans="1:14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4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52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2"/>
        <v>2012</v>
      </c>
      <c r="K76" s="55">
        <f t="shared" si="52"/>
        <v>2012</v>
      </c>
      <c r="L76" s="55">
        <f t="shared" si="52"/>
        <v>2011</v>
      </c>
      <c r="M76" s="55">
        <f t="shared" si="52"/>
        <v>2010</v>
      </c>
    </row>
    <row r="77" spans="1:14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3">F$4</f>
        <v>Q2</v>
      </c>
      <c r="G77" s="74" t="str">
        <f t="shared" si="53"/>
        <v>Q1-2</v>
      </c>
      <c r="H77" s="74" t="str">
        <f t="shared" si="53"/>
        <v>Q1-2</v>
      </c>
      <c r="I77" s="55"/>
      <c r="J77" s="55"/>
      <c r="K77" s="55"/>
      <c r="L77" s="55" t="str">
        <f>IF(L$4="","",L$4)</f>
        <v/>
      </c>
      <c r="M77" s="55"/>
    </row>
    <row r="78" spans="1:14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4" ht="1.5" customHeight="1" x14ac:dyDescent="0.25"/>
    <row r="80" spans="1:14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4.5797863672886585</v>
      </c>
      <c r="F80" s="50">
        <f>IF(F14=0,"-",IF(F7=0,"-",F14/F7))*100</f>
        <v>5.1104119940391106</v>
      </c>
      <c r="G80" s="63">
        <f>IF(G7=0,"",IF(G14=0,"",(G14/G7))*100)</f>
        <v>4.7757048944655747</v>
      </c>
      <c r="H80" s="99">
        <f>IF(H7=0,"",IF(H14=0,"",(H14/H7))*100)</f>
        <v>6.530725326517393</v>
      </c>
      <c r="I80" s="97">
        <f>IF(I7=0,"",IF(I14=0,"",(I14/I7))*100)</f>
        <v>8.8109656307737598</v>
      </c>
      <c r="J80" s="50">
        <f>IF(J14=0,"-",IF(J7=0,"-",J14/J7))*100</f>
        <v>8.7715988101382809</v>
      </c>
      <c r="K80" s="147">
        <f>IF(K14=0,"-",IF(K7=0,"-",K14/K7))*100</f>
        <v>12.976039769906173</v>
      </c>
      <c r="L80" s="50">
        <f>IF(L14=0,"-",IF(L7=0,"-",L14/L7))*100</f>
        <v>10.380510928532598</v>
      </c>
      <c r="M80" s="147">
        <v>12</v>
      </c>
    </row>
    <row r="81" spans="1:23" ht="15" customHeight="1" x14ac:dyDescent="0.25">
      <c r="A81" s="209" t="s">
        <v>57</v>
      </c>
      <c r="B81" s="209"/>
      <c r="C81" s="6"/>
      <c r="D81" s="6"/>
      <c r="E81" s="63">
        <f t="shared" ref="E81:H81" si="54">IF(E20=0,"-",IF(E7=0,"-",E20/E7)*100)</f>
        <v>-4.08453157572389</v>
      </c>
      <c r="F81" s="50">
        <f t="shared" si="54"/>
        <v>-4.1699370579595723</v>
      </c>
      <c r="G81" s="63">
        <f t="shared" ref="G81:I81" si="55">IF(G20=0,"-",IF(G7=0,"-",G20/G7)*100)</f>
        <v>-1.7020136978445468</v>
      </c>
      <c r="H81" s="99">
        <f t="shared" si="54"/>
        <v>0.60244892767108515</v>
      </c>
      <c r="I81" s="63">
        <f t="shared" si="55"/>
        <v>-3.4757488069541194</v>
      </c>
      <c r="J81" s="50">
        <f t="shared" ref="J81" si="56">IF(J20=0,"-",IF(J7=0,"-",J20/J7)*100)</f>
        <v>0.8015981303797578</v>
      </c>
      <c r="K81" s="99">
        <f t="shared" ref="K81" si="57">IF(K20=0,"-",IF(K7=0,"-",K20/K7)*100)</f>
        <v>1.7714165488060059</v>
      </c>
      <c r="L81" s="50">
        <f t="shared" ref="L81" si="58">IF(L20=0,"-",IF(L7=0,"-",L20/L7)*100)</f>
        <v>4.7133668705923153</v>
      </c>
      <c r="M81" s="99">
        <v>8.4</v>
      </c>
      <c r="N81" s="13"/>
    </row>
    <row r="82" spans="1:23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189" t="s">
        <v>8</v>
      </c>
      <c r="H82" s="99" t="s">
        <v>8</v>
      </c>
      <c r="I82" s="189" t="s">
        <v>8</v>
      </c>
      <c r="J82" s="99" t="str">
        <f t="shared" ref="J82" si="59">IF((J47=0),"-",(J24/((J47+L47)/2)*100))</f>
        <v>-</v>
      </c>
      <c r="K82" s="99">
        <f>IF((K47=0),"-",(K24/((K47+L47)/2)*100))</f>
        <v>1.4947299040937549</v>
      </c>
      <c r="L82" s="50">
        <f>IF((L47=0),"-",(L24/((L47+M47)/2)*100))</f>
        <v>6.8299399253693727</v>
      </c>
      <c r="M82" s="99">
        <v>12.2</v>
      </c>
      <c r="N82" s="13"/>
    </row>
    <row r="83" spans="1:23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189" t="s">
        <v>8</v>
      </c>
      <c r="H83" s="99" t="s">
        <v>8</v>
      </c>
      <c r="I83" s="189" t="s">
        <v>8</v>
      </c>
      <c r="J83" s="99" t="str">
        <f t="shared" ref="J83" si="60">IF((J47=0),"-",((J17+J18)/((J47+J48+J49+J51+L47+L48+L49+L51)/2)*100))</f>
        <v>-</v>
      </c>
      <c r="K83" s="99">
        <f>IF((K47=0),"-",((K17+K18)/((K47+K48+K49+K51+L47+L48+L49+L51)/2)*100))</f>
        <v>5.0329599555415747</v>
      </c>
      <c r="L83" s="50">
        <f>IF((L47=0),"-",((L17+L18)/((L47+L48+L49+L51+M47+M48+M49+M51)/2)*100))</f>
        <v>7.3662990040178888</v>
      </c>
      <c r="M83" s="99">
        <v>10.6</v>
      </c>
      <c r="N83" s="13"/>
    </row>
    <row r="84" spans="1:23" ht="15" customHeight="1" x14ac:dyDescent="0.25">
      <c r="A84" s="209" t="s">
        <v>60</v>
      </c>
      <c r="B84" s="209"/>
      <c r="C84" s="6"/>
      <c r="D84" s="6"/>
      <c r="E84" s="67" t="s">
        <v>8</v>
      </c>
      <c r="F84" s="92" t="s">
        <v>8</v>
      </c>
      <c r="G84" s="67">
        <f t="shared" ref="G84:H84" si="61">IF(G47=0,"-",((G47+G48)/G55*100))</f>
        <v>34.869997603114157</v>
      </c>
      <c r="H84" s="101">
        <f t="shared" si="61"/>
        <v>36.733643763564011</v>
      </c>
      <c r="I84" s="67">
        <f t="shared" ref="I84" si="62">IF(I47=0,"-",((I47+I48)/I55*100))</f>
        <v>35.808732265314411</v>
      </c>
      <c r="J84" s="177" t="str">
        <f t="shared" ref="J84" si="63">IF(J47=0,"-",((J47+J48)/J55*100))</f>
        <v>-</v>
      </c>
      <c r="K84" s="101">
        <f t="shared" ref="K84" si="64">IF(K47=0,"-",((K47+K48)/K55*100))</f>
        <v>36.539039211733083</v>
      </c>
      <c r="L84" s="177">
        <f t="shared" ref="L84" si="65">IF(L47=0,"-",((L47+L48)/L55*100))</f>
        <v>34.200566169727679</v>
      </c>
      <c r="M84" s="101">
        <v>34</v>
      </c>
      <c r="N84" s="13"/>
    </row>
    <row r="85" spans="1:23" ht="15" customHeight="1" x14ac:dyDescent="0.25">
      <c r="A85" s="209" t="s">
        <v>61</v>
      </c>
      <c r="B85" s="209"/>
      <c r="C85" s="6"/>
      <c r="D85" s="6"/>
      <c r="E85" s="64" t="s">
        <v>8</v>
      </c>
      <c r="F85" s="1" t="s">
        <v>8</v>
      </c>
      <c r="G85" s="64">
        <f t="shared" ref="G85:H85" si="66">IF((G51+G49-G43-G41-G37)=0,"-",(G51+G49-G43-G41-G37))</f>
        <v>1914.048</v>
      </c>
      <c r="H85" s="102">
        <f t="shared" si="66"/>
        <v>2013.8409999999997</v>
      </c>
      <c r="I85" s="64">
        <f t="shared" ref="I85" si="67">IF((I51+I49-I43-I41-I37)=0,"-",(I51+I49-I43-I41-I37))</f>
        <v>1861.6629999999998</v>
      </c>
      <c r="J85" s="1" t="str">
        <f>IF((J51+J49-J43-J41-J37)=0,"-",(J51+J49-J43-J41-J37))</f>
        <v>-</v>
      </c>
      <c r="K85" s="102">
        <f>IF((K51+K49-K43-K41-K37)=0,"-",(K51+K49-K43-K41-K37))</f>
        <v>2074.1339999999991</v>
      </c>
      <c r="L85" s="1">
        <f>IF((L51+L49-L43-L41-L37)=0,"-",(L51+L49-L43-L41-L37))</f>
        <v>2427.2760000000003</v>
      </c>
      <c r="M85" s="102">
        <v>2289</v>
      </c>
      <c r="N85" s="13"/>
    </row>
    <row r="86" spans="1:23" ht="15" customHeight="1" x14ac:dyDescent="0.25">
      <c r="A86" s="209" t="s">
        <v>62</v>
      </c>
      <c r="B86" s="209"/>
      <c r="C86" s="3"/>
      <c r="D86" s="3"/>
      <c r="E86" s="65" t="s">
        <v>8</v>
      </c>
      <c r="F86" s="2" t="s">
        <v>8</v>
      </c>
      <c r="G86" s="65">
        <f t="shared" ref="G86:H86" si="68">IF((G47=0),"-",((G51+G49)/(G47+G48)))</f>
        <v>1.0921086107333089</v>
      </c>
      <c r="H86" s="103">
        <f t="shared" si="68"/>
        <v>1.0332820846856408</v>
      </c>
      <c r="I86" s="65">
        <f t="shared" ref="I86" si="69">IF((I47=0),"-",((I51+I49)/(I47+I48)))</f>
        <v>1.0558789921914391</v>
      </c>
      <c r="J86" s="33" t="str">
        <f t="shared" ref="J86" si="70">IF((J47=0),"-",((J51+J49)/(J47+J48)))</f>
        <v>-</v>
      </c>
      <c r="K86" s="103">
        <f t="shared" ref="K86" si="71">IF((K47=0),"-",((K51+K49)/(K47+K48)))</f>
        <v>1.0516747195530995</v>
      </c>
      <c r="L86" s="33">
        <f t="shared" ref="L86" si="72">IF((L47=0),"-",((L51+L49)/(L47+L48)))</f>
        <v>1.1243856220510493</v>
      </c>
      <c r="M86" s="103">
        <v>1.1000000000000001</v>
      </c>
    </row>
    <row r="87" spans="1:23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8</v>
      </c>
      <c r="H87" s="148" t="s">
        <v>8</v>
      </c>
      <c r="I87" s="66">
        <v>2849</v>
      </c>
      <c r="J87" s="17">
        <v>2848</v>
      </c>
      <c r="K87" s="148">
        <v>2933</v>
      </c>
      <c r="L87" s="17">
        <v>3016</v>
      </c>
      <c r="M87" s="148">
        <v>3080</v>
      </c>
    </row>
    <row r="88" spans="1:23" ht="15" customHeight="1" x14ac:dyDescent="0.25">
      <c r="A88" s="5" t="s">
        <v>112</v>
      </c>
      <c r="B88" s="5"/>
      <c r="C88" s="5"/>
      <c r="D88" s="5"/>
      <c r="E88" s="5"/>
      <c r="F88" s="5"/>
      <c r="G88" s="120"/>
      <c r="H88" s="120"/>
      <c r="I88" s="5"/>
      <c r="J88" s="5"/>
      <c r="K88" s="5"/>
      <c r="L88" s="5"/>
      <c r="M88" s="5"/>
    </row>
    <row r="89" spans="1:23" ht="15" customHeight="1" x14ac:dyDescent="0.25">
      <c r="A89" s="5" t="s">
        <v>97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23" x14ac:dyDescent="0.25">
      <c r="A90" s="5" t="s">
        <v>131</v>
      </c>
      <c r="B90" s="5"/>
      <c r="C90" s="5"/>
      <c r="D90" s="5"/>
      <c r="E90" s="5"/>
      <c r="F90" s="5"/>
      <c r="G90" s="121"/>
      <c r="H90" s="121"/>
      <c r="I90" s="121"/>
      <c r="J90" s="121"/>
      <c r="K90" s="121"/>
      <c r="L90" s="5"/>
      <c r="M90" s="5"/>
    </row>
    <row r="91" spans="1:23" x14ac:dyDescent="0.25">
      <c r="A91" s="5"/>
      <c r="B91" s="5"/>
      <c r="C91" s="5"/>
      <c r="D91" s="5"/>
      <c r="E91" s="5"/>
      <c r="F91" s="5"/>
      <c r="G91" s="121"/>
      <c r="H91" s="121"/>
      <c r="I91" s="121"/>
      <c r="J91" s="121"/>
      <c r="K91" s="121"/>
      <c r="L91" s="5"/>
      <c r="M91" s="5"/>
    </row>
    <row r="92" spans="1:23" x14ac:dyDescent="0.25">
      <c r="A92" s="5"/>
      <c r="B92" s="5"/>
      <c r="C92" s="5"/>
      <c r="D92" s="5"/>
      <c r="E92" s="5"/>
      <c r="F92" s="5"/>
      <c r="G92" s="42"/>
      <c r="H92" s="42"/>
      <c r="I92" s="42"/>
      <c r="J92" s="42"/>
      <c r="K92" s="42"/>
      <c r="L92" s="5"/>
      <c r="M92" s="5"/>
    </row>
    <row r="93" spans="1:23" ht="15" customHeight="1" x14ac:dyDescent="0.25">
      <c r="A93" s="5"/>
      <c r="B93" s="5"/>
      <c r="C93" s="5"/>
      <c r="D93" s="5"/>
      <c r="E93" s="5"/>
      <c r="F93" s="5"/>
      <c r="G93" s="42"/>
      <c r="H93" s="42"/>
      <c r="I93" s="42"/>
      <c r="J93" s="42"/>
      <c r="K93" s="42"/>
      <c r="L93" s="5"/>
      <c r="M93" s="5"/>
    </row>
    <row r="94" spans="1:23" x14ac:dyDescent="0.25">
      <c r="A94" s="5"/>
      <c r="B94" s="5"/>
      <c r="C94" s="5"/>
      <c r="D94" s="5"/>
      <c r="E94" s="5"/>
      <c r="F94" s="5"/>
      <c r="G94" s="42"/>
      <c r="H94" s="42"/>
      <c r="I94" s="42"/>
      <c r="J94" s="42"/>
      <c r="K94" s="42"/>
      <c r="L94" s="5"/>
      <c r="M94" s="5"/>
    </row>
    <row r="95" spans="1:23" ht="15" customHeight="1" x14ac:dyDescent="0.25">
      <c r="A95" s="5"/>
      <c r="B95" s="5"/>
      <c r="C95" s="5"/>
      <c r="D95" s="5"/>
      <c r="E95" s="5"/>
      <c r="F95" s="5"/>
      <c r="G95" s="42"/>
      <c r="H95" s="42"/>
      <c r="I95" s="42"/>
      <c r="J95" s="42"/>
      <c r="K95" s="42"/>
      <c r="L95" s="5"/>
      <c r="M95" s="5"/>
      <c r="O95" s="34"/>
      <c r="P95" s="34"/>
      <c r="Q95" s="34"/>
      <c r="R95" s="34"/>
      <c r="S95" s="34"/>
      <c r="T95" s="34"/>
      <c r="U95" s="34"/>
      <c r="V95" s="34"/>
      <c r="W95" s="34"/>
    </row>
    <row r="96" spans="1:23" x14ac:dyDescent="0.25">
      <c r="A96" s="5"/>
      <c r="B96" s="5"/>
      <c r="C96" s="5"/>
      <c r="D96" s="5"/>
      <c r="E96" s="5"/>
      <c r="F96" s="5"/>
      <c r="G96" s="42"/>
      <c r="H96" s="42"/>
      <c r="I96" s="42"/>
      <c r="J96" s="42"/>
      <c r="K96" s="42"/>
      <c r="L96" s="5"/>
      <c r="M96" s="5"/>
    </row>
    <row r="97" spans="1:11" x14ac:dyDescent="0.25">
      <c r="B97" s="20"/>
      <c r="C97" s="20"/>
      <c r="D97" s="20"/>
      <c r="G97" s="42"/>
      <c r="H97" s="42"/>
      <c r="I97" s="42"/>
      <c r="J97" s="42"/>
      <c r="K97" s="42"/>
    </row>
    <row r="98" spans="1:11" x14ac:dyDescent="0.25">
      <c r="A98" s="20"/>
      <c r="B98" s="20"/>
      <c r="C98" s="20"/>
      <c r="D98" s="20"/>
      <c r="G98" s="42"/>
      <c r="H98" s="42"/>
      <c r="I98" s="42"/>
      <c r="J98" s="42"/>
      <c r="K98" s="42"/>
    </row>
    <row r="99" spans="1:11" x14ac:dyDescent="0.25">
      <c r="A99" s="20"/>
      <c r="B99" s="20"/>
      <c r="C99" s="20"/>
      <c r="D99" s="20"/>
      <c r="G99" s="42"/>
      <c r="H99" s="42"/>
      <c r="I99" s="42"/>
      <c r="J99" s="42"/>
      <c r="K99" s="42"/>
    </row>
    <row r="100" spans="1:11" x14ac:dyDescent="0.25">
      <c r="A100" s="20"/>
      <c r="B100" s="20"/>
      <c r="C100" s="20"/>
      <c r="D100" s="20"/>
      <c r="G100" s="42"/>
      <c r="H100" s="42"/>
      <c r="I100" s="42"/>
      <c r="J100" s="42"/>
      <c r="K100" s="42"/>
    </row>
    <row r="101" spans="1:11" x14ac:dyDescent="0.25">
      <c r="A101" s="20"/>
      <c r="B101" s="20"/>
      <c r="C101" s="20"/>
      <c r="D101" s="20"/>
      <c r="G101" s="42"/>
      <c r="H101" s="42"/>
      <c r="I101" s="42"/>
      <c r="J101" s="42"/>
      <c r="K101" s="42"/>
    </row>
    <row r="102" spans="1:11" x14ac:dyDescent="0.25">
      <c r="A102" s="20"/>
      <c r="B102" s="20"/>
      <c r="C102" s="20"/>
      <c r="D102" s="20"/>
      <c r="G102" s="42"/>
      <c r="H102" s="42"/>
      <c r="I102" s="42"/>
      <c r="J102" s="42"/>
      <c r="K102" s="42"/>
    </row>
    <row r="103" spans="1:11" x14ac:dyDescent="0.25">
      <c r="A103" s="20"/>
      <c r="B103" s="20"/>
      <c r="C103" s="20"/>
      <c r="D103" s="20"/>
      <c r="G103" s="42"/>
      <c r="H103" s="42"/>
      <c r="I103" s="42"/>
      <c r="J103" s="42"/>
      <c r="K103" s="42"/>
    </row>
  </sheetData>
  <mergeCells count="21">
    <mergeCell ref="A85:B85"/>
    <mergeCell ref="A83:B83"/>
    <mergeCell ref="A86:B86"/>
    <mergeCell ref="A87:B87"/>
    <mergeCell ref="A1:M1"/>
    <mergeCell ref="A61:B61"/>
    <mergeCell ref="A62:B62"/>
    <mergeCell ref="A63:B63"/>
    <mergeCell ref="A64:B64"/>
    <mergeCell ref="A80:B80"/>
    <mergeCell ref="A81:B81"/>
    <mergeCell ref="A82:B82"/>
    <mergeCell ref="A84:B84"/>
    <mergeCell ref="A71:B71"/>
    <mergeCell ref="A72:B72"/>
    <mergeCell ref="A74:B74"/>
    <mergeCell ref="A65:B65"/>
    <mergeCell ref="A67:B67"/>
    <mergeCell ref="A68:B68"/>
    <mergeCell ref="A69:B69"/>
    <mergeCell ref="A70:B7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</cols>
  <sheetData>
    <row r="1" spans="1:13" ht="18" customHeight="1" x14ac:dyDescent="0.25">
      <c r="A1" s="210" t="s">
        <v>72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3" ht="15" customHeight="1" x14ac:dyDescent="0.25">
      <c r="A2" s="29" t="s">
        <v>15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3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</row>
    <row r="5" spans="1:13" s="15" customFormat="1" ht="12.75" customHeight="1" x14ac:dyDescent="0.15">
      <c r="A5" s="53" t="s">
        <v>9</v>
      </c>
      <c r="B5" s="59"/>
      <c r="C5" s="57"/>
      <c r="D5" s="57" t="s">
        <v>64</v>
      </c>
      <c r="E5" s="58"/>
      <c r="F5" s="58"/>
      <c r="G5" s="58"/>
      <c r="H5" s="58"/>
      <c r="I5" s="58"/>
      <c r="J5" s="58"/>
      <c r="K5" s="58"/>
      <c r="L5" s="58"/>
    </row>
    <row r="6" spans="1:13" ht="1.5" customHeight="1" x14ac:dyDescent="0.25"/>
    <row r="7" spans="1:13" ht="15" customHeight="1" x14ac:dyDescent="0.25">
      <c r="A7" s="27" t="s">
        <v>10</v>
      </c>
      <c r="B7" s="6"/>
      <c r="C7" s="6"/>
      <c r="D7" s="6"/>
      <c r="E7" s="71">
        <v>287.05299999999994</v>
      </c>
      <c r="F7" s="49">
        <v>216.27300000000002</v>
      </c>
      <c r="G7" s="71">
        <v>525.21699999999998</v>
      </c>
      <c r="H7" s="100">
        <v>424.00799999999998</v>
      </c>
      <c r="I7" s="71">
        <v>864.19299999999998</v>
      </c>
      <c r="J7" s="49">
        <v>1002.86</v>
      </c>
      <c r="K7" s="49">
        <v>1219.318</v>
      </c>
      <c r="L7" s="100">
        <v>1395.607</v>
      </c>
      <c r="M7" s="36"/>
    </row>
    <row r="8" spans="1:13" ht="15" customHeight="1" x14ac:dyDescent="0.25">
      <c r="A8" s="27" t="s">
        <v>11</v>
      </c>
      <c r="B8" s="3"/>
      <c r="C8" s="3"/>
      <c r="D8" s="3"/>
      <c r="E8" s="70">
        <v>-271.14</v>
      </c>
      <c r="F8" s="44">
        <v>-223.154</v>
      </c>
      <c r="G8" s="70">
        <v>-494.65399999999994</v>
      </c>
      <c r="H8" s="138">
        <v>-421.93399999999997</v>
      </c>
      <c r="I8" s="70">
        <v>-818.41199999999992</v>
      </c>
      <c r="J8" s="44">
        <v>-1046.3020000000001</v>
      </c>
      <c r="K8" s="44">
        <v>-1134.0190000000002</v>
      </c>
      <c r="L8" s="138">
        <v>-1119.5520000000001</v>
      </c>
      <c r="M8" s="36"/>
    </row>
    <row r="9" spans="1:13" ht="15" customHeight="1" x14ac:dyDescent="0.25">
      <c r="A9" s="27" t="s">
        <v>12</v>
      </c>
      <c r="B9" s="3"/>
      <c r="C9" s="3"/>
      <c r="D9" s="3"/>
      <c r="E9" s="70">
        <v>0.6</v>
      </c>
      <c r="F9" s="44">
        <v>-6.1000000000000054E-2</v>
      </c>
      <c r="G9" s="70">
        <v>0.56299999999999994</v>
      </c>
      <c r="H9" s="138">
        <v>1.6149999999999998</v>
      </c>
      <c r="I9" s="70">
        <v>1.7150000000000001</v>
      </c>
      <c r="J9" s="44">
        <v>0.78300000000000003</v>
      </c>
      <c r="K9" s="44">
        <v>-0.77800000000000002</v>
      </c>
      <c r="L9" s="138">
        <v>-1.3130000000000002</v>
      </c>
      <c r="M9" s="36"/>
    </row>
    <row r="10" spans="1:13" ht="15" customHeight="1" x14ac:dyDescent="0.25">
      <c r="A10" s="27" t="s">
        <v>13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  <c r="M10" s="36"/>
    </row>
    <row r="11" spans="1:13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  <c r="M11" s="36"/>
    </row>
    <row r="12" spans="1:13" ht="15" customHeight="1" x14ac:dyDescent="0.25">
      <c r="A12" s="10" t="s">
        <v>0</v>
      </c>
      <c r="B12" s="10"/>
      <c r="C12" s="10"/>
      <c r="D12" s="10"/>
      <c r="E12" s="71">
        <f>SUM(E7:E11)</f>
        <v>16.512999999999955</v>
      </c>
      <c r="F12" s="49">
        <f t="shared" ref="F12" si="0">SUM(F7:F11)</f>
        <v>-6.9419999999999717</v>
      </c>
      <c r="G12" s="71">
        <f>SUM(G7:G11)</f>
        <v>31.126000000000044</v>
      </c>
      <c r="H12" s="100">
        <f>SUM(H7:H11)</f>
        <v>3.689000000000012</v>
      </c>
      <c r="I12" s="71">
        <f>SUM(I7:I11)</f>
        <v>47.496000000000066</v>
      </c>
      <c r="J12" s="49">
        <f t="shared" ref="J12" si="1">SUM(J7:J11)</f>
        <v>-42.65900000000012</v>
      </c>
      <c r="K12" s="49">
        <f t="shared" ref="K12" si="2">SUM(K7:K11)</f>
        <v>84.520999999999745</v>
      </c>
      <c r="L12" s="100">
        <f>SUM(L7:L11)</f>
        <v>274.74199999999985</v>
      </c>
      <c r="M12" s="36"/>
    </row>
    <row r="13" spans="1:13" ht="15" customHeight="1" x14ac:dyDescent="0.25">
      <c r="A13" s="28" t="s">
        <v>76</v>
      </c>
      <c r="B13" s="21"/>
      <c r="C13" s="21"/>
      <c r="D13" s="21"/>
      <c r="E13" s="69">
        <v>-16.273999999999997</v>
      </c>
      <c r="F13" s="46">
        <v>-16.632999999999999</v>
      </c>
      <c r="G13" s="69">
        <v>-31.076999999999998</v>
      </c>
      <c r="H13" s="137">
        <v>-33.049999999999997</v>
      </c>
      <c r="I13" s="69">
        <v>-97.312999999999988</v>
      </c>
      <c r="J13" s="46">
        <v>-174.267</v>
      </c>
      <c r="K13" s="46">
        <v>-89.543999999999997</v>
      </c>
      <c r="L13" s="137">
        <v>-86.628</v>
      </c>
      <c r="M13" s="36"/>
    </row>
    <row r="14" spans="1:13" ht="15" customHeight="1" x14ac:dyDescent="0.25">
      <c r="A14" s="10" t="s">
        <v>1</v>
      </c>
      <c r="B14" s="10"/>
      <c r="C14" s="10"/>
      <c r="D14" s="10"/>
      <c r="E14" s="71">
        <f>SUM(E12:E13)</f>
        <v>0.23899999999995813</v>
      </c>
      <c r="F14" s="49">
        <f t="shared" ref="F14" si="3">SUM(F12:F13)</f>
        <v>-23.574999999999971</v>
      </c>
      <c r="G14" s="71">
        <f>SUM(G12:G13)</f>
        <v>4.9000000000045674E-2</v>
      </c>
      <c r="H14" s="100">
        <f>SUM(H12:H13)</f>
        <v>-29.360999999999986</v>
      </c>
      <c r="I14" s="71">
        <f>SUM(I12:I13)</f>
        <v>-49.816999999999922</v>
      </c>
      <c r="J14" s="49">
        <f t="shared" ref="J14" si="4">SUM(J12:J13)</f>
        <v>-216.9260000000001</v>
      </c>
      <c r="K14" s="49">
        <f t="shared" ref="K14" si="5">SUM(K12:K13)</f>
        <v>-5.0230000000002519</v>
      </c>
      <c r="L14" s="100">
        <f>SUM(L12:L13)</f>
        <v>188.11399999999986</v>
      </c>
      <c r="M14" s="36"/>
    </row>
    <row r="15" spans="1:13" ht="15" customHeight="1" x14ac:dyDescent="0.25">
      <c r="A15" s="27" t="s">
        <v>16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138">
        <v>-0.23800000000000002</v>
      </c>
      <c r="M15" s="36"/>
    </row>
    <row r="16" spans="1:13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  <c r="M16" s="36"/>
    </row>
    <row r="17" spans="1:13" ht="15" customHeight="1" x14ac:dyDescent="0.25">
      <c r="A17" s="10" t="s">
        <v>2</v>
      </c>
      <c r="B17" s="10"/>
      <c r="C17" s="10"/>
      <c r="D17" s="10"/>
      <c r="E17" s="71">
        <f>SUM(E14:E16)</f>
        <v>0.23899999999995813</v>
      </c>
      <c r="F17" s="49">
        <f t="shared" ref="F17" si="6">SUM(F14:F16)</f>
        <v>-23.574999999999971</v>
      </c>
      <c r="G17" s="71">
        <f>SUM(G14:G16)</f>
        <v>4.9000000000045674E-2</v>
      </c>
      <c r="H17" s="100">
        <f>SUM(H14:H16)</f>
        <v>-29.360999999999986</v>
      </c>
      <c r="I17" s="71">
        <f>SUM(I14:I16)</f>
        <v>-49.816999999999922</v>
      </c>
      <c r="J17" s="49">
        <f t="shared" ref="J17" si="7">SUM(J14:J16)</f>
        <v>-216.9260000000001</v>
      </c>
      <c r="K17" s="49">
        <f t="shared" ref="K17" si="8">SUM(K14:K16)</f>
        <v>-5.0230000000002519</v>
      </c>
      <c r="L17" s="100">
        <f>SUM(L14:L16)</f>
        <v>187.87599999999986</v>
      </c>
      <c r="M17" s="36"/>
    </row>
    <row r="18" spans="1:13" ht="15" customHeight="1" x14ac:dyDescent="0.25">
      <c r="A18" s="27" t="s">
        <v>18</v>
      </c>
      <c r="B18" s="3"/>
      <c r="C18" s="3"/>
      <c r="D18" s="3"/>
      <c r="E18" s="70">
        <v>4.1879999999999997</v>
      </c>
      <c r="F18" s="44">
        <v>1.3680000000000001</v>
      </c>
      <c r="G18" s="70">
        <v>4.9329999999999998</v>
      </c>
      <c r="H18" s="138">
        <v>1.421</v>
      </c>
      <c r="I18" s="70">
        <v>1.728</v>
      </c>
      <c r="J18" s="44">
        <v>0.315</v>
      </c>
      <c r="K18" s="44">
        <v>0.58699999999999997</v>
      </c>
      <c r="L18" s="138">
        <v>0.496</v>
      </c>
      <c r="M18" s="36"/>
    </row>
    <row r="19" spans="1:13" ht="15" customHeight="1" x14ac:dyDescent="0.25">
      <c r="A19" s="28" t="s">
        <v>19</v>
      </c>
      <c r="B19" s="21"/>
      <c r="C19" s="21"/>
      <c r="D19" s="21" t="s">
        <v>7</v>
      </c>
      <c r="E19" s="69">
        <v>-11.854000000000001</v>
      </c>
      <c r="F19" s="46">
        <v>-10.783000000000001</v>
      </c>
      <c r="G19" s="69">
        <v>-23.202000000000002</v>
      </c>
      <c r="H19" s="137">
        <v>-23.038</v>
      </c>
      <c r="I19" s="69">
        <v>-45.933999999999997</v>
      </c>
      <c r="J19" s="46">
        <v>-62.108000000000004</v>
      </c>
      <c r="K19" s="46">
        <v>-45.131999999999998</v>
      </c>
      <c r="L19" s="137">
        <v>-39.236999999999995</v>
      </c>
      <c r="M19" s="36"/>
    </row>
    <row r="20" spans="1:13" ht="15" customHeight="1" x14ac:dyDescent="0.25">
      <c r="A20" s="10" t="s">
        <v>3</v>
      </c>
      <c r="B20" s="10"/>
      <c r="C20" s="10"/>
      <c r="D20" s="10"/>
      <c r="E20" s="71">
        <f>SUM(E17:E19)</f>
        <v>-7.4270000000000431</v>
      </c>
      <c r="F20" s="49">
        <f t="shared" ref="F20" si="9">SUM(F17:F19)</f>
        <v>-32.989999999999974</v>
      </c>
      <c r="G20" s="71">
        <f>SUM(G17:G19)</f>
        <v>-18.219999999999956</v>
      </c>
      <c r="H20" s="100">
        <f>SUM(H17:H19)</f>
        <v>-50.977999999999987</v>
      </c>
      <c r="I20" s="71">
        <f>SUM(I17:I19)</f>
        <v>-94.022999999999911</v>
      </c>
      <c r="J20" s="49">
        <f t="shared" ref="J20" si="10">SUM(J17:J19)</f>
        <v>-278.71900000000011</v>
      </c>
      <c r="K20" s="49">
        <f t="shared" ref="K20" si="11">SUM(K17:K19)</f>
        <v>-49.568000000000254</v>
      </c>
      <c r="L20" s="100">
        <f>SUM(L17:L19)</f>
        <v>149.13499999999988</v>
      </c>
      <c r="M20" s="36"/>
    </row>
    <row r="21" spans="1:13" ht="15" customHeight="1" x14ac:dyDescent="0.25">
      <c r="A21" s="27" t="s">
        <v>20</v>
      </c>
      <c r="B21" s="3"/>
      <c r="C21" s="3"/>
      <c r="D21" s="3"/>
      <c r="E21" s="70">
        <v>-1.74</v>
      </c>
      <c r="F21" s="44">
        <v>-6.1579999999999995</v>
      </c>
      <c r="G21" s="70">
        <v>-3.8</v>
      </c>
      <c r="H21" s="138">
        <v>-6.59</v>
      </c>
      <c r="I21" s="70">
        <v>-15.224000000000002</v>
      </c>
      <c r="J21" s="44">
        <v>36.120000000000005</v>
      </c>
      <c r="K21" s="44">
        <v>-35.523999999999994</v>
      </c>
      <c r="L21" s="138">
        <v>-33.68</v>
      </c>
      <c r="M21" s="36"/>
    </row>
    <row r="22" spans="1:13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46"/>
      <c r="L22" s="137"/>
      <c r="M22" s="36"/>
    </row>
    <row r="23" spans="1:13" ht="15" customHeight="1" x14ac:dyDescent="0.25">
      <c r="A23" s="31" t="s">
        <v>21</v>
      </c>
      <c r="B23" s="11"/>
      <c r="C23" s="11"/>
      <c r="D23" s="11"/>
      <c r="E23" s="71">
        <f>SUM(E20:E22)</f>
        <v>-9.1670000000000424</v>
      </c>
      <c r="F23" s="49">
        <f t="shared" ref="F23" si="12">SUM(F20:F22)</f>
        <v>-39.147999999999975</v>
      </c>
      <c r="G23" s="71">
        <f>SUM(G20:G22)</f>
        <v>-22.019999999999957</v>
      </c>
      <c r="H23" s="100">
        <f>SUM(H20:H22)</f>
        <v>-57.567999999999984</v>
      </c>
      <c r="I23" s="71">
        <f>SUM(I20:I22)</f>
        <v>-109.24699999999991</v>
      </c>
      <c r="J23" s="49">
        <f t="shared" ref="J23" si="13">SUM(J20:J22)</f>
        <v>-242.5990000000001</v>
      </c>
      <c r="K23" s="49">
        <f t="shared" ref="K23" si="14">SUM(K20:K22)</f>
        <v>-85.09200000000024</v>
      </c>
      <c r="L23" s="100">
        <f>SUM(L20:L22)</f>
        <v>115.45499999999987</v>
      </c>
      <c r="M23" s="36"/>
    </row>
    <row r="24" spans="1:13" ht="15" customHeight="1" x14ac:dyDescent="0.25">
      <c r="A24" s="27" t="s">
        <v>22</v>
      </c>
      <c r="B24" s="3"/>
      <c r="C24" s="3"/>
      <c r="D24" s="3"/>
      <c r="E24" s="70">
        <f t="shared" ref="E24:H24" si="15">E23-E25</f>
        <v>-9.1670000000000424</v>
      </c>
      <c r="F24" s="44">
        <f t="shared" si="15"/>
        <v>-39.147999999999975</v>
      </c>
      <c r="G24" s="70">
        <f t="shared" si="15"/>
        <v>-22.019999999999957</v>
      </c>
      <c r="H24" s="138">
        <f t="shared" si="15"/>
        <v>-57.567999999999984</v>
      </c>
      <c r="I24" s="70">
        <f t="shared" ref="I24" si="16">I23-I25</f>
        <v>-109.24699999999991</v>
      </c>
      <c r="J24" s="44">
        <f t="shared" ref="J24" si="17">J23-J25</f>
        <v>-242.5990000000001</v>
      </c>
      <c r="K24" s="44">
        <f t="shared" ref="K24" si="18">K23-K25</f>
        <v>-85.09200000000024</v>
      </c>
      <c r="L24" s="138">
        <f>L23-L25</f>
        <v>115.45499999999987</v>
      </c>
      <c r="M24" s="36"/>
    </row>
    <row r="25" spans="1:13" ht="15" customHeight="1" x14ac:dyDescent="0.25">
      <c r="A25" s="27" t="s">
        <v>85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3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3" ht="15" customHeight="1" x14ac:dyDescent="0.25">
      <c r="A27" s="161" t="s">
        <v>95</v>
      </c>
      <c r="B27" s="162"/>
      <c r="C27" s="162"/>
      <c r="D27" s="162"/>
      <c r="E27" s="163">
        <v>-7.1999999999999993</v>
      </c>
      <c r="F27" s="164">
        <v>-5</v>
      </c>
      <c r="G27" s="163">
        <v>-7.1999999999999993</v>
      </c>
      <c r="H27" s="165">
        <v>-5</v>
      </c>
      <c r="I27" s="163">
        <v>-38.5</v>
      </c>
      <c r="J27" s="164">
        <v>-142.30000000000001</v>
      </c>
      <c r="K27" s="164">
        <v>-40</v>
      </c>
      <c r="L27" s="164"/>
    </row>
    <row r="28" spans="1:13" ht="15" customHeight="1" x14ac:dyDescent="0.25">
      <c r="A28" s="166" t="s">
        <v>96</v>
      </c>
      <c r="B28" s="167"/>
      <c r="C28" s="167"/>
      <c r="D28" s="167"/>
      <c r="E28" s="168">
        <f>E14-E27</f>
        <v>7.4389999999999574</v>
      </c>
      <c r="F28" s="169">
        <f t="shared" ref="F28:L28" si="19">F14-F27</f>
        <v>-18.574999999999971</v>
      </c>
      <c r="G28" s="168">
        <f t="shared" si="19"/>
        <v>7.249000000000045</v>
      </c>
      <c r="H28" s="170">
        <f t="shared" si="19"/>
        <v>-24.360999999999986</v>
      </c>
      <c r="I28" s="168">
        <f t="shared" ref="I28" si="20">I14-I27</f>
        <v>-11.316999999999922</v>
      </c>
      <c r="J28" s="169">
        <f t="shared" ref="J28" si="21">J14-J27</f>
        <v>-74.62600000000009</v>
      </c>
      <c r="K28" s="169">
        <f t="shared" si="19"/>
        <v>34.976999999999748</v>
      </c>
      <c r="L28" s="169">
        <f t="shared" si="19"/>
        <v>188.11399999999986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3" s="16" customFormat="1" ht="15" customHeight="1" x14ac:dyDescent="0.15">
      <c r="A32" s="53" t="s">
        <v>82</v>
      </c>
      <c r="B32" s="61"/>
      <c r="C32" s="57"/>
      <c r="D32" s="57"/>
      <c r="E32" s="75"/>
      <c r="F32" s="75" t="str">
        <f t="shared" ref="F32:L32" si="24">IF(F$5=0,"",F$5)</f>
        <v/>
      </c>
      <c r="G32" s="75"/>
      <c r="H32" s="75"/>
      <c r="I32" s="75"/>
      <c r="J32" s="75"/>
      <c r="K32" s="75"/>
      <c r="L32" s="75" t="str">
        <f t="shared" si="24"/>
        <v/>
      </c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4</v>
      </c>
      <c r="B34" s="7"/>
      <c r="C34" s="7"/>
      <c r="D34" s="7"/>
      <c r="E34" s="70"/>
      <c r="F34" s="44"/>
      <c r="G34" s="70">
        <v>1093.866</v>
      </c>
      <c r="H34" s="138">
        <v>1093.866</v>
      </c>
      <c r="I34" s="70">
        <v>1093.866</v>
      </c>
      <c r="J34" s="44">
        <v>1093.866</v>
      </c>
      <c r="K34" s="44">
        <v>1093.866</v>
      </c>
      <c r="L34" s="138">
        <v>1093.866</v>
      </c>
    </row>
    <row r="35" spans="1:12" ht="15" customHeight="1" x14ac:dyDescent="0.25">
      <c r="A35" s="27" t="s">
        <v>23</v>
      </c>
      <c r="B35" s="6"/>
      <c r="C35" s="6"/>
      <c r="D35" s="6"/>
      <c r="E35" s="70"/>
      <c r="F35" s="44"/>
      <c r="G35" s="70">
        <v>12.230999999999998</v>
      </c>
      <c r="H35" s="138">
        <v>19.809000000000005</v>
      </c>
      <c r="I35" s="70">
        <v>9.7720000000000002</v>
      </c>
      <c r="J35" s="44">
        <v>20.959999999999997</v>
      </c>
      <c r="K35" s="44">
        <v>52.724999999999994</v>
      </c>
      <c r="L35" s="138">
        <v>40.518000000000008</v>
      </c>
    </row>
    <row r="36" spans="1:12" ht="15" customHeight="1" x14ac:dyDescent="0.25">
      <c r="A36" s="27" t="s">
        <v>24</v>
      </c>
      <c r="B36" s="6"/>
      <c r="C36" s="6"/>
      <c r="D36" s="6"/>
      <c r="E36" s="70"/>
      <c r="F36" s="44"/>
      <c r="G36" s="70">
        <v>319.79899999999998</v>
      </c>
      <c r="H36" s="138">
        <v>379.43600000000004</v>
      </c>
      <c r="I36" s="70">
        <v>332.47300000000001</v>
      </c>
      <c r="J36" s="44">
        <v>391.02499999999992</v>
      </c>
      <c r="K36" s="44">
        <v>520.93299999999999</v>
      </c>
      <c r="L36" s="138">
        <v>559.37100000000009</v>
      </c>
    </row>
    <row r="37" spans="1:12" ht="15" customHeight="1" x14ac:dyDescent="0.25">
      <c r="A37" s="27" t="s">
        <v>25</v>
      </c>
      <c r="B37" s="6"/>
      <c r="C37" s="6"/>
      <c r="D37" s="6"/>
      <c r="E37" s="70"/>
      <c r="F37" s="44"/>
      <c r="G37" s="70"/>
      <c r="H37" s="138"/>
      <c r="I37" s="70"/>
      <c r="J37" s="44"/>
      <c r="K37" s="44"/>
      <c r="L37" s="138"/>
    </row>
    <row r="38" spans="1:12" ht="15" customHeight="1" x14ac:dyDescent="0.25">
      <c r="A38" s="28" t="s">
        <v>26</v>
      </c>
      <c r="B38" s="21"/>
      <c r="C38" s="21"/>
      <c r="D38" s="21"/>
      <c r="E38" s="69"/>
      <c r="F38" s="46"/>
      <c r="G38" s="69">
        <v>68.082999999999998</v>
      </c>
      <c r="H38" s="137">
        <v>82.214999999999989</v>
      </c>
      <c r="I38" s="69">
        <v>66.346999999999994</v>
      </c>
      <c r="J38" s="46">
        <v>82</v>
      </c>
      <c r="K38" s="46">
        <v>76.609000000000009</v>
      </c>
      <c r="L38" s="137">
        <v>102.88200000000001</v>
      </c>
    </row>
    <row r="39" spans="1:12" ht="15" customHeight="1" x14ac:dyDescent="0.25">
      <c r="A39" s="29" t="s">
        <v>27</v>
      </c>
      <c r="B39" s="10"/>
      <c r="C39" s="10"/>
      <c r="D39" s="10"/>
      <c r="E39" s="93"/>
      <c r="F39" s="94"/>
      <c r="G39" s="93">
        <f>SUM(G34:G38)</f>
        <v>1493.979</v>
      </c>
      <c r="H39" s="124">
        <f>SUM(H34:H38)</f>
        <v>1575.3259999999998</v>
      </c>
      <c r="I39" s="71">
        <f>SUM(I34:I38)</f>
        <v>1502.4579999999999</v>
      </c>
      <c r="J39" s="49">
        <f t="shared" ref="J39" si="25">SUM(J34:J38)</f>
        <v>1587.8509999999999</v>
      </c>
      <c r="K39" s="49">
        <f t="shared" ref="K39" si="26">SUM(K34:K38)</f>
        <v>1744.1329999999998</v>
      </c>
      <c r="L39" s="100">
        <f>SUM(L34:L38)</f>
        <v>1796.6370000000002</v>
      </c>
    </row>
    <row r="40" spans="1:12" ht="15" customHeight="1" x14ac:dyDescent="0.25">
      <c r="A40" s="27" t="s">
        <v>28</v>
      </c>
      <c r="B40" s="3"/>
      <c r="C40" s="3"/>
      <c r="D40" s="3"/>
      <c r="E40" s="70"/>
      <c r="F40" s="44"/>
      <c r="G40" s="70">
        <v>233.01100000000002</v>
      </c>
      <c r="H40" s="138">
        <v>171.41500000000002</v>
      </c>
      <c r="I40" s="70">
        <v>195.37200000000001</v>
      </c>
      <c r="J40" s="44">
        <v>178.001</v>
      </c>
      <c r="K40" s="44">
        <v>230.86700000000002</v>
      </c>
      <c r="L40" s="138">
        <v>255.15200000000002</v>
      </c>
    </row>
    <row r="41" spans="1:12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30</v>
      </c>
      <c r="B42" s="3"/>
      <c r="C42" s="3"/>
      <c r="D42" s="3"/>
      <c r="E42" s="70"/>
      <c r="F42" s="44"/>
      <c r="G42" s="70">
        <v>261.34999999999997</v>
      </c>
      <c r="H42" s="138">
        <v>231.28500000000003</v>
      </c>
      <c r="I42" s="70">
        <v>290.63300000000004</v>
      </c>
      <c r="J42" s="44">
        <v>371.38900000000007</v>
      </c>
      <c r="K42" s="44">
        <v>288.02699999999999</v>
      </c>
      <c r="L42" s="138">
        <v>209.733</v>
      </c>
    </row>
    <row r="43" spans="1:12" ht="15" customHeight="1" x14ac:dyDescent="0.25">
      <c r="A43" s="27" t="s">
        <v>31</v>
      </c>
      <c r="B43" s="3"/>
      <c r="C43" s="3"/>
      <c r="D43" s="3"/>
      <c r="E43" s="70"/>
      <c r="F43" s="44"/>
      <c r="G43" s="70">
        <v>45.44</v>
      </c>
      <c r="H43" s="138">
        <v>49.75</v>
      </c>
      <c r="I43" s="70">
        <v>60.500999999999998</v>
      </c>
      <c r="J43" s="44">
        <v>43.68</v>
      </c>
      <c r="K43" s="44">
        <v>38.253</v>
      </c>
      <c r="L43" s="138">
        <v>62.136000000000003</v>
      </c>
    </row>
    <row r="44" spans="1:12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33</v>
      </c>
      <c r="B45" s="18"/>
      <c r="C45" s="18"/>
      <c r="D45" s="18"/>
      <c r="E45" s="95"/>
      <c r="F45" s="96"/>
      <c r="G45" s="95">
        <f>SUM(G40:G44)</f>
        <v>539.80099999999993</v>
      </c>
      <c r="H45" s="125">
        <f>SUM(H40:H44)</f>
        <v>452.45000000000005</v>
      </c>
      <c r="I45" s="77">
        <f>SUM(I40:I44)</f>
        <v>546.50600000000009</v>
      </c>
      <c r="J45" s="78">
        <f t="shared" ref="J45" si="27">SUM(J40:J44)</f>
        <v>593.07000000000005</v>
      </c>
      <c r="K45" s="78">
        <f t="shared" ref="K45:L45" si="28">SUM(K40:K44)</f>
        <v>557.14700000000005</v>
      </c>
      <c r="L45" s="114">
        <f t="shared" si="28"/>
        <v>527.02099999999996</v>
      </c>
    </row>
    <row r="46" spans="1:12" ht="15" customHeight="1" x14ac:dyDescent="0.25">
      <c r="A46" s="29" t="s">
        <v>34</v>
      </c>
      <c r="B46" s="9"/>
      <c r="C46" s="9"/>
      <c r="D46" s="9"/>
      <c r="E46" s="93"/>
      <c r="F46" s="94"/>
      <c r="G46" s="93">
        <f>G45+G39</f>
        <v>2033.78</v>
      </c>
      <c r="H46" s="124">
        <f>H45+H39</f>
        <v>2027.7759999999998</v>
      </c>
      <c r="I46" s="71">
        <f>I45+I39</f>
        <v>2048.9639999999999</v>
      </c>
      <c r="J46" s="49">
        <f t="shared" ref="J46" si="29">J39+J45</f>
        <v>2180.9209999999998</v>
      </c>
      <c r="K46" s="49">
        <f t="shared" ref="K46:L46" si="30">K39+K45</f>
        <v>2301.2799999999997</v>
      </c>
      <c r="L46" s="100">
        <f t="shared" si="30"/>
        <v>2323.6580000000004</v>
      </c>
    </row>
    <row r="47" spans="1:12" ht="15" customHeight="1" x14ac:dyDescent="0.25">
      <c r="A47" s="27" t="s">
        <v>35</v>
      </c>
      <c r="B47" s="3"/>
      <c r="C47" s="3"/>
      <c r="D47" s="3" t="s">
        <v>65</v>
      </c>
      <c r="E47" s="70"/>
      <c r="F47" s="44"/>
      <c r="G47" s="70">
        <v>994.26100000000008</v>
      </c>
      <c r="H47" s="138">
        <v>972.65200000000004</v>
      </c>
      <c r="I47" s="70">
        <v>1037.0919999999999</v>
      </c>
      <c r="J47" s="44">
        <v>1141</v>
      </c>
      <c r="K47" s="44">
        <v>1142.4079999999999</v>
      </c>
      <c r="L47" s="138">
        <v>1212.0289999999998</v>
      </c>
    </row>
    <row r="48" spans="1:12" ht="15" customHeight="1" x14ac:dyDescent="0.25">
      <c r="A48" s="27" t="s">
        <v>84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2" ht="15" customHeight="1" x14ac:dyDescent="0.25">
      <c r="A49" s="27" t="s">
        <v>36</v>
      </c>
      <c r="B49" s="3"/>
      <c r="C49" s="3"/>
      <c r="D49" s="3"/>
      <c r="E49" s="70"/>
      <c r="F49" s="44"/>
      <c r="G49" s="70">
        <v>42.036999999999999</v>
      </c>
      <c r="H49" s="138">
        <v>45.930999999999997</v>
      </c>
      <c r="I49" s="70">
        <v>41.266000000000005</v>
      </c>
      <c r="J49" s="44">
        <v>43</v>
      </c>
      <c r="K49" s="44">
        <v>32.624000000000002</v>
      </c>
      <c r="L49" s="138">
        <v>33.539000000000001</v>
      </c>
    </row>
    <row r="50" spans="1:12" ht="15" customHeight="1" x14ac:dyDescent="0.25">
      <c r="A50" s="27" t="s">
        <v>37</v>
      </c>
      <c r="B50" s="3"/>
      <c r="C50" s="3"/>
      <c r="D50" s="3"/>
      <c r="E50" s="70"/>
      <c r="F50" s="44"/>
      <c r="G50" s="70">
        <v>29.673999999999999</v>
      </c>
      <c r="H50" s="138">
        <v>41.762</v>
      </c>
      <c r="I50" s="70">
        <v>27.327999999999999</v>
      </c>
      <c r="J50" s="44">
        <v>68</v>
      </c>
      <c r="K50" s="44">
        <v>35.945</v>
      </c>
      <c r="L50" s="138">
        <v>19.700000000000003</v>
      </c>
    </row>
    <row r="51" spans="1:12" ht="15" customHeight="1" x14ac:dyDescent="0.25">
      <c r="A51" s="27" t="s">
        <v>38</v>
      </c>
      <c r="B51" s="3"/>
      <c r="C51" s="3"/>
      <c r="D51" s="3"/>
      <c r="E51" s="70"/>
      <c r="F51" s="44"/>
      <c r="G51" s="70">
        <v>764.572</v>
      </c>
      <c r="H51" s="138">
        <v>785.63099999999997</v>
      </c>
      <c r="I51" s="70">
        <v>750.46900000000005</v>
      </c>
      <c r="J51" s="44">
        <v>771.35799999999995</v>
      </c>
      <c r="K51" s="44">
        <v>893.28200000000004</v>
      </c>
      <c r="L51" s="138">
        <v>848.15800000000013</v>
      </c>
    </row>
    <row r="52" spans="1:12" ht="15" customHeight="1" x14ac:dyDescent="0.25">
      <c r="A52" s="27" t="s">
        <v>39</v>
      </c>
      <c r="B52" s="3"/>
      <c r="C52" s="3"/>
      <c r="D52" s="3"/>
      <c r="E52" s="70"/>
      <c r="F52" s="44"/>
      <c r="G52" s="70">
        <v>203.23599999999999</v>
      </c>
      <c r="H52" s="138">
        <v>181.79999999999998</v>
      </c>
      <c r="I52" s="70">
        <v>192.80900000000003</v>
      </c>
      <c r="J52" s="44">
        <v>157.43699999999998</v>
      </c>
      <c r="K52" s="44">
        <v>197.02099999999999</v>
      </c>
      <c r="L52" s="138">
        <v>210.23199999999997</v>
      </c>
    </row>
    <row r="53" spans="1:12" ht="15" customHeight="1" x14ac:dyDescent="0.25">
      <c r="A53" s="27" t="s">
        <v>77</v>
      </c>
      <c r="B53" s="3"/>
      <c r="C53" s="3"/>
      <c r="D53" s="3"/>
      <c r="E53" s="70"/>
      <c r="F53" s="44"/>
      <c r="G53" s="70"/>
      <c r="H53" s="138"/>
      <c r="I53" s="70"/>
      <c r="J53" s="44"/>
      <c r="K53" s="44"/>
      <c r="L53" s="138"/>
    </row>
    <row r="54" spans="1:12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2" ht="15" customHeight="1" x14ac:dyDescent="0.25">
      <c r="A55" s="29" t="s">
        <v>41</v>
      </c>
      <c r="B55" s="9"/>
      <c r="C55" s="9"/>
      <c r="D55" s="9"/>
      <c r="E55" s="93"/>
      <c r="F55" s="94"/>
      <c r="G55" s="93">
        <f>SUM(G47:G54)</f>
        <v>2033.7799999999997</v>
      </c>
      <c r="H55" s="124">
        <f>SUM(H47:H54)</f>
        <v>2027.7760000000001</v>
      </c>
      <c r="I55" s="71">
        <f>SUM(I47:I54)</f>
        <v>2048.9639999999999</v>
      </c>
      <c r="J55" s="49">
        <f t="shared" ref="J55" si="31">SUM(J47:J54)</f>
        <v>2180.7950000000001</v>
      </c>
      <c r="K55" s="49">
        <f t="shared" ref="K55:L55" si="32">SUM(K47:K54)</f>
        <v>2301.2800000000002</v>
      </c>
      <c r="L55" s="100">
        <f t="shared" si="32"/>
        <v>2323.6579999999999</v>
      </c>
    </row>
    <row r="56" spans="1:12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2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3">F$3</f>
        <v>2013</v>
      </c>
      <c r="G57" s="55">
        <f t="shared" si="33"/>
        <v>2014</v>
      </c>
      <c r="H57" s="55">
        <f t="shared" si="33"/>
        <v>2013</v>
      </c>
      <c r="I57" s="55">
        <f t="shared" si="33"/>
        <v>2013</v>
      </c>
      <c r="J57" s="55">
        <f t="shared" si="33"/>
        <v>2012</v>
      </c>
      <c r="K57" s="55">
        <f t="shared" si="33"/>
        <v>2011</v>
      </c>
      <c r="L57" s="55">
        <f t="shared" si="33"/>
        <v>2010</v>
      </c>
    </row>
    <row r="58" spans="1:12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4">F$4</f>
        <v>Q2</v>
      </c>
      <c r="G58" s="74" t="str">
        <f t="shared" si="34"/>
        <v>Q1-2</v>
      </c>
      <c r="H58" s="74" t="str">
        <f t="shared" si="34"/>
        <v>Q1-2</v>
      </c>
      <c r="I58" s="74"/>
      <c r="J58" s="74"/>
      <c r="K58" s="74" t="str">
        <f>IF(K$4="","",K$4)</f>
        <v/>
      </c>
      <c r="L58" s="74"/>
    </row>
    <row r="59" spans="1:12" s="16" customFormat="1" ht="15" customHeight="1" x14ac:dyDescent="0.15">
      <c r="A59" s="62" t="s">
        <v>81</v>
      </c>
      <c r="B59" s="61"/>
      <c r="C59" s="57"/>
      <c r="D59" s="57"/>
      <c r="E59" s="75"/>
      <c r="F59" s="75" t="str">
        <f t="shared" ref="F59" si="35">IF(F$5=0,"",F$5)</f>
        <v/>
      </c>
      <c r="G59" s="75"/>
      <c r="H59" s="75"/>
      <c r="I59" s="75"/>
      <c r="J59" s="75"/>
      <c r="K59" s="75"/>
      <c r="L59" s="75"/>
    </row>
    <row r="60" spans="1:12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2" ht="24.95" customHeight="1" x14ac:dyDescent="0.25">
      <c r="A61" s="209" t="s">
        <v>42</v>
      </c>
      <c r="B61" s="209"/>
      <c r="C61" s="8"/>
      <c r="D61" s="8"/>
      <c r="E61" s="68">
        <v>6.0889999999999969</v>
      </c>
      <c r="F61" s="47">
        <v>-28.073</v>
      </c>
      <c r="G61" s="68">
        <v>5.8089999999999993</v>
      </c>
      <c r="H61" s="136">
        <v>-36.814999999999998</v>
      </c>
      <c r="I61" s="68">
        <v>-33.070000000000007</v>
      </c>
      <c r="J61" s="47">
        <v>-55.824000000000005</v>
      </c>
      <c r="K61" s="47">
        <v>29.955999999999992</v>
      </c>
      <c r="L61" s="136">
        <v>215.80400000000003</v>
      </c>
    </row>
    <row r="62" spans="1:12" ht="15" customHeight="1" x14ac:dyDescent="0.25">
      <c r="A62" s="211" t="s">
        <v>43</v>
      </c>
      <c r="B62" s="211"/>
      <c r="C62" s="22"/>
      <c r="D62" s="22"/>
      <c r="E62" s="69">
        <v>-13.015999999999998</v>
      </c>
      <c r="F62" s="46">
        <v>3.3040000000000012</v>
      </c>
      <c r="G62" s="69">
        <v>-53.671999999999997</v>
      </c>
      <c r="H62" s="137">
        <v>13.98</v>
      </c>
      <c r="I62" s="69">
        <v>2.4480000000000004</v>
      </c>
      <c r="J62" s="46">
        <v>44.885000000000005</v>
      </c>
      <c r="K62" s="46">
        <v>-51.564000000000007</v>
      </c>
      <c r="L62" s="137">
        <v>-44.598000000000006</v>
      </c>
    </row>
    <row r="63" spans="1:12" ht="16.5" customHeight="1" x14ac:dyDescent="0.25">
      <c r="A63" s="215" t="s">
        <v>44</v>
      </c>
      <c r="B63" s="215"/>
      <c r="C63" s="24"/>
      <c r="D63" s="24"/>
      <c r="E63" s="71">
        <f>SUM(E61:E62)</f>
        <v>-6.9270000000000014</v>
      </c>
      <c r="F63" s="49">
        <f t="shared" ref="F63" si="36">SUM(F61:F62)</f>
        <v>-24.768999999999998</v>
      </c>
      <c r="G63" s="73">
        <f t="shared" ref="G63:H63" si="37">SUM(G61:G62)</f>
        <v>-47.863</v>
      </c>
      <c r="H63" s="127">
        <f t="shared" si="37"/>
        <v>-22.834999999999997</v>
      </c>
      <c r="I63" s="71">
        <f t="shared" ref="I63" si="38">SUM(I61:I62)</f>
        <v>-30.622000000000007</v>
      </c>
      <c r="J63" s="49">
        <f t="shared" ref="J63" si="39">SUM(J61:J62)</f>
        <v>-10.939</v>
      </c>
      <c r="K63" s="49">
        <f t="shared" ref="K63" si="40">SUM(K61:K62)</f>
        <v>-21.608000000000015</v>
      </c>
      <c r="L63" s="100">
        <f>SUM(L61:L62)</f>
        <v>171.20600000000002</v>
      </c>
    </row>
    <row r="64" spans="1:12" ht="15" customHeight="1" x14ac:dyDescent="0.25">
      <c r="A64" s="209" t="s">
        <v>45</v>
      </c>
      <c r="B64" s="209"/>
      <c r="C64" s="3"/>
      <c r="D64" s="3"/>
      <c r="E64" s="70">
        <v>-8.0080000000000009</v>
      </c>
      <c r="F64" s="44">
        <v>-7.0790000000000006</v>
      </c>
      <c r="G64" s="70">
        <v>-15.067</v>
      </c>
      <c r="H64" s="138">
        <v>-15.462</v>
      </c>
      <c r="I64" s="70">
        <v>-25.055000000000003</v>
      </c>
      <c r="J64" s="44">
        <v>-32.111000000000004</v>
      </c>
      <c r="K64" s="44">
        <v>-66.807000000000002</v>
      </c>
      <c r="L64" s="138">
        <v>-80.701000000000008</v>
      </c>
    </row>
    <row r="65" spans="1:12" ht="15" customHeight="1" x14ac:dyDescent="0.25">
      <c r="A65" s="211" t="s">
        <v>78</v>
      </c>
      <c r="B65" s="211"/>
      <c r="C65" s="21"/>
      <c r="D65" s="21"/>
      <c r="E65" s="69">
        <v>0.17099999999999996</v>
      </c>
      <c r="F65" s="46">
        <v>0.68</v>
      </c>
      <c r="G65" s="69">
        <v>7.9999999999999988E-2</v>
      </c>
      <c r="H65" s="137">
        <v>0.68</v>
      </c>
      <c r="I65" s="69">
        <v>1.0609999999999999</v>
      </c>
      <c r="J65" s="46">
        <v>7.0449999999999999</v>
      </c>
      <c r="K65" s="46">
        <v>7.4999999999999997E-2</v>
      </c>
      <c r="L65" s="137">
        <v>0.113</v>
      </c>
    </row>
    <row r="66" spans="1:12" s="39" customFormat="1" ht="16.5" customHeight="1" x14ac:dyDescent="0.15">
      <c r="A66" s="126" t="s">
        <v>46</v>
      </c>
      <c r="B66" s="126"/>
      <c r="C66" s="25"/>
      <c r="D66" s="25"/>
      <c r="E66" s="71">
        <f>SUM(E63:E65)</f>
        <v>-14.764000000000003</v>
      </c>
      <c r="F66" s="127">
        <f t="shared" ref="F66" si="41">SUM(F63:F65)</f>
        <v>-31.167999999999999</v>
      </c>
      <c r="G66" s="73">
        <f t="shared" ref="G66:H66" si="42">SUM(G63:G65)</f>
        <v>-62.85</v>
      </c>
      <c r="H66" s="127">
        <f t="shared" si="42"/>
        <v>-37.616999999999997</v>
      </c>
      <c r="I66" s="71">
        <f t="shared" ref="I66" si="43">SUM(I63:I65)</f>
        <v>-54.616000000000007</v>
      </c>
      <c r="J66" s="49">
        <f t="shared" ref="J66" si="44">SUM(J63:J65)</f>
        <v>-36.005000000000003</v>
      </c>
      <c r="K66" s="49">
        <f t="shared" ref="K66" si="45">SUM(K63:K65)</f>
        <v>-88.340000000000018</v>
      </c>
      <c r="L66" s="139">
        <f>SUM(L63:L65)</f>
        <v>90.618000000000009</v>
      </c>
    </row>
    <row r="67" spans="1:12" ht="15" customHeight="1" x14ac:dyDescent="0.25">
      <c r="A67" s="211" t="s">
        <v>47</v>
      </c>
      <c r="B67" s="211"/>
      <c r="C67" s="26"/>
      <c r="D67" s="26"/>
      <c r="E67" s="69"/>
      <c r="F67" s="46"/>
      <c r="G67" s="69"/>
      <c r="H67" s="137"/>
      <c r="I67" s="69"/>
      <c r="J67" s="46"/>
      <c r="K67" s="46"/>
      <c r="L67" s="137"/>
    </row>
    <row r="68" spans="1:12" ht="16.5" customHeight="1" x14ac:dyDescent="0.25">
      <c r="A68" s="215" t="s">
        <v>48</v>
      </c>
      <c r="B68" s="215"/>
      <c r="C68" s="9"/>
      <c r="D68" s="9"/>
      <c r="E68" s="71">
        <f>SUM(E66:E67)</f>
        <v>-14.764000000000003</v>
      </c>
      <c r="F68" s="49">
        <f>SUM(F66:F67)</f>
        <v>-31.167999999999999</v>
      </c>
      <c r="G68" s="73">
        <f>SUM(G66:G67)</f>
        <v>-62.85</v>
      </c>
      <c r="H68" s="127">
        <f>SUM(H66:H67)</f>
        <v>-37.616999999999997</v>
      </c>
      <c r="I68" s="71">
        <f t="shared" ref="I68" si="46">SUM(I66:I67)</f>
        <v>-54.616000000000007</v>
      </c>
      <c r="J68" s="49">
        <f t="shared" ref="J68" si="47">SUM(J66:J67)</f>
        <v>-36.005000000000003</v>
      </c>
      <c r="K68" s="49">
        <f t="shared" ref="K68" si="48">SUM(K66:K67)</f>
        <v>-88.340000000000018</v>
      </c>
      <c r="L68" s="100">
        <f>SUM(L66:L67)</f>
        <v>90.618000000000009</v>
      </c>
    </row>
    <row r="69" spans="1:12" ht="15" customHeight="1" x14ac:dyDescent="0.25">
      <c r="A69" s="209" t="s">
        <v>49</v>
      </c>
      <c r="B69" s="209"/>
      <c r="C69" s="3"/>
      <c r="D69" s="3"/>
      <c r="E69" s="70">
        <v>7.5879999999999992</v>
      </c>
      <c r="F69" s="44">
        <v>30.55599999999999</v>
      </c>
      <c r="G69" s="70">
        <v>2.0939999999999999</v>
      </c>
      <c r="H69" s="138">
        <v>4.2999999999999972</v>
      </c>
      <c r="I69" s="70">
        <v>-25.691000000000003</v>
      </c>
      <c r="J69" s="44">
        <v>-101.98099999999999</v>
      </c>
      <c r="K69" s="44">
        <v>38.894000000000005</v>
      </c>
      <c r="L69" s="138">
        <v>-109.90400000000002</v>
      </c>
    </row>
    <row r="70" spans="1:12" ht="15" customHeight="1" x14ac:dyDescent="0.25">
      <c r="A70" s="209" t="s">
        <v>50</v>
      </c>
      <c r="B70" s="209"/>
      <c r="C70" s="3"/>
      <c r="D70" s="3"/>
      <c r="E70" s="70"/>
      <c r="F70" s="44">
        <v>94.927000000000007</v>
      </c>
      <c r="G70" s="70"/>
      <c r="H70" s="138">
        <v>94.927000000000007</v>
      </c>
      <c r="I70" s="70">
        <v>94.927000000000007</v>
      </c>
      <c r="J70" s="44"/>
      <c r="K70" s="44"/>
      <c r="L70" s="138"/>
    </row>
    <row r="71" spans="1:12" ht="15" customHeight="1" x14ac:dyDescent="0.25">
      <c r="A71" s="209" t="s">
        <v>51</v>
      </c>
      <c r="B71" s="209"/>
      <c r="C71" s="3"/>
      <c r="D71" s="3"/>
      <c r="E71" s="70"/>
      <c r="F71" s="44"/>
      <c r="G71" s="70">
        <v>-46.493000000000002</v>
      </c>
      <c r="H71" s="138">
        <v>-109.678</v>
      </c>
      <c r="I71" s="70">
        <v>-109.678</v>
      </c>
      <c r="J71" s="44"/>
      <c r="K71" s="44"/>
      <c r="L71" s="138"/>
    </row>
    <row r="72" spans="1:12" ht="15" customHeight="1" x14ac:dyDescent="0.25">
      <c r="A72" s="211" t="s">
        <v>52</v>
      </c>
      <c r="B72" s="211"/>
      <c r="C72" s="21"/>
      <c r="D72" s="21"/>
      <c r="E72" s="69">
        <v>11</v>
      </c>
      <c r="F72" s="46">
        <v>-95</v>
      </c>
      <c r="G72" s="69">
        <v>90.61</v>
      </c>
      <c r="H72" s="137">
        <v>53.814999999999998</v>
      </c>
      <c r="I72" s="69">
        <v>114.815</v>
      </c>
      <c r="J72" s="46">
        <v>145</v>
      </c>
      <c r="K72" s="46">
        <v>25</v>
      </c>
      <c r="L72" s="137">
        <v>-80</v>
      </c>
    </row>
    <row r="73" spans="1:12" ht="16.5" customHeight="1" x14ac:dyDescent="0.25">
      <c r="A73" s="32" t="s">
        <v>53</v>
      </c>
      <c r="B73" s="32"/>
      <c r="C73" s="19"/>
      <c r="D73" s="19"/>
      <c r="E73" s="72">
        <f>SUM(E69:E72)</f>
        <v>18.588000000000001</v>
      </c>
      <c r="F73" s="48">
        <f t="shared" ref="F73" si="49">SUM(F69:F72)</f>
        <v>30.483000000000004</v>
      </c>
      <c r="G73" s="77">
        <f t="shared" ref="G73:H73" si="50">SUM(G69:G72)</f>
        <v>46.210999999999999</v>
      </c>
      <c r="H73" s="114">
        <f t="shared" si="50"/>
        <v>43.364000000000004</v>
      </c>
      <c r="I73" s="72">
        <f t="shared" ref="I73" si="51">SUM(I69:I72)</f>
        <v>74.373000000000005</v>
      </c>
      <c r="J73" s="48">
        <f t="shared" ref="J73" si="52">SUM(J69:J72)</f>
        <v>43.019000000000005</v>
      </c>
      <c r="K73" s="48">
        <f t="shared" ref="K73" si="53">SUM(K69:K72)</f>
        <v>63.894000000000005</v>
      </c>
      <c r="L73" s="140">
        <f>SUM(L69:L72)</f>
        <v>-189.90400000000002</v>
      </c>
    </row>
    <row r="74" spans="1:12" ht="16.5" customHeight="1" x14ac:dyDescent="0.25">
      <c r="A74" s="215" t="s">
        <v>54</v>
      </c>
      <c r="B74" s="215"/>
      <c r="C74" s="9"/>
      <c r="D74" s="9"/>
      <c r="E74" s="71">
        <f>SUM(E73+E68)</f>
        <v>3.8239999999999981</v>
      </c>
      <c r="F74" s="49">
        <f t="shared" ref="F74" si="54">SUM(F73+F68)</f>
        <v>-0.68499999999999517</v>
      </c>
      <c r="G74" s="73">
        <f t="shared" ref="G74:H74" si="55">SUM(G73+G68)</f>
        <v>-16.639000000000003</v>
      </c>
      <c r="H74" s="127">
        <f t="shared" si="55"/>
        <v>5.747000000000007</v>
      </c>
      <c r="I74" s="71">
        <f t="shared" ref="I74" si="56">SUM(I73+I68)</f>
        <v>19.756999999999998</v>
      </c>
      <c r="J74" s="49">
        <f t="shared" ref="J74" si="57">SUM(J73+J68)</f>
        <v>7.0140000000000029</v>
      </c>
      <c r="K74" s="49">
        <f t="shared" ref="K74" si="58">SUM(K73+K68)</f>
        <v>-24.446000000000012</v>
      </c>
      <c r="L74" s="100">
        <f>SUM(L73+L68)</f>
        <v>-99.286000000000016</v>
      </c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9"/>
        <v>2012</v>
      </c>
      <c r="K76" s="55">
        <f t="shared" si="59"/>
        <v>2011</v>
      </c>
      <c r="L76" s="55">
        <f t="shared" si="59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60">F$4</f>
        <v>Q2</v>
      </c>
      <c r="G77" s="74" t="str">
        <f t="shared" si="60"/>
        <v>Q1-2</v>
      </c>
      <c r="H77" s="74" t="str">
        <f t="shared" si="60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8.3259885805045813E-2</v>
      </c>
      <c r="F80" s="50">
        <f>IF(F14=0,"-",IF(F7=0,"-",F14/F7))*100</f>
        <v>-10.900574736559797</v>
      </c>
      <c r="G80" s="63">
        <f>IF(G7=0,"",IF(G14=0,"",(G14/G7))*100)</f>
        <v>9.3294771494535928E-3</v>
      </c>
      <c r="H80" s="99">
        <f>IF(H7=0,"",IF(H14=0,"",(H14/H7))*100)</f>
        <v>-6.9246334974811763</v>
      </c>
      <c r="I80" s="97">
        <f>IF(I7=0,"",IF(I14=0,"",(I14/I7))*100)</f>
        <v>-5.7645687942392412</v>
      </c>
      <c r="J80" s="50">
        <f>IF(J14=0,"-",IF(J7=0,"-",J14/J7))*100</f>
        <v>-21.63073609476897</v>
      </c>
      <c r="K80" s="50">
        <f>IF(K14=0,"-",IF(K7=0,"-",K14/K7))*100</f>
        <v>-0.41195159917267293</v>
      </c>
      <c r="L80" s="147">
        <v>13.5</v>
      </c>
    </row>
    <row r="81" spans="1:13" ht="15" customHeight="1" x14ac:dyDescent="0.25">
      <c r="A81" s="209" t="s">
        <v>57</v>
      </c>
      <c r="B81" s="209"/>
      <c r="C81" s="6"/>
      <c r="D81" s="6"/>
      <c r="E81" s="63">
        <f t="shared" ref="E81:H81" si="61">IF(E20=0,"-",IF(E7=0,"-",E20/E7)*100)</f>
        <v>-2.5873270789714948</v>
      </c>
      <c r="F81" s="50">
        <f t="shared" si="61"/>
        <v>-15.253868952666291</v>
      </c>
      <c r="G81" s="63">
        <f t="shared" ref="G81:I81" si="62">IF(G20=0,"-",IF(G7=0,"-",G20/G7)*100)</f>
        <v>-3.4690423196507267</v>
      </c>
      <c r="H81" s="99">
        <f t="shared" si="61"/>
        <v>-12.022886360634702</v>
      </c>
      <c r="I81" s="63">
        <f t="shared" si="62"/>
        <v>-10.879861327272948</v>
      </c>
      <c r="J81" s="50">
        <f t="shared" ref="J81" si="63">IF(J20=0,"-",IF(J7=0,"-",J20/J7)*100)</f>
        <v>-27.792413696827083</v>
      </c>
      <c r="K81" s="50">
        <f t="shared" ref="K81" si="64">IF(K20=0,"-",IF(K7=0,"-",K20/K7)*100)</f>
        <v>-4.0652233461656637</v>
      </c>
      <c r="L81" s="99">
        <v>10.7</v>
      </c>
      <c r="M81" s="13"/>
    </row>
    <row r="82" spans="1:13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108" t="s">
        <v>8</v>
      </c>
      <c r="H82" s="50" t="s">
        <v>8</v>
      </c>
      <c r="I82" s="189">
        <f>IF((I47=0),"-",(I24/((I47+J47)/2)*100))</f>
        <v>-10.031440361564153</v>
      </c>
      <c r="J82" s="99">
        <v>-21.1</v>
      </c>
      <c r="K82" s="50">
        <f>IF((K47=0),"-",(K24/((K47+L47)/2)*100))</f>
        <v>-7.2282248367656674</v>
      </c>
      <c r="L82" s="99">
        <v>9.6</v>
      </c>
      <c r="M82" s="13"/>
    </row>
    <row r="83" spans="1:13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108" t="s">
        <v>8</v>
      </c>
      <c r="H83" s="50" t="s">
        <v>8</v>
      </c>
      <c r="I83" s="189">
        <f>IF((I47=0),"-",((I17+I18)/((I47+I48+I49+I51+J47+J48+J49+J51)/2)*100))</f>
        <v>-2.5415776448561536</v>
      </c>
      <c r="J83" s="99">
        <v>-10.8</v>
      </c>
      <c r="K83" s="50">
        <f>IF((K47=0),"-",((K17+K18)/((K47+K48+K49+K51+L47+L48+L49+L51)/2)*100))</f>
        <v>-0.21316469808076097</v>
      </c>
      <c r="L83" s="99">
        <v>8.6999999999999993</v>
      </c>
      <c r="M83" s="13"/>
    </row>
    <row r="84" spans="1:13" ht="15" customHeight="1" x14ac:dyDescent="0.25">
      <c r="A84" s="209" t="s">
        <v>60</v>
      </c>
      <c r="B84" s="209"/>
      <c r="C84" s="6"/>
      <c r="D84" s="6"/>
      <c r="E84" s="63" t="s">
        <v>8</v>
      </c>
      <c r="F84" s="51" t="s">
        <v>8</v>
      </c>
      <c r="G84" s="67">
        <f t="shared" ref="G84:H84" si="65">IF(G47=0,"-",((G47+G48)/G55*100))</f>
        <v>48.887342780438402</v>
      </c>
      <c r="H84" s="101">
        <f t="shared" si="65"/>
        <v>47.966442052771114</v>
      </c>
      <c r="I84" s="67">
        <f t="shared" ref="I84" si="66">IF(I47=0,"-",((I47+I48)/I55*100))</f>
        <v>50.615432970027776</v>
      </c>
      <c r="J84" s="177">
        <f t="shared" ref="J84" si="67">IF(J47=0,"-",((J47+J48)/J55*100))</f>
        <v>52.320369406569625</v>
      </c>
      <c r="K84" s="177">
        <f t="shared" ref="K84" si="68">IF(K47=0,"-",((K47+K48)/K55*100))</f>
        <v>49.642286032121248</v>
      </c>
      <c r="L84" s="101">
        <v>52</v>
      </c>
      <c r="M84" s="13"/>
    </row>
    <row r="85" spans="1:13" ht="15" customHeight="1" x14ac:dyDescent="0.25">
      <c r="A85" s="209" t="s">
        <v>61</v>
      </c>
      <c r="B85" s="209"/>
      <c r="C85" s="6"/>
      <c r="D85" s="6"/>
      <c r="E85" s="64" t="s">
        <v>8</v>
      </c>
      <c r="F85" s="1" t="s">
        <v>8</v>
      </c>
      <c r="G85" s="64">
        <f t="shared" ref="G85:H85" si="69">IF((G51+G49-G43-G41-G37)=0,"-",(G51+G49-G43-G41-G37))</f>
        <v>761.1690000000001</v>
      </c>
      <c r="H85" s="102">
        <f t="shared" si="69"/>
        <v>781.81200000000001</v>
      </c>
      <c r="I85" s="64">
        <f t="shared" ref="I85" si="70">IF((I51+I49-I43-I41-I37)=0,"-",(I51+I49-I43-I41-I37))</f>
        <v>731.23400000000004</v>
      </c>
      <c r="J85" s="1">
        <f>IF((J51+J49-J43-J41-J37)=0,"-",(J51+J49-J43-J41-J37))</f>
        <v>770.678</v>
      </c>
      <c r="K85" s="1">
        <f>IF((K51+K49-K43-K41-K37)=0,"-",(K51+K49-K43-K41-K37))</f>
        <v>887.65300000000002</v>
      </c>
      <c r="L85" s="102">
        <v>820</v>
      </c>
      <c r="M85" s="13"/>
    </row>
    <row r="86" spans="1:13" ht="15" customHeight="1" x14ac:dyDescent="0.25">
      <c r="A86" s="209" t="s">
        <v>62</v>
      </c>
      <c r="B86" s="209"/>
      <c r="C86" s="3"/>
      <c r="D86" s="3"/>
      <c r="E86" s="65" t="s">
        <v>8</v>
      </c>
      <c r="F86" s="2" t="s">
        <v>8</v>
      </c>
      <c r="G86" s="65">
        <f t="shared" ref="G86:H86" si="71">IF((G47=0),"-",((G51+G49)/(G47+G48)))</f>
        <v>0.81126484896822859</v>
      </c>
      <c r="H86" s="103">
        <f t="shared" si="71"/>
        <v>0.85494298063438923</v>
      </c>
      <c r="I86" s="65">
        <f t="shared" ref="I86" si="72">IF((I47=0),"-",((I51+I49)/(I47+I48)))</f>
        <v>0.76341828883069207</v>
      </c>
      <c r="J86" s="33">
        <f t="shared" ref="J86" si="73">IF((J47=0),"-",((J51+J49)/(J47+J48)))</f>
        <v>0.71372304995617875</v>
      </c>
      <c r="K86" s="33">
        <f t="shared" ref="K86" si="74">IF((K47=0),"-",((K51+K49)/(K47+K48)))</f>
        <v>0.81048627110454419</v>
      </c>
      <c r="L86" s="103">
        <v>0.7</v>
      </c>
    </row>
    <row r="87" spans="1:13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8</v>
      </c>
      <c r="H87" s="148" t="s">
        <v>8</v>
      </c>
      <c r="I87" s="66">
        <v>1008</v>
      </c>
      <c r="J87" s="17">
        <v>1169</v>
      </c>
      <c r="K87" s="17">
        <v>1389</v>
      </c>
      <c r="L87" s="148">
        <v>1327</v>
      </c>
    </row>
    <row r="88" spans="1:13" ht="15" customHeight="1" x14ac:dyDescent="0.25">
      <c r="A88" s="5" t="s">
        <v>92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3" x14ac:dyDescent="0.25">
      <c r="A89" s="5" t="s">
        <v>130</v>
      </c>
      <c r="B89" s="121"/>
      <c r="C89" s="121"/>
      <c r="D89" s="121"/>
      <c r="E89" s="122"/>
      <c r="F89" s="122"/>
      <c r="G89" s="121"/>
      <c r="H89" s="121"/>
      <c r="I89" s="121"/>
      <c r="J89" s="121"/>
      <c r="K89" s="122"/>
      <c r="L89" s="122"/>
    </row>
    <row r="90" spans="1:13" x14ac:dyDescent="0.25">
      <c r="A90" s="121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3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20"/>
      <c r="L91" s="20"/>
    </row>
    <row r="92" spans="1:13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3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3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3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1:B81"/>
    <mergeCell ref="A82:B82"/>
    <mergeCell ref="A84:B84"/>
    <mergeCell ref="A85:B85"/>
    <mergeCell ref="A83:B83"/>
    <mergeCell ref="A1:L1"/>
    <mergeCell ref="A61:B61"/>
    <mergeCell ref="A62:B62"/>
    <mergeCell ref="A63:B63"/>
    <mergeCell ref="A64:B64"/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102"/>
  <sheetViews>
    <sheetView showGridLines="0" zoomScaleNormal="100" zoomScaleSheetLayoutView="85" workbookViewId="0">
      <selection sqref="A1:M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1" width="9.7109375" style="39" customWidth="1"/>
    <col min="12" max="13" width="9.7109375" customWidth="1"/>
  </cols>
  <sheetData>
    <row r="1" spans="1:13" ht="18" customHeight="1" x14ac:dyDescent="0.25">
      <c r="A1" s="210" t="s">
        <v>90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</row>
    <row r="2" spans="1:13" ht="15" customHeight="1" x14ac:dyDescent="0.25">
      <c r="A2" s="29" t="s">
        <v>15</v>
      </c>
      <c r="B2" s="12"/>
      <c r="C2" s="12"/>
      <c r="D2" s="12"/>
      <c r="E2" s="13"/>
      <c r="F2" s="13"/>
      <c r="G2" s="41"/>
      <c r="H2" s="41"/>
      <c r="I2" s="41"/>
      <c r="J2" s="41"/>
      <c r="K2" s="41"/>
      <c r="L2" s="13"/>
      <c r="M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2012</v>
      </c>
      <c r="L3" s="55">
        <v>2011</v>
      </c>
      <c r="M3" s="55">
        <v>2010</v>
      </c>
    </row>
    <row r="4" spans="1:13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  <c r="M4" s="55"/>
    </row>
    <row r="5" spans="1:13" s="15" customFormat="1" ht="12.75" customHeight="1" x14ac:dyDescent="0.15">
      <c r="A5" s="53" t="s">
        <v>9</v>
      </c>
      <c r="B5" s="59"/>
      <c r="C5" s="57"/>
      <c r="D5" s="57" t="s">
        <v>64</v>
      </c>
      <c r="E5" s="58" t="s">
        <v>65</v>
      </c>
      <c r="F5" s="58" t="s">
        <v>65</v>
      </c>
      <c r="G5" s="58" t="s">
        <v>65</v>
      </c>
      <c r="H5" s="58" t="s">
        <v>115</v>
      </c>
      <c r="I5" s="58" t="s">
        <v>115</v>
      </c>
      <c r="J5" s="58" t="s">
        <v>115</v>
      </c>
      <c r="K5" s="58" t="s">
        <v>115</v>
      </c>
      <c r="L5" s="58" t="s">
        <v>118</v>
      </c>
      <c r="M5" s="58" t="s">
        <v>118</v>
      </c>
    </row>
    <row r="6" spans="1:13" ht="1.5" customHeight="1" x14ac:dyDescent="0.25"/>
    <row r="7" spans="1:13" ht="15" customHeight="1" x14ac:dyDescent="0.25">
      <c r="A7" s="27" t="s">
        <v>10</v>
      </c>
      <c r="B7" s="6"/>
      <c r="C7" s="6"/>
      <c r="D7" s="6"/>
      <c r="E7" s="71">
        <v>558.40300000000002</v>
      </c>
      <c r="F7" s="49">
        <v>627.99599999999998</v>
      </c>
      <c r="G7" s="71">
        <v>1140.0149999999999</v>
      </c>
      <c r="H7" s="100">
        <v>1249.896</v>
      </c>
      <c r="I7" s="71">
        <v>2415.5189999999998</v>
      </c>
      <c r="J7" s="49">
        <v>2484.0929999999998</v>
      </c>
      <c r="K7" s="100">
        <v>2489.3719999999998</v>
      </c>
      <c r="L7" s="49">
        <v>2859.8719999999998</v>
      </c>
      <c r="M7" s="100">
        <v>2813.8829999999998</v>
      </c>
    </row>
    <row r="8" spans="1:13" ht="15" customHeight="1" x14ac:dyDescent="0.25">
      <c r="A8" s="27" t="s">
        <v>11</v>
      </c>
      <c r="B8" s="3"/>
      <c r="C8" s="3"/>
      <c r="D8" s="3"/>
      <c r="E8" s="70">
        <v>-548.423</v>
      </c>
      <c r="F8" s="44">
        <v>-609.25199999999995</v>
      </c>
      <c r="G8" s="70">
        <v>-1120.9169999999999</v>
      </c>
      <c r="H8" s="138">
        <v>-1244.3169999999998</v>
      </c>
      <c r="I8" s="70">
        <v>-2366.123</v>
      </c>
      <c r="J8" s="44">
        <v>-2406.6859999999997</v>
      </c>
      <c r="K8" s="138">
        <v>-2420.4779999999996</v>
      </c>
      <c r="L8" s="44">
        <v>-2727.1089999999999</v>
      </c>
      <c r="M8" s="138">
        <v>-2835.4749999999995</v>
      </c>
    </row>
    <row r="9" spans="1:13" ht="15" customHeight="1" x14ac:dyDescent="0.25">
      <c r="A9" s="27" t="s">
        <v>12</v>
      </c>
      <c r="B9" s="3"/>
      <c r="C9" s="3"/>
      <c r="D9" s="3"/>
      <c r="E9" s="70">
        <v>2.4850000000000003</v>
      </c>
      <c r="F9" s="44">
        <v>0.78999999999999948</v>
      </c>
      <c r="G9" s="70">
        <v>8.0020000000000007</v>
      </c>
      <c r="H9" s="138">
        <v>11.106</v>
      </c>
      <c r="I9" s="70">
        <v>18.202000000000002</v>
      </c>
      <c r="J9" s="44">
        <v>33.352000000000004</v>
      </c>
      <c r="K9" s="138">
        <v>33.366</v>
      </c>
      <c r="L9" s="44">
        <v>28.394999999999996</v>
      </c>
      <c r="M9" s="138">
        <v>62.863</v>
      </c>
    </row>
    <row r="10" spans="1:13" ht="15" customHeight="1" x14ac:dyDescent="0.25">
      <c r="A10" s="27" t="s">
        <v>13</v>
      </c>
      <c r="B10" s="3"/>
      <c r="C10" s="3"/>
      <c r="D10" s="3"/>
      <c r="E10" s="70"/>
      <c r="F10" s="44"/>
      <c r="G10" s="70"/>
      <c r="H10" s="138"/>
      <c r="I10" s="70"/>
      <c r="J10" s="44"/>
      <c r="K10" s="138"/>
      <c r="L10" s="44"/>
      <c r="M10" s="138"/>
    </row>
    <row r="11" spans="1:13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/>
      <c r="J11" s="46"/>
      <c r="K11" s="137"/>
      <c r="L11" s="46">
        <v>-1.992</v>
      </c>
      <c r="M11" s="137"/>
    </row>
    <row r="12" spans="1:13" ht="15" customHeight="1" x14ac:dyDescent="0.25">
      <c r="A12" s="10" t="s">
        <v>0</v>
      </c>
      <c r="B12" s="10"/>
      <c r="C12" s="10"/>
      <c r="D12" s="10"/>
      <c r="E12" s="71">
        <f>SUM(E7:E11)</f>
        <v>12.465000000000018</v>
      </c>
      <c r="F12" s="49">
        <f t="shared" ref="F12" si="0">SUM(F7:F11)</f>
        <v>19.534000000000027</v>
      </c>
      <c r="G12" s="71">
        <f>SUM(G7:G11)</f>
        <v>27.099999999999959</v>
      </c>
      <c r="H12" s="100">
        <f>SUM(H7:H11)</f>
        <v>16.68500000000018</v>
      </c>
      <c r="I12" s="71">
        <f>SUM(I7:I11)</f>
        <v>67.597999999999729</v>
      </c>
      <c r="J12" s="49">
        <f t="shared" ref="J12" si="1">SUM(J7:J11)</f>
        <v>110.75900000000016</v>
      </c>
      <c r="K12" s="100">
        <f t="shared" ref="K12" si="2">SUM(K7:K11)</f>
        <v>102.26000000000023</v>
      </c>
      <c r="L12" s="49">
        <f t="shared" ref="L12" si="3">SUM(L7:L11)</f>
        <v>159.16599999999991</v>
      </c>
      <c r="M12" s="100">
        <f>SUM(M7:M11)</f>
        <v>41.271000000000356</v>
      </c>
    </row>
    <row r="13" spans="1:13" ht="15" customHeight="1" x14ac:dyDescent="0.25">
      <c r="A13" s="28" t="s">
        <v>76</v>
      </c>
      <c r="B13" s="21"/>
      <c r="C13" s="21"/>
      <c r="D13" s="21"/>
      <c r="E13" s="69">
        <v>-10.219000000000001</v>
      </c>
      <c r="F13" s="46">
        <v>-10.094000000000001</v>
      </c>
      <c r="G13" s="69">
        <v>-20.292000000000002</v>
      </c>
      <c r="H13" s="137">
        <v>-20.729999999999997</v>
      </c>
      <c r="I13" s="69">
        <v>-42.271000000000001</v>
      </c>
      <c r="J13" s="46">
        <v>-51.186999999999998</v>
      </c>
      <c r="K13" s="137">
        <v>-51.225000000000001</v>
      </c>
      <c r="L13" s="46">
        <v>-57.478999999999999</v>
      </c>
      <c r="M13" s="137">
        <v>-55.918999999999997</v>
      </c>
    </row>
    <row r="14" spans="1:13" ht="15" customHeight="1" x14ac:dyDescent="0.25">
      <c r="A14" s="10" t="s">
        <v>1</v>
      </c>
      <c r="B14" s="10"/>
      <c r="C14" s="10"/>
      <c r="D14" s="10"/>
      <c r="E14" s="71">
        <f>SUM(E12:E13)</f>
        <v>2.2460000000000164</v>
      </c>
      <c r="F14" s="49">
        <f t="shared" ref="F14" si="4">SUM(F12:F13)</f>
        <v>9.4400000000000261</v>
      </c>
      <c r="G14" s="71">
        <f>SUM(G12:G13)</f>
        <v>6.8079999999999572</v>
      </c>
      <c r="H14" s="100">
        <f>SUM(H12:H13)</f>
        <v>-4.044999999999817</v>
      </c>
      <c r="I14" s="71">
        <f>SUM(I12:I13)</f>
        <v>25.326999999999728</v>
      </c>
      <c r="J14" s="49">
        <f t="shared" ref="J14" si="5">SUM(J12:J13)</f>
        <v>59.572000000000159</v>
      </c>
      <c r="K14" s="100">
        <f t="shared" ref="K14" si="6">SUM(K12:K13)</f>
        <v>51.035000000000231</v>
      </c>
      <c r="L14" s="49">
        <f t="shared" ref="L14" si="7">SUM(L12:L13)</f>
        <v>101.68699999999991</v>
      </c>
      <c r="M14" s="100">
        <f>SUM(M12:M13)</f>
        <v>-14.647999999999641</v>
      </c>
    </row>
    <row r="15" spans="1:13" ht="15" customHeight="1" x14ac:dyDescent="0.25">
      <c r="A15" s="27" t="s">
        <v>16</v>
      </c>
      <c r="B15" s="4"/>
      <c r="C15" s="4"/>
      <c r="D15" s="4"/>
      <c r="E15" s="70"/>
      <c r="F15" s="44"/>
      <c r="G15" s="70"/>
      <c r="H15" s="138"/>
      <c r="I15" s="70"/>
      <c r="J15" s="44"/>
      <c r="K15" s="138"/>
      <c r="L15" s="44">
        <v>-1.5629999999999999</v>
      </c>
      <c r="M15" s="138">
        <v>-4.1429999999999998</v>
      </c>
    </row>
    <row r="16" spans="1:13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137"/>
      <c r="L16" s="46"/>
      <c r="M16" s="137"/>
    </row>
    <row r="17" spans="1:13" ht="15" customHeight="1" x14ac:dyDescent="0.25">
      <c r="A17" s="10" t="s">
        <v>2</v>
      </c>
      <c r="B17" s="10"/>
      <c r="C17" s="10"/>
      <c r="D17" s="10"/>
      <c r="E17" s="71">
        <f>SUM(E14:E16)</f>
        <v>2.2460000000000164</v>
      </c>
      <c r="F17" s="49">
        <f t="shared" ref="F17" si="8">SUM(F14:F16)</f>
        <v>9.4400000000000261</v>
      </c>
      <c r="G17" s="71">
        <f>SUM(G14:G16)</f>
        <v>6.8079999999999572</v>
      </c>
      <c r="H17" s="100">
        <f>SUM(H14:H16)</f>
        <v>-4.044999999999817</v>
      </c>
      <c r="I17" s="71">
        <f>SUM(I14:I16)</f>
        <v>25.326999999999728</v>
      </c>
      <c r="J17" s="49">
        <f t="shared" ref="J17" si="9">SUM(J14:J16)</f>
        <v>59.572000000000159</v>
      </c>
      <c r="K17" s="100">
        <f t="shared" ref="K17" si="10">SUM(K14:K16)</f>
        <v>51.035000000000231</v>
      </c>
      <c r="L17" s="49">
        <f t="shared" ref="L17" si="11">SUM(L14:L16)</f>
        <v>100.12399999999991</v>
      </c>
      <c r="M17" s="100">
        <f>SUM(M14:M16)</f>
        <v>-18.790999999999642</v>
      </c>
    </row>
    <row r="18" spans="1:13" ht="15" customHeight="1" x14ac:dyDescent="0.25">
      <c r="A18" s="27" t="s">
        <v>18</v>
      </c>
      <c r="B18" s="3"/>
      <c r="C18" s="3"/>
      <c r="D18" s="160"/>
      <c r="E18" s="70">
        <v>8.3999999999999991E-2</v>
      </c>
      <c r="F18" s="44">
        <v>9</v>
      </c>
      <c r="G18" s="70">
        <v>0.17399999999999999</v>
      </c>
      <c r="H18" s="138">
        <v>9.125</v>
      </c>
      <c r="I18" s="70">
        <v>9.2759999999999998</v>
      </c>
      <c r="J18" s="44">
        <v>2.0579999999999998</v>
      </c>
      <c r="K18" s="138">
        <v>2.0579999999999998</v>
      </c>
      <c r="L18" s="44">
        <v>3.3330000000000002</v>
      </c>
      <c r="M18" s="138">
        <v>2.319</v>
      </c>
    </row>
    <row r="19" spans="1:13" ht="15" customHeight="1" x14ac:dyDescent="0.25">
      <c r="A19" s="28" t="s">
        <v>19</v>
      </c>
      <c r="B19" s="21"/>
      <c r="C19" s="21"/>
      <c r="D19" s="190"/>
      <c r="E19" s="69">
        <v>-9.4190000000000005</v>
      </c>
      <c r="F19" s="46">
        <v>-7.522000000000002</v>
      </c>
      <c r="G19" s="69">
        <v>-18.551000000000002</v>
      </c>
      <c r="H19" s="137">
        <v>-20.182000000000002</v>
      </c>
      <c r="I19" s="69">
        <v>-44.247999999999998</v>
      </c>
      <c r="J19" s="46">
        <v>-47.713999999999992</v>
      </c>
      <c r="K19" s="137">
        <v>-47.713999999999992</v>
      </c>
      <c r="L19" s="46">
        <v>-51.025999999999996</v>
      </c>
      <c r="M19" s="137">
        <v>-62.685000000000002</v>
      </c>
    </row>
    <row r="20" spans="1:13" ht="15" customHeight="1" x14ac:dyDescent="0.25">
      <c r="A20" s="10" t="s">
        <v>3</v>
      </c>
      <c r="B20" s="10"/>
      <c r="C20" s="10"/>
      <c r="D20" s="10"/>
      <c r="E20" s="71">
        <f>SUM(E17:E19)</f>
        <v>-7.0889999999999844</v>
      </c>
      <c r="F20" s="49">
        <f t="shared" ref="F20" si="12">SUM(F17:F19)</f>
        <v>10.918000000000024</v>
      </c>
      <c r="G20" s="71">
        <f>SUM(G17:G19)</f>
        <v>-11.569000000000045</v>
      </c>
      <c r="H20" s="100">
        <f>SUM(H17:H19)</f>
        <v>-15.101999999999819</v>
      </c>
      <c r="I20" s="71">
        <f>SUM(I17:I19)</f>
        <v>-9.6450000000002731</v>
      </c>
      <c r="J20" s="49">
        <f t="shared" ref="J20" si="13">SUM(J17:J19)</f>
        <v>13.916000000000167</v>
      </c>
      <c r="K20" s="100">
        <f t="shared" ref="K20" si="14">SUM(K17:K19)</f>
        <v>5.3790000000002394</v>
      </c>
      <c r="L20" s="49">
        <f t="shared" ref="L20" si="15">SUM(L17:L19)</f>
        <v>52.430999999999912</v>
      </c>
      <c r="M20" s="100">
        <f>SUM(M17:M19)</f>
        <v>-79.156999999999641</v>
      </c>
    </row>
    <row r="21" spans="1:13" ht="15" customHeight="1" x14ac:dyDescent="0.25">
      <c r="A21" s="27" t="s">
        <v>20</v>
      </c>
      <c r="B21" s="3"/>
      <c r="C21" s="3"/>
      <c r="D21" s="3"/>
      <c r="E21" s="70">
        <v>-3.0770000000000004</v>
      </c>
      <c r="F21" s="44">
        <v>-2.6059999999999999</v>
      </c>
      <c r="G21" s="70">
        <v>-5.5140000000000002</v>
      </c>
      <c r="H21" s="138">
        <v>3.33</v>
      </c>
      <c r="I21" s="70">
        <v>25.560999999999996</v>
      </c>
      <c r="J21" s="44">
        <v>-17.577999999999996</v>
      </c>
      <c r="K21" s="138">
        <v>-17.577999999999996</v>
      </c>
      <c r="L21" s="44">
        <v>42.824000000000005</v>
      </c>
      <c r="M21" s="138">
        <v>32.536999999999999</v>
      </c>
    </row>
    <row r="22" spans="1:13" ht="15" customHeight="1" x14ac:dyDescent="0.25">
      <c r="A22" s="28" t="s">
        <v>83</v>
      </c>
      <c r="B22" s="23"/>
      <c r="C22" s="23"/>
      <c r="D22" s="23"/>
      <c r="E22" s="69">
        <v>-6.0330000000000004</v>
      </c>
      <c r="F22" s="46">
        <v>-1.302</v>
      </c>
      <c r="G22" s="69">
        <v>-6.0330000000000004</v>
      </c>
      <c r="H22" s="137">
        <v>-2.2130000000000001</v>
      </c>
      <c r="I22" s="69">
        <v>-5.0010000000000003</v>
      </c>
      <c r="J22" s="46">
        <v>-8.5380000000000003</v>
      </c>
      <c r="K22" s="137"/>
      <c r="L22" s="46">
        <v>-118.492</v>
      </c>
      <c r="M22" s="137">
        <v>-30.233000000000001</v>
      </c>
    </row>
    <row r="23" spans="1:13" ht="15" customHeight="1" x14ac:dyDescent="0.25">
      <c r="A23" s="31" t="s">
        <v>21</v>
      </c>
      <c r="B23" s="11"/>
      <c r="C23" s="11"/>
      <c r="D23" s="11"/>
      <c r="E23" s="71">
        <f>SUM(E20:E22)</f>
        <v>-16.198999999999984</v>
      </c>
      <c r="F23" s="49">
        <f t="shared" ref="F23" si="16">SUM(F20:F22)</f>
        <v>7.0100000000000247</v>
      </c>
      <c r="G23" s="71">
        <f>SUM(G20:G22)</f>
        <v>-23.116000000000046</v>
      </c>
      <c r="H23" s="100">
        <f>SUM(H20:H22)</f>
        <v>-13.984999999999818</v>
      </c>
      <c r="I23" s="71">
        <f>SUM(I20:I22)</f>
        <v>10.914999999999722</v>
      </c>
      <c r="J23" s="49">
        <f t="shared" ref="J23" si="17">SUM(J20:J22)</f>
        <v>-12.199999999999829</v>
      </c>
      <c r="K23" s="100">
        <f t="shared" ref="K23" si="18">SUM(K20:K22)</f>
        <v>-12.198999999999756</v>
      </c>
      <c r="L23" s="49">
        <f t="shared" ref="L23" si="19">SUM(L20:L22)</f>
        <v>-23.237000000000094</v>
      </c>
      <c r="M23" s="100">
        <f>SUM(M20:M22)</f>
        <v>-76.852999999999639</v>
      </c>
    </row>
    <row r="24" spans="1:13" ht="15" customHeight="1" x14ac:dyDescent="0.25">
      <c r="A24" s="27" t="s">
        <v>22</v>
      </c>
      <c r="B24" s="3"/>
      <c r="C24" s="3"/>
      <c r="D24" s="3"/>
      <c r="E24" s="70">
        <f t="shared" ref="E24:M24" si="20">E23-E25</f>
        <v>-16.198999999999984</v>
      </c>
      <c r="F24" s="44">
        <f t="shared" si="20"/>
        <v>7.0100000000000247</v>
      </c>
      <c r="G24" s="70">
        <f t="shared" si="20"/>
        <v>-23.116000000000046</v>
      </c>
      <c r="H24" s="138">
        <f t="shared" si="20"/>
        <v>-13.984999999999818</v>
      </c>
      <c r="I24" s="70">
        <f t="shared" ref="I24" si="21">I23-I25</f>
        <v>10.914999999999722</v>
      </c>
      <c r="J24" s="44">
        <f t="shared" ref="J24" si="22">J23-J25</f>
        <v>-12.199999999999829</v>
      </c>
      <c r="K24" s="138">
        <f t="shared" ref="K24" si="23">K23-K25</f>
        <v>-12.198999999999756</v>
      </c>
      <c r="L24" s="44">
        <f t="shared" ref="L24" si="24">L23-L25</f>
        <v>-23.237000000000094</v>
      </c>
      <c r="M24" s="138">
        <f t="shared" si="20"/>
        <v>-76.852999999999639</v>
      </c>
    </row>
    <row r="25" spans="1:13" ht="15" customHeight="1" x14ac:dyDescent="0.25">
      <c r="A25" s="27" t="s">
        <v>85</v>
      </c>
      <c r="B25" s="3"/>
      <c r="C25" s="3"/>
      <c r="D25" s="3"/>
      <c r="E25" s="70"/>
      <c r="F25" s="44"/>
      <c r="G25" s="70"/>
      <c r="H25" s="138"/>
      <c r="I25" s="70"/>
      <c r="J25" s="44"/>
      <c r="K25" s="138"/>
      <c r="L25" s="44"/>
      <c r="M25" s="138"/>
    </row>
    <row r="26" spans="1:13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138"/>
      <c r="L26" s="44"/>
      <c r="M26" s="44"/>
    </row>
    <row r="27" spans="1:13" ht="15" customHeight="1" x14ac:dyDescent="0.25">
      <c r="A27" s="161" t="s">
        <v>95</v>
      </c>
      <c r="B27" s="162"/>
      <c r="C27" s="162"/>
      <c r="D27" s="162"/>
      <c r="E27" s="163">
        <v>-12.4</v>
      </c>
      <c r="F27" s="164">
        <v>-5</v>
      </c>
      <c r="G27" s="163">
        <v>-20.8</v>
      </c>
      <c r="H27" s="165">
        <v>-38.700000000000003</v>
      </c>
      <c r="I27" s="163">
        <v>-41.9</v>
      </c>
      <c r="J27" s="164">
        <v>-30</v>
      </c>
      <c r="K27" s="165">
        <v>-30</v>
      </c>
      <c r="L27" s="164">
        <v>-35</v>
      </c>
      <c r="M27" s="164">
        <v>-184</v>
      </c>
    </row>
    <row r="28" spans="1:13" ht="15" customHeight="1" x14ac:dyDescent="0.25">
      <c r="A28" s="166" t="s">
        <v>96</v>
      </c>
      <c r="B28" s="167"/>
      <c r="C28" s="167"/>
      <c r="D28" s="167"/>
      <c r="E28" s="168">
        <f>E14-E27</f>
        <v>14.646000000000017</v>
      </c>
      <c r="F28" s="169">
        <f t="shared" ref="F28:M28" si="25">F14-F27</f>
        <v>14.440000000000026</v>
      </c>
      <c r="G28" s="168">
        <f t="shared" si="25"/>
        <v>27.607999999999958</v>
      </c>
      <c r="H28" s="170">
        <f t="shared" si="25"/>
        <v>34.655000000000186</v>
      </c>
      <c r="I28" s="168">
        <f t="shared" ref="I28" si="26">I14-I27</f>
        <v>67.22699999999972</v>
      </c>
      <c r="J28" s="169">
        <f t="shared" ref="J28" si="27">J14-J27</f>
        <v>89.572000000000159</v>
      </c>
      <c r="K28" s="170">
        <f t="shared" ref="K28" si="28">K14-K27</f>
        <v>81.035000000000224</v>
      </c>
      <c r="L28" s="169">
        <f t="shared" si="25"/>
        <v>136.6869999999999</v>
      </c>
      <c r="M28" s="169">
        <f t="shared" si="25"/>
        <v>169.35200000000037</v>
      </c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M30" si="29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9"/>
        <v>2012</v>
      </c>
      <c r="K30" s="55">
        <f t="shared" si="29"/>
        <v>2012</v>
      </c>
      <c r="L30" s="55">
        <f t="shared" si="29"/>
        <v>2011</v>
      </c>
      <c r="M30" s="55">
        <f t="shared" si="29"/>
        <v>2010</v>
      </c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30">F$4</f>
        <v>Q2</v>
      </c>
      <c r="G31" s="74" t="str">
        <f t="shared" si="30"/>
        <v>Q1-2</v>
      </c>
      <c r="H31" s="74" t="str">
        <f t="shared" si="30"/>
        <v>Q1-2</v>
      </c>
      <c r="I31" s="74"/>
      <c r="J31" s="74"/>
      <c r="K31" s="74"/>
      <c r="L31" s="74" t="str">
        <f>IF(L$4="","",L$4)</f>
        <v/>
      </c>
      <c r="M31" s="74"/>
    </row>
    <row r="32" spans="1:13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  <c r="M32" s="75"/>
    </row>
    <row r="33" spans="1:13" ht="1.5" customHeight="1" x14ac:dyDescent="0.25">
      <c r="E33" s="36"/>
      <c r="F33" s="36"/>
      <c r="G33" s="76"/>
      <c r="H33" s="76"/>
      <c r="I33" s="76"/>
      <c r="J33" s="76"/>
      <c r="K33" s="76"/>
      <c r="L33" s="36"/>
      <c r="M33" s="36"/>
    </row>
    <row r="34" spans="1:13" ht="15" customHeight="1" x14ac:dyDescent="0.25">
      <c r="A34" s="27" t="s">
        <v>4</v>
      </c>
      <c r="B34" s="7"/>
      <c r="C34" s="7"/>
      <c r="D34" s="7"/>
      <c r="E34" s="70"/>
      <c r="F34" s="44"/>
      <c r="G34" s="70">
        <v>713.19500000000005</v>
      </c>
      <c r="H34" s="138">
        <v>710.74800000000005</v>
      </c>
      <c r="I34" s="70">
        <v>711.78099999999995</v>
      </c>
      <c r="J34" s="44"/>
      <c r="K34" s="138">
        <v>709.96100000000001</v>
      </c>
      <c r="L34" s="44">
        <v>711.79399999999998</v>
      </c>
      <c r="M34" s="138"/>
    </row>
    <row r="35" spans="1:13" ht="15" customHeight="1" x14ac:dyDescent="0.25">
      <c r="A35" s="27" t="s">
        <v>23</v>
      </c>
      <c r="B35" s="6"/>
      <c r="C35" s="6"/>
      <c r="D35" s="6"/>
      <c r="E35" s="70"/>
      <c r="F35" s="44"/>
      <c r="G35" s="70">
        <v>1.9960000000000022</v>
      </c>
      <c r="H35" s="138">
        <v>5.0809999999999995</v>
      </c>
      <c r="I35" s="70">
        <v>3.3000000000000007</v>
      </c>
      <c r="J35" s="44"/>
      <c r="K35" s="138">
        <v>7.532</v>
      </c>
      <c r="L35" s="44">
        <v>9.0559999999999992</v>
      </c>
      <c r="M35" s="138"/>
    </row>
    <row r="36" spans="1:13" ht="15" customHeight="1" x14ac:dyDescent="0.25">
      <c r="A36" s="27" t="s">
        <v>24</v>
      </c>
      <c r="B36" s="6"/>
      <c r="C36" s="6"/>
      <c r="D36" s="6"/>
      <c r="E36" s="70"/>
      <c r="F36" s="44"/>
      <c r="G36" s="70">
        <v>193.82200000000006</v>
      </c>
      <c r="H36" s="138">
        <v>167.31899999999999</v>
      </c>
      <c r="I36" s="70">
        <v>175.81400000000005</v>
      </c>
      <c r="J36" s="44"/>
      <c r="K36" s="138">
        <v>164.45800000000008</v>
      </c>
      <c r="L36" s="44">
        <v>185.37099999999992</v>
      </c>
      <c r="M36" s="138"/>
    </row>
    <row r="37" spans="1:13" ht="15" customHeight="1" x14ac:dyDescent="0.25">
      <c r="A37" s="27" t="s">
        <v>25</v>
      </c>
      <c r="B37" s="6"/>
      <c r="C37" s="6"/>
      <c r="D37" s="6"/>
      <c r="E37" s="70"/>
      <c r="F37" s="44"/>
      <c r="G37" s="70">
        <v>-4.0000000000000001E-3</v>
      </c>
      <c r="H37" s="138"/>
      <c r="I37" s="70"/>
      <c r="J37" s="44"/>
      <c r="K37" s="138"/>
      <c r="L37" s="44"/>
      <c r="M37" s="138"/>
    </row>
    <row r="38" spans="1:13" ht="15" customHeight="1" x14ac:dyDescent="0.25">
      <c r="A38" s="28" t="s">
        <v>26</v>
      </c>
      <c r="B38" s="21"/>
      <c r="C38" s="21"/>
      <c r="D38" s="21"/>
      <c r="E38" s="69"/>
      <c r="F38" s="46"/>
      <c r="G38" s="69">
        <v>16.559999999999999</v>
      </c>
      <c r="H38" s="137">
        <v>0.124</v>
      </c>
      <c r="I38" s="69">
        <v>16.038999999999998</v>
      </c>
      <c r="J38" s="46"/>
      <c r="K38" s="137">
        <v>0.129</v>
      </c>
      <c r="L38" s="46">
        <v>24.067</v>
      </c>
      <c r="M38" s="137"/>
    </row>
    <row r="39" spans="1:13" ht="15" customHeight="1" x14ac:dyDescent="0.25">
      <c r="A39" s="29" t="s">
        <v>27</v>
      </c>
      <c r="B39" s="10"/>
      <c r="C39" s="10"/>
      <c r="D39" s="10"/>
      <c r="E39" s="93"/>
      <c r="F39" s="94"/>
      <c r="G39" s="93">
        <f>SUM(G34:G38)</f>
        <v>925.56900000000007</v>
      </c>
      <c r="H39" s="124">
        <f>SUM(H34:H38)</f>
        <v>883.27200000000005</v>
      </c>
      <c r="I39" s="71">
        <f>SUM(I34:I38)</f>
        <v>906.93399999999997</v>
      </c>
      <c r="J39" s="49" t="s">
        <v>8</v>
      </c>
      <c r="K39" s="100">
        <f t="shared" ref="K39" si="31">SUM(K34:K38)</f>
        <v>882.08000000000015</v>
      </c>
      <c r="L39" s="49">
        <f t="shared" ref="L39" si="32">SUM(L34:L38)</f>
        <v>930.28800000000001</v>
      </c>
      <c r="M39" s="100" t="s">
        <v>8</v>
      </c>
    </row>
    <row r="40" spans="1:13" ht="15" customHeight="1" x14ac:dyDescent="0.25">
      <c r="A40" s="27" t="s">
        <v>28</v>
      </c>
      <c r="B40" s="3"/>
      <c r="C40" s="3"/>
      <c r="D40" s="3"/>
      <c r="E40" s="70"/>
      <c r="F40" s="44"/>
      <c r="G40" s="70">
        <v>426.31399999999996</v>
      </c>
      <c r="H40" s="138">
        <v>437.28200000000004</v>
      </c>
      <c r="I40" s="70">
        <v>421.30700000000002</v>
      </c>
      <c r="J40" s="44"/>
      <c r="K40" s="138">
        <v>432.31899999999996</v>
      </c>
      <c r="L40" s="44">
        <v>454.33599999999996</v>
      </c>
      <c r="M40" s="138"/>
    </row>
    <row r="41" spans="1:13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/>
      <c r="I41" s="70"/>
      <c r="J41" s="44"/>
      <c r="K41" s="138"/>
      <c r="L41" s="44"/>
      <c r="M41" s="138"/>
    </row>
    <row r="42" spans="1:13" ht="15" customHeight="1" x14ac:dyDescent="0.25">
      <c r="A42" s="27" t="s">
        <v>30</v>
      </c>
      <c r="B42" s="3"/>
      <c r="C42" s="3"/>
      <c r="D42" s="3"/>
      <c r="E42" s="70"/>
      <c r="F42" s="44"/>
      <c r="G42" s="70">
        <v>391.59600000000006</v>
      </c>
      <c r="H42" s="138">
        <v>450.524</v>
      </c>
      <c r="I42" s="70">
        <v>480.31699999999995</v>
      </c>
      <c r="J42" s="44"/>
      <c r="K42" s="138">
        <v>459.48499999999996</v>
      </c>
      <c r="L42" s="44">
        <v>690.09199999999998</v>
      </c>
      <c r="M42" s="138"/>
    </row>
    <row r="43" spans="1:13" ht="15" customHeight="1" x14ac:dyDescent="0.25">
      <c r="A43" s="27" t="s">
        <v>31</v>
      </c>
      <c r="B43" s="3"/>
      <c r="C43" s="3"/>
      <c r="D43" s="3"/>
      <c r="E43" s="70"/>
      <c r="F43" s="44"/>
      <c r="G43" s="70"/>
      <c r="H43" s="138"/>
      <c r="I43" s="70">
        <v>22.350999999999999</v>
      </c>
      <c r="J43" s="44"/>
      <c r="K43" s="138"/>
      <c r="L43" s="44"/>
      <c r="M43" s="138"/>
    </row>
    <row r="44" spans="1:13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137"/>
      <c r="L44" s="46"/>
      <c r="M44" s="137"/>
    </row>
    <row r="45" spans="1:13" ht="15" customHeight="1" x14ac:dyDescent="0.25">
      <c r="A45" s="30" t="s">
        <v>33</v>
      </c>
      <c r="B45" s="18"/>
      <c r="C45" s="18"/>
      <c r="D45" s="18"/>
      <c r="E45" s="95"/>
      <c r="F45" s="96"/>
      <c r="G45" s="95">
        <f>SUM(G40:G44)</f>
        <v>817.91000000000008</v>
      </c>
      <c r="H45" s="125">
        <f>SUM(H40:H44)</f>
        <v>887.80600000000004</v>
      </c>
      <c r="I45" s="77">
        <f>SUM(I40:I44)</f>
        <v>923.97500000000002</v>
      </c>
      <c r="J45" s="78" t="s">
        <v>8</v>
      </c>
      <c r="K45" s="114">
        <f t="shared" ref="K45" si="33">SUM(K40:K44)</f>
        <v>891.80399999999986</v>
      </c>
      <c r="L45" s="78">
        <f t="shared" ref="L45" si="34">SUM(L40:L44)</f>
        <v>1144.4279999999999</v>
      </c>
      <c r="M45" s="114" t="s">
        <v>8</v>
      </c>
    </row>
    <row r="46" spans="1:13" ht="15" customHeight="1" x14ac:dyDescent="0.25">
      <c r="A46" s="29" t="s">
        <v>34</v>
      </c>
      <c r="B46" s="9"/>
      <c r="C46" s="9"/>
      <c r="D46" s="9"/>
      <c r="E46" s="93"/>
      <c r="F46" s="94"/>
      <c r="G46" s="93">
        <f>G45+G39</f>
        <v>1743.4790000000003</v>
      </c>
      <c r="H46" s="124">
        <f>H45+H39</f>
        <v>1771.078</v>
      </c>
      <c r="I46" s="71">
        <f>I45+I39</f>
        <v>1830.9090000000001</v>
      </c>
      <c r="J46" s="49" t="s">
        <v>8</v>
      </c>
      <c r="K46" s="100">
        <f t="shared" ref="K46" si="35">K39+K45</f>
        <v>1773.884</v>
      </c>
      <c r="L46" s="49">
        <f t="shared" ref="L46" si="36">L39+L45</f>
        <v>2074.7159999999999</v>
      </c>
      <c r="M46" s="100" t="s">
        <v>8</v>
      </c>
    </row>
    <row r="47" spans="1:13" ht="15" customHeight="1" x14ac:dyDescent="0.25">
      <c r="A47" s="27" t="s">
        <v>35</v>
      </c>
      <c r="B47" s="3"/>
      <c r="C47" s="3"/>
      <c r="D47" s="3"/>
      <c r="E47" s="70"/>
      <c r="F47" s="44"/>
      <c r="G47" s="70">
        <v>675.49399999999991</v>
      </c>
      <c r="H47" s="138">
        <v>589.38700000000006</v>
      </c>
      <c r="I47" s="70">
        <v>718.77199999999993</v>
      </c>
      <c r="J47" s="44"/>
      <c r="K47" s="138">
        <v>594.24400000000003</v>
      </c>
      <c r="L47" s="44">
        <v>736.88799999999992</v>
      </c>
      <c r="M47" s="138"/>
    </row>
    <row r="48" spans="1:13" ht="15" customHeight="1" x14ac:dyDescent="0.25">
      <c r="A48" s="27" t="s">
        <v>84</v>
      </c>
      <c r="B48" s="3"/>
      <c r="C48" s="3"/>
      <c r="D48" s="3"/>
      <c r="E48" s="70"/>
      <c r="F48" s="44"/>
      <c r="G48" s="70"/>
      <c r="H48" s="138"/>
      <c r="I48" s="70"/>
      <c r="J48" s="44"/>
      <c r="K48" s="138"/>
      <c r="L48" s="44"/>
      <c r="M48" s="138"/>
    </row>
    <row r="49" spans="1:13" ht="15" customHeight="1" x14ac:dyDescent="0.25">
      <c r="A49" s="27" t="s">
        <v>36</v>
      </c>
      <c r="B49" s="3"/>
      <c r="C49" s="3"/>
      <c r="D49" s="3"/>
      <c r="E49" s="70"/>
      <c r="F49" s="44"/>
      <c r="G49" s="70">
        <v>9.9060000000000006</v>
      </c>
      <c r="H49" s="138">
        <v>15.920999999999999</v>
      </c>
      <c r="I49" s="70">
        <v>11.946999999999999</v>
      </c>
      <c r="J49" s="44"/>
      <c r="K49" s="138">
        <v>11.112</v>
      </c>
      <c r="L49" s="44">
        <v>18.734000000000002</v>
      </c>
      <c r="M49" s="138"/>
    </row>
    <row r="50" spans="1:13" ht="15" customHeight="1" x14ac:dyDescent="0.25">
      <c r="A50" s="27" t="s">
        <v>37</v>
      </c>
      <c r="B50" s="3"/>
      <c r="C50" s="3"/>
      <c r="D50" s="3"/>
      <c r="E50" s="70"/>
      <c r="F50" s="44"/>
      <c r="G50" s="70">
        <v>26.503</v>
      </c>
      <c r="H50" s="138">
        <v>27.591000000000001</v>
      </c>
      <c r="I50" s="70">
        <v>24.116999999999997</v>
      </c>
      <c r="J50" s="44"/>
      <c r="K50" s="138">
        <v>32.265999999999998</v>
      </c>
      <c r="L50" s="44">
        <v>47.189</v>
      </c>
      <c r="M50" s="138"/>
    </row>
    <row r="51" spans="1:13" ht="15" customHeight="1" x14ac:dyDescent="0.25">
      <c r="A51" s="27" t="s">
        <v>38</v>
      </c>
      <c r="B51" s="3"/>
      <c r="C51" s="3"/>
      <c r="D51" s="3"/>
      <c r="E51" s="70"/>
      <c r="F51" s="44"/>
      <c r="G51" s="70">
        <v>572.22199999999998</v>
      </c>
      <c r="H51" s="138">
        <v>559.41</v>
      </c>
      <c r="I51" s="70">
        <v>552.38</v>
      </c>
      <c r="J51" s="44"/>
      <c r="K51" s="138">
        <v>576.62599999999998</v>
      </c>
      <c r="L51" s="44">
        <v>628.2829999999999</v>
      </c>
      <c r="M51" s="138"/>
    </row>
    <row r="52" spans="1:13" ht="15" customHeight="1" x14ac:dyDescent="0.25">
      <c r="A52" s="27" t="s">
        <v>39</v>
      </c>
      <c r="B52" s="3"/>
      <c r="C52" s="3"/>
      <c r="D52" s="3"/>
      <c r="E52" s="70"/>
      <c r="F52" s="44"/>
      <c r="G52" s="70">
        <v>457.89300000000003</v>
      </c>
      <c r="H52" s="138">
        <v>576.34</v>
      </c>
      <c r="I52" s="70">
        <v>522.23199999999997</v>
      </c>
      <c r="J52" s="44"/>
      <c r="K52" s="138">
        <v>548.39</v>
      </c>
      <c r="L52" s="44">
        <v>632.37599999999998</v>
      </c>
      <c r="M52" s="138"/>
    </row>
    <row r="53" spans="1:13" ht="15" customHeight="1" x14ac:dyDescent="0.25">
      <c r="A53" s="27" t="s">
        <v>77</v>
      </c>
      <c r="B53" s="3"/>
      <c r="C53" s="3"/>
      <c r="D53" s="3"/>
      <c r="E53" s="70"/>
      <c r="F53" s="44"/>
      <c r="G53" s="70">
        <v>1.4610000000000001</v>
      </c>
      <c r="H53" s="138">
        <v>2.4279999999999999</v>
      </c>
      <c r="I53" s="70">
        <v>1.4610000000000001</v>
      </c>
      <c r="J53" s="44"/>
      <c r="K53" s="138">
        <v>11.246</v>
      </c>
      <c r="L53" s="44">
        <v>11.246</v>
      </c>
      <c r="M53" s="138"/>
    </row>
    <row r="54" spans="1:13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137"/>
      <c r="L54" s="46"/>
      <c r="M54" s="137"/>
    </row>
    <row r="55" spans="1:13" ht="15" customHeight="1" x14ac:dyDescent="0.25">
      <c r="A55" s="29" t="s">
        <v>41</v>
      </c>
      <c r="B55" s="9"/>
      <c r="C55" s="9"/>
      <c r="D55" s="9"/>
      <c r="E55" s="93"/>
      <c r="F55" s="94"/>
      <c r="G55" s="93">
        <f>SUM(G47:G54)</f>
        <v>1743.479</v>
      </c>
      <c r="H55" s="124">
        <f>SUM(H47:H54)</f>
        <v>1771.0770000000005</v>
      </c>
      <c r="I55" s="71">
        <f>SUM(I47:I54)</f>
        <v>1830.9089999999999</v>
      </c>
      <c r="J55" s="49" t="s">
        <v>8</v>
      </c>
      <c r="K55" s="100">
        <f t="shared" ref="K55" si="37">SUM(K47:K54)</f>
        <v>1773.884</v>
      </c>
      <c r="L55" s="49">
        <f t="shared" ref="L55" si="38">SUM(L47:L54)</f>
        <v>2074.7159999999999</v>
      </c>
      <c r="M55" s="100" t="s">
        <v>8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  <c r="M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M57" si="39">F$3</f>
        <v>2013</v>
      </c>
      <c r="G57" s="55">
        <f t="shared" si="39"/>
        <v>2014</v>
      </c>
      <c r="H57" s="55">
        <f t="shared" si="39"/>
        <v>2013</v>
      </c>
      <c r="I57" s="55">
        <f t="shared" si="39"/>
        <v>2013</v>
      </c>
      <c r="J57" s="55">
        <f t="shared" si="39"/>
        <v>2012</v>
      </c>
      <c r="K57" s="55">
        <f t="shared" si="39"/>
        <v>2012</v>
      </c>
      <c r="L57" s="55">
        <f t="shared" si="39"/>
        <v>2011</v>
      </c>
      <c r="M57" s="55">
        <f t="shared" si="39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40">F$4</f>
        <v>Q2</v>
      </c>
      <c r="G58" s="74" t="str">
        <f t="shared" si="40"/>
        <v>Q1-2</v>
      </c>
      <c r="H58" s="74" t="str">
        <f t="shared" si="40"/>
        <v>Q1-2</v>
      </c>
      <c r="I58" s="74"/>
      <c r="J58" s="74"/>
      <c r="K58" s="74"/>
      <c r="L58" s="74" t="str">
        <f>IF(L$4="","",L$4)</f>
        <v/>
      </c>
      <c r="M58" s="74"/>
    </row>
    <row r="59" spans="1:13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  <c r="M59" s="75"/>
    </row>
    <row r="60" spans="1:13" ht="1.5" customHeight="1" x14ac:dyDescent="0.25">
      <c r="E60" s="36"/>
      <c r="F60" s="36"/>
      <c r="G60" s="76"/>
      <c r="H60" s="76"/>
      <c r="I60" s="76"/>
      <c r="J60" s="76"/>
      <c r="K60" s="76"/>
      <c r="L60" s="36"/>
      <c r="M60" s="36"/>
    </row>
    <row r="61" spans="1:13" ht="24.95" customHeight="1" x14ac:dyDescent="0.25">
      <c r="A61" s="209" t="s">
        <v>42</v>
      </c>
      <c r="B61" s="209"/>
      <c r="C61" s="8"/>
      <c r="D61" s="8"/>
      <c r="E61" s="68">
        <v>4.7219999999999995</v>
      </c>
      <c r="F61" s="47"/>
      <c r="G61" s="68">
        <v>6.4779999999999998</v>
      </c>
      <c r="H61" s="136"/>
      <c r="I61" s="68"/>
      <c r="J61" s="47"/>
      <c r="K61" s="136">
        <v>46.698000000000008</v>
      </c>
      <c r="L61" s="47"/>
      <c r="M61" s="136"/>
    </row>
    <row r="62" spans="1:13" ht="15" customHeight="1" x14ac:dyDescent="0.25">
      <c r="A62" s="211" t="s">
        <v>43</v>
      </c>
      <c r="B62" s="211"/>
      <c r="C62" s="22"/>
      <c r="D62" s="22"/>
      <c r="E62" s="69">
        <v>2.4420000000000073</v>
      </c>
      <c r="F62" s="46"/>
      <c r="G62" s="69">
        <v>-17.161000000000001</v>
      </c>
      <c r="H62" s="137"/>
      <c r="I62" s="69"/>
      <c r="J62" s="46"/>
      <c r="K62" s="137">
        <v>-12.683999999999996</v>
      </c>
      <c r="L62" s="46"/>
      <c r="M62" s="137"/>
    </row>
    <row r="63" spans="1:13" ht="16.5" customHeight="1" x14ac:dyDescent="0.25">
      <c r="A63" s="215" t="s">
        <v>44</v>
      </c>
      <c r="B63" s="215"/>
      <c r="C63" s="24"/>
      <c r="D63" s="24"/>
      <c r="E63" s="71">
        <f>SUM(E61:E62)</f>
        <v>7.1640000000000068</v>
      </c>
      <c r="F63" s="49" t="s">
        <v>8</v>
      </c>
      <c r="G63" s="73">
        <f>SUM(G61:G62)</f>
        <v>-10.683000000000002</v>
      </c>
      <c r="H63" s="127" t="s">
        <v>8</v>
      </c>
      <c r="I63" s="71" t="s">
        <v>8</v>
      </c>
      <c r="J63" s="49" t="s">
        <v>8</v>
      </c>
      <c r="K63" s="100">
        <f>SUM(K61:K62)</f>
        <v>34.01400000000001</v>
      </c>
      <c r="L63" s="49" t="s">
        <v>8</v>
      </c>
      <c r="M63" s="100" t="s">
        <v>8</v>
      </c>
    </row>
    <row r="64" spans="1:13" ht="15" customHeight="1" x14ac:dyDescent="0.25">
      <c r="A64" s="209" t="s">
        <v>45</v>
      </c>
      <c r="B64" s="209"/>
      <c r="C64" s="3"/>
      <c r="D64" s="3"/>
      <c r="E64" s="70">
        <v>-17.597000000000001</v>
      </c>
      <c r="F64" s="44"/>
      <c r="G64" s="70">
        <v>-31.510999999999999</v>
      </c>
      <c r="H64" s="138"/>
      <c r="I64" s="70"/>
      <c r="J64" s="44"/>
      <c r="K64" s="138">
        <v>-28.710999999999999</v>
      </c>
      <c r="L64" s="44"/>
      <c r="M64" s="138"/>
    </row>
    <row r="65" spans="1:13" ht="15" customHeight="1" x14ac:dyDescent="0.25">
      <c r="A65" s="211" t="s">
        <v>78</v>
      </c>
      <c r="B65" s="211"/>
      <c r="C65" s="21"/>
      <c r="D65" s="21"/>
      <c r="E65" s="69"/>
      <c r="F65" s="46"/>
      <c r="G65" s="69"/>
      <c r="H65" s="137"/>
      <c r="I65" s="69"/>
      <c r="J65" s="46"/>
      <c r="K65" s="137"/>
      <c r="L65" s="46"/>
      <c r="M65" s="137"/>
    </row>
    <row r="66" spans="1:13" s="39" customFormat="1" ht="16.5" customHeight="1" x14ac:dyDescent="0.15">
      <c r="A66" s="126" t="s">
        <v>46</v>
      </c>
      <c r="B66" s="126"/>
      <c r="C66" s="25"/>
      <c r="D66" s="25"/>
      <c r="E66" s="71">
        <f>SUM(E63:E65)</f>
        <v>-10.432999999999995</v>
      </c>
      <c r="F66" s="49" t="s">
        <v>8</v>
      </c>
      <c r="G66" s="73">
        <f>SUM(G63:G65)</f>
        <v>-42.194000000000003</v>
      </c>
      <c r="H66" s="127" t="s">
        <v>8</v>
      </c>
      <c r="I66" s="71" t="s">
        <v>8</v>
      </c>
      <c r="J66" s="49" t="s">
        <v>8</v>
      </c>
      <c r="K66" s="100">
        <f>SUM(K63:K65)</f>
        <v>5.3030000000000115</v>
      </c>
      <c r="L66" s="49" t="s">
        <v>8</v>
      </c>
      <c r="M66" s="100" t="s">
        <v>8</v>
      </c>
    </row>
    <row r="67" spans="1:13" ht="15" customHeight="1" x14ac:dyDescent="0.25">
      <c r="A67" s="211" t="s">
        <v>47</v>
      </c>
      <c r="B67" s="211"/>
      <c r="C67" s="26"/>
      <c r="D67" s="26"/>
      <c r="E67" s="69"/>
      <c r="F67" s="118"/>
      <c r="G67" s="69"/>
      <c r="H67" s="137"/>
      <c r="I67" s="69"/>
      <c r="J67" s="46"/>
      <c r="K67" s="137"/>
      <c r="L67" s="46"/>
      <c r="M67" s="137"/>
    </row>
    <row r="68" spans="1:13" ht="16.5" customHeight="1" x14ac:dyDescent="0.25">
      <c r="A68" s="215" t="s">
        <v>48</v>
      </c>
      <c r="B68" s="215"/>
      <c r="C68" s="9"/>
      <c r="D68" s="9"/>
      <c r="E68" s="71">
        <f>SUM(E66:E67)</f>
        <v>-10.432999999999995</v>
      </c>
      <c r="F68" s="49" t="s">
        <v>8</v>
      </c>
      <c r="G68" s="73">
        <f>SUM(G66:G67)</f>
        <v>-42.194000000000003</v>
      </c>
      <c r="H68" s="127" t="s">
        <v>8</v>
      </c>
      <c r="I68" s="71" t="s">
        <v>8</v>
      </c>
      <c r="J68" s="49" t="s">
        <v>8</v>
      </c>
      <c r="K68" s="100">
        <f>SUM(K66:K67)</f>
        <v>5.3030000000000115</v>
      </c>
      <c r="L68" s="49" t="s">
        <v>8</v>
      </c>
      <c r="M68" s="100" t="s">
        <v>8</v>
      </c>
    </row>
    <row r="69" spans="1:13" ht="15" customHeight="1" x14ac:dyDescent="0.25">
      <c r="A69" s="209" t="s">
        <v>49</v>
      </c>
      <c r="B69" s="209"/>
      <c r="C69" s="3"/>
      <c r="D69" s="3"/>
      <c r="E69" s="70">
        <v>10.433</v>
      </c>
      <c r="F69" s="44"/>
      <c r="G69" s="70">
        <v>12.669</v>
      </c>
      <c r="H69" s="138"/>
      <c r="I69" s="70"/>
      <c r="J69" s="44"/>
      <c r="K69" s="138">
        <v>-53.545999999999999</v>
      </c>
      <c r="L69" s="44"/>
      <c r="M69" s="138"/>
    </row>
    <row r="70" spans="1:13" ht="15" customHeight="1" x14ac:dyDescent="0.25">
      <c r="A70" s="209" t="s">
        <v>50</v>
      </c>
      <c r="B70" s="209"/>
      <c r="C70" s="3"/>
      <c r="D70" s="3"/>
      <c r="E70" s="70"/>
      <c r="F70" s="44"/>
      <c r="G70" s="70"/>
      <c r="H70" s="138"/>
      <c r="I70" s="70"/>
      <c r="J70" s="44"/>
      <c r="K70" s="138"/>
      <c r="L70" s="44"/>
      <c r="M70" s="138"/>
    </row>
    <row r="71" spans="1:13" ht="15" customHeight="1" x14ac:dyDescent="0.25">
      <c r="A71" s="209" t="s">
        <v>51</v>
      </c>
      <c r="B71" s="209"/>
      <c r="C71" s="3"/>
      <c r="D71" s="3"/>
      <c r="E71" s="70"/>
      <c r="F71" s="44"/>
      <c r="G71" s="70">
        <v>-25.434000000000001</v>
      </c>
      <c r="H71" s="138"/>
      <c r="I71" s="70"/>
      <c r="J71" s="44"/>
      <c r="K71" s="138">
        <v>-135.191</v>
      </c>
      <c r="L71" s="44"/>
      <c r="M71" s="138"/>
    </row>
    <row r="72" spans="1:13" ht="15" customHeight="1" x14ac:dyDescent="0.25">
      <c r="A72" s="211" t="s">
        <v>52</v>
      </c>
      <c r="B72" s="211"/>
      <c r="C72" s="21"/>
      <c r="D72" s="21"/>
      <c r="E72" s="69"/>
      <c r="F72" s="46"/>
      <c r="G72" s="69">
        <v>32.607999999999997</v>
      </c>
      <c r="H72" s="137"/>
      <c r="I72" s="69"/>
      <c r="J72" s="46"/>
      <c r="K72" s="137">
        <v>183.434</v>
      </c>
      <c r="L72" s="46"/>
      <c r="M72" s="137"/>
    </row>
    <row r="73" spans="1:13" ht="16.5" customHeight="1" x14ac:dyDescent="0.25">
      <c r="A73" s="32" t="s">
        <v>53</v>
      </c>
      <c r="B73" s="32"/>
      <c r="C73" s="19"/>
      <c r="D73" s="19"/>
      <c r="E73" s="72">
        <f>SUM(E69:E72)</f>
        <v>10.433</v>
      </c>
      <c r="F73" s="48" t="s">
        <v>8</v>
      </c>
      <c r="G73" s="77">
        <f>SUM(G69:G72)</f>
        <v>19.842999999999996</v>
      </c>
      <c r="H73" s="114" t="s">
        <v>8</v>
      </c>
      <c r="I73" s="72" t="s">
        <v>8</v>
      </c>
      <c r="J73" s="48" t="s">
        <v>8</v>
      </c>
      <c r="K73" s="140">
        <f>SUM(K69:K72)</f>
        <v>-5.3029999999999973</v>
      </c>
      <c r="L73" s="48" t="s">
        <v>8</v>
      </c>
      <c r="M73" s="140" t="s">
        <v>8</v>
      </c>
    </row>
    <row r="74" spans="1:13" ht="16.5" customHeight="1" x14ac:dyDescent="0.25">
      <c r="A74" s="215" t="s">
        <v>54</v>
      </c>
      <c r="B74" s="215"/>
      <c r="C74" s="9"/>
      <c r="D74" s="9"/>
      <c r="E74" s="71">
        <f>E73+E68</f>
        <v>0</v>
      </c>
      <c r="F74" s="49" t="s">
        <v>8</v>
      </c>
      <c r="G74" s="73">
        <f>G68+G73</f>
        <v>-22.351000000000006</v>
      </c>
      <c r="H74" s="127" t="s">
        <v>8</v>
      </c>
      <c r="I74" s="71" t="s">
        <v>8</v>
      </c>
      <c r="J74" s="49" t="s">
        <v>8</v>
      </c>
      <c r="K74" s="100">
        <f>K68+K73</f>
        <v>1.4210854715202004E-14</v>
      </c>
      <c r="L74" s="49" t="s">
        <v>8</v>
      </c>
      <c r="M74" s="100" t="s">
        <v>8</v>
      </c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5"/>
      <c r="L75" s="44"/>
      <c r="M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M76" si="41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41"/>
        <v>2012</v>
      </c>
      <c r="K76" s="55">
        <f t="shared" si="41"/>
        <v>2012</v>
      </c>
      <c r="L76" s="55">
        <f t="shared" si="41"/>
        <v>2011</v>
      </c>
      <c r="M76" s="55">
        <f t="shared" si="41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42">F$4</f>
        <v>Q2</v>
      </c>
      <c r="G77" s="74" t="str">
        <f t="shared" si="42"/>
        <v>Q1-2</v>
      </c>
      <c r="H77" s="74" t="str">
        <f t="shared" si="42"/>
        <v>Q1-2</v>
      </c>
      <c r="I77" s="55"/>
      <c r="J77" s="55"/>
      <c r="K77" s="55"/>
      <c r="L77" s="55" t="str">
        <f>IF(L$4="","",L$4)</f>
        <v/>
      </c>
      <c r="M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  <c r="M78" s="58"/>
    </row>
    <row r="79" spans="1:13" ht="1.5" customHeight="1" x14ac:dyDescent="0.25"/>
    <row r="80" spans="1:13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0.4022184694566498</v>
      </c>
      <c r="F80" s="50">
        <f>IF(F14=0,"-",IF(F7=0,"-",F14/F7))*100</f>
        <v>1.5031942878617104</v>
      </c>
      <c r="G80" s="63">
        <f>IF(G7=0,"",IF(G14=0,"",(G14/G7))*100)</f>
        <v>0.59718512475712671</v>
      </c>
      <c r="H80" s="99">
        <f>IF(H7=0,"",IF(H14=0,"",(H14/H7))*100)</f>
        <v>-0.32362692576020863</v>
      </c>
      <c r="I80" s="97">
        <f>IF(I7=0,"",IF(I14=0,"",(I14/I7))*100)</f>
        <v>1.0485117277073677</v>
      </c>
      <c r="J80" s="50">
        <f>IF(J14=0,"-",IF(J7=0,"-",J14/J7))*100</f>
        <v>2.3981388780532837</v>
      </c>
      <c r="K80" s="147">
        <f>IF(K14=0,"-",IF(K7=0,"-",K14/K7))*100</f>
        <v>2.0501154508044692</v>
      </c>
      <c r="L80" s="50">
        <f>IF(L14=0,"-",IF(L7=0,"-",L14/L7))*100</f>
        <v>3.5556486444148523</v>
      </c>
      <c r="M80" s="147">
        <f>IF(M14=0,"-",IF(M7=0,"-",M14/M7))*100</f>
        <v>-0.52056180018855236</v>
      </c>
    </row>
    <row r="81" spans="1:14" ht="15" customHeight="1" x14ac:dyDescent="0.25">
      <c r="A81" s="209" t="s">
        <v>57</v>
      </c>
      <c r="B81" s="209"/>
      <c r="C81" s="6"/>
      <c r="D81" s="6"/>
      <c r="E81" s="63">
        <f t="shared" ref="E81:M81" si="43">IF(E20=0,"-",IF(E7=0,"-",E20/E7)*100)</f>
        <v>-1.2695132368558162</v>
      </c>
      <c r="F81" s="50">
        <f t="shared" si="43"/>
        <v>1.73854610538921</v>
      </c>
      <c r="G81" s="63">
        <f t="shared" ref="G81:I81" si="44">IF(G20=0,"-",IF(G7=0,"-",G20/G7)*100)</f>
        <v>-1.0148112086244518</v>
      </c>
      <c r="H81" s="99">
        <f t="shared" si="43"/>
        <v>-1.2082605272758551</v>
      </c>
      <c r="I81" s="63">
        <f t="shared" si="44"/>
        <v>-0.39929307117850343</v>
      </c>
      <c r="J81" s="50">
        <f t="shared" ref="J81" si="45">IF(J20=0,"-",IF(J7=0,"-",J20/J7)*100)</f>
        <v>0.56020446899533027</v>
      </c>
      <c r="K81" s="99">
        <f t="shared" ref="K81" si="46">IF(K20=0,"-",IF(K7=0,"-",K20/K7)*100)</f>
        <v>0.21607859331591422</v>
      </c>
      <c r="L81" s="50">
        <f t="shared" ref="L81" si="47">IF(L20=0,"-",IF(L7=0,"-",L20/L7)*100)</f>
        <v>1.8333337995546621</v>
      </c>
      <c r="M81" s="99">
        <f t="shared" si="43"/>
        <v>-2.8130878220593978</v>
      </c>
      <c r="N81" s="13"/>
    </row>
    <row r="82" spans="1:14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63" t="s">
        <v>8</v>
      </c>
      <c r="H82" s="99" t="s">
        <v>8</v>
      </c>
      <c r="I82" s="189" t="s">
        <v>8</v>
      </c>
      <c r="J82" s="99" t="str">
        <f>IF((J47=0),"-",(J24/((J47+M47)/2)*100))</f>
        <v>-</v>
      </c>
      <c r="K82" s="50">
        <f>IF((K47=0),"-",(K24/((K47+L47)/2)*100))</f>
        <v>-1.8328760784054106</v>
      </c>
      <c r="L82" s="50" t="s">
        <v>8</v>
      </c>
      <c r="M82" s="99" t="str">
        <f>IF((M47=0),"-",(M24/((M47+#REF!)/2)*100))</f>
        <v>-</v>
      </c>
      <c r="N82" s="13"/>
    </row>
    <row r="83" spans="1:14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63" t="s">
        <v>8</v>
      </c>
      <c r="H83" s="99" t="s">
        <v>8</v>
      </c>
      <c r="I83" s="189" t="s">
        <v>8</v>
      </c>
      <c r="J83" s="99" t="str">
        <f>IF((J47=0),"-",((J17+J18)/((J47+J48+J49+J51+M47+M48+M49+M51)/2)*100))</f>
        <v>-</v>
      </c>
      <c r="K83" s="50">
        <f>IF((K47=0),"-",((K17+K18)/((K47+K48+K49+K51+L47+L48+L49+L51)/2)*100))</f>
        <v>4.1383739813951461</v>
      </c>
      <c r="L83" s="50" t="s">
        <v>8</v>
      </c>
      <c r="M83" s="99" t="str">
        <f>IF((M47=0),"-",((M17+M18)/((M47+M48+M49+M51+#REF!+#REF!+#REF!+#REF!)/2)*100))</f>
        <v>-</v>
      </c>
      <c r="N83" s="13"/>
    </row>
    <row r="84" spans="1:14" ht="15" customHeight="1" x14ac:dyDescent="0.25">
      <c r="A84" s="209" t="s">
        <v>60</v>
      </c>
      <c r="B84" s="209"/>
      <c r="C84" s="6"/>
      <c r="D84" s="6"/>
      <c r="E84" s="67" t="s">
        <v>8</v>
      </c>
      <c r="F84" s="92" t="s">
        <v>8</v>
      </c>
      <c r="G84" s="67">
        <f t="shared" ref="G84:H84" si="48">IF(G47=0,"-",((G47+G48)/G55*100))</f>
        <v>38.74402846263132</v>
      </c>
      <c r="H84" s="101">
        <f t="shared" si="48"/>
        <v>33.278451473312558</v>
      </c>
      <c r="I84" s="67">
        <f t="shared" ref="I84" si="49">IF(I47=0,"-",((I47+I48)/I55*100))</f>
        <v>39.257658354402103</v>
      </c>
      <c r="J84" s="177" t="str">
        <f t="shared" ref="J84" si="50">IF(J47=0,"-",((J47+J48)/J55*100))</f>
        <v>-</v>
      </c>
      <c r="K84" s="101">
        <f t="shared" ref="K84" si="51">IF(K47=0,"-",((K47+K48)/K55*100))</f>
        <v>33.499597493409944</v>
      </c>
      <c r="L84" s="177">
        <f t="shared" ref="L84:M84" si="52">IF(L47=0,"-",((L47+L48)/L55*100))</f>
        <v>35.517535894069354</v>
      </c>
      <c r="M84" s="101" t="str">
        <f t="shared" si="52"/>
        <v>-</v>
      </c>
      <c r="N84" s="13"/>
    </row>
    <row r="85" spans="1:14" ht="15" customHeight="1" x14ac:dyDescent="0.25">
      <c r="A85" s="209" t="s">
        <v>61</v>
      </c>
      <c r="B85" s="209"/>
      <c r="C85" s="6"/>
      <c r="D85" s="6"/>
      <c r="E85" s="64" t="s">
        <v>8</v>
      </c>
      <c r="F85" s="1" t="s">
        <v>8</v>
      </c>
      <c r="G85" s="64">
        <f t="shared" ref="G85:H85" si="53">IF((G51+G49-G43-G41-G37)=0,"-",(G51+G49-G43-G41-G37))</f>
        <v>582.13199999999995</v>
      </c>
      <c r="H85" s="102">
        <f t="shared" si="53"/>
        <v>575.33100000000002</v>
      </c>
      <c r="I85" s="64">
        <f t="shared" ref="I85" si="54">IF((I51+I49-I43-I41-I37)=0,"-",(I51+I49-I43-I41-I37))</f>
        <v>541.976</v>
      </c>
      <c r="J85" s="1" t="str">
        <f>IF((J51+J49-J43-J41-J37)=0,"-",(J51+J49-J43-J41-J37))</f>
        <v>-</v>
      </c>
      <c r="K85" s="102">
        <f>IF((K51+K49-K43-K41-K37)=0,"-",(K51+K49-K43-K41-K37))</f>
        <v>587.73799999999994</v>
      </c>
      <c r="L85" s="1">
        <f>IF((L51+L49-L43-L41-L37)=0,"-",(L51+L49-L43-L41-L37))</f>
        <v>647.01699999999994</v>
      </c>
      <c r="M85" s="102" t="str">
        <f t="shared" ref="M85" si="55">IF((M51+M49-M43-M41-M37)=0,"-",(M51+M49-M43-M41-M37))</f>
        <v>-</v>
      </c>
      <c r="N85" s="13"/>
    </row>
    <row r="86" spans="1:14" ht="15" customHeight="1" x14ac:dyDescent="0.25">
      <c r="A86" s="209" t="s">
        <v>62</v>
      </c>
      <c r="B86" s="209"/>
      <c r="C86" s="3"/>
      <c r="D86" s="3"/>
      <c r="E86" s="65" t="s">
        <v>8</v>
      </c>
      <c r="F86" s="2" t="s">
        <v>8</v>
      </c>
      <c r="G86" s="65">
        <f t="shared" ref="G86:H86" si="56">IF((G47=0),"-",((G51+G49)/(G47+G48)))</f>
        <v>0.86178115571714919</v>
      </c>
      <c r="H86" s="103">
        <f t="shared" si="56"/>
        <v>0.97615149299187109</v>
      </c>
      <c r="I86" s="65">
        <f t="shared" ref="I86" si="57">IF((I47=0),"-",((I51+I49)/(I47+I48)))</f>
        <v>0.7851265769952086</v>
      </c>
      <c r="J86" s="33" t="str">
        <f t="shared" ref="J86" si="58">IF((J47=0),"-",((J51+J49)/(J47+J48)))</f>
        <v>-</v>
      </c>
      <c r="K86" s="103">
        <f t="shared" ref="K86" si="59">IF((K47=0),"-",((K51+K49)/(K47+K48)))</f>
        <v>0.98905163535517382</v>
      </c>
      <c r="L86" s="33">
        <f t="shared" ref="L86:M86" si="60">IF((L47=0),"-",((L51+L49)/(L47+L48)))</f>
        <v>0.87803981066322156</v>
      </c>
      <c r="M86" s="103" t="str">
        <f t="shared" si="60"/>
        <v>-</v>
      </c>
    </row>
    <row r="87" spans="1:14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8</v>
      </c>
      <c r="H87" s="148" t="s">
        <v>8</v>
      </c>
      <c r="I87" s="66">
        <v>2291</v>
      </c>
      <c r="J87" s="17">
        <v>2437</v>
      </c>
      <c r="K87" s="148">
        <v>2437</v>
      </c>
      <c r="L87" s="17">
        <v>2442</v>
      </c>
      <c r="M87" s="148">
        <v>2373</v>
      </c>
    </row>
    <row r="88" spans="1:14" ht="15" customHeight="1" x14ac:dyDescent="0.25">
      <c r="A88" s="120" t="s">
        <v>93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</row>
    <row r="89" spans="1:14" ht="15" customHeight="1" x14ac:dyDescent="0.25">
      <c r="A89" s="121" t="s">
        <v>94</v>
      </c>
      <c r="B89" s="5"/>
      <c r="C89" s="5"/>
      <c r="D89" s="5"/>
      <c r="E89" s="5"/>
      <c r="F89" s="5"/>
      <c r="G89" s="121"/>
      <c r="H89" s="121"/>
      <c r="I89" s="121"/>
      <c r="J89" s="121"/>
      <c r="K89" s="121"/>
      <c r="L89" s="5"/>
      <c r="M89" s="5"/>
    </row>
    <row r="90" spans="1:14" x14ac:dyDescent="0.25">
      <c r="A90" s="121" t="s">
        <v>132</v>
      </c>
      <c r="B90" s="121"/>
      <c r="C90" s="121"/>
      <c r="D90" s="121"/>
      <c r="E90" s="122"/>
      <c r="F90" s="122"/>
      <c r="G90" s="121"/>
      <c r="H90" s="121"/>
      <c r="I90" s="121"/>
      <c r="J90" s="121"/>
      <c r="K90" s="121"/>
      <c r="L90" s="122"/>
      <c r="M90" s="122"/>
    </row>
    <row r="91" spans="1:14" x14ac:dyDescent="0.25">
      <c r="A91" s="121" t="s">
        <v>119</v>
      </c>
      <c r="B91" s="121"/>
      <c r="C91" s="121"/>
      <c r="D91" s="121"/>
      <c r="E91" s="122"/>
      <c r="F91" s="122"/>
      <c r="G91" s="42"/>
      <c r="H91" s="42"/>
      <c r="I91" s="42"/>
      <c r="J91" s="42"/>
      <c r="K91" s="42"/>
      <c r="L91" s="122"/>
      <c r="M91" s="122"/>
    </row>
    <row r="92" spans="1:14" x14ac:dyDescent="0.25">
      <c r="A92" s="121"/>
      <c r="B92" s="20"/>
      <c r="C92" s="20"/>
      <c r="D92" s="20"/>
      <c r="E92" s="20"/>
      <c r="F92" s="20"/>
      <c r="G92" s="42"/>
      <c r="H92" s="42"/>
      <c r="I92" s="42"/>
      <c r="J92" s="42"/>
      <c r="K92" s="42"/>
      <c r="L92" s="20"/>
      <c r="M92" s="20"/>
    </row>
    <row r="93" spans="1:14" x14ac:dyDescent="0.25">
      <c r="A93" s="121"/>
      <c r="B93" s="20"/>
      <c r="C93" s="20"/>
      <c r="D93" s="20"/>
      <c r="E93" s="20"/>
      <c r="F93" s="20"/>
      <c r="G93" s="42"/>
      <c r="H93" s="42"/>
      <c r="I93" s="42"/>
      <c r="J93" s="42"/>
      <c r="K93" s="42"/>
      <c r="L93" s="20"/>
      <c r="M93" s="20"/>
    </row>
    <row r="94" spans="1:14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42"/>
      <c r="L94" s="20"/>
      <c r="M94" s="20"/>
    </row>
    <row r="95" spans="1:14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42"/>
      <c r="L95" s="20"/>
      <c r="M95" s="20"/>
    </row>
    <row r="96" spans="1:14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42"/>
      <c r="L96" s="20"/>
      <c r="M96" s="20"/>
    </row>
    <row r="97" spans="1:13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42"/>
      <c r="L97" s="20"/>
      <c r="M97" s="20"/>
    </row>
    <row r="98" spans="1:13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42"/>
      <c r="L98" s="20"/>
      <c r="M98" s="20"/>
    </row>
    <row r="99" spans="1:13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42"/>
      <c r="L99" s="20"/>
      <c r="M99" s="20"/>
    </row>
    <row r="100" spans="1:13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42"/>
      <c r="L100" s="20"/>
      <c r="M100" s="20"/>
    </row>
    <row r="101" spans="1:13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42"/>
      <c r="L101" s="20"/>
      <c r="M101" s="20"/>
    </row>
    <row r="102" spans="1:13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42"/>
      <c r="L102" s="20"/>
      <c r="M102" s="20"/>
    </row>
  </sheetData>
  <mergeCells count="21">
    <mergeCell ref="A86:B86"/>
    <mergeCell ref="A87:B87"/>
    <mergeCell ref="A81:B81"/>
    <mergeCell ref="A82:B82"/>
    <mergeCell ref="A84:B84"/>
    <mergeCell ref="A85:B85"/>
    <mergeCell ref="A83:B83"/>
    <mergeCell ref="A1:M1"/>
    <mergeCell ref="A61:B61"/>
    <mergeCell ref="A62:B62"/>
    <mergeCell ref="A63:B63"/>
    <mergeCell ref="A64:B64"/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</cols>
  <sheetData>
    <row r="1" spans="1:13" ht="18" customHeight="1" x14ac:dyDescent="0.25">
      <c r="A1" s="210" t="s">
        <v>73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3" ht="15" customHeight="1" x14ac:dyDescent="0.25">
      <c r="A2" s="29" t="s">
        <v>69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3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3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</row>
    <row r="5" spans="1:13" s="15" customFormat="1" ht="12.75" customHeight="1" x14ac:dyDescent="0.15">
      <c r="A5" s="53" t="s">
        <v>9</v>
      </c>
      <c r="B5" s="59"/>
      <c r="C5" s="57"/>
      <c r="D5" s="57" t="s">
        <v>64</v>
      </c>
      <c r="E5" s="58"/>
      <c r="F5" s="58"/>
      <c r="G5" s="58"/>
      <c r="H5" s="58"/>
      <c r="I5" s="58"/>
      <c r="J5" s="58"/>
      <c r="K5" s="58"/>
      <c r="L5" s="58"/>
    </row>
    <row r="6" spans="1:13" ht="1.5" customHeight="1" x14ac:dyDescent="0.25"/>
    <row r="7" spans="1:13" ht="15" customHeight="1" x14ac:dyDescent="0.25">
      <c r="A7" s="27" t="s">
        <v>10</v>
      </c>
      <c r="B7" s="6"/>
      <c r="C7" s="6"/>
      <c r="D7" s="6"/>
      <c r="E7" s="80">
        <v>36.506999999999991</v>
      </c>
      <c r="F7" s="81">
        <v>37.828000000000003</v>
      </c>
      <c r="G7" s="80">
        <v>68.694999999999993</v>
      </c>
      <c r="H7" s="115">
        <v>73.221000000000004</v>
      </c>
      <c r="I7" s="80">
        <v>143.01499999999999</v>
      </c>
      <c r="J7" s="81">
        <v>155.25900000000001</v>
      </c>
      <c r="K7" s="81">
        <v>118.84400000000001</v>
      </c>
      <c r="L7" s="115">
        <v>130.345</v>
      </c>
      <c r="M7" s="35"/>
    </row>
    <row r="8" spans="1:13" ht="15" customHeight="1" x14ac:dyDescent="0.25">
      <c r="A8" s="27" t="s">
        <v>11</v>
      </c>
      <c r="B8" s="3"/>
      <c r="C8" s="3"/>
      <c r="D8" s="3"/>
      <c r="E8" s="82">
        <v>-31.795000000000002</v>
      </c>
      <c r="F8" s="83">
        <v>-33.21</v>
      </c>
      <c r="G8" s="82">
        <v>-62.085999999999999</v>
      </c>
      <c r="H8" s="144">
        <v>-66.14</v>
      </c>
      <c r="I8" s="82">
        <v>-130.88200000000001</v>
      </c>
      <c r="J8" s="83">
        <v>-139.054</v>
      </c>
      <c r="K8" s="83">
        <v>-112.819</v>
      </c>
      <c r="L8" s="144">
        <v>-124.61500000000001</v>
      </c>
      <c r="M8" s="35"/>
    </row>
    <row r="9" spans="1:13" ht="15" customHeight="1" x14ac:dyDescent="0.25">
      <c r="A9" s="27" t="s">
        <v>12</v>
      </c>
      <c r="B9" s="3"/>
      <c r="C9" s="3"/>
      <c r="D9" s="3"/>
      <c r="E9" s="82">
        <v>5.5999999999999994E-2</v>
      </c>
      <c r="F9" s="83">
        <v>-5.5000000000000007E-2</v>
      </c>
      <c r="G9" s="82">
        <v>0.105</v>
      </c>
      <c r="H9" s="144">
        <v>0.03</v>
      </c>
      <c r="I9" s="82">
        <v>9.9000000000000005E-2</v>
      </c>
      <c r="J9" s="83">
        <v>0.38200000000000001</v>
      </c>
      <c r="K9" s="83">
        <v>8.4000000000000005E-2</v>
      </c>
      <c r="L9" s="144"/>
      <c r="M9" s="35"/>
    </row>
    <row r="10" spans="1:13" ht="15" customHeight="1" x14ac:dyDescent="0.25">
      <c r="A10" s="27" t="s">
        <v>13</v>
      </c>
      <c r="B10" s="3"/>
      <c r="C10" s="3"/>
      <c r="D10" s="3"/>
      <c r="E10" s="82"/>
      <c r="F10" s="83"/>
      <c r="G10" s="82"/>
      <c r="H10" s="144"/>
      <c r="I10" s="82"/>
      <c r="J10" s="83"/>
      <c r="K10" s="83"/>
      <c r="L10" s="144"/>
      <c r="M10" s="35"/>
    </row>
    <row r="11" spans="1:13" ht="15" customHeight="1" x14ac:dyDescent="0.25">
      <c r="A11" s="28" t="s">
        <v>14</v>
      </c>
      <c r="B11" s="21"/>
      <c r="C11" s="21"/>
      <c r="D11" s="21"/>
      <c r="E11" s="84"/>
      <c r="F11" s="85"/>
      <c r="G11" s="84"/>
      <c r="H11" s="145"/>
      <c r="I11" s="84"/>
      <c r="J11" s="85"/>
      <c r="K11" s="85"/>
      <c r="L11" s="145"/>
      <c r="M11" s="35"/>
    </row>
    <row r="12" spans="1:13" ht="15" customHeight="1" x14ac:dyDescent="0.25">
      <c r="A12" s="10" t="s">
        <v>0</v>
      </c>
      <c r="B12" s="10"/>
      <c r="C12" s="10"/>
      <c r="D12" s="10"/>
      <c r="E12" s="80">
        <f>SUM(E7:E11)</f>
        <v>4.7679999999999891</v>
      </c>
      <c r="F12" s="81">
        <f t="shared" ref="F12" si="0">SUM(F7:F11)</f>
        <v>4.5630000000000024</v>
      </c>
      <c r="G12" s="80">
        <f>SUM(G7:G11)</f>
        <v>6.7139999999999951</v>
      </c>
      <c r="H12" s="115">
        <f>SUM(H7:H11)</f>
        <v>7.1110000000000033</v>
      </c>
      <c r="I12" s="80">
        <f>SUM(I7:I11)</f>
        <v>12.231999999999982</v>
      </c>
      <c r="J12" s="81">
        <f t="shared" ref="J12" si="1">SUM(J7:J11)</f>
        <v>16.587000000000014</v>
      </c>
      <c r="K12" s="81">
        <f t="shared" ref="K12" si="2">SUM(K7:K11)</f>
        <v>6.1090000000000053</v>
      </c>
      <c r="L12" s="115">
        <f>SUM(L7:L11)</f>
        <v>5.7299999999999898</v>
      </c>
      <c r="M12" s="35"/>
    </row>
    <row r="13" spans="1:13" ht="15" customHeight="1" x14ac:dyDescent="0.25">
      <c r="A13" s="28" t="s">
        <v>76</v>
      </c>
      <c r="B13" s="21"/>
      <c r="C13" s="21"/>
      <c r="D13" s="21"/>
      <c r="E13" s="84">
        <v>-0.55400000000000005</v>
      </c>
      <c r="F13" s="85">
        <v>-0.60799999999999998</v>
      </c>
      <c r="G13" s="84">
        <v>-1.091</v>
      </c>
      <c r="H13" s="145">
        <v>-1.2069999999999999</v>
      </c>
      <c r="I13" s="84">
        <v>-2.5970000000000004</v>
      </c>
      <c r="J13" s="85">
        <v>-2.4569999999999999</v>
      </c>
      <c r="K13" s="85">
        <v>-2.6759999999999997</v>
      </c>
      <c r="L13" s="145">
        <v>-2.9470000000000001</v>
      </c>
      <c r="M13" s="35"/>
    </row>
    <row r="14" spans="1:13" ht="15" customHeight="1" x14ac:dyDescent="0.25">
      <c r="A14" s="10" t="s">
        <v>1</v>
      </c>
      <c r="B14" s="10"/>
      <c r="C14" s="10"/>
      <c r="D14" s="10"/>
      <c r="E14" s="80">
        <f>SUM(E12:E13)</f>
        <v>4.2139999999999889</v>
      </c>
      <c r="F14" s="81">
        <f t="shared" ref="F14" si="3">SUM(F12:F13)</f>
        <v>3.9550000000000023</v>
      </c>
      <c r="G14" s="80">
        <f>SUM(G12:G13)</f>
        <v>5.6229999999999949</v>
      </c>
      <c r="H14" s="115">
        <f>SUM(H12:H13)</f>
        <v>5.9040000000000035</v>
      </c>
      <c r="I14" s="80">
        <f>SUM(I12:I13)</f>
        <v>9.6349999999999802</v>
      </c>
      <c r="J14" s="81">
        <f t="shared" ref="J14" si="4">SUM(J12:J13)</f>
        <v>14.130000000000013</v>
      </c>
      <c r="K14" s="81">
        <f t="shared" ref="K14" si="5">SUM(K12:K13)</f>
        <v>3.4330000000000056</v>
      </c>
      <c r="L14" s="115">
        <f>SUM(L12:L13)</f>
        <v>2.7829999999999897</v>
      </c>
      <c r="M14" s="35"/>
    </row>
    <row r="15" spans="1:13" ht="15" customHeight="1" x14ac:dyDescent="0.25">
      <c r="A15" s="27" t="s">
        <v>16</v>
      </c>
      <c r="B15" s="4"/>
      <c r="C15" s="4"/>
      <c r="D15" s="4"/>
      <c r="E15" s="82"/>
      <c r="F15" s="83"/>
      <c r="G15" s="82"/>
      <c r="H15" s="144"/>
      <c r="I15" s="82"/>
      <c r="J15" s="83"/>
      <c r="K15" s="83"/>
      <c r="L15" s="144"/>
      <c r="M15" s="35"/>
    </row>
    <row r="16" spans="1:13" ht="15" customHeight="1" x14ac:dyDescent="0.25">
      <c r="A16" s="28" t="s">
        <v>17</v>
      </c>
      <c r="B16" s="21"/>
      <c r="C16" s="21"/>
      <c r="D16" s="21"/>
      <c r="E16" s="84"/>
      <c r="F16" s="85"/>
      <c r="G16" s="84"/>
      <c r="H16" s="145"/>
      <c r="I16" s="84"/>
      <c r="J16" s="85"/>
      <c r="K16" s="85"/>
      <c r="L16" s="145">
        <v>-0.80100000000000005</v>
      </c>
      <c r="M16" s="35"/>
    </row>
    <row r="17" spans="1:13" ht="15" customHeight="1" x14ac:dyDescent="0.25">
      <c r="A17" s="10" t="s">
        <v>2</v>
      </c>
      <c r="B17" s="10"/>
      <c r="C17" s="10"/>
      <c r="D17" s="10"/>
      <c r="E17" s="80">
        <f>SUM(E14:E16)</f>
        <v>4.2139999999999889</v>
      </c>
      <c r="F17" s="81">
        <f t="shared" ref="F17" si="6">SUM(F14:F16)</f>
        <v>3.9550000000000023</v>
      </c>
      <c r="G17" s="80">
        <f>SUM(G14:G16)</f>
        <v>5.6229999999999949</v>
      </c>
      <c r="H17" s="115">
        <f>SUM(H14:H16)</f>
        <v>5.9040000000000035</v>
      </c>
      <c r="I17" s="80">
        <f>SUM(I14:I16)</f>
        <v>9.6349999999999802</v>
      </c>
      <c r="J17" s="81">
        <f t="shared" ref="J17" si="7">SUM(J14:J16)</f>
        <v>14.130000000000013</v>
      </c>
      <c r="K17" s="81">
        <f t="shared" ref="K17" si="8">SUM(K14:K16)</f>
        <v>3.4330000000000056</v>
      </c>
      <c r="L17" s="115">
        <f>SUM(L14:L16)</f>
        <v>1.9819999999999895</v>
      </c>
      <c r="M17" s="35"/>
    </row>
    <row r="18" spans="1:13" ht="15" customHeight="1" x14ac:dyDescent="0.25">
      <c r="A18" s="27" t="s">
        <v>18</v>
      </c>
      <c r="B18" s="3"/>
      <c r="C18" s="3"/>
      <c r="D18" s="3"/>
      <c r="E18" s="82">
        <v>2.4999999999999998E-2</v>
      </c>
      <c r="F18" s="83">
        <v>4.1000000000000002E-2</v>
      </c>
      <c r="G18" s="82">
        <v>5.7000000000000002E-2</v>
      </c>
      <c r="H18" s="144">
        <v>6.0999999999999999E-2</v>
      </c>
      <c r="I18" s="82">
        <v>0.40599999999999997</v>
      </c>
      <c r="J18" s="83">
        <v>0.187</v>
      </c>
      <c r="K18" s="83">
        <v>1.1299999999999999</v>
      </c>
      <c r="L18" s="144">
        <v>0.60599999999999998</v>
      </c>
      <c r="M18" s="35"/>
    </row>
    <row r="19" spans="1:13" ht="15" customHeight="1" x14ac:dyDescent="0.25">
      <c r="A19" s="28" t="s">
        <v>19</v>
      </c>
      <c r="B19" s="21"/>
      <c r="C19" s="21"/>
      <c r="D19" s="21"/>
      <c r="E19" s="84">
        <v>-0.52</v>
      </c>
      <c r="F19" s="85">
        <v>-0.98299999999999987</v>
      </c>
      <c r="G19" s="84">
        <v>-1.2190000000000001</v>
      </c>
      <c r="H19" s="145">
        <v>-1.954</v>
      </c>
      <c r="I19" s="84">
        <v>-3.448</v>
      </c>
      <c r="J19" s="85">
        <v>-9.2989999999999995</v>
      </c>
      <c r="K19" s="85">
        <v>-6.0090000000000003</v>
      </c>
      <c r="L19" s="145">
        <v>-5.4380000000000006</v>
      </c>
      <c r="M19" s="35"/>
    </row>
    <row r="20" spans="1:13" ht="15" customHeight="1" x14ac:dyDescent="0.25">
      <c r="A20" s="10" t="s">
        <v>3</v>
      </c>
      <c r="B20" s="10"/>
      <c r="C20" s="10"/>
      <c r="D20" s="10"/>
      <c r="E20" s="80">
        <f>SUM(E17:E19)</f>
        <v>3.7189999999999892</v>
      </c>
      <c r="F20" s="81">
        <f t="shared" ref="F20" si="9">SUM(F17:F19)</f>
        <v>3.0130000000000026</v>
      </c>
      <c r="G20" s="80">
        <f>SUM(G17:G19)</f>
        <v>4.460999999999995</v>
      </c>
      <c r="H20" s="115">
        <f>SUM(H17:H19)</f>
        <v>4.0110000000000037</v>
      </c>
      <c r="I20" s="80">
        <f>SUM(I17:I19)</f>
        <v>6.5929999999999804</v>
      </c>
      <c r="J20" s="81">
        <f t="shared" ref="J20" si="10">SUM(J17:J19)</f>
        <v>5.0180000000000131</v>
      </c>
      <c r="K20" s="81">
        <f t="shared" ref="K20" si="11">SUM(K17:K19)</f>
        <v>-1.4459999999999944</v>
      </c>
      <c r="L20" s="115">
        <f>SUM(L17:L19)</f>
        <v>-2.8500000000000112</v>
      </c>
      <c r="M20" s="35"/>
    </row>
    <row r="21" spans="1:13" ht="15" customHeight="1" x14ac:dyDescent="0.25">
      <c r="A21" s="27" t="s">
        <v>20</v>
      </c>
      <c r="B21" s="3"/>
      <c r="C21" s="3"/>
      <c r="D21" s="3"/>
      <c r="E21" s="82">
        <v>-8.1000000000000044E-2</v>
      </c>
      <c r="F21" s="83">
        <v>-0.248</v>
      </c>
      <c r="G21" s="82">
        <v>-0.16400000000000001</v>
      </c>
      <c r="H21" s="144">
        <v>-0.76100000000000001</v>
      </c>
      <c r="I21" s="82">
        <v>-1.4569999999999999</v>
      </c>
      <c r="J21" s="83">
        <v>-1.528</v>
      </c>
      <c r="K21" s="83">
        <v>4.0999999999999912E-2</v>
      </c>
      <c r="L21" s="144">
        <v>-0.13100000000000001</v>
      </c>
      <c r="M21" s="35"/>
    </row>
    <row r="22" spans="1:13" ht="15" customHeight="1" x14ac:dyDescent="0.25">
      <c r="A22" s="28" t="s">
        <v>83</v>
      </c>
      <c r="B22" s="23"/>
      <c r="C22" s="23"/>
      <c r="D22" s="23"/>
      <c r="E22" s="84"/>
      <c r="F22" s="85"/>
      <c r="G22" s="84"/>
      <c r="H22" s="145"/>
      <c r="I22" s="84"/>
      <c r="J22" s="85"/>
      <c r="K22" s="85"/>
      <c r="L22" s="145"/>
      <c r="M22" s="35"/>
    </row>
    <row r="23" spans="1:13" ht="15" customHeight="1" x14ac:dyDescent="0.25">
      <c r="A23" s="31" t="s">
        <v>21</v>
      </c>
      <c r="B23" s="11"/>
      <c r="C23" s="11"/>
      <c r="D23" s="11"/>
      <c r="E23" s="80">
        <f>SUM(E20:E22)</f>
        <v>3.6379999999999892</v>
      </c>
      <c r="F23" s="81">
        <f t="shared" ref="F23" si="12">SUM(F20:F22)</f>
        <v>2.7650000000000023</v>
      </c>
      <c r="G23" s="80">
        <f>SUM(G20:G22)</f>
        <v>4.2969999999999953</v>
      </c>
      <c r="H23" s="115">
        <f>SUM(H20:H22)</f>
        <v>3.2500000000000036</v>
      </c>
      <c r="I23" s="80">
        <f>SUM(I20:I22)</f>
        <v>5.1359999999999806</v>
      </c>
      <c r="J23" s="81">
        <f t="shared" ref="J23" si="13">SUM(J20:J22)</f>
        <v>3.4900000000000131</v>
      </c>
      <c r="K23" s="81">
        <f t="shared" ref="K23" si="14">SUM(K20:K22)</f>
        <v>-1.4049999999999945</v>
      </c>
      <c r="L23" s="115">
        <f>SUM(L20:L22)</f>
        <v>-2.9810000000000114</v>
      </c>
      <c r="M23" s="35"/>
    </row>
    <row r="24" spans="1:13" ht="15" customHeight="1" x14ac:dyDescent="0.25">
      <c r="A24" s="27" t="s">
        <v>22</v>
      </c>
      <c r="B24" s="3"/>
      <c r="C24" s="3"/>
      <c r="D24" s="3"/>
      <c r="E24" s="82">
        <f t="shared" ref="E24:L24" si="15">E23-E25</f>
        <v>3.6379999999999892</v>
      </c>
      <c r="F24" s="83">
        <f t="shared" si="15"/>
        <v>2.7650000000000023</v>
      </c>
      <c r="G24" s="82">
        <f t="shared" si="15"/>
        <v>4.2969999999999953</v>
      </c>
      <c r="H24" s="144">
        <f t="shared" si="15"/>
        <v>3.2500000000000036</v>
      </c>
      <c r="I24" s="82">
        <f t="shared" ref="I24" si="16">I23-I25</f>
        <v>5.1359999999999806</v>
      </c>
      <c r="J24" s="83">
        <f t="shared" ref="J24" si="17">J23-J25</f>
        <v>3.4900000000000131</v>
      </c>
      <c r="K24" s="83">
        <f t="shared" ref="K24" si="18">K23-K25</f>
        <v>-1.4049999999999945</v>
      </c>
      <c r="L24" s="144">
        <f t="shared" si="15"/>
        <v>-2.9810000000000114</v>
      </c>
      <c r="M24" s="35"/>
    </row>
    <row r="25" spans="1:13" ht="15" customHeight="1" x14ac:dyDescent="0.25">
      <c r="A25" s="27" t="s">
        <v>85</v>
      </c>
      <c r="B25" s="3"/>
      <c r="C25" s="3"/>
      <c r="D25" s="3"/>
      <c r="E25" s="82"/>
      <c r="F25" s="83"/>
      <c r="G25" s="82"/>
      <c r="H25" s="144"/>
      <c r="I25" s="82"/>
      <c r="J25" s="83"/>
      <c r="K25" s="83"/>
      <c r="L25" s="144"/>
      <c r="M25" s="35"/>
    </row>
    <row r="26" spans="1:13" ht="10.5" customHeight="1" x14ac:dyDescent="0.25">
      <c r="A26" s="3"/>
      <c r="B26" s="3"/>
      <c r="C26" s="3"/>
      <c r="D26" s="3"/>
      <c r="E26" s="82"/>
      <c r="F26" s="44"/>
      <c r="G26" s="82"/>
      <c r="H26" s="144"/>
      <c r="I26" s="82"/>
      <c r="J26" s="83"/>
      <c r="K26" s="83"/>
      <c r="L26" s="44"/>
      <c r="M26" s="35"/>
    </row>
    <row r="27" spans="1:13" ht="15" customHeight="1" x14ac:dyDescent="0.25">
      <c r="A27" s="161" t="s">
        <v>95</v>
      </c>
      <c r="B27" s="162"/>
      <c r="C27" s="162"/>
      <c r="D27" s="162"/>
      <c r="E27" s="171"/>
      <c r="F27" s="164"/>
      <c r="G27" s="171"/>
      <c r="H27" s="172"/>
      <c r="I27" s="171"/>
      <c r="J27" s="175"/>
      <c r="K27" s="175"/>
      <c r="L27" s="164"/>
      <c r="M27" s="35"/>
    </row>
    <row r="28" spans="1:13" ht="15" customHeight="1" x14ac:dyDescent="0.25">
      <c r="A28" s="166" t="s">
        <v>96</v>
      </c>
      <c r="B28" s="167"/>
      <c r="C28" s="167"/>
      <c r="D28" s="167"/>
      <c r="E28" s="173">
        <f>E14-E27</f>
        <v>4.2139999999999889</v>
      </c>
      <c r="F28" s="176">
        <f t="shared" ref="F28:L28" si="19">F14-F27</f>
        <v>3.9550000000000023</v>
      </c>
      <c r="G28" s="173">
        <f t="shared" si="19"/>
        <v>5.6229999999999949</v>
      </c>
      <c r="H28" s="174">
        <f t="shared" si="19"/>
        <v>5.9040000000000035</v>
      </c>
      <c r="I28" s="173">
        <f t="shared" ref="I28" si="20">I14-I27</f>
        <v>9.6349999999999802</v>
      </c>
      <c r="J28" s="176">
        <f t="shared" ref="J28" si="21">J14-J27</f>
        <v>14.130000000000013</v>
      </c>
      <c r="K28" s="176">
        <f t="shared" si="19"/>
        <v>3.4330000000000056</v>
      </c>
      <c r="L28" s="176">
        <f t="shared" si="19"/>
        <v>2.7829999999999897</v>
      </c>
      <c r="M28" s="35"/>
    </row>
    <row r="29" spans="1:13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  <c r="M29" s="35"/>
    </row>
    <row r="30" spans="1:13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  <c r="M30" s="35"/>
    </row>
    <row r="31" spans="1:13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  <c r="M31" s="35"/>
    </row>
    <row r="32" spans="1:13" s="16" customFormat="1" ht="15" customHeight="1" x14ac:dyDescent="0.25">
      <c r="A32" s="53" t="s">
        <v>82</v>
      </c>
      <c r="B32" s="61"/>
      <c r="C32" s="57"/>
      <c r="D32" s="57"/>
      <c r="E32" s="75" t="str">
        <f>IF(E$5=0,"",E$5)</f>
        <v/>
      </c>
      <c r="F32" s="75" t="str">
        <f t="shared" ref="F32:L32" si="24">IF(F$5=0,"",F$5)</f>
        <v/>
      </c>
      <c r="G32" s="75"/>
      <c r="H32" s="75"/>
      <c r="I32" s="75"/>
      <c r="J32" s="75"/>
      <c r="K32" s="75" t="str">
        <f t="shared" si="24"/>
        <v/>
      </c>
      <c r="L32" s="75" t="str">
        <f t="shared" si="24"/>
        <v/>
      </c>
      <c r="M32" s="35"/>
    </row>
    <row r="33" spans="1:13" ht="1.5" customHeight="1" x14ac:dyDescent="0.25">
      <c r="E33" s="36"/>
      <c r="F33" s="36"/>
      <c r="G33" s="76"/>
      <c r="H33" s="76"/>
      <c r="I33" s="76"/>
      <c r="J33" s="76"/>
      <c r="K33" s="36"/>
      <c r="L33" s="36"/>
      <c r="M33" s="35"/>
    </row>
    <row r="34" spans="1:13" ht="15" customHeight="1" x14ac:dyDescent="0.25">
      <c r="A34" s="27" t="s">
        <v>4</v>
      </c>
      <c r="B34" s="7"/>
      <c r="C34" s="7"/>
      <c r="D34" s="7"/>
      <c r="E34" s="70"/>
      <c r="F34" s="44"/>
      <c r="G34" s="82">
        <v>56.134999999999998</v>
      </c>
      <c r="H34" s="144">
        <v>56.126999999999995</v>
      </c>
      <c r="I34" s="82">
        <v>56.111999999999995</v>
      </c>
      <c r="J34" s="83">
        <v>56.201000000000001</v>
      </c>
      <c r="K34" s="83">
        <v>56.152999999999999</v>
      </c>
      <c r="L34" s="144">
        <v>56.155000000000001</v>
      </c>
      <c r="M34" s="35"/>
    </row>
    <row r="35" spans="1:13" ht="15" customHeight="1" x14ac:dyDescent="0.25">
      <c r="A35" s="27" t="s">
        <v>23</v>
      </c>
      <c r="B35" s="6"/>
      <c r="C35" s="6"/>
      <c r="D35" s="6"/>
      <c r="E35" s="70"/>
      <c r="F35" s="44"/>
      <c r="G35" s="82">
        <v>0.75600000000000023</v>
      </c>
      <c r="H35" s="144">
        <v>0.50199999999999978</v>
      </c>
      <c r="I35" s="82">
        <v>0.78600000000000003</v>
      </c>
      <c r="J35" s="83">
        <v>0.63499999999999979</v>
      </c>
      <c r="K35" s="83">
        <v>0.71799999999999975</v>
      </c>
      <c r="L35" s="144"/>
      <c r="M35" s="35"/>
    </row>
    <row r="36" spans="1:13" ht="15" customHeight="1" x14ac:dyDescent="0.25">
      <c r="A36" s="27" t="s">
        <v>24</v>
      </c>
      <c r="B36" s="6"/>
      <c r="C36" s="6"/>
      <c r="D36" s="6"/>
      <c r="E36" s="70"/>
      <c r="F36" s="44"/>
      <c r="G36" s="82">
        <v>7.3840000000000003</v>
      </c>
      <c r="H36" s="144">
        <v>6.6190000000000033</v>
      </c>
      <c r="I36" s="82">
        <v>6.8560000000000016</v>
      </c>
      <c r="J36" s="83">
        <v>7.027000000000001</v>
      </c>
      <c r="K36" s="83">
        <v>6.8829999999999991</v>
      </c>
      <c r="L36" s="144">
        <v>8.796999999999997</v>
      </c>
      <c r="M36" s="35"/>
    </row>
    <row r="37" spans="1:13" ht="15" customHeight="1" x14ac:dyDescent="0.25">
      <c r="A37" s="27" t="s">
        <v>25</v>
      </c>
      <c r="B37" s="6"/>
      <c r="C37" s="6"/>
      <c r="D37" s="6"/>
      <c r="E37" s="70"/>
      <c r="F37" s="44"/>
      <c r="G37" s="82"/>
      <c r="H37" s="144"/>
      <c r="I37" s="82"/>
      <c r="J37" s="83"/>
      <c r="K37" s="83"/>
      <c r="L37" s="144"/>
      <c r="M37" s="35"/>
    </row>
    <row r="38" spans="1:13" ht="15" customHeight="1" x14ac:dyDescent="0.25">
      <c r="A38" s="28" t="s">
        <v>26</v>
      </c>
      <c r="B38" s="21"/>
      <c r="C38" s="21"/>
      <c r="D38" s="21"/>
      <c r="E38" s="69"/>
      <c r="F38" s="46"/>
      <c r="G38" s="84">
        <v>2.0299999999999998</v>
      </c>
      <c r="H38" s="145">
        <v>1.74</v>
      </c>
      <c r="I38" s="84">
        <v>5.5680000000000005</v>
      </c>
      <c r="J38" s="85">
        <v>1.92</v>
      </c>
      <c r="K38" s="85">
        <v>2.2090000000000001</v>
      </c>
      <c r="L38" s="145">
        <v>1.2350000000000001</v>
      </c>
      <c r="M38" s="35"/>
    </row>
    <row r="39" spans="1:13" ht="15" customHeight="1" x14ac:dyDescent="0.25">
      <c r="A39" s="29" t="s">
        <v>27</v>
      </c>
      <c r="B39" s="10"/>
      <c r="C39" s="10"/>
      <c r="D39" s="10"/>
      <c r="E39" s="93"/>
      <c r="F39" s="94"/>
      <c r="G39" s="80">
        <f>SUM(G34:G38)</f>
        <v>66.305000000000007</v>
      </c>
      <c r="H39" s="115">
        <f>SUM(H34:H38)</f>
        <v>64.988</v>
      </c>
      <c r="I39" s="80">
        <f>SUM(I34:I38)</f>
        <v>69.322000000000003</v>
      </c>
      <c r="J39" s="81">
        <f t="shared" ref="J39" si="25">SUM(J34:J38)</f>
        <v>65.783000000000001</v>
      </c>
      <c r="K39" s="81">
        <f t="shared" ref="K39" si="26">SUM(K34:K38)</f>
        <v>65.962999999999994</v>
      </c>
      <c r="L39" s="115">
        <f>SUM(L34:L38)</f>
        <v>66.186999999999998</v>
      </c>
      <c r="M39" s="35"/>
    </row>
    <row r="40" spans="1:13" ht="15" customHeight="1" x14ac:dyDescent="0.25">
      <c r="A40" s="27" t="s">
        <v>28</v>
      </c>
      <c r="B40" s="3"/>
      <c r="C40" s="3"/>
      <c r="D40" s="3"/>
      <c r="E40" s="70"/>
      <c r="F40" s="44"/>
      <c r="G40" s="82">
        <v>25.734999999999999</v>
      </c>
      <c r="H40" s="144">
        <v>25.389000000000003</v>
      </c>
      <c r="I40" s="82">
        <v>22.661000000000001</v>
      </c>
      <c r="J40" s="83">
        <v>27.407</v>
      </c>
      <c r="K40" s="83">
        <v>24.456</v>
      </c>
      <c r="L40" s="144">
        <v>26.061000000000003</v>
      </c>
      <c r="M40" s="35"/>
    </row>
    <row r="41" spans="1:13" ht="15" customHeight="1" x14ac:dyDescent="0.25">
      <c r="A41" s="27" t="s">
        <v>29</v>
      </c>
      <c r="B41" s="3"/>
      <c r="C41" s="3"/>
      <c r="D41" s="3"/>
      <c r="E41" s="70"/>
      <c r="F41" s="44"/>
      <c r="G41" s="82"/>
      <c r="H41" s="144"/>
      <c r="I41" s="82"/>
      <c r="J41" s="83"/>
      <c r="K41" s="83"/>
      <c r="L41" s="144"/>
      <c r="M41" s="35"/>
    </row>
    <row r="42" spans="1:13" ht="15" customHeight="1" x14ac:dyDescent="0.25">
      <c r="A42" s="27" t="s">
        <v>30</v>
      </c>
      <c r="B42" s="3"/>
      <c r="C42" s="3"/>
      <c r="D42" s="3"/>
      <c r="E42" s="70"/>
      <c r="F42" s="44"/>
      <c r="G42" s="82">
        <v>30.429999999999996</v>
      </c>
      <c r="H42" s="144">
        <v>31.300999999999998</v>
      </c>
      <c r="I42" s="82">
        <v>32.094999999999999</v>
      </c>
      <c r="J42" s="83">
        <v>36.090999999999994</v>
      </c>
      <c r="K42" s="83">
        <v>30.439</v>
      </c>
      <c r="L42" s="144">
        <v>34.420999999999999</v>
      </c>
      <c r="M42" s="35"/>
    </row>
    <row r="43" spans="1:13" ht="15" customHeight="1" x14ac:dyDescent="0.25">
      <c r="A43" s="27" t="s">
        <v>31</v>
      </c>
      <c r="B43" s="3"/>
      <c r="C43" s="3"/>
      <c r="D43" s="3"/>
      <c r="E43" s="70"/>
      <c r="F43" s="44"/>
      <c r="G43" s="82">
        <v>12.148</v>
      </c>
      <c r="H43" s="144">
        <v>11.244999999999999</v>
      </c>
      <c r="I43" s="82">
        <v>7.194</v>
      </c>
      <c r="J43" s="83">
        <v>11.531000000000001</v>
      </c>
      <c r="K43" s="83">
        <v>10.85</v>
      </c>
      <c r="L43" s="144">
        <v>9.1650000000000009</v>
      </c>
      <c r="M43" s="35"/>
    </row>
    <row r="44" spans="1:13" ht="15" customHeight="1" x14ac:dyDescent="0.25">
      <c r="A44" s="28" t="s">
        <v>32</v>
      </c>
      <c r="B44" s="21"/>
      <c r="C44" s="21"/>
      <c r="D44" s="21"/>
      <c r="E44" s="69"/>
      <c r="F44" s="46"/>
      <c r="G44" s="84"/>
      <c r="H44" s="145"/>
      <c r="I44" s="84"/>
      <c r="J44" s="85"/>
      <c r="K44" s="85"/>
      <c r="L44" s="145"/>
      <c r="M44" s="35"/>
    </row>
    <row r="45" spans="1:13" ht="15" customHeight="1" x14ac:dyDescent="0.25">
      <c r="A45" s="30" t="s">
        <v>33</v>
      </c>
      <c r="B45" s="18"/>
      <c r="C45" s="18"/>
      <c r="D45" s="18"/>
      <c r="E45" s="95"/>
      <c r="F45" s="96"/>
      <c r="G45" s="88">
        <f>SUM(G40:G44)</f>
        <v>68.312999999999988</v>
      </c>
      <c r="H45" s="116">
        <f>SUM(H40:H44)</f>
        <v>67.935000000000002</v>
      </c>
      <c r="I45" s="88">
        <f>SUM(I40:I44)</f>
        <v>61.95</v>
      </c>
      <c r="J45" s="89">
        <f t="shared" ref="J45" si="27">SUM(J40:J44)</f>
        <v>75.028999999999996</v>
      </c>
      <c r="K45" s="89">
        <f t="shared" ref="K45" si="28">SUM(K40:K44)</f>
        <v>65.74499999999999</v>
      </c>
      <c r="L45" s="116">
        <f>SUM(L40:L44)</f>
        <v>69.647000000000006</v>
      </c>
      <c r="M45" s="35"/>
    </row>
    <row r="46" spans="1:13" ht="15" customHeight="1" x14ac:dyDescent="0.25">
      <c r="A46" s="29" t="s">
        <v>34</v>
      </c>
      <c r="B46" s="9"/>
      <c r="C46" s="9"/>
      <c r="D46" s="9"/>
      <c r="E46" s="93"/>
      <c r="F46" s="94"/>
      <c r="G46" s="80">
        <f>G45+G39</f>
        <v>134.61799999999999</v>
      </c>
      <c r="H46" s="115">
        <f>H45+H39</f>
        <v>132.923</v>
      </c>
      <c r="I46" s="80">
        <f>I45+I39</f>
        <v>131.27199999999999</v>
      </c>
      <c r="J46" s="81">
        <f t="shared" ref="J46" si="29">J39+J45</f>
        <v>140.81200000000001</v>
      </c>
      <c r="K46" s="81">
        <f t="shared" ref="K46" si="30">K39+K45</f>
        <v>131.70799999999997</v>
      </c>
      <c r="L46" s="115">
        <f>L39+L45</f>
        <v>135.834</v>
      </c>
      <c r="M46" s="35"/>
    </row>
    <row r="47" spans="1:13" ht="15" customHeight="1" x14ac:dyDescent="0.25">
      <c r="A47" s="27" t="s">
        <v>35</v>
      </c>
      <c r="B47" s="3"/>
      <c r="C47" s="3"/>
      <c r="D47" s="3"/>
      <c r="E47" s="70"/>
      <c r="F47" s="44"/>
      <c r="G47" s="82">
        <v>48.127000000000002</v>
      </c>
      <c r="H47" s="144">
        <v>42.688000000000002</v>
      </c>
      <c r="I47" s="82">
        <v>46.288000000000004</v>
      </c>
      <c r="J47" s="83">
        <v>40.82200000000001</v>
      </c>
      <c r="K47" s="83">
        <v>36.075000000000003</v>
      </c>
      <c r="L47" s="144">
        <v>34.114000000000004</v>
      </c>
      <c r="M47" s="35"/>
    </row>
    <row r="48" spans="1:13" ht="15" customHeight="1" x14ac:dyDescent="0.25">
      <c r="A48" s="27" t="s">
        <v>84</v>
      </c>
      <c r="B48" s="3"/>
      <c r="C48" s="3"/>
      <c r="D48" s="3"/>
      <c r="E48" s="70"/>
      <c r="F48" s="44"/>
      <c r="G48" s="82"/>
      <c r="H48" s="144"/>
      <c r="I48" s="82"/>
      <c r="J48" s="83"/>
      <c r="K48" s="83"/>
      <c r="L48" s="144"/>
      <c r="M48" s="35"/>
    </row>
    <row r="49" spans="1:13" ht="15" customHeight="1" x14ac:dyDescent="0.25">
      <c r="A49" s="27" t="s">
        <v>36</v>
      </c>
      <c r="B49" s="3"/>
      <c r="C49" s="3"/>
      <c r="D49" s="3"/>
      <c r="E49" s="70"/>
      <c r="F49" s="44"/>
      <c r="G49" s="82">
        <v>0.47199999999999998</v>
      </c>
      <c r="H49" s="144"/>
      <c r="I49" s="82">
        <v>0.21199999999999999</v>
      </c>
      <c r="J49" s="83">
        <v>0.219</v>
      </c>
      <c r="K49" s="83">
        <v>-2.7E-2</v>
      </c>
      <c r="L49" s="144">
        <v>-0.317</v>
      </c>
      <c r="M49" s="35"/>
    </row>
    <row r="50" spans="1:13" ht="15" customHeight="1" x14ac:dyDescent="0.25">
      <c r="A50" s="27" t="s">
        <v>37</v>
      </c>
      <c r="B50" s="3"/>
      <c r="C50" s="3"/>
      <c r="D50" s="3"/>
      <c r="E50" s="70"/>
      <c r="F50" s="44"/>
      <c r="G50" s="82">
        <v>1.1839999999999999</v>
      </c>
      <c r="H50" s="144">
        <v>2.4470000000000001</v>
      </c>
      <c r="I50" s="82">
        <v>1.8319999999999999</v>
      </c>
      <c r="J50" s="83">
        <v>1.9279999999999997</v>
      </c>
      <c r="K50" s="83">
        <v>1.4379999999999999</v>
      </c>
      <c r="L50" s="144">
        <v>0.40100000000000002</v>
      </c>
      <c r="M50" s="35"/>
    </row>
    <row r="51" spans="1:13" ht="15" customHeight="1" x14ac:dyDescent="0.25">
      <c r="A51" s="27" t="s">
        <v>38</v>
      </c>
      <c r="B51" s="3"/>
      <c r="C51" s="3"/>
      <c r="D51" s="3"/>
      <c r="E51" s="70"/>
      <c r="F51" s="44"/>
      <c r="G51" s="82">
        <v>51.382999999999996</v>
      </c>
      <c r="H51" s="144">
        <v>59.293999999999997</v>
      </c>
      <c r="I51" s="82">
        <v>55.400999999999996</v>
      </c>
      <c r="J51" s="83">
        <v>63.616</v>
      </c>
      <c r="K51" s="83">
        <v>70.070999999999998</v>
      </c>
      <c r="L51" s="144">
        <v>78.021000000000001</v>
      </c>
      <c r="M51" s="35"/>
    </row>
    <row r="52" spans="1:13" ht="15" customHeight="1" x14ac:dyDescent="0.25">
      <c r="A52" s="27" t="s">
        <v>39</v>
      </c>
      <c r="B52" s="3"/>
      <c r="C52" s="3"/>
      <c r="D52" s="3"/>
      <c r="E52" s="70"/>
      <c r="F52" s="44"/>
      <c r="G52" s="82">
        <v>28.553000000000004</v>
      </c>
      <c r="H52" s="144">
        <v>23.27</v>
      </c>
      <c r="I52" s="82">
        <v>22.64</v>
      </c>
      <c r="J52" s="83">
        <v>29.003</v>
      </c>
      <c r="K52" s="83">
        <v>22.861000000000001</v>
      </c>
      <c r="L52" s="144">
        <v>21.68</v>
      </c>
      <c r="M52" s="35"/>
    </row>
    <row r="53" spans="1:13" ht="15" customHeight="1" x14ac:dyDescent="0.25">
      <c r="A53" s="27" t="s">
        <v>77</v>
      </c>
      <c r="B53" s="3"/>
      <c r="C53" s="3"/>
      <c r="D53" s="3"/>
      <c r="E53" s="70"/>
      <c r="F53" s="44"/>
      <c r="G53" s="82">
        <v>4.899</v>
      </c>
      <c r="H53" s="144">
        <v>5.2240000000000002</v>
      </c>
      <c r="I53" s="82">
        <v>4.899</v>
      </c>
      <c r="J53" s="83">
        <v>5.2240000000000002</v>
      </c>
      <c r="K53" s="83">
        <v>1.29</v>
      </c>
      <c r="L53" s="144">
        <v>1.9350000000000001</v>
      </c>
      <c r="M53" s="35"/>
    </row>
    <row r="54" spans="1:13" ht="15" customHeight="1" x14ac:dyDescent="0.25">
      <c r="A54" s="28" t="s">
        <v>40</v>
      </c>
      <c r="B54" s="21"/>
      <c r="C54" s="21"/>
      <c r="D54" s="21"/>
      <c r="E54" s="69"/>
      <c r="F54" s="46"/>
      <c r="G54" s="84"/>
      <c r="H54" s="145"/>
      <c r="I54" s="84"/>
      <c r="J54" s="85"/>
      <c r="K54" s="85"/>
      <c r="L54" s="145"/>
      <c r="M54" s="35"/>
    </row>
    <row r="55" spans="1:13" ht="15" customHeight="1" x14ac:dyDescent="0.25">
      <c r="A55" s="29" t="s">
        <v>41</v>
      </c>
      <c r="B55" s="9"/>
      <c r="C55" s="9"/>
      <c r="D55" s="9"/>
      <c r="E55" s="93"/>
      <c r="F55" s="94"/>
      <c r="G55" s="80">
        <f>SUM(G47:G54)</f>
        <v>134.61799999999999</v>
      </c>
      <c r="H55" s="115">
        <f>SUM(H47:H54)</f>
        <v>132.923</v>
      </c>
      <c r="I55" s="80">
        <f>SUM(I47:I54)</f>
        <v>131.27199999999999</v>
      </c>
      <c r="J55" s="81">
        <f t="shared" ref="J55" si="31">SUM(J47:J54)</f>
        <v>140.81200000000001</v>
      </c>
      <c r="K55" s="81">
        <f t="shared" ref="K55" si="32">SUM(K47:K54)</f>
        <v>131.708</v>
      </c>
      <c r="L55" s="115">
        <f>SUM(L47:L54)</f>
        <v>135.834</v>
      </c>
      <c r="M55" s="35"/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3">F$3</f>
        <v>2013</v>
      </c>
      <c r="G57" s="55">
        <f t="shared" si="33"/>
        <v>2014</v>
      </c>
      <c r="H57" s="55">
        <f t="shared" si="33"/>
        <v>2013</v>
      </c>
      <c r="I57" s="55">
        <f t="shared" si="33"/>
        <v>2013</v>
      </c>
      <c r="J57" s="55">
        <f t="shared" si="33"/>
        <v>2012</v>
      </c>
      <c r="K57" s="55">
        <f t="shared" si="33"/>
        <v>2011</v>
      </c>
      <c r="L57" s="55">
        <f t="shared" si="33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4">F$4</f>
        <v>Q2</v>
      </c>
      <c r="G58" s="74" t="str">
        <f t="shared" si="34"/>
        <v>Q1-2</v>
      </c>
      <c r="H58" s="74" t="str">
        <f t="shared" si="34"/>
        <v>Q1-2</v>
      </c>
      <c r="I58" s="74"/>
      <c r="J58" s="74"/>
      <c r="K58" s="74" t="str">
        <f>IF(K$4="","",K$4)</f>
        <v/>
      </c>
      <c r="L58" s="74"/>
    </row>
    <row r="59" spans="1:13" s="16" customFormat="1" ht="15" customHeight="1" x14ac:dyDescent="0.15">
      <c r="A59" s="62" t="s">
        <v>81</v>
      </c>
      <c r="B59" s="61"/>
      <c r="C59" s="57"/>
      <c r="D59" s="57"/>
      <c r="E59" s="75" t="str">
        <f>IF(E$5=0,"",E$5)</f>
        <v/>
      </c>
      <c r="F59" s="75"/>
      <c r="G59" s="75"/>
      <c r="H59" s="75"/>
      <c r="I59" s="75"/>
      <c r="J59" s="75"/>
      <c r="K59" s="75" t="str">
        <f t="shared" ref="K59" si="35">IF(K$5=0,"",K$5)</f>
        <v/>
      </c>
      <c r="L59" s="75"/>
    </row>
    <row r="60" spans="1:13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3" ht="24.95" customHeight="1" x14ac:dyDescent="0.25">
      <c r="A61" s="209" t="s">
        <v>42</v>
      </c>
      <c r="B61" s="209"/>
      <c r="C61" s="8"/>
      <c r="D61" s="8"/>
      <c r="E61" s="86">
        <v>3.6379999999999999</v>
      </c>
      <c r="F61" s="87">
        <v>3.5970000000000004</v>
      </c>
      <c r="G61" s="86">
        <v>4.7530000000000001</v>
      </c>
      <c r="H61" s="146">
        <v>5.1720000000000006</v>
      </c>
      <c r="I61" s="86">
        <v>7.5469999999999997</v>
      </c>
      <c r="J61" s="87">
        <v>10.555999999999999</v>
      </c>
      <c r="K61" s="87">
        <v>1.2650000000000003</v>
      </c>
      <c r="L61" s="146">
        <v>0.97899999999999998</v>
      </c>
    </row>
    <row r="62" spans="1:13" ht="15" customHeight="1" x14ac:dyDescent="0.25">
      <c r="A62" s="211" t="s">
        <v>43</v>
      </c>
      <c r="B62" s="211"/>
      <c r="C62" s="22"/>
      <c r="D62" s="22"/>
      <c r="E62" s="84">
        <v>1.6899999999999995</v>
      </c>
      <c r="F62" s="85">
        <v>1.1160000000000001</v>
      </c>
      <c r="G62" s="84">
        <v>4.8809999999999993</v>
      </c>
      <c r="H62" s="145">
        <v>0.21299999999999963</v>
      </c>
      <c r="I62" s="84">
        <v>-0.1639999999999997</v>
      </c>
      <c r="J62" s="85">
        <v>-0.94599999999999973</v>
      </c>
      <c r="K62" s="85">
        <v>3.2760000000000002</v>
      </c>
      <c r="L62" s="145">
        <v>4.8620000000000001</v>
      </c>
    </row>
    <row r="63" spans="1:13" ht="16.5" customHeight="1" x14ac:dyDescent="0.25">
      <c r="A63" s="215" t="s">
        <v>44</v>
      </c>
      <c r="B63" s="215"/>
      <c r="C63" s="24"/>
      <c r="D63" s="24"/>
      <c r="E63" s="80">
        <f>SUM(E61:E62)</f>
        <v>5.3279999999999994</v>
      </c>
      <c r="F63" s="81">
        <f>SUM(F61:F62)</f>
        <v>4.713000000000001</v>
      </c>
      <c r="G63" s="158">
        <f t="shared" ref="G63:H63" si="36">SUM(G61:G62)</f>
        <v>9.6340000000000003</v>
      </c>
      <c r="H63" s="159">
        <f t="shared" si="36"/>
        <v>5.3849999999999998</v>
      </c>
      <c r="I63" s="80">
        <f t="shared" ref="I63" si="37">SUM(I61:I62)</f>
        <v>7.383</v>
      </c>
      <c r="J63" s="81">
        <f t="shared" ref="J63" si="38">SUM(J61:J62)</f>
        <v>9.61</v>
      </c>
      <c r="K63" s="81">
        <f t="shared" ref="K63" si="39">SUM(K61:K62)</f>
        <v>4.5410000000000004</v>
      </c>
      <c r="L63" s="115">
        <f>SUM(L61:L62)</f>
        <v>5.8410000000000002</v>
      </c>
    </row>
    <row r="64" spans="1:13" ht="15" customHeight="1" x14ac:dyDescent="0.25">
      <c r="A64" s="209" t="s">
        <v>45</v>
      </c>
      <c r="B64" s="209"/>
      <c r="C64" s="3"/>
      <c r="D64" s="3"/>
      <c r="E64" s="82">
        <v>-0.84899999999999998</v>
      </c>
      <c r="F64" s="83">
        <v>-0.63500000000000012</v>
      </c>
      <c r="G64" s="82">
        <v>-1.5510000000000002</v>
      </c>
      <c r="H64" s="144">
        <v>-0.93400000000000005</v>
      </c>
      <c r="I64" s="82">
        <v>-2.9749999999999996</v>
      </c>
      <c r="J64" s="83">
        <v>-2.4670000000000001</v>
      </c>
      <c r="K64" s="83">
        <v>-1.1259999999999999</v>
      </c>
      <c r="L64" s="144">
        <v>-1.58</v>
      </c>
    </row>
    <row r="65" spans="1:12" ht="15" customHeight="1" x14ac:dyDescent="0.25">
      <c r="A65" s="211" t="s">
        <v>78</v>
      </c>
      <c r="B65" s="211"/>
      <c r="C65" s="21"/>
      <c r="D65" s="21"/>
      <c r="E65" s="84">
        <v>5.000000000000001E-3</v>
      </c>
      <c r="F65" s="85">
        <v>7.8E-2</v>
      </c>
      <c r="G65" s="84">
        <v>3.2000000000000001E-2</v>
      </c>
      <c r="H65" s="145">
        <v>7.8E-2</v>
      </c>
      <c r="I65" s="84">
        <v>6.5000000000000002E-2</v>
      </c>
      <c r="J65" s="85">
        <v>8.1000000000000003E-2</v>
      </c>
      <c r="K65" s="85"/>
      <c r="L65" s="145"/>
    </row>
    <row r="66" spans="1:12" s="39" customFormat="1" ht="16.5" customHeight="1" x14ac:dyDescent="0.15">
      <c r="A66" s="126" t="s">
        <v>46</v>
      </c>
      <c r="B66" s="126"/>
      <c r="C66" s="25"/>
      <c r="D66" s="25"/>
      <c r="E66" s="80">
        <f>SUM(E63:E65)</f>
        <v>4.4839999999999991</v>
      </c>
      <c r="F66" s="81">
        <f>SUM(F63:F65)</f>
        <v>4.1560000000000015</v>
      </c>
      <c r="G66" s="158">
        <f t="shared" ref="G66:H66" si="40">SUM(G63:G65)</f>
        <v>8.1150000000000002</v>
      </c>
      <c r="H66" s="159">
        <f t="shared" si="40"/>
        <v>4.5289999999999999</v>
      </c>
      <c r="I66" s="80">
        <f t="shared" ref="I66" si="41">SUM(I63:I65)</f>
        <v>4.4730000000000008</v>
      </c>
      <c r="J66" s="81">
        <f t="shared" ref="J66" si="42">SUM(J63:J65)</f>
        <v>7.2239999999999993</v>
      </c>
      <c r="K66" s="81">
        <f t="shared" ref="K66" si="43">SUM(K63:K65)</f>
        <v>3.4150000000000005</v>
      </c>
      <c r="L66" s="115">
        <f>SUM(L63:L65)</f>
        <v>4.2610000000000001</v>
      </c>
    </row>
    <row r="67" spans="1:12" ht="15" customHeight="1" x14ac:dyDescent="0.25">
      <c r="A67" s="211" t="s">
        <v>47</v>
      </c>
      <c r="B67" s="211"/>
      <c r="C67" s="26"/>
      <c r="D67" s="26"/>
      <c r="E67" s="84"/>
      <c r="F67" s="85"/>
      <c r="G67" s="84"/>
      <c r="H67" s="145"/>
      <c r="I67" s="84"/>
      <c r="J67" s="85"/>
      <c r="K67" s="85"/>
      <c r="L67" s="145"/>
    </row>
    <row r="68" spans="1:12" ht="16.5" customHeight="1" x14ac:dyDescent="0.25">
      <c r="A68" s="215" t="s">
        <v>48</v>
      </c>
      <c r="B68" s="215"/>
      <c r="C68" s="9"/>
      <c r="D68" s="9"/>
      <c r="E68" s="80">
        <f>SUM(E66:E67)</f>
        <v>4.4839999999999991</v>
      </c>
      <c r="F68" s="81">
        <f>SUM(F66:F67)</f>
        <v>4.1560000000000015</v>
      </c>
      <c r="G68" s="158">
        <f t="shared" ref="G68:H68" si="44">SUM(G66:G67)</f>
        <v>8.1150000000000002</v>
      </c>
      <c r="H68" s="159">
        <f t="shared" si="44"/>
        <v>4.5289999999999999</v>
      </c>
      <c r="I68" s="80">
        <f t="shared" ref="I68" si="45">SUM(I66:I67)</f>
        <v>4.4730000000000008</v>
      </c>
      <c r="J68" s="81">
        <f t="shared" ref="J68" si="46">SUM(J66:J67)</f>
        <v>7.2239999999999993</v>
      </c>
      <c r="K68" s="81">
        <f t="shared" ref="K68" si="47">SUM(K66:K67)</f>
        <v>3.4150000000000005</v>
      </c>
      <c r="L68" s="115">
        <f>SUM(L66:L67)</f>
        <v>4.2610000000000001</v>
      </c>
    </row>
    <row r="69" spans="1:12" ht="15" customHeight="1" x14ac:dyDescent="0.25">
      <c r="A69" s="209" t="s">
        <v>49</v>
      </c>
      <c r="B69" s="209"/>
      <c r="C69" s="3"/>
      <c r="D69" s="3"/>
      <c r="E69" s="82">
        <v>-0.39000000000000012</v>
      </c>
      <c r="F69" s="83">
        <v>-2.4000000000000021E-2</v>
      </c>
      <c r="G69" s="82">
        <v>-4.1280000000000001</v>
      </c>
      <c r="H69" s="144">
        <v>-4.524</v>
      </c>
      <c r="I69" s="82">
        <v>-8.3719999999999999</v>
      </c>
      <c r="J69" s="83">
        <v>-6.8250000000000011</v>
      </c>
      <c r="K69" s="83">
        <v>-7.73</v>
      </c>
      <c r="L69" s="144">
        <v>-4.0200000000000005</v>
      </c>
    </row>
    <row r="70" spans="1:12" ht="15" customHeight="1" x14ac:dyDescent="0.25">
      <c r="A70" s="209" t="s">
        <v>50</v>
      </c>
      <c r="B70" s="209"/>
      <c r="C70" s="3"/>
      <c r="D70" s="3"/>
      <c r="E70" s="82"/>
      <c r="F70" s="83"/>
      <c r="G70" s="82"/>
      <c r="H70" s="144"/>
      <c r="I70" s="82"/>
      <c r="J70" s="83"/>
      <c r="K70" s="83"/>
      <c r="L70" s="144"/>
    </row>
    <row r="71" spans="1:12" ht="15" customHeight="1" x14ac:dyDescent="0.25">
      <c r="A71" s="209" t="s">
        <v>51</v>
      </c>
      <c r="B71" s="209"/>
      <c r="C71" s="3"/>
      <c r="D71" s="3"/>
      <c r="E71" s="82"/>
      <c r="F71" s="83"/>
      <c r="G71" s="82">
        <v>-2.669</v>
      </c>
      <c r="H71" s="144"/>
      <c r="I71" s="82"/>
      <c r="J71" s="83"/>
      <c r="K71" s="83"/>
      <c r="L71" s="144"/>
    </row>
    <row r="72" spans="1:12" ht="15" customHeight="1" x14ac:dyDescent="0.25">
      <c r="A72" s="211" t="s">
        <v>52</v>
      </c>
      <c r="B72" s="211"/>
      <c r="C72" s="21"/>
      <c r="D72" s="21"/>
      <c r="E72" s="84"/>
      <c r="F72" s="85"/>
      <c r="G72" s="84">
        <v>3.5350000000000001</v>
      </c>
      <c r="H72" s="145"/>
      <c r="I72" s="84">
        <v>-3.9E-2</v>
      </c>
      <c r="J72" s="85"/>
      <c r="K72" s="85">
        <v>6</v>
      </c>
      <c r="L72" s="145">
        <v>1.3710000000000004</v>
      </c>
    </row>
    <row r="73" spans="1:12" ht="16.5" customHeight="1" x14ac:dyDescent="0.25">
      <c r="A73" s="32" t="s">
        <v>53</v>
      </c>
      <c r="B73" s="32"/>
      <c r="C73" s="19"/>
      <c r="D73" s="19"/>
      <c r="E73" s="90">
        <f>SUM(E69:E72)</f>
        <v>-0.39000000000000012</v>
      </c>
      <c r="F73" s="91">
        <f>SUM(F69:F72)</f>
        <v>-2.4000000000000021E-2</v>
      </c>
      <c r="G73" s="88">
        <f t="shared" ref="G73:H73" si="48">SUM(G69:G72)</f>
        <v>-3.2620000000000005</v>
      </c>
      <c r="H73" s="116">
        <f t="shared" si="48"/>
        <v>-4.524</v>
      </c>
      <c r="I73" s="90">
        <f t="shared" ref="I73" si="49">SUM(I69:I72)</f>
        <v>-8.4109999999999996</v>
      </c>
      <c r="J73" s="91">
        <f t="shared" ref="J73" si="50">SUM(J69:J72)</f>
        <v>-6.8250000000000011</v>
      </c>
      <c r="K73" s="91">
        <f t="shared" ref="K73" si="51">SUM(K69:K72)</f>
        <v>-1.7300000000000004</v>
      </c>
      <c r="L73" s="119">
        <f>SUM(L69:L72)</f>
        <v>-2.649</v>
      </c>
    </row>
    <row r="74" spans="1:12" ht="16.5" customHeight="1" x14ac:dyDescent="0.25">
      <c r="A74" s="215" t="s">
        <v>54</v>
      </c>
      <c r="B74" s="215"/>
      <c r="C74" s="9"/>
      <c r="D74" s="9"/>
      <c r="E74" s="80">
        <f>SUM(E73+E68)</f>
        <v>4.0939999999999994</v>
      </c>
      <c r="F74" s="81">
        <f>F73+F68</f>
        <v>4.1320000000000014</v>
      </c>
      <c r="G74" s="158">
        <f t="shared" ref="G74:H74" si="52">SUM(G73+G68)</f>
        <v>4.8529999999999998</v>
      </c>
      <c r="H74" s="159">
        <f t="shared" si="52"/>
        <v>4.9999999999998934E-3</v>
      </c>
      <c r="I74" s="80">
        <f t="shared" ref="I74" si="53">SUM(I73+I68)</f>
        <v>-3.9379999999999988</v>
      </c>
      <c r="J74" s="81">
        <f t="shared" ref="J74" si="54">SUM(J73+J68)</f>
        <v>0.39899999999999824</v>
      </c>
      <c r="K74" s="81">
        <f t="shared" ref="K74" si="55">SUM(K73+K68)</f>
        <v>1.6850000000000001</v>
      </c>
      <c r="L74" s="115">
        <f>SUM(L73+L68)</f>
        <v>1.6120000000000001</v>
      </c>
    </row>
    <row r="75" spans="1:12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2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6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6"/>
        <v>2012</v>
      </c>
      <c r="K76" s="55">
        <f t="shared" si="56"/>
        <v>2011</v>
      </c>
      <c r="L76" s="55">
        <f t="shared" si="56"/>
        <v>2010</v>
      </c>
    </row>
    <row r="77" spans="1:12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57">F$4</f>
        <v>Q2</v>
      </c>
      <c r="G77" s="74" t="str">
        <f t="shared" si="57"/>
        <v>Q1-2</v>
      </c>
      <c r="H77" s="74" t="str">
        <f t="shared" si="57"/>
        <v>Q1-2</v>
      </c>
      <c r="I77" s="55"/>
      <c r="J77" s="55"/>
      <c r="K77" s="55" t="str">
        <f>IF(K$4="","",K$4)</f>
        <v/>
      </c>
      <c r="L77" s="55"/>
    </row>
    <row r="78" spans="1:12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2" ht="1.5" customHeight="1" x14ac:dyDescent="0.25"/>
    <row r="80" spans="1:12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11.542991755005861</v>
      </c>
      <c r="F80" s="50">
        <f>IF(F14=0,"-",IF(F7=0,"-",F14/F7))*100</f>
        <v>10.455218356772766</v>
      </c>
      <c r="G80" s="63">
        <f>IF(G7=0,"",IF(G14=0,"",(G14/G7))*100)</f>
        <v>8.1854574568745839</v>
      </c>
      <c r="H80" s="99">
        <f>IF(H7=0,"",IF(H14=0,"",(H14/H7))*100)</f>
        <v>8.0632605400090185</v>
      </c>
      <c r="I80" s="97">
        <f>IF(I7=0,"",IF(I14=0,"",(I14/I7))*100)</f>
        <v>6.7370555536132439</v>
      </c>
      <c r="J80" s="50">
        <f>IF(J14=0,"-",IF(J7=0,"-",J14/J7))*100</f>
        <v>9.1009216856993866</v>
      </c>
      <c r="K80" s="50">
        <f>IF(K14=0,"-",IF(K7=0,"-",K14/K7))*100</f>
        <v>2.8886607653730989</v>
      </c>
      <c r="L80" s="147">
        <v>2.1</v>
      </c>
    </row>
    <row r="81" spans="1:12" ht="15" customHeight="1" x14ac:dyDescent="0.25">
      <c r="A81" s="209" t="s">
        <v>57</v>
      </c>
      <c r="B81" s="209"/>
      <c r="C81" s="6"/>
      <c r="D81" s="6"/>
      <c r="E81" s="63">
        <f t="shared" ref="E81:H81" si="58">IF(E20=0,"-",IF(E7=0,"-",E20/E7)*100)</f>
        <v>10.187087407894349</v>
      </c>
      <c r="F81" s="50">
        <f t="shared" si="58"/>
        <v>7.9649994712911134</v>
      </c>
      <c r="G81" s="63">
        <f t="shared" ref="G81:I81" si="59">IF(G20=0,"-",IF(G7=0,"-",G20/G7)*100)</f>
        <v>6.4939224106557907</v>
      </c>
      <c r="H81" s="99">
        <f t="shared" si="58"/>
        <v>5.4779366575162918</v>
      </c>
      <c r="I81" s="63">
        <f t="shared" si="59"/>
        <v>4.610005943432494</v>
      </c>
      <c r="J81" s="50">
        <f t="shared" ref="J81" si="60">IF(J20=0,"-",IF(J7=0,"-",J20/J7)*100)</f>
        <v>3.2320187557565183</v>
      </c>
      <c r="K81" s="50">
        <f t="shared" ref="K81" si="61">IF(K20=0,"-",IF(K7=0,"-",K20/K7)*100)</f>
        <v>-1.2167210797347736</v>
      </c>
      <c r="L81" s="99">
        <v>-2.2000000000000002</v>
      </c>
    </row>
    <row r="82" spans="1:12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108" t="s">
        <v>8</v>
      </c>
      <c r="H82" s="50" t="s">
        <v>8</v>
      </c>
      <c r="I82" s="189">
        <f>IF((I47=0),"-",(I24/((I47+J47)/2)*100))</f>
        <v>11.791987142693101</v>
      </c>
      <c r="J82" s="99">
        <f>IF((J47=0),"-",(J24/((J47+K47)/2)*100))</f>
        <v>9.0770771291468133</v>
      </c>
      <c r="K82" s="50">
        <f>IF((K47=0),"-",(K24/((K47+L47)/2)*100))</f>
        <v>-4.0034763281995591</v>
      </c>
      <c r="L82" s="99">
        <v>-8.6999999999999993</v>
      </c>
    </row>
    <row r="83" spans="1:12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108" t="s">
        <v>8</v>
      </c>
      <c r="H83" s="50" t="s">
        <v>8</v>
      </c>
      <c r="I83" s="189">
        <f>IF((I47=0),"-",((I17+I18)/((I47+I48+I49+I51+J47+J48+J49+J51)/2)*100))</f>
        <v>9.72220877429098</v>
      </c>
      <c r="J83" s="99">
        <f>IF((J47=0),"-",((J17+J18)/((J47+J48+J49+J51+K47+K48+K49+K51)/2)*100))</f>
        <v>13.585038144760322</v>
      </c>
      <c r="K83" s="50">
        <f>IF((K47=0),"-",((K17+K18)/((K47+K48+K49+K51+L47+L48+L49+L51)/2)*100))</f>
        <v>4.1874486663577137</v>
      </c>
      <c r="L83" s="99">
        <v>2.2999999999999998</v>
      </c>
    </row>
    <row r="84" spans="1:12" ht="15" customHeight="1" x14ac:dyDescent="0.25">
      <c r="A84" s="209" t="s">
        <v>60</v>
      </c>
      <c r="B84" s="209"/>
      <c r="C84" s="6"/>
      <c r="D84" s="6"/>
      <c r="E84" s="67" t="s">
        <v>8</v>
      </c>
      <c r="F84" s="92" t="s">
        <v>8</v>
      </c>
      <c r="G84" s="67">
        <f t="shared" ref="G84:H84" si="62">IF(G47=0,"-",((G47+G48)/G55*100))</f>
        <v>35.750791127486671</v>
      </c>
      <c r="H84" s="101">
        <f t="shared" si="62"/>
        <v>32.114833399787848</v>
      </c>
      <c r="I84" s="67">
        <f t="shared" ref="I84" si="63">IF(I47=0,"-",((I47+I48)/I55*100))</f>
        <v>35.26113718081541</v>
      </c>
      <c r="J84" s="177">
        <f t="shared" ref="J84" si="64">IF(J47=0,"-",((J47+J48)/J55*100))</f>
        <v>28.990426952248395</v>
      </c>
      <c r="K84" s="177">
        <f t="shared" ref="K84" si="65">IF(K47=0,"-",((K47+K48)/K55*100))</f>
        <v>27.390135754851645</v>
      </c>
      <c r="L84" s="101">
        <v>25</v>
      </c>
    </row>
    <row r="85" spans="1:12" ht="15" customHeight="1" x14ac:dyDescent="0.25">
      <c r="A85" s="209" t="s">
        <v>61</v>
      </c>
      <c r="B85" s="209"/>
      <c r="C85" s="6"/>
      <c r="D85" s="6"/>
      <c r="E85" s="65" t="s">
        <v>8</v>
      </c>
      <c r="F85" s="33" t="s">
        <v>8</v>
      </c>
      <c r="G85" s="65">
        <f t="shared" ref="G85:H85" si="66">IF((G51+G49-G43-G41-G37)=0,"-",(G51+G49-G43-G41-G37))</f>
        <v>39.706999999999994</v>
      </c>
      <c r="H85" s="103">
        <f t="shared" si="66"/>
        <v>48.048999999999999</v>
      </c>
      <c r="I85" s="65">
        <f t="shared" ref="I85" si="67">IF((I51+I49-I43-I41-I37)=0,"-",(I51+I49-I43-I41-I37))</f>
        <v>48.418999999999997</v>
      </c>
      <c r="J85" s="33">
        <f>IF((J51+J49-J43-J41-J37)=0,"-",(J51+J49-J43-J41-J37))</f>
        <v>52.304000000000002</v>
      </c>
      <c r="K85" s="33">
        <f>IF((K51+K49-K43-K41-K37)=0,"-",(K51+K49-K43-K41-K37))</f>
        <v>59.193999999999996</v>
      </c>
      <c r="L85" s="103">
        <v>68.5</v>
      </c>
    </row>
    <row r="86" spans="1:12" ht="15" customHeight="1" x14ac:dyDescent="0.25">
      <c r="A86" s="209" t="s">
        <v>62</v>
      </c>
      <c r="B86" s="209"/>
      <c r="C86" s="3"/>
      <c r="D86" s="3"/>
      <c r="E86" s="63" t="s">
        <v>8</v>
      </c>
      <c r="F86" s="2" t="s">
        <v>8</v>
      </c>
      <c r="G86" s="63">
        <f t="shared" ref="G86:H86" si="68">IF((G47=0),"-",((G51+G49)/(G47+G48)))</f>
        <v>1.0774617158767428</v>
      </c>
      <c r="H86" s="99">
        <f t="shared" si="68"/>
        <v>1.389008620689655</v>
      </c>
      <c r="I86" s="63">
        <f t="shared" ref="I86" si="69">IF((I47=0),"-",((I51+I49)/(I47+I48)))</f>
        <v>1.2014561009332871</v>
      </c>
      <c r="J86" s="50">
        <f t="shared" ref="J86" si="70">IF((J47=0),"-",((J51+J49)/(J47+J48)))</f>
        <v>1.5637401401205229</v>
      </c>
      <c r="K86" s="50">
        <f t="shared" ref="K86" si="71">IF((K47=0),"-",((K51+K49)/(K47+K48)))</f>
        <v>1.9416216216216213</v>
      </c>
      <c r="L86" s="99">
        <v>2.2999999999999998</v>
      </c>
    </row>
    <row r="87" spans="1:12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8</v>
      </c>
      <c r="H87" s="148" t="s">
        <v>8</v>
      </c>
      <c r="I87" s="66">
        <v>673</v>
      </c>
      <c r="J87" s="17">
        <v>636</v>
      </c>
      <c r="K87" s="17">
        <v>608</v>
      </c>
      <c r="L87" s="148">
        <v>626</v>
      </c>
    </row>
    <row r="88" spans="1:12" ht="15" customHeight="1" x14ac:dyDescent="0.25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2" x14ac:dyDescent="0.25">
      <c r="A89" s="121"/>
      <c r="B89" s="121"/>
      <c r="C89" s="121"/>
      <c r="D89" s="121"/>
      <c r="E89" s="122"/>
      <c r="F89" s="122"/>
      <c r="G89" s="121"/>
      <c r="H89" s="121"/>
      <c r="I89" s="121"/>
      <c r="J89" s="121"/>
      <c r="K89" s="122"/>
      <c r="L89" s="122"/>
    </row>
    <row r="90" spans="1:12" x14ac:dyDescent="0.25">
      <c r="A90" s="121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2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20"/>
      <c r="L91" s="20"/>
    </row>
    <row r="92" spans="1:12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2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2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2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2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1:B81"/>
    <mergeCell ref="A82:B82"/>
    <mergeCell ref="A84:B84"/>
    <mergeCell ref="A85:B85"/>
    <mergeCell ref="A83:B83"/>
    <mergeCell ref="A1:L1"/>
    <mergeCell ref="A61:B61"/>
    <mergeCell ref="A62:B62"/>
    <mergeCell ref="A63:B63"/>
    <mergeCell ref="A64:B64"/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102"/>
  <sheetViews>
    <sheetView showGridLines="0" zoomScaleNormal="100" zoomScaleSheetLayoutView="85" workbookViewId="0">
      <selection sqref="A1:L1"/>
    </sheetView>
  </sheetViews>
  <sheetFormatPr defaultRowHeight="15" x14ac:dyDescent="0.25"/>
  <cols>
    <col min="1" max="1" width="26" customWidth="1"/>
    <col min="2" max="2" width="16" customWidth="1"/>
    <col min="3" max="3" width="8.28515625" customWidth="1"/>
    <col min="4" max="4" width="4.85546875" customWidth="1"/>
    <col min="5" max="6" width="9.7109375" customWidth="1"/>
    <col min="7" max="10" width="9.7109375" style="39" customWidth="1"/>
    <col min="11" max="12" width="9.7109375" customWidth="1"/>
  </cols>
  <sheetData>
    <row r="1" spans="1:14" ht="18" customHeight="1" x14ac:dyDescent="0.25">
      <c r="A1" s="210" t="s">
        <v>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4" ht="15" customHeight="1" x14ac:dyDescent="0.25">
      <c r="A2" s="29" t="s">
        <v>15</v>
      </c>
      <c r="B2" s="12"/>
      <c r="C2" s="12"/>
      <c r="D2" s="12"/>
      <c r="E2" s="13"/>
      <c r="F2" s="13"/>
      <c r="G2" s="41"/>
      <c r="H2" s="41"/>
      <c r="I2" s="41"/>
      <c r="J2" s="41"/>
      <c r="K2" s="13"/>
      <c r="L2" s="13"/>
    </row>
    <row r="3" spans="1:14" ht="12.75" customHeight="1" x14ac:dyDescent="0.25">
      <c r="A3" s="52"/>
      <c r="B3" s="52"/>
      <c r="C3" s="57"/>
      <c r="D3" s="54"/>
      <c r="E3" s="55">
        <v>2014</v>
      </c>
      <c r="F3" s="55">
        <v>2013</v>
      </c>
      <c r="G3" s="55">
        <v>2014</v>
      </c>
      <c r="H3" s="55">
        <v>2013</v>
      </c>
      <c r="I3" s="55">
        <v>2013</v>
      </c>
      <c r="J3" s="55">
        <v>2012</v>
      </c>
      <c r="K3" s="55">
        <v>2011</v>
      </c>
      <c r="L3" s="55">
        <v>2010</v>
      </c>
    </row>
    <row r="4" spans="1:14" ht="12.75" customHeight="1" x14ac:dyDescent="0.25">
      <c r="A4" s="56"/>
      <c r="B4" s="56"/>
      <c r="C4" s="57"/>
      <c r="D4" s="54"/>
      <c r="E4" s="55" t="s">
        <v>125</v>
      </c>
      <c r="F4" s="55" t="s">
        <v>125</v>
      </c>
      <c r="G4" s="55" t="s">
        <v>126</v>
      </c>
      <c r="H4" s="55" t="s">
        <v>126</v>
      </c>
      <c r="I4" s="55"/>
      <c r="J4" s="55"/>
      <c r="K4" s="55"/>
      <c r="L4" s="55"/>
    </row>
    <row r="5" spans="1:14" s="15" customFormat="1" ht="12.75" customHeight="1" x14ac:dyDescent="0.15">
      <c r="A5" s="53" t="s">
        <v>9</v>
      </c>
      <c r="B5" s="59"/>
      <c r="C5" s="57"/>
      <c r="D5" s="57" t="s">
        <v>64</v>
      </c>
      <c r="E5" s="58"/>
      <c r="F5" s="58"/>
      <c r="G5" s="58"/>
      <c r="H5" s="58"/>
      <c r="I5" s="58"/>
      <c r="J5" s="58"/>
      <c r="K5" s="58" t="s">
        <v>7</v>
      </c>
      <c r="L5" s="58" t="s">
        <v>7</v>
      </c>
    </row>
    <row r="6" spans="1:14" ht="1.5" customHeight="1" x14ac:dyDescent="0.25"/>
    <row r="7" spans="1:14" ht="15" customHeight="1" x14ac:dyDescent="0.25">
      <c r="A7" s="27" t="s">
        <v>10</v>
      </c>
      <c r="B7" s="6"/>
      <c r="C7" s="6"/>
      <c r="D7" s="6"/>
      <c r="E7" s="71">
        <v>46.853000000000009</v>
      </c>
      <c r="F7" s="49">
        <v>57.480999999999995</v>
      </c>
      <c r="G7" s="71">
        <v>105.31100000000001</v>
      </c>
      <c r="H7" s="100">
        <v>121.66</v>
      </c>
      <c r="I7" s="71">
        <v>237.64699999999999</v>
      </c>
      <c r="J7" s="49">
        <v>268.423</v>
      </c>
      <c r="K7" s="49">
        <v>323.73899999999998</v>
      </c>
      <c r="L7" s="100">
        <v>406.98700000000002</v>
      </c>
      <c r="M7" s="36"/>
      <c r="N7" s="36"/>
    </row>
    <row r="8" spans="1:14" ht="15" customHeight="1" x14ac:dyDescent="0.25">
      <c r="A8" s="27" t="s">
        <v>11</v>
      </c>
      <c r="B8" s="3"/>
      <c r="C8" s="3"/>
      <c r="D8" s="3"/>
      <c r="E8" s="70">
        <v>-54.256999999999991</v>
      </c>
      <c r="F8" s="44">
        <v>-59.874000000000009</v>
      </c>
      <c r="G8" s="70">
        <v>-109.30099999999999</v>
      </c>
      <c r="H8" s="138">
        <v>-122.572</v>
      </c>
      <c r="I8" s="70">
        <v>-248.09800000000001</v>
      </c>
      <c r="J8" s="44">
        <v>-259.459</v>
      </c>
      <c r="K8" s="44">
        <v>-323.68299999999999</v>
      </c>
      <c r="L8" s="138">
        <v>-356.61599999999999</v>
      </c>
      <c r="M8" s="36"/>
      <c r="N8" s="36"/>
    </row>
    <row r="9" spans="1:14" ht="15" customHeight="1" x14ac:dyDescent="0.25">
      <c r="A9" s="27" t="s">
        <v>12</v>
      </c>
      <c r="B9" s="3"/>
      <c r="C9" s="3"/>
      <c r="D9" s="3"/>
      <c r="E9" s="70"/>
      <c r="F9" s="44"/>
      <c r="G9" s="70"/>
      <c r="H9" s="138"/>
      <c r="I9" s="70"/>
      <c r="J9" s="44"/>
      <c r="K9" s="44"/>
      <c r="L9" s="138"/>
      <c r="M9" s="36"/>
      <c r="N9" s="36"/>
    </row>
    <row r="10" spans="1:14" ht="15" customHeight="1" x14ac:dyDescent="0.25">
      <c r="A10" s="27" t="s">
        <v>13</v>
      </c>
      <c r="B10" s="3"/>
      <c r="C10" s="3"/>
      <c r="D10" s="3"/>
      <c r="E10" s="70"/>
      <c r="F10" s="44"/>
      <c r="G10" s="70"/>
      <c r="H10" s="138"/>
      <c r="I10" s="70"/>
      <c r="J10" s="44"/>
      <c r="K10" s="44"/>
      <c r="L10" s="138"/>
      <c r="M10" s="36"/>
      <c r="N10" s="36"/>
    </row>
    <row r="11" spans="1:14" ht="15" customHeight="1" x14ac:dyDescent="0.25">
      <c r="A11" s="28" t="s">
        <v>14</v>
      </c>
      <c r="B11" s="21"/>
      <c r="C11" s="21"/>
      <c r="D11" s="21"/>
      <c r="E11" s="69"/>
      <c r="F11" s="46"/>
      <c r="G11" s="69"/>
      <c r="H11" s="137"/>
      <c r="I11" s="69"/>
      <c r="J11" s="46"/>
      <c r="K11" s="46"/>
      <c r="L11" s="137"/>
      <c r="M11" s="36"/>
      <c r="N11" s="36"/>
    </row>
    <row r="12" spans="1:14" ht="15" customHeight="1" x14ac:dyDescent="0.25">
      <c r="A12" s="10" t="s">
        <v>0</v>
      </c>
      <c r="B12" s="10"/>
      <c r="C12" s="10"/>
      <c r="D12" s="10"/>
      <c r="E12" s="71">
        <f>SUM(E7:E11)</f>
        <v>-7.4039999999999822</v>
      </c>
      <c r="F12" s="49">
        <f t="shared" ref="F12" si="0">SUM(F7:F11)</f>
        <v>-2.3930000000000149</v>
      </c>
      <c r="G12" s="71">
        <f>SUM(G7:G11)</f>
        <v>-3.9899999999999807</v>
      </c>
      <c r="H12" s="100">
        <f>SUM(H7:H11)</f>
        <v>-0.91200000000000614</v>
      </c>
      <c r="I12" s="71">
        <f>SUM(I7:I11)</f>
        <v>-10.451000000000022</v>
      </c>
      <c r="J12" s="49">
        <f t="shared" ref="J12" si="1">SUM(J7:J11)</f>
        <v>8.9639999999999986</v>
      </c>
      <c r="K12" s="49">
        <f t="shared" ref="K12" si="2">SUM(K7:K11)</f>
        <v>5.5999999999983174E-2</v>
      </c>
      <c r="L12" s="100">
        <f>SUM(L7:L11)</f>
        <v>50.371000000000038</v>
      </c>
      <c r="M12" s="36"/>
      <c r="N12" s="36"/>
    </row>
    <row r="13" spans="1:14" ht="15" customHeight="1" x14ac:dyDescent="0.25">
      <c r="A13" s="28" t="s">
        <v>76</v>
      </c>
      <c r="B13" s="21"/>
      <c r="C13" s="21"/>
      <c r="D13" s="21"/>
      <c r="E13" s="69">
        <v>-0.70700000000000007</v>
      </c>
      <c r="F13" s="46">
        <v>-0.64200000000000013</v>
      </c>
      <c r="G13" s="69">
        <v>-1.419</v>
      </c>
      <c r="H13" s="137">
        <v>-1.3220000000000001</v>
      </c>
      <c r="I13" s="69">
        <v>-2.5620000000000003</v>
      </c>
      <c r="J13" s="46">
        <v>-2.1189999999999998</v>
      </c>
      <c r="K13" s="46">
        <v>-4.633</v>
      </c>
      <c r="L13" s="137">
        <v>-4.391</v>
      </c>
      <c r="M13" s="36"/>
      <c r="N13" s="36"/>
    </row>
    <row r="14" spans="1:14" ht="15" customHeight="1" x14ac:dyDescent="0.25">
      <c r="A14" s="10" t="s">
        <v>1</v>
      </c>
      <c r="B14" s="10"/>
      <c r="C14" s="10"/>
      <c r="D14" s="10"/>
      <c r="E14" s="71">
        <f>SUM(E12:E13)</f>
        <v>-8.1109999999999829</v>
      </c>
      <c r="F14" s="49">
        <f t="shared" ref="F14" si="3">SUM(F12:F13)</f>
        <v>-3.0350000000000152</v>
      </c>
      <c r="G14" s="71">
        <f>SUM(G12:G13)</f>
        <v>-5.4089999999999812</v>
      </c>
      <c r="H14" s="100">
        <f>SUM(H12:H13)</f>
        <v>-2.2340000000000062</v>
      </c>
      <c r="I14" s="71">
        <f>SUM(I12:I13)</f>
        <v>-13.013000000000023</v>
      </c>
      <c r="J14" s="49">
        <f t="shared" ref="J14" si="4">SUM(J12:J13)</f>
        <v>6.8449999999999989</v>
      </c>
      <c r="K14" s="49">
        <f t="shared" ref="K14" si="5">SUM(K12:K13)</f>
        <v>-4.5770000000000168</v>
      </c>
      <c r="L14" s="100">
        <f>SUM(L12:L13)</f>
        <v>45.98000000000004</v>
      </c>
      <c r="M14" s="36"/>
      <c r="N14" s="36"/>
    </row>
    <row r="15" spans="1:14" ht="15" customHeight="1" x14ac:dyDescent="0.25">
      <c r="A15" s="27" t="s">
        <v>16</v>
      </c>
      <c r="B15" s="4"/>
      <c r="C15" s="4"/>
      <c r="D15" s="4"/>
      <c r="E15" s="70"/>
      <c r="F15" s="44"/>
      <c r="G15" s="70"/>
      <c r="H15" s="138"/>
      <c r="I15" s="70"/>
      <c r="J15" s="44"/>
      <c r="K15" s="44"/>
      <c r="L15" s="138"/>
      <c r="M15" s="36"/>
      <c r="N15" s="36"/>
    </row>
    <row r="16" spans="1:14" ht="15" customHeight="1" x14ac:dyDescent="0.25">
      <c r="A16" s="28" t="s">
        <v>17</v>
      </c>
      <c r="B16" s="21"/>
      <c r="C16" s="21"/>
      <c r="D16" s="21"/>
      <c r="E16" s="69"/>
      <c r="F16" s="46"/>
      <c r="G16" s="69"/>
      <c r="H16" s="137"/>
      <c r="I16" s="69"/>
      <c r="J16" s="46"/>
      <c r="K16" s="46"/>
      <c r="L16" s="137"/>
      <c r="M16" s="36"/>
      <c r="N16" s="36"/>
    </row>
    <row r="17" spans="1:14" ht="15" customHeight="1" x14ac:dyDescent="0.25">
      <c r="A17" s="10" t="s">
        <v>2</v>
      </c>
      <c r="B17" s="10"/>
      <c r="C17" s="10"/>
      <c r="D17" s="10"/>
      <c r="E17" s="71">
        <f>SUM(E14:E16)</f>
        <v>-8.1109999999999829</v>
      </c>
      <c r="F17" s="49">
        <f t="shared" ref="F17" si="6">SUM(F14:F16)</f>
        <v>-3.0350000000000152</v>
      </c>
      <c r="G17" s="71">
        <f>SUM(G14:G16)</f>
        <v>-5.4089999999999812</v>
      </c>
      <c r="H17" s="100">
        <f>SUM(H14:H16)</f>
        <v>-2.2340000000000062</v>
      </c>
      <c r="I17" s="71">
        <f>SUM(I14:I16)</f>
        <v>-13.013000000000023</v>
      </c>
      <c r="J17" s="49">
        <f t="shared" ref="J17" si="7">SUM(J14:J16)</f>
        <v>6.8449999999999989</v>
      </c>
      <c r="K17" s="49">
        <f t="shared" ref="K17" si="8">SUM(K14:K16)</f>
        <v>-4.5770000000000168</v>
      </c>
      <c r="L17" s="100">
        <f>SUM(L14:L16)</f>
        <v>45.98000000000004</v>
      </c>
      <c r="M17" s="36"/>
      <c r="N17" s="36"/>
    </row>
    <row r="18" spans="1:14" ht="15" customHeight="1" x14ac:dyDescent="0.25">
      <c r="A18" s="27" t="s">
        <v>18</v>
      </c>
      <c r="B18" s="3"/>
      <c r="C18" s="3"/>
      <c r="D18" s="3"/>
      <c r="E18" s="70">
        <v>0.01</v>
      </c>
      <c r="F18" s="44">
        <v>0.02</v>
      </c>
      <c r="G18" s="70">
        <v>1.4E-2</v>
      </c>
      <c r="H18" s="138">
        <v>0.02</v>
      </c>
      <c r="I18" s="70">
        <v>1.839</v>
      </c>
      <c r="J18" s="44">
        <v>1.375</v>
      </c>
      <c r="K18" s="44">
        <v>6.274</v>
      </c>
      <c r="L18" s="138">
        <v>0.98099999999999998</v>
      </c>
      <c r="M18" s="36"/>
      <c r="N18" s="36"/>
    </row>
    <row r="19" spans="1:14" ht="15" customHeight="1" x14ac:dyDescent="0.25">
      <c r="A19" s="28" t="s">
        <v>19</v>
      </c>
      <c r="B19" s="21"/>
      <c r="C19" s="21"/>
      <c r="D19" s="21"/>
      <c r="E19" s="69">
        <v>-0.75800000000000001</v>
      </c>
      <c r="F19" s="46">
        <v>-0.51500000000000001</v>
      </c>
      <c r="G19" s="69">
        <v>-1.31</v>
      </c>
      <c r="H19" s="137">
        <v>-1.038</v>
      </c>
      <c r="I19" s="69">
        <v>-2.4359999999999999</v>
      </c>
      <c r="J19" s="46">
        <v>-3.4470000000000001</v>
      </c>
      <c r="K19" s="46">
        <v>-3.3839999999999999</v>
      </c>
      <c r="L19" s="137">
        <v>-1.6379999999999999</v>
      </c>
      <c r="M19" s="36"/>
      <c r="N19" s="36"/>
    </row>
    <row r="20" spans="1:14" ht="15" customHeight="1" x14ac:dyDescent="0.25">
      <c r="A20" s="10" t="s">
        <v>3</v>
      </c>
      <c r="B20" s="10"/>
      <c r="C20" s="10"/>
      <c r="D20" s="10"/>
      <c r="E20" s="71">
        <f>SUM(E17:E19)</f>
        <v>-8.858999999999984</v>
      </c>
      <c r="F20" s="49">
        <f t="shared" ref="F20" si="9">SUM(F17:F19)</f>
        <v>-3.5300000000000153</v>
      </c>
      <c r="G20" s="71">
        <f>SUM(G17:G19)</f>
        <v>-6.7049999999999805</v>
      </c>
      <c r="H20" s="100">
        <f>SUM(H17:H19)</f>
        <v>-3.252000000000006</v>
      </c>
      <c r="I20" s="71">
        <f>SUM(I17:I19)</f>
        <v>-13.610000000000023</v>
      </c>
      <c r="J20" s="49">
        <f t="shared" ref="J20" si="10">SUM(J17:J19)</f>
        <v>4.7729999999999988</v>
      </c>
      <c r="K20" s="49">
        <f t="shared" ref="K20" si="11">SUM(K17:K19)</f>
        <v>-1.6870000000000167</v>
      </c>
      <c r="L20" s="100">
        <f>SUM(L17:L19)</f>
        <v>45.323000000000043</v>
      </c>
      <c r="M20" s="36"/>
      <c r="N20" s="36"/>
    </row>
    <row r="21" spans="1:14" ht="15" customHeight="1" x14ac:dyDescent="0.25">
      <c r="A21" s="27" t="s">
        <v>20</v>
      </c>
      <c r="B21" s="3"/>
      <c r="C21" s="3"/>
      <c r="D21" s="3"/>
      <c r="E21" s="70">
        <v>-0.32200000000000001</v>
      </c>
      <c r="F21" s="44">
        <v>1.028</v>
      </c>
      <c r="G21" s="70">
        <v>-0.32200000000000001</v>
      </c>
      <c r="H21" s="138">
        <v>0.82</v>
      </c>
      <c r="I21" s="70">
        <v>5.4030000000000005</v>
      </c>
      <c r="J21" s="44">
        <v>-1.8919999999999999</v>
      </c>
      <c r="K21" s="44">
        <v>0.82899999999999996</v>
      </c>
      <c r="L21" s="138">
        <v>-16.029</v>
      </c>
      <c r="M21" s="36"/>
      <c r="N21" s="36"/>
    </row>
    <row r="22" spans="1:14" ht="15" customHeight="1" x14ac:dyDescent="0.25">
      <c r="A22" s="28" t="s">
        <v>83</v>
      </c>
      <c r="B22" s="23"/>
      <c r="C22" s="23"/>
      <c r="D22" s="23"/>
      <c r="E22" s="69"/>
      <c r="F22" s="46"/>
      <c r="G22" s="69"/>
      <c r="H22" s="137"/>
      <c r="I22" s="69"/>
      <c r="J22" s="46"/>
      <c r="K22" s="46">
        <v>-12.378</v>
      </c>
      <c r="L22" s="137">
        <v>-8.8030000000000008</v>
      </c>
      <c r="M22" s="36"/>
      <c r="N22" s="36"/>
    </row>
    <row r="23" spans="1:14" ht="15" customHeight="1" x14ac:dyDescent="0.25">
      <c r="A23" s="31" t="s">
        <v>21</v>
      </c>
      <c r="B23" s="11"/>
      <c r="C23" s="11"/>
      <c r="D23" s="11"/>
      <c r="E23" s="71">
        <f>SUM(E20:E22)</f>
        <v>-9.1809999999999832</v>
      </c>
      <c r="F23" s="49">
        <f t="shared" ref="F23" si="12">SUM(F20:F22)</f>
        <v>-2.5020000000000153</v>
      </c>
      <c r="G23" s="71">
        <f>SUM(G20:G22)</f>
        <v>-7.0269999999999806</v>
      </c>
      <c r="H23" s="100">
        <f>SUM(H20:H22)</f>
        <v>-2.4320000000000062</v>
      </c>
      <c r="I23" s="71">
        <f>SUM(I20:I22)</f>
        <v>-8.2070000000000221</v>
      </c>
      <c r="J23" s="49">
        <f t="shared" ref="J23" si="13">SUM(J20:J22)</f>
        <v>2.8809999999999989</v>
      </c>
      <c r="K23" s="49">
        <f t="shared" ref="K23" si="14">SUM(K20:K22)</f>
        <v>-13.236000000000017</v>
      </c>
      <c r="L23" s="100">
        <f>SUM(L20:L22)</f>
        <v>20.491000000000042</v>
      </c>
      <c r="M23" s="36"/>
      <c r="N23" s="36"/>
    </row>
    <row r="24" spans="1:14" ht="15" customHeight="1" x14ac:dyDescent="0.25">
      <c r="A24" s="27" t="s">
        <v>22</v>
      </c>
      <c r="B24" s="3"/>
      <c r="C24" s="3"/>
      <c r="D24" s="3"/>
      <c r="E24" s="70">
        <f t="shared" ref="E24:H24" si="15">E23-E25</f>
        <v>-9.1809999999999832</v>
      </c>
      <c r="F24" s="44">
        <f t="shared" si="15"/>
        <v>-2.5020000000000153</v>
      </c>
      <c r="G24" s="70">
        <f t="shared" si="15"/>
        <v>-7.0269999999999806</v>
      </c>
      <c r="H24" s="138">
        <f t="shared" si="15"/>
        <v>-2.4320000000000062</v>
      </c>
      <c r="I24" s="70">
        <f t="shared" ref="I24" si="16">I23-I25</f>
        <v>-8.2070000000000221</v>
      </c>
      <c r="J24" s="44">
        <f t="shared" ref="J24" si="17">J23-J25</f>
        <v>2.8809999999999989</v>
      </c>
      <c r="K24" s="44">
        <f t="shared" ref="K24" si="18">K23-K25</f>
        <v>-13.236000000000017</v>
      </c>
      <c r="L24" s="138">
        <f>L23-L25</f>
        <v>20.491000000000042</v>
      </c>
      <c r="M24" s="36"/>
      <c r="N24" s="36"/>
    </row>
    <row r="25" spans="1:14" ht="15" customHeight="1" x14ac:dyDescent="0.25">
      <c r="A25" s="27" t="s">
        <v>85</v>
      </c>
      <c r="B25" s="3"/>
      <c r="C25" s="3"/>
      <c r="D25" s="3"/>
      <c r="E25" s="70"/>
      <c r="F25" s="44"/>
      <c r="G25" s="70"/>
      <c r="H25" s="138"/>
      <c r="I25" s="70"/>
      <c r="J25" s="44"/>
      <c r="K25" s="44"/>
      <c r="L25" s="138"/>
    </row>
    <row r="26" spans="1:14" ht="10.5" customHeight="1" x14ac:dyDescent="0.25">
      <c r="A26" s="3"/>
      <c r="B26" s="3"/>
      <c r="C26" s="3"/>
      <c r="D26" s="3"/>
      <c r="E26" s="70"/>
      <c r="F26" s="44"/>
      <c r="G26" s="70"/>
      <c r="H26" s="138"/>
      <c r="I26" s="70"/>
      <c r="J26" s="44"/>
      <c r="K26" s="44"/>
      <c r="L26" s="44"/>
    </row>
    <row r="27" spans="1:14" ht="15" customHeight="1" x14ac:dyDescent="0.25">
      <c r="A27" s="161" t="s">
        <v>95</v>
      </c>
      <c r="B27" s="162"/>
      <c r="C27" s="162"/>
      <c r="D27" s="162"/>
      <c r="E27" s="163">
        <v>-5.9</v>
      </c>
      <c r="F27" s="164"/>
      <c r="G27" s="163">
        <v>-5.9</v>
      </c>
      <c r="H27" s="164"/>
      <c r="I27" s="163"/>
      <c r="J27" s="164"/>
      <c r="K27" s="164"/>
      <c r="L27" s="164"/>
    </row>
    <row r="28" spans="1:14" ht="15" customHeight="1" x14ac:dyDescent="0.25">
      <c r="A28" s="166" t="s">
        <v>96</v>
      </c>
      <c r="B28" s="167"/>
      <c r="C28" s="167"/>
      <c r="D28" s="167"/>
      <c r="E28" s="168">
        <f>E14-E27</f>
        <v>-2.2109999999999825</v>
      </c>
      <c r="F28" s="169">
        <f t="shared" ref="F28:L28" si="19">F14-F27</f>
        <v>-3.0350000000000152</v>
      </c>
      <c r="G28" s="168">
        <f t="shared" si="19"/>
        <v>0.4910000000000192</v>
      </c>
      <c r="H28" s="169">
        <f t="shared" si="19"/>
        <v>-2.2340000000000062</v>
      </c>
      <c r="I28" s="168">
        <f t="shared" ref="I28" si="20">I14-I27</f>
        <v>-13.013000000000023</v>
      </c>
      <c r="J28" s="169">
        <f t="shared" ref="J28" si="21">J14-J27</f>
        <v>6.8449999999999989</v>
      </c>
      <c r="K28" s="169">
        <f t="shared" si="19"/>
        <v>-4.5770000000000168</v>
      </c>
      <c r="L28" s="169">
        <f t="shared" si="19"/>
        <v>45.98000000000004</v>
      </c>
    </row>
    <row r="29" spans="1:14" x14ac:dyDescent="0.25">
      <c r="A29" s="3"/>
      <c r="B29" s="3"/>
      <c r="C29" s="3"/>
      <c r="D29" s="3"/>
      <c r="E29" s="44"/>
      <c r="F29" s="44"/>
      <c r="G29" s="44"/>
      <c r="H29" s="44"/>
      <c r="I29" s="44"/>
      <c r="J29" s="44"/>
      <c r="K29" s="44"/>
      <c r="L29" s="44"/>
    </row>
    <row r="30" spans="1:14" ht="12.75" customHeight="1" x14ac:dyDescent="0.25">
      <c r="A30" s="52"/>
      <c r="B30" s="52"/>
      <c r="C30" s="57"/>
      <c r="D30" s="54"/>
      <c r="E30" s="55">
        <f>E$3</f>
        <v>2014</v>
      </c>
      <c r="F30" s="55">
        <f t="shared" ref="F30:L30" si="22">F$3</f>
        <v>2013</v>
      </c>
      <c r="G30" s="55">
        <f>G$3</f>
        <v>2014</v>
      </c>
      <c r="H30" s="55">
        <f>H$3</f>
        <v>2013</v>
      </c>
      <c r="I30" s="55">
        <f>I$3</f>
        <v>2013</v>
      </c>
      <c r="J30" s="55">
        <f t="shared" si="22"/>
        <v>2012</v>
      </c>
      <c r="K30" s="55">
        <f t="shared" si="22"/>
        <v>2011</v>
      </c>
      <c r="L30" s="55">
        <f t="shared" si="22"/>
        <v>2010</v>
      </c>
    </row>
    <row r="31" spans="1:14" ht="12.75" customHeight="1" x14ac:dyDescent="0.25">
      <c r="A31" s="56"/>
      <c r="B31" s="56"/>
      <c r="C31" s="57"/>
      <c r="D31" s="54"/>
      <c r="E31" s="74" t="str">
        <f>E$4</f>
        <v>Q2</v>
      </c>
      <c r="F31" s="74" t="str">
        <f t="shared" ref="F31:H31" si="23">F$4</f>
        <v>Q2</v>
      </c>
      <c r="G31" s="74" t="str">
        <f t="shared" si="23"/>
        <v>Q1-2</v>
      </c>
      <c r="H31" s="74" t="str">
        <f t="shared" si="23"/>
        <v>Q1-2</v>
      </c>
      <c r="I31" s="74"/>
      <c r="J31" s="74"/>
      <c r="K31" s="74" t="str">
        <f>IF(K$4="","",K$4)</f>
        <v/>
      </c>
      <c r="L31" s="74"/>
    </row>
    <row r="32" spans="1:14" s="16" customFormat="1" ht="15" customHeight="1" x14ac:dyDescent="0.15">
      <c r="A32" s="53" t="s">
        <v>82</v>
      </c>
      <c r="B32" s="61"/>
      <c r="C32" s="57"/>
      <c r="D32" s="57"/>
      <c r="E32" s="75"/>
      <c r="F32" s="75"/>
      <c r="G32" s="75"/>
      <c r="H32" s="75"/>
      <c r="I32" s="75"/>
      <c r="J32" s="75"/>
      <c r="K32" s="75"/>
      <c r="L32" s="75"/>
    </row>
    <row r="33" spans="1:12" ht="1.5" customHeight="1" x14ac:dyDescent="0.25">
      <c r="E33" s="36"/>
      <c r="F33" s="36"/>
      <c r="G33" s="76"/>
      <c r="H33" s="76"/>
      <c r="I33" s="76"/>
      <c r="J33" s="76"/>
      <c r="K33" s="36"/>
      <c r="L33" s="36"/>
    </row>
    <row r="34" spans="1:12" ht="15" customHeight="1" x14ac:dyDescent="0.25">
      <c r="A34" s="27" t="s">
        <v>4</v>
      </c>
      <c r="B34" s="7"/>
      <c r="C34" s="7"/>
      <c r="D34" s="7"/>
      <c r="E34" s="70"/>
      <c r="F34" s="44"/>
      <c r="G34" s="70">
        <v>40.387999999999998</v>
      </c>
      <c r="H34" s="138">
        <v>40.387999999999998</v>
      </c>
      <c r="I34" s="70">
        <v>40.387999999999998</v>
      </c>
      <c r="J34" s="44">
        <v>40.387999999999998</v>
      </c>
      <c r="K34" s="44">
        <v>40.387999999999998</v>
      </c>
      <c r="L34" s="138">
        <v>42.081000000000003</v>
      </c>
    </row>
    <row r="35" spans="1:12" ht="15" customHeight="1" x14ac:dyDescent="0.25">
      <c r="A35" s="27" t="s">
        <v>23</v>
      </c>
      <c r="B35" s="6"/>
      <c r="C35" s="6"/>
      <c r="D35" s="6"/>
      <c r="E35" s="70"/>
      <c r="F35" s="44"/>
      <c r="G35" s="70">
        <v>5.4999999999999982</v>
      </c>
      <c r="H35" s="138">
        <v>6.3020000000000005</v>
      </c>
      <c r="I35" s="70">
        <v>6.2859999999999996</v>
      </c>
      <c r="J35" s="44">
        <v>4.2629999999999999</v>
      </c>
      <c r="K35" s="44">
        <v>0.99299999999999999</v>
      </c>
      <c r="L35" s="138">
        <v>1.2639999999999998</v>
      </c>
    </row>
    <row r="36" spans="1:12" ht="15" customHeight="1" x14ac:dyDescent="0.25">
      <c r="A36" s="27" t="s">
        <v>24</v>
      </c>
      <c r="B36" s="6"/>
      <c r="C36" s="6"/>
      <c r="D36" s="6"/>
      <c r="E36" s="70"/>
      <c r="F36" s="44"/>
      <c r="G36" s="70">
        <v>1.0789999999999924</v>
      </c>
      <c r="H36" s="138">
        <v>1.9469999999999992</v>
      </c>
      <c r="I36" s="70">
        <v>1.2979999999999983</v>
      </c>
      <c r="J36" s="44">
        <v>2.588000000000001</v>
      </c>
      <c r="K36" s="44">
        <v>3.7519999999999953</v>
      </c>
      <c r="L36" s="138">
        <v>9.0090000000000003</v>
      </c>
    </row>
    <row r="37" spans="1:12" ht="15" customHeight="1" x14ac:dyDescent="0.25">
      <c r="A37" s="27" t="s">
        <v>25</v>
      </c>
      <c r="B37" s="6"/>
      <c r="C37" s="6"/>
      <c r="D37" s="6"/>
      <c r="E37" s="70"/>
      <c r="F37" s="44"/>
      <c r="G37" s="70"/>
      <c r="H37" s="138"/>
      <c r="I37" s="70"/>
      <c r="J37" s="44"/>
      <c r="K37" s="44"/>
      <c r="L37" s="138"/>
    </row>
    <row r="38" spans="1:12" ht="15" customHeight="1" x14ac:dyDescent="0.25">
      <c r="A38" s="28" t="s">
        <v>26</v>
      </c>
      <c r="B38" s="21"/>
      <c r="C38" s="21"/>
      <c r="D38" s="21"/>
      <c r="E38" s="69"/>
      <c r="F38" s="46"/>
      <c r="G38" s="69">
        <v>3.077</v>
      </c>
      <c r="H38" s="137">
        <v>3.8239999999999998</v>
      </c>
      <c r="I38" s="69">
        <v>2.984</v>
      </c>
      <c r="J38" s="46">
        <v>3.9299999999999997</v>
      </c>
      <c r="K38" s="46">
        <v>6.6829999999999998</v>
      </c>
      <c r="L38" s="137">
        <v>4.8070000000000004</v>
      </c>
    </row>
    <row r="39" spans="1:12" ht="15" customHeight="1" x14ac:dyDescent="0.25">
      <c r="A39" s="29" t="s">
        <v>27</v>
      </c>
      <c r="B39" s="10"/>
      <c r="C39" s="10"/>
      <c r="D39" s="10"/>
      <c r="E39" s="93"/>
      <c r="F39" s="94"/>
      <c r="G39" s="93">
        <f t="shared" ref="G39:K39" si="24">SUM(G34:G38)</f>
        <v>50.04399999999999</v>
      </c>
      <c r="H39" s="124">
        <f t="shared" si="24"/>
        <v>52.460999999999999</v>
      </c>
      <c r="I39" s="71">
        <f t="shared" ref="I39" si="25">SUM(I34:I38)</f>
        <v>50.955999999999996</v>
      </c>
      <c r="J39" s="49">
        <f t="shared" ref="J39" si="26">SUM(J34:J38)</f>
        <v>51.168999999999997</v>
      </c>
      <c r="K39" s="49">
        <f t="shared" si="24"/>
        <v>51.815999999999995</v>
      </c>
      <c r="L39" s="100">
        <f>SUM(L34:L38)</f>
        <v>57.161000000000008</v>
      </c>
    </row>
    <row r="40" spans="1:12" ht="15" customHeight="1" x14ac:dyDescent="0.25">
      <c r="A40" s="27" t="s">
        <v>28</v>
      </c>
      <c r="B40" s="3"/>
      <c r="C40" s="3"/>
      <c r="D40" s="3"/>
      <c r="E40" s="70"/>
      <c r="F40" s="44"/>
      <c r="G40" s="70">
        <v>59.398000000000003</v>
      </c>
      <c r="H40" s="138">
        <v>71.150999999999996</v>
      </c>
      <c r="I40" s="70">
        <v>68.085999999999999</v>
      </c>
      <c r="J40" s="44">
        <v>74.221000000000004</v>
      </c>
      <c r="K40" s="44">
        <v>75.896999999999991</v>
      </c>
      <c r="L40" s="138">
        <v>109.82300000000001</v>
      </c>
    </row>
    <row r="41" spans="1:12" ht="15" customHeight="1" x14ac:dyDescent="0.25">
      <c r="A41" s="27" t="s">
        <v>29</v>
      </c>
      <c r="B41" s="3"/>
      <c r="C41" s="3"/>
      <c r="D41" s="3"/>
      <c r="E41" s="70"/>
      <c r="F41" s="44"/>
      <c r="G41" s="70"/>
      <c r="H41" s="138"/>
      <c r="I41" s="70"/>
      <c r="J41" s="44"/>
      <c r="K41" s="44"/>
      <c r="L41" s="138"/>
    </row>
    <row r="42" spans="1:12" ht="15" customHeight="1" x14ac:dyDescent="0.25">
      <c r="A42" s="27" t="s">
        <v>30</v>
      </c>
      <c r="B42" s="3"/>
      <c r="C42" s="3"/>
      <c r="D42" s="3"/>
      <c r="E42" s="70"/>
      <c r="F42" s="44"/>
      <c r="G42" s="70">
        <v>31.019000000000005</v>
      </c>
      <c r="H42" s="138">
        <v>48.105000000000004</v>
      </c>
      <c r="I42" s="70">
        <v>54.596999999999994</v>
      </c>
      <c r="J42" s="44">
        <v>38.726999999999997</v>
      </c>
      <c r="K42" s="44">
        <v>47.034999999999997</v>
      </c>
      <c r="L42" s="138">
        <v>98.441000000000003</v>
      </c>
    </row>
    <row r="43" spans="1:12" ht="15" customHeight="1" x14ac:dyDescent="0.25">
      <c r="A43" s="27" t="s">
        <v>31</v>
      </c>
      <c r="B43" s="3"/>
      <c r="C43" s="3"/>
      <c r="D43" s="3"/>
      <c r="E43" s="70"/>
      <c r="F43" s="44"/>
      <c r="G43" s="70">
        <v>0.46800000000000003</v>
      </c>
      <c r="H43" s="138">
        <v>0.52600000000000002</v>
      </c>
      <c r="I43" s="70">
        <v>0.34</v>
      </c>
      <c r="J43" s="44">
        <v>0.53400000000000003</v>
      </c>
      <c r="K43" s="44">
        <v>0.94299999999999995</v>
      </c>
      <c r="L43" s="138">
        <v>1.952</v>
      </c>
    </row>
    <row r="44" spans="1:12" ht="15" customHeight="1" x14ac:dyDescent="0.25">
      <c r="A44" s="28" t="s">
        <v>32</v>
      </c>
      <c r="B44" s="21"/>
      <c r="C44" s="21"/>
      <c r="D44" s="21"/>
      <c r="E44" s="69"/>
      <c r="F44" s="46"/>
      <c r="G44" s="69"/>
      <c r="H44" s="137"/>
      <c r="I44" s="69"/>
      <c r="J44" s="46"/>
      <c r="K44" s="46"/>
      <c r="L44" s="137"/>
    </row>
    <row r="45" spans="1:12" ht="15" customHeight="1" x14ac:dyDescent="0.25">
      <c r="A45" s="30" t="s">
        <v>33</v>
      </c>
      <c r="B45" s="18"/>
      <c r="C45" s="18"/>
      <c r="D45" s="18"/>
      <c r="E45" s="95"/>
      <c r="F45" s="96"/>
      <c r="G45" s="95">
        <f t="shared" ref="G45:H45" si="27">SUM(G40:G44)</f>
        <v>90.885000000000005</v>
      </c>
      <c r="H45" s="125">
        <f t="shared" si="27"/>
        <v>119.782</v>
      </c>
      <c r="I45" s="77">
        <f t="shared" ref="I45" si="28">SUM(I40:I44)</f>
        <v>123.023</v>
      </c>
      <c r="J45" s="78">
        <f t="shared" ref="J45" si="29">SUM(J40:J44)</f>
        <v>113.48200000000001</v>
      </c>
      <c r="K45" s="78">
        <f t="shared" ref="K45" si="30">SUM(K40:K44)</f>
        <v>123.87499999999999</v>
      </c>
      <c r="L45" s="114">
        <f t="shared" ref="L45" si="31">SUM(L40:L44)</f>
        <v>210.21600000000001</v>
      </c>
    </row>
    <row r="46" spans="1:12" ht="15" customHeight="1" x14ac:dyDescent="0.25">
      <c r="A46" s="29" t="s">
        <v>34</v>
      </c>
      <c r="B46" s="9"/>
      <c r="C46" s="9"/>
      <c r="D46" s="9"/>
      <c r="E46" s="93"/>
      <c r="F46" s="94"/>
      <c r="G46" s="93">
        <f>G39+G45</f>
        <v>140.929</v>
      </c>
      <c r="H46" s="124">
        <f>H39+H45</f>
        <v>172.24299999999999</v>
      </c>
      <c r="I46" s="71">
        <f>I39+I45</f>
        <v>173.97899999999998</v>
      </c>
      <c r="J46" s="49">
        <f>J39+J45</f>
        <v>164.65100000000001</v>
      </c>
      <c r="K46" s="49">
        <f>K39+K45</f>
        <v>175.69099999999997</v>
      </c>
      <c r="L46" s="100">
        <f t="shared" ref="L46" si="32">L39+L45</f>
        <v>267.37700000000001</v>
      </c>
    </row>
    <row r="47" spans="1:12" ht="15" customHeight="1" x14ac:dyDescent="0.25">
      <c r="A47" s="27" t="s">
        <v>35</v>
      </c>
      <c r="B47" s="3"/>
      <c r="C47" s="3"/>
      <c r="D47" s="3"/>
      <c r="E47" s="70"/>
      <c r="F47" s="44"/>
      <c r="G47" s="70">
        <v>42.837000000000018</v>
      </c>
      <c r="H47" s="138">
        <v>40.601000000000013</v>
      </c>
      <c r="I47" s="70">
        <v>51.500000000000021</v>
      </c>
      <c r="J47" s="44">
        <v>42.183000000000014</v>
      </c>
      <c r="K47" s="44">
        <v>40.123000000000012</v>
      </c>
      <c r="L47" s="138">
        <v>50.827000000000019</v>
      </c>
    </row>
    <row r="48" spans="1:12" ht="15" customHeight="1" x14ac:dyDescent="0.25">
      <c r="A48" s="27" t="s">
        <v>84</v>
      </c>
      <c r="B48" s="3"/>
      <c r="C48" s="3"/>
      <c r="D48" s="3"/>
      <c r="E48" s="70"/>
      <c r="F48" s="44"/>
      <c r="G48" s="70"/>
      <c r="H48" s="138"/>
      <c r="I48" s="70"/>
      <c r="J48" s="44"/>
      <c r="K48" s="44"/>
      <c r="L48" s="138"/>
    </row>
    <row r="49" spans="1:13" ht="15" customHeight="1" x14ac:dyDescent="0.25">
      <c r="A49" s="27" t="s">
        <v>36</v>
      </c>
      <c r="B49" s="3"/>
      <c r="C49" s="3"/>
      <c r="D49" s="3"/>
      <c r="E49" s="70"/>
      <c r="F49" s="44"/>
      <c r="G49" s="70"/>
      <c r="H49" s="138"/>
      <c r="I49" s="70"/>
      <c r="J49" s="44"/>
      <c r="K49" s="44"/>
      <c r="L49" s="138"/>
    </row>
    <row r="50" spans="1:13" ht="15" customHeight="1" x14ac:dyDescent="0.25">
      <c r="A50" s="27" t="s">
        <v>37</v>
      </c>
      <c r="B50" s="3"/>
      <c r="C50" s="3"/>
      <c r="D50" s="3"/>
      <c r="E50" s="70"/>
      <c r="F50" s="44"/>
      <c r="G50" s="70">
        <v>10.236000000000001</v>
      </c>
      <c r="H50" s="138">
        <v>14.288</v>
      </c>
      <c r="I50" s="70">
        <v>12.122</v>
      </c>
      <c r="J50" s="44">
        <v>14.681000000000001</v>
      </c>
      <c r="K50" s="44">
        <v>17.61</v>
      </c>
      <c r="L50" s="138">
        <v>19.114999999999998</v>
      </c>
    </row>
    <row r="51" spans="1:13" ht="15" customHeight="1" x14ac:dyDescent="0.25">
      <c r="A51" s="27" t="s">
        <v>38</v>
      </c>
      <c r="B51" s="3"/>
      <c r="C51" s="3"/>
      <c r="D51" s="3"/>
      <c r="E51" s="70"/>
      <c r="F51" s="44"/>
      <c r="G51" s="70">
        <v>42.244</v>
      </c>
      <c r="H51" s="138">
        <v>64.998999999999995</v>
      </c>
      <c r="I51" s="70">
        <v>60.966000000000001</v>
      </c>
      <c r="J51" s="44">
        <v>61.79</v>
      </c>
      <c r="K51" s="44">
        <v>59.225000000000001</v>
      </c>
      <c r="L51" s="138">
        <v>86.635999999999996</v>
      </c>
    </row>
    <row r="52" spans="1:13" ht="15" customHeight="1" x14ac:dyDescent="0.25">
      <c r="A52" s="27" t="s">
        <v>39</v>
      </c>
      <c r="B52" s="3"/>
      <c r="C52" s="3"/>
      <c r="D52" s="3"/>
      <c r="E52" s="70"/>
      <c r="F52" s="44"/>
      <c r="G52" s="70">
        <v>45.373999999999995</v>
      </c>
      <c r="H52" s="138">
        <v>50.08</v>
      </c>
      <c r="I52" s="70">
        <v>48.992000000000004</v>
      </c>
      <c r="J52" s="44">
        <v>43.722000000000008</v>
      </c>
      <c r="K52" s="44">
        <v>56.239000000000004</v>
      </c>
      <c r="L52" s="138">
        <v>102.209</v>
      </c>
    </row>
    <row r="53" spans="1:13" ht="15" customHeight="1" x14ac:dyDescent="0.25">
      <c r="A53" s="27" t="s">
        <v>77</v>
      </c>
      <c r="B53" s="3"/>
      <c r="C53" s="3"/>
      <c r="D53" s="3"/>
      <c r="E53" s="70"/>
      <c r="F53" s="44"/>
      <c r="G53" s="70">
        <v>0.23799999999999999</v>
      </c>
      <c r="H53" s="138">
        <v>2.2749999999999999</v>
      </c>
      <c r="I53" s="70">
        <v>0.39900000000000002</v>
      </c>
      <c r="J53" s="44">
        <v>2.2749999999999999</v>
      </c>
      <c r="K53" s="44">
        <v>2.4940000000000002</v>
      </c>
      <c r="L53" s="138">
        <v>8.6850000000000005</v>
      </c>
    </row>
    <row r="54" spans="1:13" ht="15" customHeight="1" x14ac:dyDescent="0.25">
      <c r="A54" s="28" t="s">
        <v>40</v>
      </c>
      <c r="B54" s="21"/>
      <c r="C54" s="21"/>
      <c r="D54" s="21"/>
      <c r="E54" s="69"/>
      <c r="F54" s="46"/>
      <c r="G54" s="69"/>
      <c r="H54" s="137"/>
      <c r="I54" s="69"/>
      <c r="J54" s="46"/>
      <c r="K54" s="46"/>
      <c r="L54" s="137"/>
    </row>
    <row r="55" spans="1:13" ht="15" customHeight="1" x14ac:dyDescent="0.25">
      <c r="A55" s="29" t="s">
        <v>41</v>
      </c>
      <c r="B55" s="9"/>
      <c r="C55" s="9"/>
      <c r="D55" s="9"/>
      <c r="E55" s="93"/>
      <c r="F55" s="94"/>
      <c r="G55" s="93">
        <f t="shared" ref="G55:L55" si="33">SUM(G47:G54)</f>
        <v>140.92900000000003</v>
      </c>
      <c r="H55" s="124">
        <f t="shared" si="33"/>
        <v>172.24300000000002</v>
      </c>
      <c r="I55" s="71">
        <f t="shared" ref="I55" si="34">SUM(I47:I54)</f>
        <v>173.97900000000004</v>
      </c>
      <c r="J55" s="49">
        <f t="shared" ref="J55" si="35">SUM(J47:J54)</f>
        <v>164.65100000000004</v>
      </c>
      <c r="K55" s="49">
        <f t="shared" si="33"/>
        <v>175.691</v>
      </c>
      <c r="L55" s="100">
        <f t="shared" si="33"/>
        <v>267.47200000000004</v>
      </c>
    </row>
    <row r="56" spans="1:13" ht="15" customHeight="1" x14ac:dyDescent="0.25">
      <c r="A56" s="9"/>
      <c r="B56" s="9"/>
      <c r="C56" s="9"/>
      <c r="D56" s="9"/>
      <c r="E56" s="44"/>
      <c r="F56" s="44"/>
      <c r="G56" s="44"/>
      <c r="H56" s="44"/>
      <c r="I56" s="44"/>
      <c r="J56" s="44"/>
      <c r="K56" s="44"/>
      <c r="L56" s="44"/>
    </row>
    <row r="57" spans="1:13" ht="12.75" customHeight="1" x14ac:dyDescent="0.25">
      <c r="A57" s="62"/>
      <c r="B57" s="52"/>
      <c r="C57" s="54"/>
      <c r="D57" s="54"/>
      <c r="E57" s="55">
        <f>E$3</f>
        <v>2014</v>
      </c>
      <c r="F57" s="55">
        <f t="shared" ref="F57:L57" si="36">F$3</f>
        <v>2013</v>
      </c>
      <c r="G57" s="55">
        <f t="shared" si="36"/>
        <v>2014</v>
      </c>
      <c r="H57" s="55">
        <f t="shared" si="36"/>
        <v>2013</v>
      </c>
      <c r="I57" s="55">
        <f t="shared" si="36"/>
        <v>2013</v>
      </c>
      <c r="J57" s="55">
        <f t="shared" si="36"/>
        <v>2012</v>
      </c>
      <c r="K57" s="55">
        <f t="shared" si="36"/>
        <v>2011</v>
      </c>
      <c r="L57" s="55">
        <f t="shared" si="36"/>
        <v>2010</v>
      </c>
    </row>
    <row r="58" spans="1:13" ht="12.75" customHeight="1" x14ac:dyDescent="0.25">
      <c r="A58" s="56"/>
      <c r="B58" s="56"/>
      <c r="C58" s="54"/>
      <c r="D58" s="54"/>
      <c r="E58" s="74" t="str">
        <f>E$4</f>
        <v>Q2</v>
      </c>
      <c r="F58" s="74" t="str">
        <f t="shared" ref="F58:H58" si="37">F$4</f>
        <v>Q2</v>
      </c>
      <c r="G58" s="74" t="str">
        <f t="shared" si="37"/>
        <v>Q1-2</v>
      </c>
      <c r="H58" s="74" t="str">
        <f t="shared" si="37"/>
        <v>Q1-2</v>
      </c>
      <c r="I58" s="74"/>
      <c r="J58" s="74"/>
      <c r="K58" s="74" t="str">
        <f>IF(K$4="","",K$4)</f>
        <v/>
      </c>
      <c r="L58" s="74"/>
    </row>
    <row r="59" spans="1:13" s="16" customFormat="1" ht="15" customHeight="1" x14ac:dyDescent="0.15">
      <c r="A59" s="62" t="s">
        <v>81</v>
      </c>
      <c r="B59" s="61"/>
      <c r="C59" s="57"/>
      <c r="D59" s="57"/>
      <c r="E59" s="75"/>
      <c r="F59" s="75"/>
      <c r="G59" s="75"/>
      <c r="H59" s="75"/>
      <c r="I59" s="75"/>
      <c r="J59" s="75"/>
      <c r="K59" s="75"/>
      <c r="L59" s="75"/>
    </row>
    <row r="60" spans="1:13" ht="1.5" customHeight="1" x14ac:dyDescent="0.25">
      <c r="E60" s="36"/>
      <c r="F60" s="36"/>
      <c r="G60" s="76"/>
      <c r="H60" s="76"/>
      <c r="I60" s="76"/>
      <c r="J60" s="76"/>
      <c r="K60" s="36"/>
      <c r="L60" s="36"/>
    </row>
    <row r="61" spans="1:13" ht="24.95" customHeight="1" x14ac:dyDescent="0.25">
      <c r="A61" s="209" t="s">
        <v>42</v>
      </c>
      <c r="B61" s="209"/>
      <c r="C61" s="8"/>
      <c r="D61" s="8"/>
      <c r="E61" s="68">
        <v>-4.907</v>
      </c>
      <c r="F61" s="47">
        <v>-5.911999999999999</v>
      </c>
      <c r="G61" s="68">
        <v>-2.6490000000000009</v>
      </c>
      <c r="H61" s="136">
        <v>-3.9479999999999995</v>
      </c>
      <c r="I61" s="68">
        <v>-13.677</v>
      </c>
      <c r="J61" s="47">
        <v>2.0509999999999997</v>
      </c>
      <c r="K61" s="47">
        <v>-13.726999999999999</v>
      </c>
      <c r="L61" s="136">
        <v>42.218000000000004</v>
      </c>
    </row>
    <row r="62" spans="1:13" ht="15" customHeight="1" x14ac:dyDescent="0.25">
      <c r="A62" s="211" t="s">
        <v>43</v>
      </c>
      <c r="B62" s="211"/>
      <c r="C62" s="22"/>
      <c r="D62" s="22"/>
      <c r="E62" s="69">
        <v>11.032</v>
      </c>
      <c r="F62" s="46">
        <v>3.0630000000000002</v>
      </c>
      <c r="G62" s="69">
        <v>1.3559999999999999</v>
      </c>
      <c r="H62" s="137">
        <v>3.4510000000000001</v>
      </c>
      <c r="I62" s="69">
        <v>17.657</v>
      </c>
      <c r="J62" s="46">
        <v>-1.9559999999999995</v>
      </c>
      <c r="K62" s="46">
        <v>60.239000000000004</v>
      </c>
      <c r="L62" s="137">
        <v>-32.716000000000001</v>
      </c>
    </row>
    <row r="63" spans="1:13" ht="16.5" customHeight="1" x14ac:dyDescent="0.25">
      <c r="A63" s="215" t="s">
        <v>44</v>
      </c>
      <c r="B63" s="215"/>
      <c r="C63" s="24"/>
      <c r="D63" s="24"/>
      <c r="E63" s="71">
        <f t="shared" ref="E63:G63" si="38">SUM(E61:E62)</f>
        <v>6.125</v>
      </c>
      <c r="F63" s="49">
        <f t="shared" si="38"/>
        <v>-2.8489999999999989</v>
      </c>
      <c r="G63" s="73">
        <f t="shared" si="38"/>
        <v>-1.293000000000001</v>
      </c>
      <c r="H63" s="100">
        <f t="shared" ref="H63:L63" si="39">SUM(H61:H62)</f>
        <v>-0.49699999999999944</v>
      </c>
      <c r="I63" s="71">
        <f t="shared" ref="I63" si="40">SUM(I61:I62)</f>
        <v>3.9800000000000004</v>
      </c>
      <c r="J63" s="49">
        <f t="shared" ref="J63" si="41">SUM(J61:J62)</f>
        <v>9.5000000000000195E-2</v>
      </c>
      <c r="K63" s="49">
        <f t="shared" si="39"/>
        <v>46.512000000000008</v>
      </c>
      <c r="L63" s="100">
        <f t="shared" si="39"/>
        <v>9.5020000000000024</v>
      </c>
      <c r="M63" s="128"/>
    </row>
    <row r="64" spans="1:13" ht="15" customHeight="1" x14ac:dyDescent="0.25">
      <c r="A64" s="209" t="s">
        <v>45</v>
      </c>
      <c r="B64" s="209"/>
      <c r="C64" s="3"/>
      <c r="D64" s="3"/>
      <c r="E64" s="70">
        <v>-9.4000000000000028E-2</v>
      </c>
      <c r="F64" s="44">
        <v>-0.621</v>
      </c>
      <c r="G64" s="70">
        <v>-0.439</v>
      </c>
      <c r="H64" s="138">
        <v>-2.72</v>
      </c>
      <c r="I64" s="70">
        <v>-3.3260000000000001</v>
      </c>
      <c r="J64" s="44">
        <v>-4.2249999999999996</v>
      </c>
      <c r="K64" s="44">
        <v>-1.9500000000000002</v>
      </c>
      <c r="L64" s="138">
        <v>-3.5989999999999998</v>
      </c>
      <c r="M64" s="98"/>
    </row>
    <row r="65" spans="1:13" ht="15" customHeight="1" x14ac:dyDescent="0.25">
      <c r="A65" s="211" t="s">
        <v>78</v>
      </c>
      <c r="B65" s="211"/>
      <c r="C65" s="21"/>
      <c r="D65" s="21"/>
      <c r="E65" s="69"/>
      <c r="F65" s="46"/>
      <c r="G65" s="69"/>
      <c r="H65" s="137"/>
      <c r="I65" s="69"/>
      <c r="J65" s="46"/>
      <c r="K65" s="46">
        <v>0.158</v>
      </c>
      <c r="L65" s="137">
        <v>7.5999999999999998E-2</v>
      </c>
    </row>
    <row r="66" spans="1:13" s="39" customFormat="1" ht="16.5" customHeight="1" x14ac:dyDescent="0.15">
      <c r="A66" s="126" t="s">
        <v>46</v>
      </c>
      <c r="B66" s="126"/>
      <c r="C66" s="25"/>
      <c r="D66" s="25"/>
      <c r="E66" s="71">
        <f t="shared" ref="E66:G66" si="42">SUM(E63:E65)</f>
        <v>6.0309999999999997</v>
      </c>
      <c r="F66" s="49">
        <f t="shared" si="42"/>
        <v>-3.4699999999999989</v>
      </c>
      <c r="G66" s="73">
        <f t="shared" si="42"/>
        <v>-1.7320000000000011</v>
      </c>
      <c r="H66" s="100">
        <f t="shared" ref="H66:L66" si="43">SUM(H63:H65)</f>
        <v>-3.2169999999999996</v>
      </c>
      <c r="I66" s="71">
        <f t="shared" ref="I66" si="44">SUM(I63:I65)</f>
        <v>0.65400000000000036</v>
      </c>
      <c r="J66" s="49">
        <f t="shared" ref="J66" si="45">SUM(J63:J65)</f>
        <v>-4.129999999999999</v>
      </c>
      <c r="K66" s="49">
        <f t="shared" si="43"/>
        <v>44.720000000000006</v>
      </c>
      <c r="L66" s="100">
        <f t="shared" si="43"/>
        <v>5.9790000000000019</v>
      </c>
      <c r="M66" s="49"/>
    </row>
    <row r="67" spans="1:13" ht="15" customHeight="1" x14ac:dyDescent="0.25">
      <c r="A67" s="211" t="s">
        <v>47</v>
      </c>
      <c r="B67" s="211"/>
      <c r="C67" s="26"/>
      <c r="D67" s="26"/>
      <c r="E67" s="69"/>
      <c r="F67" s="46"/>
      <c r="G67" s="69"/>
      <c r="H67" s="137"/>
      <c r="I67" s="69"/>
      <c r="J67" s="46"/>
      <c r="K67" s="46"/>
      <c r="L67" s="137"/>
    </row>
    <row r="68" spans="1:13" ht="16.5" customHeight="1" x14ac:dyDescent="0.25">
      <c r="A68" s="215" t="s">
        <v>48</v>
      </c>
      <c r="B68" s="215"/>
      <c r="C68" s="9"/>
      <c r="D68" s="9"/>
      <c r="E68" s="71">
        <f t="shared" ref="E68:G68" si="46">SUM(E66:E67)</f>
        <v>6.0309999999999997</v>
      </c>
      <c r="F68" s="49">
        <f t="shared" si="46"/>
        <v>-3.4699999999999989</v>
      </c>
      <c r="G68" s="73">
        <f t="shared" si="46"/>
        <v>-1.7320000000000011</v>
      </c>
      <c r="H68" s="100">
        <f t="shared" ref="H68:L68" si="47">SUM(H66:H67)</f>
        <v>-3.2169999999999996</v>
      </c>
      <c r="I68" s="71">
        <f t="shared" ref="I68" si="48">SUM(I66:I67)</f>
        <v>0.65400000000000036</v>
      </c>
      <c r="J68" s="49">
        <f t="shared" ref="J68" si="49">SUM(J66:J67)</f>
        <v>-4.129999999999999</v>
      </c>
      <c r="K68" s="49">
        <f t="shared" si="47"/>
        <v>44.720000000000006</v>
      </c>
      <c r="L68" s="100">
        <f t="shared" si="47"/>
        <v>5.9790000000000019</v>
      </c>
      <c r="M68" s="128"/>
    </row>
    <row r="69" spans="1:13" ht="15" customHeight="1" x14ac:dyDescent="0.25">
      <c r="A69" s="209" t="s">
        <v>49</v>
      </c>
      <c r="B69" s="209"/>
      <c r="C69" s="3"/>
      <c r="D69" s="3"/>
      <c r="E69" s="70">
        <v>-20.655999999999999</v>
      </c>
      <c r="F69" s="44">
        <v>3.5399999999999991</v>
      </c>
      <c r="G69" s="70">
        <v>-18.634</v>
      </c>
      <c r="H69" s="138">
        <v>3.2089999999999996</v>
      </c>
      <c r="I69" s="70">
        <v>-0.82399999999999807</v>
      </c>
      <c r="J69" s="44">
        <v>2.5650000000000004</v>
      </c>
      <c r="K69" s="44">
        <v>-33.600999999999999</v>
      </c>
      <c r="L69" s="138">
        <v>66.004999999999995</v>
      </c>
    </row>
    <row r="70" spans="1:13" ht="15" customHeight="1" x14ac:dyDescent="0.25">
      <c r="A70" s="209" t="s">
        <v>50</v>
      </c>
      <c r="B70" s="209"/>
      <c r="C70" s="3"/>
      <c r="D70" s="3"/>
      <c r="E70" s="70"/>
      <c r="F70" s="44"/>
      <c r="G70" s="70"/>
      <c r="H70" s="138"/>
      <c r="I70" s="70"/>
      <c r="J70" s="44"/>
      <c r="K70" s="44"/>
      <c r="L70" s="138"/>
    </row>
    <row r="71" spans="1:13" ht="15" customHeight="1" x14ac:dyDescent="0.25">
      <c r="A71" s="209" t="s">
        <v>51</v>
      </c>
      <c r="B71" s="209"/>
      <c r="C71" s="3"/>
      <c r="D71" s="3"/>
      <c r="E71" s="70"/>
      <c r="F71" s="44"/>
      <c r="G71" s="70">
        <v>-16.41</v>
      </c>
      <c r="H71" s="138"/>
      <c r="I71" s="70"/>
      <c r="J71" s="44"/>
      <c r="K71" s="44"/>
      <c r="L71" s="138">
        <v>-90</v>
      </c>
    </row>
    <row r="72" spans="1:13" ht="15" customHeight="1" x14ac:dyDescent="0.25">
      <c r="A72" s="211" t="s">
        <v>52</v>
      </c>
      <c r="B72" s="211"/>
      <c r="C72" s="21"/>
      <c r="D72" s="21"/>
      <c r="E72" s="69">
        <v>14.839</v>
      </c>
      <c r="F72" s="46"/>
      <c r="G72" s="69">
        <v>36.891999999999996</v>
      </c>
      <c r="H72" s="137"/>
      <c r="I72" s="69"/>
      <c r="J72" s="46">
        <v>1.1559999999999999</v>
      </c>
      <c r="K72" s="46">
        <v>-12.545000000000002</v>
      </c>
      <c r="L72" s="137">
        <v>-7.0999999999999994E-2</v>
      </c>
    </row>
    <row r="73" spans="1:13" ht="16.5" customHeight="1" x14ac:dyDescent="0.25">
      <c r="A73" s="32" t="s">
        <v>53</v>
      </c>
      <c r="B73" s="32"/>
      <c r="C73" s="19"/>
      <c r="D73" s="19"/>
      <c r="E73" s="72">
        <f t="shared" ref="E73:G73" si="50">SUM(E69:E72)</f>
        <v>-5.8169999999999984</v>
      </c>
      <c r="F73" s="140">
        <f t="shared" si="50"/>
        <v>3.5399999999999991</v>
      </c>
      <c r="G73" s="77">
        <f t="shared" si="50"/>
        <v>1.847999999999999</v>
      </c>
      <c r="H73" s="140">
        <f t="shared" ref="H73" si="51">SUM(H69:H72)</f>
        <v>3.2089999999999996</v>
      </c>
      <c r="I73" s="72">
        <f t="shared" ref="I73" si="52">SUM(I69:I72)</f>
        <v>-0.82399999999999807</v>
      </c>
      <c r="J73" s="48">
        <f t="shared" ref="J73" si="53">SUM(J69:J72)</f>
        <v>3.7210000000000001</v>
      </c>
      <c r="K73" s="48">
        <f t="shared" ref="K73:L73" si="54">SUM(K69:K72)</f>
        <v>-46.146000000000001</v>
      </c>
      <c r="L73" s="140">
        <f t="shared" si="54"/>
        <v>-24.066000000000006</v>
      </c>
      <c r="M73" s="128"/>
    </row>
    <row r="74" spans="1:13" ht="16.5" customHeight="1" x14ac:dyDescent="0.25">
      <c r="A74" s="215" t="s">
        <v>54</v>
      </c>
      <c r="B74" s="215"/>
      <c r="C74" s="9"/>
      <c r="D74" s="9"/>
      <c r="E74" s="71">
        <f t="shared" ref="E74:H74" si="55">SUM(E73+E68)</f>
        <v>0.2140000000000013</v>
      </c>
      <c r="F74" s="100">
        <f t="shared" si="55"/>
        <v>7.0000000000000284E-2</v>
      </c>
      <c r="G74" s="73">
        <f t="shared" si="55"/>
        <v>0.11599999999999788</v>
      </c>
      <c r="H74" s="100">
        <f t="shared" si="55"/>
        <v>-8.0000000000000071E-3</v>
      </c>
      <c r="I74" s="71">
        <f t="shared" ref="I74" si="56">SUM(I73+I68)</f>
        <v>-0.16999999999999771</v>
      </c>
      <c r="J74" s="49">
        <f t="shared" ref="J74" si="57">SUM(J73+J68)</f>
        <v>-0.40899999999999892</v>
      </c>
      <c r="K74" s="49">
        <f t="shared" ref="K74:L74" si="58">SUM(K73+K68)</f>
        <v>-1.4259999999999948</v>
      </c>
      <c r="L74" s="100">
        <f t="shared" si="58"/>
        <v>-18.087000000000003</v>
      </c>
      <c r="M74" s="128"/>
    </row>
    <row r="75" spans="1:13" ht="15" customHeight="1" x14ac:dyDescent="0.25">
      <c r="A75" s="9"/>
      <c r="B75" s="9"/>
      <c r="C75" s="9"/>
      <c r="D75" s="9"/>
      <c r="E75" s="44"/>
      <c r="F75" s="44"/>
      <c r="G75" s="45"/>
      <c r="H75" s="45"/>
      <c r="I75" s="45"/>
      <c r="J75" s="45"/>
      <c r="K75" s="44"/>
      <c r="L75" s="44"/>
    </row>
    <row r="76" spans="1:13" ht="12.75" customHeight="1" x14ac:dyDescent="0.25">
      <c r="A76" s="62"/>
      <c r="B76" s="52"/>
      <c r="C76" s="54"/>
      <c r="D76" s="54"/>
      <c r="E76" s="55">
        <f>E$3</f>
        <v>2014</v>
      </c>
      <c r="F76" s="55">
        <f t="shared" ref="F76:L76" si="59">F$3</f>
        <v>2013</v>
      </c>
      <c r="G76" s="55">
        <f>G$3</f>
        <v>2014</v>
      </c>
      <c r="H76" s="55">
        <f>H$3</f>
        <v>2013</v>
      </c>
      <c r="I76" s="55">
        <f>I$3</f>
        <v>2013</v>
      </c>
      <c r="J76" s="55">
        <f t="shared" si="59"/>
        <v>2012</v>
      </c>
      <c r="K76" s="55">
        <f t="shared" si="59"/>
        <v>2011</v>
      </c>
      <c r="L76" s="55">
        <f t="shared" si="59"/>
        <v>2010</v>
      </c>
    </row>
    <row r="77" spans="1:13" ht="12.75" customHeight="1" x14ac:dyDescent="0.25">
      <c r="A77" s="56"/>
      <c r="B77" s="56"/>
      <c r="C77" s="54"/>
      <c r="D77" s="54"/>
      <c r="E77" s="55" t="str">
        <f>E$4</f>
        <v>Q2</v>
      </c>
      <c r="F77" s="55" t="str">
        <f t="shared" ref="F77:H77" si="60">F$4</f>
        <v>Q2</v>
      </c>
      <c r="G77" s="74" t="str">
        <f t="shared" si="60"/>
        <v>Q1-2</v>
      </c>
      <c r="H77" s="74" t="str">
        <f t="shared" si="60"/>
        <v>Q1-2</v>
      </c>
      <c r="I77" s="55"/>
      <c r="J77" s="55"/>
      <c r="K77" s="55" t="str">
        <f>IF(K$4="","",K$4)</f>
        <v/>
      </c>
      <c r="L77" s="55"/>
    </row>
    <row r="78" spans="1:13" s="16" customFormat="1" ht="15" customHeight="1" x14ac:dyDescent="0.15">
      <c r="A78" s="62" t="s">
        <v>55</v>
      </c>
      <c r="B78" s="61"/>
      <c r="C78" s="57"/>
      <c r="D78" s="57"/>
      <c r="E78" s="58"/>
      <c r="F78" s="58"/>
      <c r="G78" s="58"/>
      <c r="H78" s="58"/>
      <c r="I78" s="58"/>
      <c r="J78" s="58"/>
      <c r="K78" s="58"/>
      <c r="L78" s="58"/>
    </row>
    <row r="79" spans="1:13" ht="1.5" customHeight="1" x14ac:dyDescent="0.25"/>
    <row r="80" spans="1:13" ht="15" customHeight="1" x14ac:dyDescent="0.25">
      <c r="A80" s="209" t="s">
        <v>56</v>
      </c>
      <c r="B80" s="209"/>
      <c r="C80" s="6"/>
      <c r="D80" s="6"/>
      <c r="E80" s="63">
        <f>IF(E7=0,"-",IF(E14=0,"-",(E14/E7))*100)</f>
        <v>-17.311591573645192</v>
      </c>
      <c r="F80" s="50">
        <f>IF(F14=0,"-",IF(F7=0,"-",F14/F7))*100</f>
        <v>-5.2800055670569677</v>
      </c>
      <c r="G80" s="63">
        <f>IF(G7=0,"",IF(G14=0,"",(G14/G7))*100)</f>
        <v>-5.13621559001432</v>
      </c>
      <c r="H80" s="99">
        <f>IF(H7=0,"",IF(H14=0,"",(H14/H7))*100)</f>
        <v>-1.8362650008219679</v>
      </c>
      <c r="I80" s="97">
        <f>IF(I7=0,"",IF(I14=0,"",(I14/I7))*100)</f>
        <v>-5.4757686821209708</v>
      </c>
      <c r="J80" s="50">
        <f>IF(J14=0,"-",IF(J7=0,"-",J14/J7))*100</f>
        <v>2.550079538638641</v>
      </c>
      <c r="K80" s="50">
        <f>IF(K14=0,"-",IF(K7=0,"-",K14/K7))*100</f>
        <v>-1.4137932099623516</v>
      </c>
      <c r="L80" s="147">
        <f>IF(L14=0,"-",IF(L7=0,"-",L14/L7))*100</f>
        <v>11.297658156157331</v>
      </c>
    </row>
    <row r="81" spans="1:12" ht="15" customHeight="1" x14ac:dyDescent="0.25">
      <c r="A81" s="209" t="s">
        <v>57</v>
      </c>
      <c r="B81" s="209"/>
      <c r="C81" s="6"/>
      <c r="D81" s="6"/>
      <c r="E81" s="63">
        <f t="shared" ref="E81:L81" si="61">IF(E20=0,"-",IF(E7=0,"-",E20/E7)*100)</f>
        <v>-18.908074189486229</v>
      </c>
      <c r="F81" s="50">
        <f t="shared" si="61"/>
        <v>-6.1411596875489565</v>
      </c>
      <c r="G81" s="63">
        <f t="shared" ref="G81:I81" si="62">IF(G20=0,"-",IF(G7=0,"-",G20/G7)*100)</f>
        <v>-6.3668562638280717</v>
      </c>
      <c r="H81" s="99">
        <f t="shared" si="61"/>
        <v>-2.6730231793522985</v>
      </c>
      <c r="I81" s="63">
        <f t="shared" si="62"/>
        <v>-5.7269816155895183</v>
      </c>
      <c r="J81" s="50">
        <f t="shared" ref="J81" si="63">IF(J20=0,"-",IF(J7=0,"-",J20/J7)*100)</f>
        <v>1.7781635701858627</v>
      </c>
      <c r="K81" s="50">
        <f t="shared" ref="K81" si="64">IF(K20=0,"-",IF(K7=0,"-",K20/K7)*100)</f>
        <v>-0.5210987863680363</v>
      </c>
      <c r="L81" s="99">
        <f t="shared" si="61"/>
        <v>11.136227938484531</v>
      </c>
    </row>
    <row r="82" spans="1:12" ht="15" customHeight="1" x14ac:dyDescent="0.25">
      <c r="A82" s="209" t="s">
        <v>58</v>
      </c>
      <c r="B82" s="209"/>
      <c r="C82" s="7"/>
      <c r="D82" s="7"/>
      <c r="E82" s="63" t="s">
        <v>8</v>
      </c>
      <c r="F82" s="51" t="s">
        <v>8</v>
      </c>
      <c r="G82" s="63" t="s">
        <v>79</v>
      </c>
      <c r="H82" s="99" t="s">
        <v>79</v>
      </c>
      <c r="I82" s="189">
        <f>IF((I47=0),"-",(I24/((I47+J47)/2)*100))</f>
        <v>-17.520788189959799</v>
      </c>
      <c r="J82" s="50">
        <f>IF((J47=0),"-",(J24/((J47+K47)/2)*100))</f>
        <v>7.0007046873860901</v>
      </c>
      <c r="K82" s="50">
        <f>IF((K47=0),"-",(K24/((K47+L47)/2)*100))</f>
        <v>-29.106102253985732</v>
      </c>
      <c r="L82" s="99">
        <v>23.696002867897519</v>
      </c>
    </row>
    <row r="83" spans="1:12" ht="15" customHeight="1" x14ac:dyDescent="0.25">
      <c r="A83" s="209" t="s">
        <v>59</v>
      </c>
      <c r="B83" s="209"/>
      <c r="C83" s="7"/>
      <c r="D83" s="7"/>
      <c r="E83" s="63" t="s">
        <v>8</v>
      </c>
      <c r="F83" s="51" t="s">
        <v>8</v>
      </c>
      <c r="G83" s="63" t="s">
        <v>79</v>
      </c>
      <c r="H83" s="99" t="s">
        <v>79</v>
      </c>
      <c r="I83" s="189">
        <f>IF((I47=0),"-",((I17+I18)/((I47+I48+I49+I51+J47+J48+J49+J51)/2)*100))</f>
        <v>-10.325311057619025</v>
      </c>
      <c r="J83" s="50">
        <f>IF((J47=0),"-",((J17+J18)/((J47+J48+J49+J51+K47+K48+K49+K51)/2)*100))</f>
        <v>8.0857363479424134</v>
      </c>
      <c r="K83" s="50">
        <f>IF((K47=0),"-",((K17+K18)/((K47+K48+K49+K51+L47+L48+L49+L51)/2)*100))</f>
        <v>1.4332104505280439</v>
      </c>
      <c r="L83" s="99">
        <v>33.493689754900764</v>
      </c>
    </row>
    <row r="84" spans="1:12" ht="15" customHeight="1" x14ac:dyDescent="0.25">
      <c r="A84" s="209" t="s">
        <v>60</v>
      </c>
      <c r="B84" s="209"/>
      <c r="C84" s="6"/>
      <c r="D84" s="6"/>
      <c r="E84" s="67" t="str">
        <f t="shared" ref="E84" si="65">IF(E47=0,"-",((E47+E48)/E55*100))</f>
        <v>-</v>
      </c>
      <c r="F84" s="51" t="s">
        <v>8</v>
      </c>
      <c r="G84" s="67">
        <f t="shared" ref="G84:H84" si="66">IF(G47=0,"-",((G47+G48)/G55*100))</f>
        <v>30.396156930085365</v>
      </c>
      <c r="H84" s="101">
        <f t="shared" si="66"/>
        <v>23.571930354208884</v>
      </c>
      <c r="I84" s="67">
        <f t="shared" ref="I84" si="67">IF(I47=0,"-",((I47+I48)/I55*100))</f>
        <v>29.601273716942856</v>
      </c>
      <c r="J84" s="177">
        <f t="shared" ref="J84" si="68">IF(J47=0,"-",((J47+J48)/J55*100))</f>
        <v>25.619643974224271</v>
      </c>
      <c r="K84" s="177">
        <f t="shared" ref="K84:L84" si="69">IF(K47=0,"-",((K47+K48)/K55*100))</f>
        <v>22.837254042608905</v>
      </c>
      <c r="L84" s="101">
        <f t="shared" si="69"/>
        <v>19.002736735060122</v>
      </c>
    </row>
    <row r="85" spans="1:12" ht="15" customHeight="1" x14ac:dyDescent="0.25">
      <c r="A85" s="209" t="s">
        <v>61</v>
      </c>
      <c r="B85" s="209"/>
      <c r="C85" s="6"/>
      <c r="D85" s="6"/>
      <c r="E85" s="64" t="str">
        <f>IF((E51+E49-E43-E41-E37)=0,"-",(E51+E49-E43-E41-E37))</f>
        <v>-</v>
      </c>
      <c r="F85" s="51" t="s">
        <v>8</v>
      </c>
      <c r="G85" s="64">
        <f t="shared" ref="G85:H85" si="70">IF((G51+G49-G43-G41-G37)=0,"-",(G51+G49-G43-G41-G37))</f>
        <v>41.775999999999996</v>
      </c>
      <c r="H85" s="102">
        <f t="shared" si="70"/>
        <v>64.472999999999999</v>
      </c>
      <c r="I85" s="64">
        <f t="shared" ref="I85" si="71">IF((I51+I49-I43-I41-I37)=0,"-",(I51+I49-I43-I41-I37))</f>
        <v>60.625999999999998</v>
      </c>
      <c r="J85" s="1">
        <f>IF((J51+J49-J43-J41-J37)=0,"-",(J51+J49-J43-J41-J37))</f>
        <v>61.256</v>
      </c>
      <c r="K85" s="1">
        <f>IF((K51+K49-K43-K41-K37)=0,"-",(K51+K49-K43-K41-K37))</f>
        <v>58.282000000000004</v>
      </c>
      <c r="L85" s="102">
        <f t="shared" ref="L85" si="72">IF((L51+L49-L43-L41-L37)=0,"-",(L51+L49-L43-L41-L37))</f>
        <v>84.683999999999997</v>
      </c>
    </row>
    <row r="86" spans="1:12" ht="15" customHeight="1" x14ac:dyDescent="0.25">
      <c r="A86" s="209" t="s">
        <v>62</v>
      </c>
      <c r="B86" s="209"/>
      <c r="C86" s="3"/>
      <c r="D86" s="3"/>
      <c r="E86" s="65" t="str">
        <f t="shared" ref="E86" si="73">IF((E47=0),"-",((E51+E49)/(E47+E48)))</f>
        <v>-</v>
      </c>
      <c r="F86" s="51" t="s">
        <v>8</v>
      </c>
      <c r="G86" s="65">
        <f t="shared" ref="G86:H86" si="74">IF((G47=0),"-",((G51+G49)/(G47+G48)))</f>
        <v>0.98615682704204266</v>
      </c>
      <c r="H86" s="103">
        <f t="shared" si="74"/>
        <v>1.6009211595773496</v>
      </c>
      <c r="I86" s="65">
        <f t="shared" ref="I86" si="75">IF((I47=0),"-",((I51+I49)/(I47+I48)))</f>
        <v>1.1838058252427179</v>
      </c>
      <c r="J86" s="33">
        <f t="shared" ref="J86" si="76">IF((J47=0),"-",((J51+J49)/(J47+J48)))</f>
        <v>1.4648080980489766</v>
      </c>
      <c r="K86" s="33">
        <f t="shared" ref="K86:L86" si="77">IF((K47=0),"-",((K51+K49)/(K47+K48)))</f>
        <v>1.4760860354410186</v>
      </c>
      <c r="L86" s="103">
        <f t="shared" si="77"/>
        <v>1.7045271214118474</v>
      </c>
    </row>
    <row r="87" spans="1:12" ht="15" customHeight="1" x14ac:dyDescent="0.25">
      <c r="A87" s="211" t="s">
        <v>63</v>
      </c>
      <c r="B87" s="211"/>
      <c r="C87" s="21"/>
      <c r="D87" s="21"/>
      <c r="E87" s="66" t="s">
        <v>8</v>
      </c>
      <c r="F87" s="17" t="s">
        <v>8</v>
      </c>
      <c r="G87" s="66" t="s">
        <v>79</v>
      </c>
      <c r="H87" s="148" t="s">
        <v>79</v>
      </c>
      <c r="I87" s="193">
        <v>121</v>
      </c>
      <c r="J87" s="17">
        <v>136</v>
      </c>
      <c r="K87" s="17">
        <v>176</v>
      </c>
      <c r="L87" s="148">
        <v>177</v>
      </c>
    </row>
    <row r="88" spans="1:12" ht="15" customHeight="1" x14ac:dyDescent="0.25">
      <c r="A88" s="120" t="s">
        <v>107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</row>
    <row r="89" spans="1:12" x14ac:dyDescent="0.25">
      <c r="A89" s="121"/>
      <c r="B89" s="121"/>
      <c r="C89" s="121"/>
      <c r="D89" s="121"/>
      <c r="E89" s="122"/>
      <c r="F89" s="122"/>
      <c r="G89" s="121"/>
      <c r="H89" s="121"/>
      <c r="I89" s="121"/>
      <c r="J89" s="121"/>
      <c r="K89" s="122"/>
      <c r="L89" s="122"/>
    </row>
    <row r="90" spans="1:12" x14ac:dyDescent="0.25">
      <c r="A90" s="121"/>
      <c r="B90" s="121"/>
      <c r="C90" s="121"/>
      <c r="D90" s="121"/>
      <c r="E90" s="122"/>
      <c r="F90" s="122"/>
      <c r="G90" s="121"/>
      <c r="H90" s="121"/>
      <c r="I90" s="121"/>
      <c r="J90" s="121"/>
      <c r="K90" s="122"/>
      <c r="L90" s="122"/>
    </row>
    <row r="91" spans="1:12" x14ac:dyDescent="0.25">
      <c r="A91" s="20"/>
      <c r="B91" s="20"/>
      <c r="C91" s="20"/>
      <c r="D91" s="20"/>
      <c r="E91" s="20"/>
      <c r="F91" s="20"/>
      <c r="G91" s="42"/>
      <c r="H91" s="42"/>
      <c r="I91" s="42"/>
      <c r="J91" s="42"/>
      <c r="K91" s="20"/>
      <c r="L91" s="20"/>
    </row>
    <row r="92" spans="1:12" x14ac:dyDescent="0.25">
      <c r="A92" s="20"/>
      <c r="B92" s="20"/>
      <c r="C92" s="20"/>
      <c r="D92" s="20"/>
      <c r="E92" s="20"/>
      <c r="F92" s="20"/>
      <c r="G92" s="42"/>
      <c r="H92" s="42"/>
      <c r="I92" s="42"/>
      <c r="J92" s="42"/>
      <c r="K92" s="20"/>
      <c r="L92" s="20"/>
    </row>
    <row r="93" spans="1:12" x14ac:dyDescent="0.25">
      <c r="A93" s="20"/>
      <c r="B93" s="20"/>
      <c r="C93" s="20"/>
      <c r="D93" s="20"/>
      <c r="E93" s="20"/>
      <c r="F93" s="20"/>
      <c r="G93" s="42"/>
      <c r="H93" s="42"/>
      <c r="I93" s="42"/>
      <c r="J93" s="42"/>
      <c r="K93" s="20"/>
      <c r="L93" s="20"/>
    </row>
    <row r="94" spans="1:12" x14ac:dyDescent="0.25">
      <c r="A94" s="20"/>
      <c r="B94" s="20"/>
      <c r="C94" s="20"/>
      <c r="D94" s="20"/>
      <c r="E94" s="20"/>
      <c r="F94" s="20"/>
      <c r="G94" s="42"/>
      <c r="H94" s="42"/>
      <c r="I94" s="42"/>
      <c r="J94" s="42"/>
      <c r="K94" s="20"/>
      <c r="L94" s="20"/>
    </row>
    <row r="95" spans="1:12" x14ac:dyDescent="0.25">
      <c r="A95" s="20"/>
      <c r="B95" s="20"/>
      <c r="C95" s="20"/>
      <c r="D95" s="20"/>
      <c r="E95" s="20"/>
      <c r="F95" s="20"/>
      <c r="G95" s="42"/>
      <c r="H95" s="42"/>
      <c r="I95" s="42"/>
      <c r="J95" s="42"/>
      <c r="K95" s="20"/>
      <c r="L95" s="20"/>
    </row>
    <row r="96" spans="1:12" x14ac:dyDescent="0.25">
      <c r="A96" s="20"/>
      <c r="B96" s="20"/>
      <c r="C96" s="20"/>
      <c r="D96" s="20"/>
      <c r="E96" s="20"/>
      <c r="F96" s="20"/>
      <c r="G96" s="42"/>
      <c r="H96" s="42"/>
      <c r="I96" s="42"/>
      <c r="J96" s="42"/>
      <c r="K96" s="20"/>
      <c r="L96" s="20"/>
    </row>
    <row r="97" spans="1:12" x14ac:dyDescent="0.25">
      <c r="A97" s="20"/>
      <c r="B97" s="20"/>
      <c r="C97" s="20"/>
      <c r="D97" s="20"/>
      <c r="E97" s="20"/>
      <c r="F97" s="20"/>
      <c r="G97" s="42"/>
      <c r="H97" s="42"/>
      <c r="I97" s="42"/>
      <c r="J97" s="42"/>
      <c r="K97" s="20"/>
      <c r="L97" s="20"/>
    </row>
    <row r="98" spans="1:12" x14ac:dyDescent="0.25">
      <c r="A98" s="20"/>
      <c r="B98" s="20"/>
      <c r="C98" s="20"/>
      <c r="D98" s="20"/>
      <c r="E98" s="20"/>
      <c r="F98" s="20"/>
      <c r="G98" s="42"/>
      <c r="H98" s="42"/>
      <c r="I98" s="42"/>
      <c r="J98" s="42"/>
      <c r="K98" s="20"/>
      <c r="L98" s="20"/>
    </row>
    <row r="99" spans="1:12" x14ac:dyDescent="0.25">
      <c r="A99" s="20"/>
      <c r="B99" s="20"/>
      <c r="C99" s="20"/>
      <c r="D99" s="20"/>
      <c r="E99" s="20"/>
      <c r="F99" s="20"/>
      <c r="G99" s="42"/>
      <c r="H99" s="42"/>
      <c r="I99" s="42"/>
      <c r="J99" s="42"/>
      <c r="K99" s="20"/>
      <c r="L99" s="20"/>
    </row>
    <row r="100" spans="1:12" x14ac:dyDescent="0.25">
      <c r="A100" s="20"/>
      <c r="B100" s="20"/>
      <c r="C100" s="20"/>
      <c r="D100" s="20"/>
      <c r="E100" s="20"/>
      <c r="F100" s="20"/>
      <c r="G100" s="42"/>
      <c r="H100" s="42"/>
      <c r="I100" s="42"/>
      <c r="J100" s="42"/>
      <c r="K100" s="20"/>
      <c r="L100" s="20"/>
    </row>
    <row r="101" spans="1:12" x14ac:dyDescent="0.25">
      <c r="A101" s="20"/>
      <c r="B101" s="20"/>
      <c r="C101" s="20"/>
      <c r="D101" s="20"/>
      <c r="E101" s="20"/>
      <c r="F101" s="20"/>
      <c r="G101" s="42"/>
      <c r="H101" s="42"/>
      <c r="I101" s="42"/>
      <c r="J101" s="42"/>
      <c r="K101" s="20"/>
      <c r="L101" s="20"/>
    </row>
    <row r="102" spans="1:12" x14ac:dyDescent="0.25">
      <c r="A102" s="20"/>
      <c r="B102" s="20"/>
      <c r="C102" s="20"/>
      <c r="D102" s="20"/>
      <c r="E102" s="20"/>
      <c r="F102" s="20"/>
      <c r="G102" s="42"/>
      <c r="H102" s="42"/>
      <c r="I102" s="42"/>
      <c r="J102" s="42"/>
      <c r="K102" s="20"/>
      <c r="L102" s="20"/>
    </row>
  </sheetData>
  <mergeCells count="21">
    <mergeCell ref="A86:B86"/>
    <mergeCell ref="A87:B87"/>
    <mergeCell ref="A81:B81"/>
    <mergeCell ref="A82:B82"/>
    <mergeCell ref="A84:B84"/>
    <mergeCell ref="A85:B85"/>
    <mergeCell ref="A83:B83"/>
    <mergeCell ref="A1:L1"/>
    <mergeCell ref="A61:B61"/>
    <mergeCell ref="A62:B62"/>
    <mergeCell ref="A63:B63"/>
    <mergeCell ref="A64:B64"/>
    <mergeCell ref="A72:B72"/>
    <mergeCell ref="A74:B74"/>
    <mergeCell ref="A80:B80"/>
    <mergeCell ref="A65:B65"/>
    <mergeCell ref="A67:B67"/>
    <mergeCell ref="A68:B68"/>
    <mergeCell ref="A69:B69"/>
    <mergeCell ref="A70:B70"/>
    <mergeCell ref="A71:B7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18</vt:i4>
      </vt:variant>
    </vt:vector>
  </HeadingPairs>
  <TitlesOfParts>
    <vt:vector size="36" baseType="lpstr">
      <vt:lpstr>AH Industries </vt:lpstr>
      <vt:lpstr>Aibel</vt:lpstr>
      <vt:lpstr>Arcus-Gruppen</vt:lpstr>
      <vt:lpstr>Biolin Scientific</vt:lpstr>
      <vt:lpstr>Bisnode</vt:lpstr>
      <vt:lpstr>DIAB</vt:lpstr>
      <vt:lpstr>Euromaint</vt:lpstr>
      <vt:lpstr>GS-Hydro</vt:lpstr>
      <vt:lpstr>Hafa Bathroom Group</vt:lpstr>
      <vt:lpstr>HENT</vt:lpstr>
      <vt:lpstr>HL Display </vt:lpstr>
      <vt:lpstr>Inwido</vt:lpstr>
      <vt:lpstr>Jøtul</vt:lpstr>
      <vt:lpstr>KVD </vt:lpstr>
      <vt:lpstr>Mobile Climate Control</vt:lpstr>
      <vt:lpstr>Nebula</vt:lpstr>
      <vt:lpstr>Nordic Cinema Group</vt:lpstr>
      <vt:lpstr>SB Seating</vt:lpstr>
      <vt:lpstr>'AH Industries '!Utskriftsområde</vt:lpstr>
      <vt:lpstr>Aibel!Utskriftsområde</vt:lpstr>
      <vt:lpstr>'Arcus-Gruppen'!Utskriftsområde</vt:lpstr>
      <vt:lpstr>'Biolin Scientific'!Utskriftsområde</vt:lpstr>
      <vt:lpstr>Bisnode!Utskriftsområde</vt:lpstr>
      <vt:lpstr>DIAB!Utskriftsområde</vt:lpstr>
      <vt:lpstr>Euromaint!Utskriftsområde</vt:lpstr>
      <vt:lpstr>'GS-Hydro'!Utskriftsområde</vt:lpstr>
      <vt:lpstr>'Hafa Bathroom Group'!Utskriftsområde</vt:lpstr>
      <vt:lpstr>HENT!Utskriftsområde</vt:lpstr>
      <vt:lpstr>'HL Display '!Utskriftsområde</vt:lpstr>
      <vt:lpstr>Inwido!Utskriftsområde</vt:lpstr>
      <vt:lpstr>Jøtul!Utskriftsområde</vt:lpstr>
      <vt:lpstr>'KVD '!Utskriftsområde</vt:lpstr>
      <vt:lpstr>'Mobile Climate Control'!Utskriftsområde</vt:lpstr>
      <vt:lpstr>Nebula!Utskriftsområde</vt:lpstr>
      <vt:lpstr>'Nordic Cinema Group'!Utskriftsområde</vt:lpstr>
      <vt:lpstr>'SB Seating'!Utskriftsområde</vt:lpstr>
    </vt:vector>
  </TitlesOfParts>
  <Company>ExOpen Systems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Leffler</dc:creator>
  <cp:lastModifiedBy>Maria Glifberg</cp:lastModifiedBy>
  <cp:lastPrinted>2014-08-12T14:21:59Z</cp:lastPrinted>
  <dcterms:created xsi:type="dcterms:W3CDTF">2009-05-12T14:09:20Z</dcterms:created>
  <dcterms:modified xsi:type="dcterms:W3CDTF">2014-08-13T08:29:26Z</dcterms:modified>
</cp:coreProperties>
</file>